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65416" yWindow="65416" windowWidth="13956" windowHeight="8916" firstSheet="1" activeTab="2"/>
  </bookViews>
  <sheets>
    <sheet name="Návod" sheetId="16" state="hidden" r:id="rId1"/>
    <sheet name="Celková karta" sheetId="1" r:id="rId2"/>
    <sheet name="Zadavatel (Nositel)" sheetId="2" r:id="rId3"/>
    <sheet name="Partner 1" sheetId="5" state="hidden" r:id="rId4"/>
    <sheet name="Partner 2" sheetId="6" state="hidden" r:id="rId5"/>
    <sheet name="Partner 3" sheetId="7" state="hidden" r:id="rId6"/>
    <sheet name="Partner 4" sheetId="8" state="hidden" r:id="rId7"/>
    <sheet name="Partner 5" sheetId="9" state="hidden" r:id="rId8"/>
    <sheet name="Partner 6" sheetId="14" state="hidden" r:id="rId9"/>
    <sheet name="Partner 7" sheetId="10" state="hidden" r:id="rId10"/>
    <sheet name="Partner 8" sheetId="11" state="hidden" r:id="rId11"/>
    <sheet name="Partner 9" sheetId="12" state="hidden" r:id="rId12"/>
    <sheet name="Partner 10" sheetId="13" state="hidden" r:id="rId13"/>
    <sheet name="temp" sheetId="15" state="hidden" r:id="rId14"/>
  </sheets>
  <definedNames>
    <definedName name="_Hlk70344985" localSheetId="2">'Zadavatel (Nositel)'!$B$112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<sst xmlns="http://schemas.openxmlformats.org/spreadsheetml/2006/main" count="2207" uniqueCount="190">
  <si>
    <t>Obsah</t>
  </si>
  <si>
    <t>1. Základní údaje</t>
  </si>
  <si>
    <t xml:space="preserve">Rozsah maximálně 900 znaků (včetně mezer a symbolů). </t>
  </si>
  <si>
    <t>Popište dosud provedené přípravné práce a míru připravenosti projektového záměru.</t>
  </si>
  <si>
    <t xml:space="preserve">Rozsah maximálně 450 znaků (včetně mezer a symbolů). </t>
  </si>
  <si>
    <t xml:space="preserve">Rozsah maximálně 3600 znaků (včetně mezer a symbolů). </t>
  </si>
  <si>
    <t>Lokalizace projektu</t>
  </si>
  <si>
    <t>Popište lokalizaci a urbanistický koncept řešení projektu, lokální kontext projektu, spádové území, dopravní a jinou dostupnost apod.</t>
  </si>
  <si>
    <t>Stavebně-technická část projektu</t>
  </si>
  <si>
    <t xml:space="preserve">Uveďte podrobný popis aktivit v rámci architektonické a stavebně-technické části předmětu projektu a jejich zdůvodnění. Doplňte popis stavebních prací, výstupy stavebně technické části projektu včetně jejich časového harmonogramu. 
Uveďte rozpočet stavebních výdajů. 
</t>
  </si>
  <si>
    <t>Pořízení vybavení a zařízení</t>
  </si>
  <si>
    <t>Připravenost projektu k realizaci</t>
  </si>
  <si>
    <t>Popište současné majetkoprávní vztahy k nemovitostem, v rámci nichž bude projekt realizován nebo jsou předmětem projektového záměru. Zohledněte a uveďte věcná břemena vážící se k těmto nemovitostem.
Popište, jaké stavebně-povolovací řízení bude projektový záměr vyžadovat.
Uveďte informaci o stavu, v jakém se aktuálně nachází stavebně-povolovací řízení.
V případě nestavebních projektů popište technickou a stavební připravenost prostor, do nichž je plánováno umístění pořizovaného zařízení a vybavení.</t>
  </si>
  <si>
    <t>Uveďte předpokládané náklady projektu do tabulky.</t>
  </si>
  <si>
    <t>Druh výdaje</t>
  </si>
  <si>
    <t>Rok N</t>
  </si>
  <si>
    <t>Rok N+1</t>
  </si>
  <si>
    <t>Rok N+2</t>
  </si>
  <si>
    <t>Rok N+3</t>
  </si>
  <si>
    <t>Rok N+4</t>
  </si>
  <si>
    <t>Rok N+5</t>
  </si>
  <si>
    <t>Rok N+6</t>
  </si>
  <si>
    <t>Rok N+7</t>
  </si>
  <si>
    <t>Investice</t>
  </si>
  <si>
    <t>Pořízení/vybudování/ modernizace stavby</t>
  </si>
  <si>
    <t>Přístrojové vybavení</t>
  </si>
  <si>
    <t>Ostatní investiční výdaje</t>
  </si>
  <si>
    <t>Investice celkem</t>
  </si>
  <si>
    <t>Neinvestice</t>
  </si>
  <si>
    <t>Mzdy realizačního týmu</t>
  </si>
  <si>
    <t>Ostatní neinvestiční výdaje</t>
  </si>
  <si>
    <t>Neinvestice celkem</t>
  </si>
  <si>
    <t>Celkové výdaje projektu (investice + neinvestice)</t>
  </si>
  <si>
    <t>Celkové výdaje projektu za celou dobu realizace</t>
  </si>
  <si>
    <t>Komentář k výdajům</t>
  </si>
  <si>
    <t>Podrobněji rozveďte jednotlivé skupiny výdajů (zejména položky Ostatní investiční/neinvestiční výdaje).</t>
  </si>
  <si>
    <t>Míra spolufinancování</t>
  </si>
  <si>
    <t>Zdroj financování (včetně případného využití věcného příspěvku)</t>
  </si>
  <si>
    <t>Bližší komentář ke zdroji/zdrojům spolufinancování</t>
  </si>
  <si>
    <t>Orientačně vymezte základní časové úseky projektu ve smyslu přípravné fáze, realizační fáze a provozní fáze s ohledem na jednotlivé investiční akce, resp. etapy. Harmonogram znázorněte pomocí Ganttova diagramu.
Vezměte v potaz následující parametry: Maximální možná délka realizace je 7 let. Nejzazší termín ukončení fyzické realizace projektu a zahájení provozní fáze je rok 2027.
Výchozím bodem bude zahájení realizace projektu v roce „N“. Všechny fáze projektu budou vztaženy k roku „N“ s uvedením počtu roků od zahájení realizace projektu (např. předpokládané datum zahájení projektu v roce „N“, předpokládané datum ukončení sedmiletého projektu „N+6“).</t>
  </si>
  <si>
    <t>Ganttův diagram</t>
  </si>
  <si>
    <t>Rok N:</t>
  </si>
  <si>
    <t>Pořadí a název fáze</t>
  </si>
  <si>
    <t>Začátek fáze</t>
  </si>
  <si>
    <t>Konec fáze</t>
  </si>
  <si>
    <t>1. pol.</t>
  </si>
  <si>
    <t>2. pol.</t>
  </si>
  <si>
    <t>1.</t>
  </si>
  <si>
    <t>2.</t>
  </si>
  <si>
    <t>3.</t>
  </si>
  <si>
    <t>4.</t>
  </si>
  <si>
    <t>5.</t>
  </si>
  <si>
    <t>6.</t>
  </si>
  <si>
    <t>7.</t>
  </si>
  <si>
    <t>8.</t>
  </si>
  <si>
    <t>9.</t>
  </si>
  <si>
    <t>10.</t>
  </si>
  <si>
    <t>11.</t>
  </si>
  <si>
    <t>12.</t>
  </si>
  <si>
    <t>13.</t>
  </si>
  <si>
    <t>14.</t>
  </si>
  <si>
    <t>15.</t>
  </si>
  <si>
    <t>16.</t>
  </si>
  <si>
    <t>17.</t>
  </si>
  <si>
    <t>18.</t>
  </si>
  <si>
    <t>19.</t>
  </si>
  <si>
    <t>20.</t>
  </si>
  <si>
    <t xml:space="preserve">Popište hlavní potenciální rizika, která mohou v projektu nastat. Rizika budou definována zejména pro oblast stavební a plánovací, technickou, právní, organizační, lidské zdroje a udržitelnost projektu. Identifikaci hlavních potenciálních rizik doplňte komentářem a uveďte plánovaná opatření nezbytná k eliminaci rizik projektu.  </t>
  </si>
  <si>
    <t>Popište, jak bude zajištěna udržitelnost projektu nejméně po dobu pěti let od ukončení realizace projektu. Uveďte, z jakých zdrojů bude zajištěna finanční udržitelnost projektu. Dále uveďte plánovaná opatření, která přispějí k věcné udržitelnosti aktivit a výstupů projektu.</t>
  </si>
  <si>
    <t>Cílem je popsat stručně a výstižně hlavní aspekty projektu, jeho přínos, výsledky a dopad. Text abstraktu by měl být formulován i s ohledem na to, že může být v budoucnu využít jako podklad pro publicitu.</t>
  </si>
  <si>
    <t xml:space="preserve">Uveďte všechny přínosy a dopady projektu, které se projeví v krátkodobém, střednědobém a dlouhodobém časovém horizontu (např. vybudování nebo modernizace budovy, laboratoře, studijní programy atp.). 
Cíle projektu stanovte v souladu s principy SMART.
</t>
  </si>
  <si>
    <t>Popis o dopadu projektu podpořte daty (indikátory)</t>
  </si>
  <si>
    <t>Tento popis musí dále obsahovat:
• Popis předpokládaných kvantitativních i kvalitativních změn v podpořené oblasti, ke kterým dojde prostřednictvím realizace projektu.
• Informace o tom, jaké systémové problémy kraje projekt řeší. Popište návaznost projektového záměru na konkrétní priority/strategie kraje a přínos realizace projektového záměru k jejich řešení/naplnění.</t>
  </si>
  <si>
    <t>Dotace</t>
  </si>
  <si>
    <t>Provozní příjmy dotace</t>
  </si>
  <si>
    <t>Příjmy</t>
  </si>
  <si>
    <t>Příjmy celkem</t>
  </si>
  <si>
    <t>Realizační výdaje</t>
  </si>
  <si>
    <t>Provozní výdaje</t>
  </si>
  <si>
    <t>Výdaj celkem</t>
  </si>
  <si>
    <t>Finanční Cash-flow</t>
  </si>
  <si>
    <t>Doplňte plánované přijmy a výdaje po konci projektu</t>
  </si>
  <si>
    <t>%</t>
  </si>
  <si>
    <t>Název projektu</t>
  </si>
  <si>
    <t>Název žadatele/partnera</t>
  </si>
  <si>
    <t>Rozpočet</t>
  </si>
  <si>
    <t>Období realizace</t>
  </si>
  <si>
    <t xml:space="preserve">Vyberte tematické zaměření </t>
  </si>
  <si>
    <t>Období</t>
  </si>
  <si>
    <t>Výdaje</t>
  </si>
  <si>
    <t>Název subjektu</t>
  </si>
  <si>
    <t>Kontaktní osoba</t>
  </si>
  <si>
    <t>Email</t>
  </si>
  <si>
    <t>Předpokládané náklady</t>
  </si>
  <si>
    <t xml:space="preserve">2. Tématické zaměření projektu dle FST </t>
  </si>
  <si>
    <t xml:space="preserve">3. Stručný popis projektu – abstrakt </t>
  </si>
  <si>
    <t>4. Aktuální připravenost projektového záměru</t>
  </si>
  <si>
    <t>6. Identifikace cílů, přínosů a dopadů projektu</t>
  </si>
  <si>
    <t xml:space="preserve">7. Charakteristika věcné části projektu </t>
  </si>
  <si>
    <t>f</t>
  </si>
  <si>
    <t>Popište zkušenosti subjektu s realizací investičních/neinvestičních projektů v objemu nad 50 mil. Kč v posledních 10 letech.</t>
  </si>
  <si>
    <t>5. Profil subjektu</t>
  </si>
  <si>
    <t>Stručná charakteristika subjektu:</t>
  </si>
  <si>
    <t xml:space="preserve">Popište obsahovou náplň projektu, předpokládané aktivity a vazbu na transformaci kraje a zdůvodněte realizaci projektu. Z popisu musí být zřejmé, že projektový záměr představuje v místě a čase logicky provázaný celek. Popis musí obsahovat: 
• Popis předpokládaných aktivit a jejich návaznosti v zájmu naplnění definovaných cílů projektového záměru.
• Vysvětlení a zdůvodnění nezbytnosti investic do pořízení či modernizace infrastruktury pro úspěšnou realizaci projektového záměru s ohledem na výchozí situaci a plán dosažení cíle projektu.
• Zdůvodnění zapojení subjektu do projektu a popis způsobu jejich zapojení.
</t>
  </si>
  <si>
    <t>Popis musí obsahovat vazbu jak na komplexní investiční strategii subjektu, tak na materiálně-technické zázemí projektem dotčených součástí subjektu – technické zdůvodnění realizace projektu (nevyhovující technický stav, zdůvodnění navyšování prostorových kapacit, urbanistické uspořádání, související infrastrukturní projekty apod.).
Je nutné uvést podrobné zdůvodnění potřebnosti jednotlivých řešení, investice do přístrojového vybavení a podrobný popis využití tohoto vybavení v rámci projektu.</t>
  </si>
  <si>
    <t xml:space="preserve">Specifikujte pořizované vybavení a další zařízení. Doplňte zdůvodnění potřeby, účel využití a časový harmonogram pořizování technického a přístrojového vybavení v podobě funkčních celků. Dále uveďte popis využití stávajícího přístrojového vybavení a zařízení subjektu vzhledem k nárokům projektového záměru. Uveďte vazbu jednotlivých zařízení na infrastrukturní/stavební části projektu. V rámci plánovaného přístrojového vybavení budou také uvedeny vazby na vzdělávací/výzkumné zaměření projektu.
</t>
  </si>
  <si>
    <t>Stručně představte subjekt projektu, uveďte odkaz na internetové informační zdroje o subjektu. 
Uveďte název a stručnou charakteristiku součásti subjektu, která bude realizovat věcnou náplň projektu.</t>
  </si>
  <si>
    <t xml:space="preserve">Popište obsahovou náplň projektu, předpokládané aktivity a vazbu na transformaci kraje a zdůvodněte realizaci projektu. Z popisu musí být zřejmé, že projektový záměr představuje v místě a čase logicky provázaný celek. Popis musí obsahovat: 
• Popis předpokládaných aktivit a jejich návaznosti v zájmu naplnění definovaných cílů projektového záměru.
• Vysvětlení a zdůvodnění nezbytnosti investic do pořízení či modernizace infrastruktury pro úspěšnou realizaci projektového záměru s ohledem na výchozí situaci a plán dosažení cíle projektu.
• Zdůvodnění zapojení subjektů do projektu a popis způsobu jejich zapojení.
</t>
  </si>
  <si>
    <t>Popis musí obsahovat vazbu jak na komplexní investiční strategii subjektů, tak na materiálně-technické zázemí projektem dotčených součástí subjektů – technické zdůvodnění realizace projektu (nevyhovující technický stav, zdůvodnění navyšování prostorových kapacit, urbanistické uspořádání, související infrastrukturní projekty apod.).
Je nutné uvést podrobné zdůvodnění potřebnosti jednotlivých řešení, investice do přístrojového vybavení a podrobný popis využití tohoto vybavení v rámci projektu.</t>
  </si>
  <si>
    <t xml:space="preserve">Specifikujte pořizované vybavení a další zařízení. Doplňte zdůvodnění potřeby, účel využití a časový harmonogram pořizování technického a přístrojového vybavení v podobě funkčních celků. Dále uveďte popis využití stávajícího přístrojového vybavení a zařízení subjektů vzhledem k nárokům projektového záměru. Uveďte vazbu jednotlivých zařízení na infrastrukturní/stavební části projektu. V rámci plánovaného přístrojového vybavení budou také uvedeny vazby na vzdělávací/výzkumné zaměření projektu.
</t>
  </si>
  <si>
    <t>Popište zkušenosti subjektů s realizací investičních/neinvestičních projektů v objemu nad 50 mil. Kč v posledních 10 letech.</t>
  </si>
  <si>
    <t>Stručná charakteristika subjektů projektu:</t>
  </si>
  <si>
    <t xml:space="preserve"> </t>
  </si>
  <si>
    <t>Nahoru</t>
  </si>
  <si>
    <t>v</t>
  </si>
  <si>
    <t>Podpis hlavního nositele</t>
  </si>
  <si>
    <t>1. produktivní investice do malých a středních podniků, včetně začínajících podniků, které vedou k hospodářské diverzifikaci, modernizaci a přeměně</t>
  </si>
  <si>
    <t>2. investice do zakládání nových podniků, mimo jiné prostřednictvím podnikatelských inkubátorů a poradenských služeb vedoucích k vytváření pracovních míst</t>
  </si>
  <si>
    <t>3. investice do výzkumu a inovací včetně investic do univerzit a veřejných výzkumných institucí a podpora přenosu pokročilých technologií</t>
  </si>
  <si>
    <t>4. investice do zavádění technologií i do systémů a infrastruktur pro cenově dostupnou čistou energii, včetně technologií skladování energie, do snižování emisí skleníkových plynů,</t>
  </si>
  <si>
    <t>5. investice do digitalizace, digitálních inovací a digitálního propojení</t>
  </si>
  <si>
    <t>6. investice do regenerace a dekontaminace brownfieldů, obnovy půdy a případně zelené infrastruktury a projektů obnovy s přihlédnutím k zásadě „znečišťovatel platí“</t>
  </si>
  <si>
    <t>7. investice do posílení oběhového hospodářství mimo jiné předcházením vzniku odpadů, jejich snižováním, účinným využíváním zdrojů, opětovným používáním a recyklací</t>
  </si>
  <si>
    <t>8. zvyšování kvalifikace a rekvalifikace pracovníků</t>
  </si>
  <si>
    <t>9. pomoc uchazečům o zaměstnání při hledání zaměstnání</t>
  </si>
  <si>
    <t>10. aktivní začleňování uchazečů o zaměstnání</t>
  </si>
  <si>
    <t>11. investice do udržitelné místní mobility včetně dekarbonizace sektoru místní dopravy</t>
  </si>
  <si>
    <t>12. další činnosti v oblasti vzdělávání a sociálního začlenění, včetně, je-li to řádně odůvodněné, infrastruktury pro účely školicích středisek, zařízení péče o děti a starší lidi, jak bude uvedeno PSÚT v souladu s článkem 7.</t>
  </si>
  <si>
    <t>Telefon</t>
  </si>
  <si>
    <t>kontrolní součet</t>
  </si>
  <si>
    <t xml:space="preserve">Soulad se strategiemi regionálního rozvoje dotčených krajů nebo Strategií RE:START </t>
  </si>
  <si>
    <t>16. Soulad se strategiemi</t>
  </si>
  <si>
    <t>Uveďte podíl připadající na spolufinancování projektu a zdroje pro krytí spolufinancování projektu</t>
  </si>
  <si>
    <t>Podíl spolufinancování</t>
  </si>
  <si>
    <t>8. Transformační potenciál projektu</t>
  </si>
  <si>
    <t>Popište transformační potenciál projektu z pohledu dopadu na restrukturalizaci kraje a jeho ekonomiku, zaměstnanost, znovuvyužití území po těžbě a jedinečnost projektu v rámci regionu či ČR.
V rámci této kapitoly budou poskytnuty informace nutné pro vyhodnocení naplnění následujících kritérií transformačního potenciálu projektu:
• Dopad na lokální ekonomiku a restrukturalizaci kraje (váha 30 %) 
• Dopad na zaměstnanost (váha 30 %) 
• Dopad na znovuvyužití území po těžbě (váha 30 %)
• Inovační potenciál (váha 10 %)</t>
  </si>
  <si>
    <t>Dopad na lokální ekonomiku a restrukturalizaci kraje</t>
  </si>
  <si>
    <t>Popiště vazbu na zlepšení výkonnosti podniků, vznik a rozvoj firem v jedné z oblastí chytré specializace (dle RIS) příslušného kraje, vytvoření a rozvoj infrastruktury pro vznik, rozvoj podniků, vytvoření ekosystému technologických nebo společenských inovací, výzkum, vývoj a inovace s cílem tvorby nových znalostí a zavádění a šíření nejnovějších technologií v oblastech s vazbou na Green Deal a transformaci.</t>
  </si>
  <si>
    <t>Dopad na zaměstnanost</t>
  </si>
  <si>
    <t xml:space="preserve">Popište vazbu na rekvalifikaci či zvyšování kvalifikace zaměstnanců včetně bývalých zaměstnanců odvětví těžby uhlí, vytvoření nových či inovovaných pracovních míst s vyšší přidanou hodnotou, zvyšování uplatnitelnosti absolventů na trhu práce. </t>
  </si>
  <si>
    <t>Dopad na znovuvyužití území po těžbě</t>
  </si>
  <si>
    <t>Popište vazbu na udržitelný rozvoj území, využití brownfieldů, ochranu a využití potenicálu krajiny, soulad s urbanistickými hodnotami a zvyšování enviromentální odpovědnosti</t>
  </si>
  <si>
    <t xml:space="preserve">Inovační potenciál </t>
  </si>
  <si>
    <t>Popište vazbu na jedinečnost projektu - strategický projekt by měl být svým zaměřením, rozsahem či jinými charakteristikami unikátní, přičemž tato unikátnost vylučuje konkurenci s jinými podobnými projekty</t>
  </si>
  <si>
    <t>9. Popis stavebně-technického řešení</t>
  </si>
  <si>
    <t xml:space="preserve">10. Celkové náklady projektu </t>
  </si>
  <si>
    <t>11. Spolufinancování</t>
  </si>
  <si>
    <t xml:space="preserve">12. Harmonogram projektu </t>
  </si>
  <si>
    <t>13. Zkušenosti v oblasti řízení projektu</t>
  </si>
  <si>
    <t>14. Analýza rizik a varianty řešení</t>
  </si>
  <si>
    <t>15. Finanční a věcná udržitelnost projektu</t>
  </si>
  <si>
    <t>17. Čestné prohlášení</t>
  </si>
  <si>
    <r>
      <t>-</t>
    </r>
    <r>
      <rPr>
        <sz val="7"/>
        <color rgb="FF000000"/>
        <rFont val="Times New Roman"/>
        <family val="1"/>
      </rPr>
      <t xml:space="preserve">      </t>
    </r>
    <r>
      <rPr>
        <sz val="10"/>
        <color rgb="FFFF0000"/>
        <rFont val="Calibri"/>
        <family val="2"/>
        <scheme val="minor"/>
      </rPr>
      <t xml:space="preserve"> není podnikem v obtížích ve smyslu čl. 2 odst. 18 nařízení Komise (EU) č. 651/2014 ze dne 17. června 2014, kterým se v souladu s články 107 a 108 Smlouvy prohlašují určité kategorie podpory za slučitelné s vnitřním trhem (GBER)</t>
    </r>
  </si>
  <si>
    <r>
      <t>-</t>
    </r>
    <r>
      <rPr>
        <sz val="7"/>
        <color rgb="FF000000"/>
        <rFont val="Times New Roman"/>
        <family val="1"/>
      </rPr>
      <t xml:space="preserve">      </t>
    </r>
    <r>
      <rPr>
        <sz val="10"/>
        <color rgb="FFFF0000"/>
        <rFont val="Calibri"/>
        <family val="2"/>
        <scheme val="minor"/>
      </rPr>
      <t xml:space="preserve"> není v úpadku nebo likvidaci</t>
    </r>
  </si>
  <si>
    <r>
      <t>-</t>
    </r>
    <r>
      <rPr>
        <sz val="7"/>
        <color rgb="FF000000"/>
        <rFont val="Times New Roman"/>
        <family val="1"/>
      </rPr>
      <t xml:space="preserve">      </t>
    </r>
    <r>
      <rPr>
        <sz val="10"/>
        <color rgb="FFFF0000"/>
        <rFont val="Calibri"/>
        <family val="2"/>
        <scheme val="minor"/>
      </rPr>
      <t xml:space="preserve"> nemá žádné závazky po splatnosti vůči státním a veřejným rozpočtům nebo nedoplatky na daních</t>
    </r>
  </si>
  <si>
    <r>
      <t>-</t>
    </r>
    <r>
      <rPr>
        <sz val="7"/>
        <color rgb="FF000000"/>
        <rFont val="Times New Roman"/>
        <family val="1"/>
      </rPr>
      <t xml:space="preserve">      </t>
    </r>
    <r>
      <rPr>
        <sz val="10"/>
        <color rgb="FFFF0000"/>
        <rFont val="Calibri"/>
        <family val="2"/>
        <scheme val="minor"/>
      </rPr>
      <t xml:space="preserve"> nejedná se o obchodní společnost ve střetu zájmů ve smyslu zákona č. 159/2006 Sb., o střetu zájmů, v platném znění, včetně omezení stanovené § 4c zákona</t>
    </r>
  </si>
  <si>
    <t>Já níže podepsaný čestně prohlašuji, že k datu předložení předběžné studie proveditelnosti:</t>
  </si>
  <si>
    <t xml:space="preserve">Předběžná studie proveditelnosti Závazná struktura informace 
o připravovaném strategickém projektu
</t>
  </si>
  <si>
    <t>Karlovarský kraj</t>
  </si>
  <si>
    <t xml:space="preserve">Dopad na lokální ekonomiku bude velmi významný a je podstatou SMART řešení, jejichž nedílnou součástí je respektování globálních trendů, jako je individualizace a decentralizace. SMART řešení jsou ve své podstatě novými technologickými nástroji a inovativními přístupy, nejčastěji založenými na digitalizaci, využitelnými k zajištění trvale udržitelného rozvoje, včetně dosahování klimatických cílů. S těmito řešeními se pojí také vznik nových pracovních míst (např. nové příležitosti pro lokální byznys a služby), prohlubování spolupráce dle quadruple helix (např. spolupráce s akademickým sektorem při posilování znalostní ekonomiky a přechodu k produkci s co nejvyšší přidanou hodnotou v místě), včetně zapojení veřejnosti (např. identifikace s místem a posilování komunitních aktivit), což je zvláště důležité z hlediska transformace Karlovarského kraje. </t>
  </si>
  <si>
    <t xml:space="preserve">Společně s novými technolog. nástroji a inovativními přístupy – SMART řešeními, s postupující digitalizací KK a odpovídajícím invest. poradenstvím bude zajištěna podpora aktivit, které umožní vznik nových prac. míst a inovaci stávajících prac. míst včetně možného zapojení býv. zam. odvětví těžby uhlí a souvisejících oborů. Př. přechod na oběhové hosp./ cirkulární ekono., jehož cílem není jen optimalizace nakládání s odpady, ale zejména příspěvek k dosahování uhlíkové neutrality a také vznik nových prac. míst nebo inovace stávajících na místa s vyšší přid. hodnotu, jak ukazuje studie OECD. 
Digitalizace s sebou nese nové možnosti vzdělávání a zvyšování kvalifikace on-line a rozvoj nových oborů pro podnikání v místě, které dříve nebylo možné realizovat. Nová prac. místa budou vytvářena v oborech s vyšší přidanou hodnotou. Tato nová pracovní místa budou podporovat resilienci KK. 
</t>
  </si>
  <si>
    <t>Žadatel v tuto chvíli provádí výběr vhodných prostor na území KK pro realizaci předkládaného projektu. V úvahu přicházejí prostory, které jsou v majetku veřejné správy (město/kraj). Prostory budou dostupné veřejnou dopravou. Dopady projektu budou na celé území KK. Výhledově bude projekt SMART-PRO umístěn v prostorách vybudovaných v rámci jiného projektu kraje.</t>
  </si>
  <si>
    <t xml:space="preserve"> V rámci předkládaného projektu nebudou realizovány stavební práce. Žadatel plánuje využít stávající objekty, které budou v majetku veřejné správy (město/kraj). </t>
  </si>
  <si>
    <t xml:space="preserve">Karlovarský kraj je plně připravený na založení agentury SMART-PRO. Samotný vznik není omezený žádnými technickými limity, je plně  v kompetenci úřadu KVK. Základním krokem, který bude následovat ve 3Q 2021 bude instituciální založení agentury, vč statutu a vymezení kompetencí vůči odborným útvarům úřadu KVKJ. Navazovat bude podobná studie proveditelnosti agentury, vč. marketingové analýzy, která bude předpokladem pro úspěšný start.
v 1.Q 2022 bude spuštěn web agentury a začne aktivní headhunting budoucích klíčových pracovníků po celém území ČR. Specifická pozornost bude věnována vytipování konkrétních osob s prokazatelnými výsledky. Prostor bude dán i mladým lidem, zejména absolventům. Agentura by měla nabízet srovnatelné podmínky a příležitosti, jako obdobné instituce ve velkých městech (zejména Praha, Brno).
</t>
  </si>
  <si>
    <t>OPST</t>
  </si>
  <si>
    <t xml:space="preserve">KK dosud realizoval celou řadu velkých i menších projektů financovaných z různých zdrojů (EU, národní) a má tak dostatečné zázemí a zkušenosti pro jejich úspěšnou realizaci. Mezi nejvýznamnější projekty, co do objemu stavebních prací, nebo obdobného zaměření, které prokazují schopnost žadatele úspěšně realizovat i tento projekt, patří:
Investiční projekty:
1. Integrovaná střední škola technická a ekonomická Sokolov, Náklady na projekt: 380.000.000 Kč, Realizace: 01/2007 – 07/2012
2. Centralizace lékařské péče v nemocnici v Karlových Varech, Náklady na projekt: 135.462.141,78 Kč, Realizace: 12/2011 – 11/2015.
Neinvestiční projekty:
1. Podpora přírodovědného a technického vzdělávání v Karlovarském kraji, Náklady na projekt: 53.089.709,94 Kč, Realizace: 09/2013 - 6/2015
2. Implementace Krajského akčního plánu 1 v Karlovarském kraji, náklady: 34.126.241,92 Kč, realizace: 11/2017 – 6/2020
</t>
  </si>
  <si>
    <t xml:space="preserve">Udržitelnost projektu bude vyžadovat zajištění personální, prostorové a finanční. Základní garancí udržitelnosti je odpovědnost kraje za organizaci, která bude realizátorem projektu. Kraj bude jejím jediným zakladatelem/zřizovatelem a prostřednictvím této organizace bude naplňovat část své rozvojové strategie – programu rozvoje kraje, dokumentu, jehož tvorba a naplňování je kraji uložena zákonem. Z tohoto důvodu bude kraj usilovat o udržení personálu SMART-PRO - pokud se povede vytvořit odborně zdatný tým, bude pro další rozvoj kraje mimořádně cenný.  Prostorové zajištění v novém KIC by nemělo být problémem.  Finanční zajištění bude dáno příspěvkem kraje a postupným vstupem SMART-PRO do národních i mezinárodních výzkumných a inovačních projektů.
</t>
  </si>
  <si>
    <t xml:space="preserve">Na krajské úrovni zejména:
Integrované teritoriální investice ITIKV° 2021 - 2027
PRK Karlovarského kraje (v přípravě)
PSÚT Karlovarského kraje (v přípravě)
Na národní úrovni zejména:
Inovační strategie České republiky 2019 - 2030: The Country for the Future
Koncepce Smart Cities - odolnost prostřednictvím SMART řešení pro obce, města a regiony (v přípravě)
Na evropské úrovni zejména:
Zelená dohoda pro Evropu
Evropský klimatický pakt
</t>
  </si>
  <si>
    <t xml:space="preserve"> 1/2022 – 12/2027</t>
  </si>
  <si>
    <t>Nábor zaměstnanců</t>
  </si>
  <si>
    <t>1. pol. 2022</t>
  </si>
  <si>
    <t>1) Strategický a územní/urbánní rozvoj Karlovarského kraje</t>
  </si>
  <si>
    <t>2) Digitalizace kraje</t>
  </si>
  <si>
    <t>3) Investiční poradenské centrum kraje</t>
  </si>
  <si>
    <t>2. pol. 2027</t>
  </si>
  <si>
    <t xml:space="preserve">Ceny do návrhu rozpočtu projektu byly stanoveny na základě průzkumu trhu a zkušeností s realizací obdobných projektů. </t>
  </si>
  <si>
    <t xml:space="preserve">Pro realizaci projektu bude pořízeno nezbytné vybavení pro kancelářské prostory ve výši 3 600 0000. Bude se jednat o:
- kancelářský nábytek
- výpočetní technika
- audiovizuální technika
- vybavení jednotlivých center
- potřebný HW a SW
- Dále budou pořízeny 4 osobní automobily
Ceny do návrhu rozpočtu projektu byly stanoveny na základě průzkumu trhu a zkušeností s realizací obdobných projektů. </t>
  </si>
  <si>
    <t xml:space="preserve">Předkládaný projekt naplňuje všechny sledované kategorie indikátorů. Indikátory jsou podrobněji rozebrány v příloze. </t>
  </si>
  <si>
    <t>Ing. arch. Vojtěch Franta</t>
  </si>
  <si>
    <t>Agentura pro transformaci Karlovarského kraje</t>
  </si>
  <si>
    <t>vojtech.franta@kr-karlovarsky.cz</t>
  </si>
  <si>
    <t xml:space="preserve">Cílem projektu je zajistit institucionalizovanou podporu transformace Karlovarského kraje prostřednictvím Agentury pro transformaci Karlovarského kraje, která bude poskytovat metodickou, znalostní, analytickou a konzultační podporu všem aktérům transformace dle modelu quadruple helix za účelem udržitelného rozvoje kraje ve všech třech pilířích udržitelného rozvoje -  ekonomickém, sociálně-společenském i environmentálním.
Agentura pro transformaci Karlovarského kraje svými činnostmi naplní roli zastřešující servisní organizace regionu. Zaměří své aktivity na udržitelný rozvoj Karlovarského kraje prostřednictvím nových technologických řešení či inovativních přístupů (dále SMART řešení), a to ve všech klíčových oblastech rozvoje a transformace, propojí všechny aktéry v regionu a prohloubí vertikální i horizontální spolupráci těchto aktérů.
</t>
  </si>
  <si>
    <t xml:space="preserve">Žadatelem je Karlovarský kraj: http://www.kr-karlovarsky.cz/
KK vykonává funkce samosprávy a přenesené působnosti státní správy. Je zřizovatelem řady organizací a v souladu se zákonem o krajích „pečuje o všestranný rozvoj svého území a o potřeby svých občanů“, tedy také o hospodářskou prosperitu regionu. Projekt Agentura pro transformaci Karlovarského kraje bude řízen věcně příslušným odborem KÚ.
</t>
  </si>
  <si>
    <t xml:space="preserve">Podpora realizace SMART řešení a transformace Karlovarského kraje na SMART region navazuje na evropské i globální úsilí o využití těchto řešení. Ty se uplatní v oblasti udržitelného rozvoje, zvyšování kvality života, podpoře lokální ekonomiky, dosahování klimatických cílů a vysoké kvality životního prostředí, vzniku nových pracovních míst a také posílení odolnosti/ resilience. To nabývá na významu zvláště v období pandemie COVID-19 a následné nutné obnově po ní, ale je klíčové i vzhledem k charakteru regionu a jeho potřeb souvisejících s dalším (udržitelným) rozvojem a transformací po ukončení těžby energetických surovin.
Činnost Agentura pro transformaci Karlovarského kraje, kdy je hlavním cílem poskytovat metodickou, znalostní, analytickou a konzultační podporu všem aktérům transformace dle modelu quadruple helix za účelem udržitelného rozvoje kraje, bude realizována ve třech pilířích, kterými jsou:
1) Strategický a územní/urbánní rozvoj Karlovarského kraje
2) Digitalizace kraje
3) Investiční poradenské centrum kraje 
Tyto tři pilíře budou akcentovány v mnoha oblastech zájmu spojených se SMART řešeními, zejména chytré energetice, dopravě a mobilitě, digitální infrastruktuře, zdravotnictví a sociálních službách, vzdělávání a školství, občanském/ komunitním životě, službách, územním plánování, vodním a odpadovém hospodářství, ekosystémových službách či “chytrém” vládnutí.
Dále vznikne pilotní vzdělávací program pro Strategický a územní/urbánní rozvoj a Digitalizaci KK
Transformace Karlovarského kraje na SMART region prostřednictvím činností Agentury pro transformaci Karlovarského kraje je v souladu s připravovanými strategickými dokumenty kraje (ITI, PSÚT, PRKK), na národní úrovni navazuje na připravovanou Strategii SMART Cities – odolnost prostřednictvím SMART řešení na úrovni obcí, měst a krajů. Bude zajištěn multidisciplinární přístup při řešení potřeb a výzev kraje, bude podpořena implementace konceptu SMART a realizace SMART řešení, budou propojováni všichni aktéři formou horizontální a vertikální spolupráce. Činnost SMART agentury bude přispívat k minimalizaci vnitrokrajských disparit, protože SMART řešení jsou vhodná jak pro území typu aglomerace, tak pro rurální oblasti kraje, budou prohloubeny vazby město-venkov a podpořen udržitelný rozvoj celého regionu. 
V krátkodobém a střednědobém horizontu bude kontinuálně realizována metodická, znalostní, analytická a konzultační podpora klíčová pro policy-making procesy na úrovni veřejné správy, tato podpora však bude dostupná i pro všechny další aktéry, jak bylo deklarováno –  podnikatelský sektor, akademický sektor, nestátní neziskové organizace i veřejnost. Potřeby a výzvy Karlovarského kraje budou prostřednictvím poradenství řešeny holisticky/ multidisciplinárně tak, aby realizovaná řešení byla skutečně SMART. V dlouhodobém horizontu dojde ke zvýšení kvality života obyvatel a ke zlepšení v oblasti všech tří pilířů udržitelného rozvoje – ekonomického, sociálně-společenského i environmentálního.
Karlovarský kraj  hraje zásadní roli při rozvoji regionu a jeho úspěšné transformaci po ukončení těžby energetických surovin. Stát se „chytrým“ krajem je otázkou správných politických rozhodnutí, strategickým uchopením (prezentovaným v dokumentech kraje) i realizací vhodných projektů. Činnost SMART agentury je v tomto případě zcela klíčová, a to i pro další aktéry, jejichž činnost bude rozhodovacími procesy ovlivněna. Hlavním beneficientem využití nových technologických nástrojů a inovativních přístupů v oblasti udržitelného rozvoje jsou však lidé, občané Karlovarského kraje.
</t>
  </si>
  <si>
    <t xml:space="preserve">Karlovarský kraj je připraven založit Agenturu pro tranformaci Karlovarského kraje (dále také jako "SMART-PRO" nebo "SMART agentura") jako novou organizaci, případně provést transformaci z příspěvkových organizací - Karlovarská agentura rozvoje podnikání a Agentura projektového a dotačního managementu Karlovarského kraje, jejichž činnosti částečně překrývají činnost zamýšlené agentury.
Potřeba SMART agentury se diskutuje již od roku 2020, kdy se v souvislosti s přípravou na Fond pro spravedlivou transformaci plně projevila potřeba rozvoj inovací ve veřejné správě koncentrovat v jednom znalostním centru. Postupně tak probíhaly práce na vymezení předmětu činnosti agentury.
</t>
  </si>
  <si>
    <t>Činnost Agentury pro transformaci Karlovarského kraje je přímo postavená na aktivitách vedoucích k udržitelnému rozvoji za využití nových technologických nástrojů a inovativních přístupů. Současně v rámci prvního pilíře budou realizovány analýzy, poradenství a konzultace v oblasti územního a urbánního rozvoje zaměřeného na území po těžbě a možnostech jeho využití. I další aktivity v rámci prvního pilíře mají vazbu na znovuvyužití území po těžbě (databáze brownfieldů, posouzení jejich využití v souladu se strategickými prioritami kraje i urbanistickými hodnotami). Tato SMART řešení jsou definována v připravované Koncepci SMART Cities – odolnost prostřednictvím SMART řešení na úrovni obcí, měst a krajů na základě sedmi principů a jsou založena na třech pilířích udržitelného rozvoje – konkrétně lokální ekonomika, lidé a komunity a životní prostředí .</t>
  </si>
  <si>
    <t xml:space="preserve">Činnost Agentury pro transformaci Karlovarského kraje bude kultivovat celé prostředí Karlovarského kraje a v ideálním případě podpoří prostřednictvím digitalizace a využití SMART řešení v praxi „paradigm shift“ při restrukturalizaci celého regionu.
Soubor komplexně pojatých aktivit, multidisciplinární/ holistický přístup, vazba na globální trendy, detailní znalost potřeb, problémů  a výzev regionu, spolupráce dle quadruple helix (ne pouze podpora některého ze segmentů, sektorů či partnerů), realizace vertikální i horizontální spolupráce je zcela unikátní a jedinečná. Podobné agentury se připravují také v jiných krajích či aglomeracích (např. v Jihomoravském kraji), protože jedině podobnými aktivitami je možné podpořit přechod regionu na „společnost 4.0“.
</t>
  </si>
  <si>
    <t xml:space="preserve">Mzdy 138 896 937,04 Kč (V roce 2022 je uvažováno 15 osob při průměrné mzdě 50 000 Kč, v roce 2023 je uvažováno 24 osob při průměrné mzdě 52 500 Kč, v roce 2024 je uvažováno 30 osob při průměrné mzdě 55 125 Kč, v roce 2025 je uvažováno 30 osob při průměrné mzdě 57 881,25 Kč, v roce 2026 je uvažováno 30 osob při průměrné mzdě 60 775,31 Kč, v roce 2027 je uvažováno 30 osob při průměrné mzdě 63 814,07 Kč).
Vybavení 3 600 000,00 Kč
Režie a služby 43 527 645,45 Kč
Nájem 3 840 000,00 Kč
Šíření informací a komunikace 15 000 000,00 Kč
4 x osobní vozy 2 000 000,00 Kč
Pilotní vzdělávací program pro Strategický a územní/urbánní rozvoj a Digitalizaci KK 10 000 000 Kč
Celkem 216 864 582,49 Kč
</t>
  </si>
  <si>
    <t xml:space="preserve">Příloha č. 2
Řízení rizik (R) je nastaveno jako systematický proces, který je zajišťován odpovědnými prac. v rámci vnitřního kontrolního systému:
Analýza R - včasná identifikace a vyhodnocování R
Zvládání R - přijetí a plnění opatření k vyloučení nebo minimalizaci R
průběžný Monitoring R
Vlastníci rizik mají k dispozici 4 strategie zvládání R:
Eliminace – zcela se vyhnout riziku
Akceptace – riziko akceptovat a pouze sledovat.
Redukce – přijmout opatření ke snížení R.
Přenesení – sdílet riziko s další stranou. 
Mezi základní rizika projektu patří:
Nedostatek lidí s potřebnou kvalifikací na trhu práce
Nedostatek odbornosti v týmu
Fluktuace týmu (nespolehlivost)
Nejasné kompetence
Poruchy komun.
Postoj uživatelů, cílových skupin, veřejnosti
Selhání externích partnerů
Nevyužívání vhodných ICT nástroj
Nedodržení harmon.
Nedostatečná poptávka v území po službách agen.
</t>
  </si>
  <si>
    <t xml:space="preserve">Agentury SMART-PRO bude postavena na třech pilířích:
1) Strategický a územní/urbánní rozvoj Karlovarského kraje
2) Digitalizace kraje
3) Investiční poradenské centrum kraje 
Ad 1)
Poskytování analyt. podkladů a poradenství pro plánování změn v KK ve všech oblastech souvisejících s jeho rozvojem, a to na strategické i územně plánovací úrovni, zajišťovat jejich vzájemnou provázanost a podílet se na koordinaci přípravy a implementaci SMART řešení:
Leadership strategic. rozv. KK, Analýzy, poradenství a konzultace v oblasti územ. a urbánního rozvoje zaměřeného na území po těžbě a možnostech jeho využití, Znalostní centrum pro udržitelný rozvoj územ. při respektování souladu se zásadami územ. rozvoje a urbanistickými hodnotami, Mapování brownfiledů včetně jejich možného využití, Analytická podpora KK v oblasti krajinotvorby a zvyšování environmentální odpovědnosti, Konzultace a koordinace strategických změn v zásadních oblastech rozvoje kraje, Zpracování a koordinace dokumentů v oblasti strategického a územního plánování a rozvoje KK - zejména s cílem propojování koncepcí mezi dalšími organizacemi (zejména městy, MAS, mikroregiony, apod.) pro zajištění potřebných synergií, Analytická podpora kraje v systematickém sběru dat (vč. BIG DAT), jejich strukturování a interpretace
Získávání, správa a aktualizace prostorových informací důležitých pro rozvoj KK, Prohlubování spolupráce v rámci aplikovaného výzkumu, odborná spolupráce s VŠ, vědecko-výzkumnými a NNO jak na národní/mezinárodní úrovni
Ad 2)
Zajištění poradenství a podporu realizace projektů založených na SMART řešení a ICT projektech:
Identifikace potenciálu pro digitalizaci průmyslu, služeb (včetně veřejných), SMART řešení pro eGovernment a služby samosprávy
Znalostní a technologická podpora inovačním start-upům, založených na využití zejména informačních technologií (spolupráce s KARP)
Ideace a přenos best practices z úspěšných, v digit. rozvinutějších zemí /ČR
Identifikace možné aplikace SMART řešení, podpora jejich přípravy a realizace, a to včetně možného financování z dotačních programů
Zajištění sběru, archivace a evidence dat týkajících se rozvoje kraje, jejich vyhodnocování a interpretace pro účely policy-making procesů - aplikace konceptu data driven strategy - evidence based policy.
SMART regiony nemají dosud žádné institucionální zázemí, přičemž řešení, která fungují ve velkých západoevropských aglomeracích, většinou nejsou přenositelná do ČR. Z tohoto důvodu používáme výraz SMART, který je definován sedmi kritérii – jsou uvedeny v horizont. kritériích FST.
Ad 3)
Aktivity se budou soustředit na identifikaci poten. rozvoje KK prostřednictvím podpory investičních/neinvestičních proj., zejména pak proj. s možností využití dotačních programů. SMART-PRO bude poskytovat metodickou a poradenskou podporu subjektům/aktérům, které budou chtít v kraji realizovat své investiční či neinvestiční projekty s podporou z EU fondů či dalších finančních mechanismů EU:
Vytváření databáze příkladů dobré praxe rozvoje a transformace území, Podpora realizace Národního investičního plánu, Průběžné informování potenciálních žadatelů o výzvách dotač. Progr., Realizace vzdělávacích akcí o dotač. výzvách s akcentem na příklady dobré a špatné praxe, Podpora zejména malých obcí při zpracování proj. do národních i evropských dotačních titulů, Zpracování praktických návodů pro žadatele pro jednotlivé výzvy i průřezových příruček pro zvýšení kvality projektů zohledňujících dobrou praxi z ČR i zahr., Iniciace využití 2. a 3. pilíře v rámci Mechanismu spravedlivé transformace (především EIB)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</si>
</sst>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36">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8"/>
      <color rgb="FF2E74B5"/>
      <name val="Calibri"/>
      <family val="2"/>
      <scheme val="minor"/>
    </font>
    <font>
      <b/>
      <sz val="14"/>
      <name val="Calibri"/>
      <family val="2"/>
      <scheme val="minor"/>
    </font>
    <font>
      <b/>
      <sz val="16"/>
      <color theme="1"/>
      <name val="Calibri"/>
      <family val="2"/>
      <scheme val="minor"/>
    </font>
    <font>
      <u val="single"/>
      <sz val="11"/>
      <color theme="10"/>
      <name val="Calibri"/>
      <family val="2"/>
      <scheme val="minor"/>
    </font>
    <font>
      <b/>
      <sz val="36"/>
      <color rgb="FF2E74B5"/>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2"/>
      <color theme="1"/>
      <name val="Calibri"/>
      <family val="2"/>
      <scheme val="minor"/>
    </font>
    <font>
      <sz val="8"/>
      <color theme="0"/>
      <name val="Calibri"/>
      <family val="2"/>
      <scheme val="minor"/>
    </font>
    <font>
      <b/>
      <sz val="11"/>
      <name val="Calibri"/>
      <family val="2"/>
      <scheme val="minor"/>
    </font>
    <font>
      <sz val="9"/>
      <color theme="1"/>
      <name val="Calibri"/>
      <family val="2"/>
      <scheme val="minor"/>
    </font>
    <font>
      <sz val="11"/>
      <color theme="8" tint="0.7999799847602844"/>
      <name val="Calibri"/>
      <family val="2"/>
      <scheme val="minor"/>
    </font>
    <font>
      <i/>
      <sz val="11"/>
      <color rgb="FFFF0000"/>
      <name val="Calibri"/>
      <family val="2"/>
      <scheme val="minor"/>
    </font>
    <font>
      <i/>
      <sz val="11"/>
      <name val="Calibri"/>
      <family val="2"/>
      <scheme val="minor"/>
    </font>
    <font>
      <b/>
      <sz val="12"/>
      <name val="Calibri"/>
      <family val="2"/>
      <scheme val="minor"/>
    </font>
    <font>
      <b/>
      <sz val="36"/>
      <color rgb="FF2E74B5"/>
      <name val="Calibri"/>
      <family val="2"/>
    </font>
    <font>
      <sz val="11"/>
      <color rgb="FF000000"/>
      <name val="Calibri"/>
      <family val="2"/>
      <scheme val="minor"/>
    </font>
    <font>
      <b/>
      <u val="single"/>
      <sz val="11"/>
      <color theme="10"/>
      <name val="Calibri"/>
      <family val="2"/>
      <scheme val="minor"/>
    </font>
    <font>
      <sz val="11"/>
      <name val="Calibri"/>
      <family val="2"/>
      <scheme val="minor"/>
    </font>
    <font>
      <u val="single"/>
      <sz val="11"/>
      <name val="Calibri"/>
      <family val="2"/>
      <scheme val="minor"/>
    </font>
    <font>
      <sz val="10"/>
      <color rgb="FFFF0000"/>
      <name val="Calibri"/>
      <family val="2"/>
      <scheme val="minor"/>
    </font>
    <font>
      <sz val="10"/>
      <color rgb="FF000000"/>
      <name val="Verdana"/>
      <family val="2"/>
    </font>
    <font>
      <sz val="7"/>
      <color rgb="FF000000"/>
      <name val="Times New Roman"/>
      <family val="1"/>
    </font>
    <font>
      <b/>
      <sz val="11"/>
      <color rgb="FF000000"/>
      <name val="Calibri"/>
      <family val="2"/>
      <scheme val="minor"/>
    </font>
    <font>
      <b/>
      <sz val="32"/>
      <color rgb="FF2E74B5"/>
      <name val="Calibri"/>
      <family val="2"/>
      <scheme val="minor"/>
    </font>
    <font>
      <sz val="32"/>
      <color theme="1"/>
      <name val="Calibri"/>
      <family val="2"/>
      <scheme val="minor"/>
    </font>
    <font>
      <b/>
      <sz val="20"/>
      <color theme="1"/>
      <name val="Calibri"/>
      <family val="2"/>
    </font>
    <font>
      <sz val="20"/>
      <color theme="1"/>
      <name val="Calibri"/>
      <family val="2"/>
    </font>
    <font>
      <sz val="20"/>
      <color theme="1"/>
      <name val="+mn-cs"/>
      <family val="2"/>
    </font>
  </fonts>
  <fills count="7">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theme="4" tint="0.7999799847602844"/>
        <bgColor indexed="64"/>
      </patternFill>
    </fill>
    <fill>
      <patternFill patternType="solid">
        <fgColor rgb="FFFFC000"/>
        <bgColor indexed="64"/>
      </patternFill>
    </fill>
  </fills>
  <borders count="1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75">
    <xf numFmtId="0" fontId="0" fillId="0" borderId="0" xfId="0"/>
    <xf numFmtId="0" fontId="0" fillId="2" borderId="0" xfId="0" applyFill="1" applyProtection="1">
      <protection hidden="1"/>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6" fillId="2" borderId="0" xfId="0" applyFont="1" applyFill="1" applyProtection="1">
      <protection hidden="1"/>
    </xf>
    <xf numFmtId="0" fontId="9" fillId="2" borderId="0" xfId="0" applyFont="1" applyFill="1" applyProtection="1">
      <protection hidden="1"/>
    </xf>
    <xf numFmtId="0" fontId="0" fillId="2" borderId="0" xfId="0" applyFill="1" applyAlignment="1" applyProtection="1">
      <alignment horizontal="left" vertical="center"/>
      <protection hidden="1"/>
    </xf>
    <xf numFmtId="0" fontId="9" fillId="2" borderId="0" xfId="0" applyFont="1" applyFill="1" applyBorder="1" applyProtection="1">
      <protection hidden="1"/>
    </xf>
    <xf numFmtId="0" fontId="0" fillId="2" borderId="0" xfId="0" applyFill="1" applyBorder="1" applyProtection="1">
      <protection hidden="1"/>
    </xf>
    <xf numFmtId="0" fontId="11" fillId="0" borderId="0" xfId="0" applyFont="1" applyAlignment="1" applyProtection="1">
      <alignment vertical="center"/>
      <protection hidden="1"/>
    </xf>
    <xf numFmtId="0" fontId="11" fillId="2" borderId="0" xfId="0" applyFont="1" applyFill="1" applyProtection="1">
      <protection hidden="1"/>
    </xf>
    <xf numFmtId="0" fontId="11" fillId="2" borderId="0" xfId="0" applyFont="1" applyFill="1" applyAlignment="1" applyProtection="1">
      <alignment horizontal="right" vertical="center"/>
      <protection hidden="1"/>
    </xf>
    <xf numFmtId="0" fontId="7" fillId="2" borderId="0" xfId="20" applyFill="1" applyAlignment="1" applyProtection="1">
      <alignment horizontal="left"/>
      <protection hidden="1"/>
    </xf>
    <xf numFmtId="0" fontId="9" fillId="0" borderId="0" xfId="0" applyFont="1" applyAlignment="1" applyProtection="1">
      <alignment vertical="center"/>
      <protection hidden="1"/>
    </xf>
    <xf numFmtId="0" fontId="11" fillId="2" borderId="0" xfId="0" applyFont="1" applyFill="1" applyAlignment="1" applyProtection="1">
      <alignment vertical="center"/>
      <protection hidden="1"/>
    </xf>
    <xf numFmtId="0" fontId="10" fillId="2" borderId="0" xfId="0" applyFont="1" applyFill="1" applyProtection="1">
      <protection hidden="1"/>
    </xf>
    <xf numFmtId="0" fontId="14" fillId="2" borderId="0" xfId="0" applyFont="1" applyFill="1" applyAlignment="1" applyProtection="1">
      <alignment vertical="center"/>
      <protection hidden="1"/>
    </xf>
    <xf numFmtId="0" fontId="2" fillId="2" borderId="0" xfId="0" applyFont="1" applyFill="1" applyProtection="1">
      <protection hidden="1"/>
    </xf>
    <xf numFmtId="0" fontId="0" fillId="3" borderId="1" xfId="0" applyFill="1" applyBorder="1" applyAlignment="1" applyProtection="1">
      <alignment horizontal="center"/>
      <protection locked="0"/>
    </xf>
    <xf numFmtId="0" fontId="15" fillId="2" borderId="0" xfId="0" applyFont="1" applyFill="1" applyAlignment="1" applyProtection="1">
      <alignment horizontal="center"/>
      <protection hidden="1"/>
    </xf>
    <xf numFmtId="0" fontId="16"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right"/>
      <protection hidden="1"/>
    </xf>
    <xf numFmtId="0" fontId="17" fillId="3" borderId="1" xfId="0" applyFont="1" applyFill="1" applyBorder="1" applyProtection="1">
      <protection locked="0"/>
    </xf>
    <xf numFmtId="0" fontId="18" fillId="5" borderId="1" xfId="0" applyFont="1" applyFill="1" applyBorder="1" applyAlignment="1" applyProtection="1">
      <alignment horizontal="center"/>
      <protection hidden="1"/>
    </xf>
    <xf numFmtId="0" fontId="15" fillId="2" borderId="0" xfId="0" applyFont="1" applyFill="1" applyProtection="1">
      <protection hidden="1"/>
    </xf>
    <xf numFmtId="0" fontId="8" fillId="2" borderId="0" xfId="0" applyFont="1" applyFill="1" applyAlignment="1" applyProtection="1">
      <alignment horizontal="left" vertical="center" wrapText="1"/>
      <protection hidden="1"/>
    </xf>
    <xf numFmtId="0" fontId="19" fillId="2" borderId="0" xfId="0" applyFont="1" applyFill="1" applyBorder="1" applyAlignment="1" applyProtection="1">
      <alignment horizontal="justify" vertical="center" wrapText="1"/>
      <protection hidden="1"/>
    </xf>
    <xf numFmtId="0" fontId="7" fillId="2" borderId="0" xfId="20" applyFill="1" applyAlignment="1" applyProtection="1">
      <alignment horizontal="left"/>
      <protection hidden="1"/>
    </xf>
    <xf numFmtId="0" fontId="8" fillId="2" borderId="0" xfId="0" applyFont="1" applyFill="1" applyAlignment="1" applyProtection="1">
      <alignment horizontal="left" vertical="center" wrapText="1"/>
      <protection hidden="1"/>
    </xf>
    <xf numFmtId="0" fontId="7" fillId="2" borderId="0" xfId="20" applyFill="1" applyAlignment="1" applyProtection="1">
      <alignment horizontal="left"/>
      <protection hidden="1"/>
    </xf>
    <xf numFmtId="0" fontId="8" fillId="2" borderId="0" xfId="0" applyFont="1" applyFill="1" applyAlignment="1" applyProtection="1">
      <alignment horizontal="left" vertical="center" wrapText="1"/>
      <protection hidden="1"/>
    </xf>
    <xf numFmtId="0" fontId="22" fillId="2" borderId="0" xfId="0" applyFont="1" applyFill="1" applyAlignment="1" applyProtection="1">
      <alignment horizontal="left" vertical="center" wrapText="1"/>
      <protection hidden="1"/>
    </xf>
    <xf numFmtId="0" fontId="7" fillId="2" borderId="0" xfId="20" applyFill="1" applyAlignment="1" applyProtection="1">
      <alignment horizontal="left"/>
      <protection hidden="1"/>
    </xf>
    <xf numFmtId="0" fontId="8" fillId="2" borderId="0" xfId="0" applyFont="1" applyFill="1" applyAlignment="1" applyProtection="1">
      <alignment horizontal="left" vertical="center" wrapText="1"/>
      <protection hidden="1"/>
    </xf>
    <xf numFmtId="0" fontId="0" fillId="0" borderId="0" xfId="0" applyFont="1"/>
    <xf numFmtId="0" fontId="23" fillId="0" borderId="0" xfId="0" applyFont="1"/>
    <xf numFmtId="0" fontId="8" fillId="2" borderId="0" xfId="0" applyFont="1" applyFill="1" applyAlignment="1" applyProtection="1">
      <alignment horizontal="left" vertical="top" wrapText="1"/>
      <protection hidden="1"/>
    </xf>
    <xf numFmtId="0" fontId="7" fillId="0" borderId="0" xfId="20"/>
    <xf numFmtId="0" fontId="7" fillId="2" borderId="0" xfId="20" applyFill="1" applyAlignment="1" applyProtection="1">
      <alignment horizontal="left"/>
      <protection hidden="1"/>
    </xf>
    <xf numFmtId="0" fontId="7" fillId="0" borderId="0" xfId="20"/>
    <xf numFmtId="0" fontId="0" fillId="0" borderId="0" xfId="0"/>
    <xf numFmtId="0" fontId="25" fillId="2" borderId="0" xfId="0" applyFont="1" applyFill="1" applyProtection="1">
      <protection hidden="1"/>
    </xf>
    <xf numFmtId="0" fontId="5" fillId="2" borderId="0" xfId="20" applyFont="1" applyFill="1" applyAlignment="1" applyProtection="1">
      <alignment horizontal="left"/>
      <protection hidden="1"/>
    </xf>
    <xf numFmtId="0" fontId="26" fillId="2" borderId="0" xfId="20" applyFont="1" applyFill="1" applyAlignment="1" applyProtection="1">
      <alignment horizontal="left"/>
      <protection hidden="1"/>
    </xf>
    <xf numFmtId="0" fontId="21" fillId="0" borderId="0" xfId="0" applyFont="1" applyAlignment="1" applyProtection="1">
      <alignment vertical="center"/>
      <protection hidden="1"/>
    </xf>
    <xf numFmtId="0" fontId="20" fillId="2" borderId="0" xfId="0" applyFont="1" applyFill="1" applyAlignment="1" applyProtection="1">
      <alignment horizontal="justify" vertical="top" wrapText="1"/>
      <protection hidden="1"/>
    </xf>
    <xf numFmtId="0" fontId="20" fillId="2" borderId="0" xfId="0" applyFont="1" applyFill="1" applyAlignment="1" applyProtection="1">
      <alignment horizontal="right" vertical="center"/>
      <protection hidden="1"/>
    </xf>
    <xf numFmtId="0" fontId="20" fillId="0" borderId="0" xfId="0" applyFont="1" applyAlignment="1" applyProtection="1">
      <alignment vertical="center"/>
      <protection hidden="1"/>
    </xf>
    <xf numFmtId="0" fontId="25" fillId="2" borderId="0" xfId="0" applyFont="1" applyFill="1" applyBorder="1" applyAlignment="1" applyProtection="1">
      <alignment horizontal="justify" vertical="top" wrapText="1"/>
      <protection locked="0"/>
    </xf>
    <xf numFmtId="0" fontId="25" fillId="2" borderId="0" xfId="0" applyFont="1" applyFill="1" applyBorder="1" applyAlignment="1" applyProtection="1">
      <alignment horizontal="center" vertical="top" wrapText="1"/>
      <protection locked="0"/>
    </xf>
    <xf numFmtId="0" fontId="25" fillId="0" borderId="0" xfId="0" applyFont="1" applyBorder="1"/>
    <xf numFmtId="0" fontId="7" fillId="2" borderId="0" xfId="20" applyFill="1" applyProtection="1">
      <protection hidden="1"/>
    </xf>
    <xf numFmtId="0" fontId="30" fillId="0" borderId="0" xfId="0" applyFont="1" applyAlignment="1">
      <alignment vertical="center"/>
    </xf>
    <xf numFmtId="0" fontId="7" fillId="0" borderId="0" xfId="20"/>
    <xf numFmtId="0" fontId="0" fillId="0" borderId="0" xfId="0"/>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1" xfId="0" applyFill="1" applyBorder="1" applyAlignment="1" applyProtection="1">
      <alignment horizontal="center"/>
      <protection hidden="1"/>
    </xf>
    <xf numFmtId="0" fontId="20" fillId="0" borderId="0" xfId="0" applyFont="1" applyAlignment="1" applyProtection="1">
      <alignment horizontal="left" vertical="center" wrapText="1"/>
      <protection hidden="1"/>
    </xf>
    <xf numFmtId="0" fontId="25" fillId="3" borderId="2" xfId="0" applyFont="1" applyFill="1" applyBorder="1" applyAlignment="1" applyProtection="1">
      <alignment horizontal="left" vertical="top" wrapText="1"/>
      <protection locked="0"/>
    </xf>
    <xf numFmtId="0" fontId="25" fillId="3" borderId="3"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protection locked="0"/>
    </xf>
    <xf numFmtId="0" fontId="20" fillId="2" borderId="0" xfId="0" applyFont="1" applyFill="1" applyBorder="1" applyAlignment="1" applyProtection="1">
      <alignment horizontal="left" vertical="top" wrapText="1"/>
      <protection locked="0"/>
    </xf>
    <xf numFmtId="0" fontId="25" fillId="3" borderId="2" xfId="0" applyFont="1" applyFill="1" applyBorder="1" applyAlignment="1" applyProtection="1">
      <alignment horizontal="justify" vertical="top" wrapText="1"/>
      <protection locked="0"/>
    </xf>
    <xf numFmtId="0" fontId="25" fillId="3" borderId="3" xfId="0" applyFont="1" applyFill="1" applyBorder="1" applyAlignment="1" applyProtection="1">
      <alignment horizontal="justify" vertical="top" wrapText="1"/>
      <protection locked="0"/>
    </xf>
    <xf numFmtId="0" fontId="25" fillId="3" borderId="4" xfId="0" applyFont="1" applyFill="1" applyBorder="1" applyAlignment="1" applyProtection="1">
      <alignment horizontal="justify" vertical="top" wrapText="1"/>
      <protection locked="0"/>
    </xf>
    <xf numFmtId="0" fontId="25" fillId="2" borderId="5" xfId="0" applyFont="1" applyFill="1" applyBorder="1" applyAlignment="1" applyProtection="1">
      <alignment horizontal="center"/>
      <protection hidden="1"/>
    </xf>
    <xf numFmtId="9" fontId="25" fillId="2" borderId="5" xfId="21" applyFont="1" applyFill="1" applyBorder="1" applyAlignment="1" applyProtection="1">
      <alignment horizontal="center"/>
      <protection hidden="1"/>
    </xf>
    <xf numFmtId="0" fontId="0" fillId="3" borderId="2"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164" fontId="12" fillId="6" borderId="2" xfId="0" applyNumberFormat="1" applyFont="1" applyFill="1" applyBorder="1" applyAlignment="1" applyProtection="1">
      <alignment horizontal="right" vertical="center" wrapText="1"/>
      <protection hidden="1"/>
    </xf>
    <xf numFmtId="164" fontId="12" fillId="6" borderId="4" xfId="0" applyNumberFormat="1" applyFont="1" applyFill="1" applyBorder="1" applyAlignment="1" applyProtection="1">
      <alignment horizontal="right" vertical="center" wrapText="1"/>
      <protection hidden="1"/>
    </xf>
    <xf numFmtId="164" fontId="2" fillId="4" borderId="2" xfId="0" applyNumberFormat="1" applyFont="1" applyFill="1" applyBorder="1" applyAlignment="1" applyProtection="1">
      <alignment horizontal="right" vertical="center" wrapText="1"/>
      <protection hidden="1"/>
    </xf>
    <xf numFmtId="164" fontId="2" fillId="4" borderId="4" xfId="0" applyNumberFormat="1" applyFont="1" applyFill="1" applyBorder="1" applyAlignment="1" applyProtection="1">
      <alignment horizontal="right" vertical="center" wrapText="1"/>
      <protection hidden="1"/>
    </xf>
    <xf numFmtId="9" fontId="2" fillId="4" borderId="1" xfId="0" applyNumberFormat="1" applyFont="1" applyFill="1" applyBorder="1" applyAlignment="1" applyProtection="1">
      <alignment horizontal="center" vertical="center" wrapText="1"/>
      <protection hidden="1"/>
    </xf>
    <xf numFmtId="9" fontId="13" fillId="3" borderId="1" xfId="0" applyNumberFormat="1" applyFont="1" applyFill="1" applyBorder="1" applyAlignment="1" applyProtection="1">
      <alignment horizontal="center" vertical="center" wrapText="1"/>
      <protection locked="0"/>
    </xf>
    <xf numFmtId="49" fontId="13" fillId="3"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hidden="1"/>
    </xf>
    <xf numFmtId="164" fontId="9" fillId="4" borderId="1" xfId="0" applyNumberFormat="1" applyFont="1" applyFill="1" applyBorder="1" applyAlignment="1" applyProtection="1">
      <alignment horizontal="right" vertical="center" wrapText="1"/>
      <protection hidden="1"/>
    </xf>
    <xf numFmtId="0" fontId="12" fillId="6" borderId="2" xfId="0"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hidden="1"/>
    </xf>
    <xf numFmtId="0" fontId="12" fillId="6" borderId="4"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1" fillId="2" borderId="0" xfId="0" applyFont="1" applyFill="1" applyBorder="1" applyAlignment="1" applyProtection="1">
      <alignment horizontal="justify" vertical="top" wrapText="1"/>
      <protection hidden="1"/>
    </xf>
    <xf numFmtId="0" fontId="7" fillId="2" borderId="0" xfId="20" applyFill="1" applyAlignment="1" applyProtection="1">
      <alignment horizontal="left"/>
      <protection hidden="1"/>
    </xf>
    <xf numFmtId="0" fontId="11" fillId="2" borderId="0" xfId="0" applyFont="1" applyFill="1" applyAlignment="1" applyProtection="1">
      <alignment horizontal="justify" vertical="top" wrapText="1"/>
      <protection hidden="1"/>
    </xf>
    <xf numFmtId="0" fontId="2" fillId="4" borderId="2"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20" fillId="2" borderId="0" xfId="0" applyFont="1" applyFill="1" applyAlignment="1" applyProtection="1">
      <alignment horizontal="justify" vertical="top" wrapText="1"/>
      <protection hidden="1"/>
    </xf>
    <xf numFmtId="0" fontId="11" fillId="2" borderId="0" xfId="0" applyFont="1" applyFill="1" applyAlignment="1" applyProtection="1">
      <alignment horizontal="left" vertical="top" wrapText="1"/>
      <protection hidden="1"/>
    </xf>
    <xf numFmtId="0" fontId="25" fillId="2" borderId="0" xfId="0" applyFont="1" applyFill="1" applyBorder="1" applyAlignment="1" applyProtection="1">
      <alignment horizontal="left" vertical="top" wrapText="1"/>
      <protection locked="0"/>
    </xf>
    <xf numFmtId="0" fontId="25" fillId="0" borderId="0" xfId="0" applyFont="1" applyBorder="1"/>
    <xf numFmtId="0" fontId="21" fillId="2" borderId="0" xfId="0" applyFont="1" applyFill="1" applyBorder="1" applyAlignment="1" applyProtection="1">
      <alignment horizontal="left" vertical="top" wrapText="1"/>
      <protection locked="0"/>
    </xf>
    <xf numFmtId="0" fontId="25" fillId="3" borderId="1" xfId="20" applyFont="1" applyFill="1" applyBorder="1" applyAlignment="1" applyProtection="1">
      <alignment horizontal="left" vertical="top" wrapText="1"/>
      <protection hidden="1"/>
    </xf>
    <xf numFmtId="0" fontId="16" fillId="3" borderId="1" xfId="20" applyFont="1" applyFill="1" applyBorder="1" applyAlignment="1" applyProtection="1">
      <alignment horizontal="left" vertical="top" wrapText="1"/>
      <protection hidden="1"/>
    </xf>
    <xf numFmtId="164" fontId="2" fillId="4" borderId="1" xfId="0" applyNumberFormat="1" applyFont="1" applyFill="1" applyBorder="1" applyAlignment="1" applyProtection="1">
      <alignment horizontal="right" vertical="center" wrapText="1"/>
      <protection hidden="1"/>
    </xf>
    <xf numFmtId="0" fontId="3" fillId="0" borderId="0" xfId="0" applyNumberFormat="1" applyFont="1" applyFill="1" applyBorder="1" applyAlignment="1" applyProtection="1">
      <alignment horizontal="right" vertical="center" wrapText="1"/>
      <protection hidden="1"/>
    </xf>
    <xf numFmtId="164" fontId="2" fillId="2" borderId="0" xfId="0" applyNumberFormat="1" applyFont="1" applyFill="1" applyBorder="1" applyAlignment="1" applyProtection="1">
      <alignment horizontal="right" vertical="center" wrapText="1"/>
      <protection hidden="1"/>
    </xf>
    <xf numFmtId="164" fontId="13" fillId="3" borderId="1" xfId="0" applyNumberFormat="1" applyFont="1" applyFill="1" applyBorder="1" applyAlignment="1" applyProtection="1">
      <alignment horizontal="right" vertical="center" wrapText="1"/>
      <protection locked="0"/>
    </xf>
    <xf numFmtId="164" fontId="13" fillId="2" borderId="0" xfId="0" applyNumberFormat="1" applyFont="1" applyFill="1" applyBorder="1" applyAlignment="1" applyProtection="1">
      <alignment horizontal="right" vertical="center" wrapText="1"/>
      <protection locked="0"/>
    </xf>
    <xf numFmtId="0" fontId="12" fillId="6" borderId="1" xfId="0" applyFont="1" applyFill="1" applyBorder="1" applyAlignment="1" applyProtection="1">
      <alignment horizontal="center" vertical="center" wrapText="1"/>
      <protection hidden="1"/>
    </xf>
    <xf numFmtId="164" fontId="12" fillId="6" borderId="1" xfId="0" applyNumberFormat="1" applyFont="1" applyFill="1" applyBorder="1" applyAlignment="1" applyProtection="1">
      <alignment horizontal="right" vertical="center" wrapText="1"/>
      <protection hidden="1"/>
    </xf>
    <xf numFmtId="0" fontId="12" fillId="0" borderId="1" xfId="0" applyFont="1" applyBorder="1" applyAlignment="1" applyProtection="1">
      <alignment horizontal="center" vertical="center" wrapText="1"/>
      <protection hidden="1"/>
    </xf>
    <xf numFmtId="164" fontId="12" fillId="2" borderId="0" xfId="0" applyNumberFormat="1"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textRotation="90" wrapText="1"/>
      <protection hidden="1"/>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20" fillId="2" borderId="0" xfId="0" applyFont="1" applyFill="1" applyBorder="1" applyAlignment="1" applyProtection="1">
      <alignment horizontal="justify" vertical="center" wrapText="1"/>
      <protection hidden="1"/>
    </xf>
    <xf numFmtId="0" fontId="2" fillId="4" borderId="2" xfId="0" applyFont="1" applyFill="1"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1" xfId="0" applyFont="1" applyFill="1" applyBorder="1" applyAlignment="1" applyProtection="1">
      <alignment horizontal="center"/>
      <protection hidden="1"/>
    </xf>
    <xf numFmtId="0" fontId="2" fillId="4" borderId="6"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20" fillId="2" borderId="9" xfId="0" applyFont="1" applyFill="1" applyBorder="1" applyAlignment="1" applyProtection="1">
      <alignment horizontal="left" vertical="center" wrapText="1"/>
      <protection hidden="1"/>
    </xf>
    <xf numFmtId="0" fontId="19" fillId="2" borderId="9"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justify" vertical="center" wrapText="1"/>
      <protection hidden="1"/>
    </xf>
    <xf numFmtId="0" fontId="2" fillId="4" borderId="3"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textRotation="90" wrapText="1"/>
      <protection hidden="1"/>
    </xf>
    <xf numFmtId="0" fontId="2" fillId="4" borderId="13" xfId="0" applyFont="1" applyFill="1" applyBorder="1" applyAlignment="1" applyProtection="1">
      <alignment horizontal="center" vertical="center" textRotation="90" wrapText="1"/>
      <protection hidden="1"/>
    </xf>
    <xf numFmtId="0" fontId="2" fillId="4" borderId="12" xfId="0" applyFont="1" applyFill="1" applyBorder="1" applyAlignment="1" applyProtection="1">
      <alignment horizontal="center" vertical="center" textRotation="90" wrapText="1"/>
      <protection hidden="1"/>
    </xf>
    <xf numFmtId="0" fontId="31" fillId="2" borderId="0" xfId="0" applyFont="1" applyFill="1" applyAlignment="1" applyProtection="1">
      <alignment horizontal="left" vertical="center" wrapText="1"/>
      <protection hidden="1"/>
    </xf>
    <xf numFmtId="0" fontId="32" fillId="0" borderId="0" xfId="0" applyFont="1" applyAlignment="1">
      <alignment horizontal="left" vertical="center" wrapText="1"/>
    </xf>
    <xf numFmtId="0" fontId="0" fillId="2" borderId="6" xfId="0" applyFill="1" applyBorder="1" applyAlignment="1" applyProtection="1">
      <alignment/>
      <protection hidden="1"/>
    </xf>
    <xf numFmtId="0" fontId="0" fillId="0" borderId="5" xfId="0" applyBorder="1" applyAlignment="1">
      <alignment/>
    </xf>
    <xf numFmtId="0" fontId="0" fillId="0" borderId="7"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21" fillId="2" borderId="2" xfId="0" applyFont="1" applyFill="1" applyBorder="1" applyAlignment="1" applyProtection="1">
      <alignment horizontal="center"/>
      <protection hidden="1"/>
    </xf>
    <xf numFmtId="0" fontId="21" fillId="2" borderId="3" xfId="0" applyFont="1" applyFill="1" applyBorder="1" applyAlignment="1" applyProtection="1">
      <alignment horizontal="center"/>
      <protection hidden="1"/>
    </xf>
    <xf numFmtId="0" fontId="21" fillId="2" borderId="4" xfId="0" applyFont="1" applyFill="1" applyBorder="1" applyAlignment="1" applyProtection="1">
      <alignment horizontal="center"/>
      <protection hidden="1"/>
    </xf>
    <xf numFmtId="0" fontId="10" fillId="2" borderId="2"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7" fillId="0" borderId="0" xfId="20" applyAlignment="1">
      <alignment/>
    </xf>
    <xf numFmtId="0" fontId="0" fillId="0" borderId="0" xfId="0" applyAlignment="1">
      <alignment/>
    </xf>
    <xf numFmtId="0" fontId="10" fillId="2" borderId="2" xfId="0" applyFont="1" applyFill="1" applyBorder="1" applyAlignment="1" applyProtection="1">
      <alignment horizontal="left" vertical="center"/>
      <protection hidden="1"/>
    </xf>
    <xf numFmtId="0" fontId="10" fillId="2" borderId="3" xfId="0" applyFont="1" applyFill="1" applyBorder="1" applyAlignment="1" applyProtection="1">
      <alignment horizontal="left" vertical="center"/>
      <protection hidden="1"/>
    </xf>
    <xf numFmtId="0" fontId="10" fillId="2" borderId="4" xfId="0" applyFont="1" applyFill="1" applyBorder="1" applyAlignment="1" applyProtection="1">
      <alignment horizontal="left" vertical="center"/>
      <protection hidden="1"/>
    </xf>
    <xf numFmtId="0" fontId="0" fillId="3" borderId="2" xfId="0" applyFill="1" applyBorder="1" applyAlignment="1" applyProtection="1">
      <alignment horizontal="left"/>
      <protection hidden="1"/>
    </xf>
    <xf numFmtId="0" fontId="0" fillId="3" borderId="3" xfId="0" applyFill="1" applyBorder="1" applyAlignment="1" applyProtection="1">
      <alignment horizontal="left"/>
      <protection hidden="1"/>
    </xf>
    <xf numFmtId="0" fontId="0" fillId="0" borderId="3" xfId="0" applyBorder="1" applyAlignment="1">
      <alignment horizontal="left"/>
    </xf>
    <xf numFmtId="0" fontId="0" fillId="0" borderId="4" xfId="0" applyBorder="1" applyAlignment="1">
      <alignment horizontal="left"/>
    </xf>
    <xf numFmtId="0" fontId="25" fillId="0" borderId="0" xfId="0" applyFont="1" applyAlignment="1">
      <alignment/>
    </xf>
    <xf numFmtId="49" fontId="2" fillId="2" borderId="0" xfId="0" applyNumberFormat="1" applyFont="1" applyFill="1" applyBorder="1" applyAlignment="1" applyProtection="1">
      <alignment horizontal="right" vertical="center" wrapText="1"/>
      <protection hidden="1"/>
    </xf>
    <xf numFmtId="49" fontId="12" fillId="2" borderId="0" xfId="0" applyNumberFormat="1" applyFont="1" applyFill="1" applyBorder="1" applyAlignment="1" applyProtection="1">
      <alignment horizontal="right" vertical="center" wrapText="1"/>
      <protection hidden="1"/>
    </xf>
    <xf numFmtId="49" fontId="13" fillId="2" borderId="0" xfId="0" applyNumberFormat="1" applyFont="1" applyFill="1" applyBorder="1" applyAlignment="1" applyProtection="1">
      <alignment horizontal="right" vertical="center" wrapText="1"/>
      <protection hidden="1"/>
    </xf>
    <xf numFmtId="9" fontId="12" fillId="3" borderId="1" xfId="0" applyNumberFormat="1"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28" fillId="0" borderId="0" xfId="0" applyFont="1" applyAlignment="1">
      <alignment horizontal="left" vertical="center" wrapText="1"/>
    </xf>
    <xf numFmtId="0" fontId="25" fillId="3" borderId="2" xfId="20" applyFont="1" applyFill="1" applyBorder="1" applyAlignment="1" applyProtection="1">
      <alignment vertical="top" wrapText="1"/>
      <protection hidden="1"/>
    </xf>
    <xf numFmtId="0" fontId="25" fillId="3" borderId="3" xfId="20" applyFont="1" applyFill="1" applyBorder="1" applyAlignment="1" applyProtection="1">
      <alignment vertical="top"/>
      <protection hidden="1"/>
    </xf>
    <xf numFmtId="0" fontId="25" fillId="3" borderId="4" xfId="20" applyFont="1" applyFill="1" applyBorder="1" applyAlignment="1" applyProtection="1">
      <alignment vertical="top"/>
      <protection hidden="1"/>
    </xf>
    <xf numFmtId="0" fontId="8" fillId="2" borderId="0" xfId="0" applyFont="1" applyFill="1" applyAlignment="1" applyProtection="1">
      <alignment horizontal="left" vertical="center" wrapText="1"/>
      <protection hidden="1"/>
    </xf>
    <xf numFmtId="0" fontId="0" fillId="0" borderId="0" xfId="0" applyAlignment="1">
      <alignment horizontal="left" vertical="center" wrapText="1"/>
    </xf>
    <xf numFmtId="3" fontId="0" fillId="3" borderId="2" xfId="0" applyNumberFormat="1" applyFill="1" applyBorder="1" applyAlignment="1" applyProtection="1">
      <alignment horizontal="left"/>
      <protection hidden="1"/>
    </xf>
    <xf numFmtId="0" fontId="7" fillId="3" borderId="2" xfId="20" applyFill="1" applyBorder="1" applyAlignment="1" applyProtection="1">
      <alignment horizontal="left"/>
      <protection hidden="1"/>
    </xf>
    <xf numFmtId="164" fontId="0" fillId="3" borderId="2" xfId="0" applyNumberFormat="1" applyFill="1" applyBorder="1" applyAlignment="1" applyProtection="1">
      <alignment horizontal="left"/>
      <protection hidden="1"/>
    </xf>
    <xf numFmtId="0" fontId="24" fillId="3" borderId="1" xfId="20" applyFont="1" applyFill="1" applyBorder="1" applyAlignment="1" applyProtection="1">
      <alignment horizontal="left" vertical="top" wrapText="1"/>
      <protection hidden="1"/>
    </xf>
  </cellXfs>
  <cellStyles count="8">
    <cellStyle name="Normal" xfId="0"/>
    <cellStyle name="Percent" xfId="15"/>
    <cellStyle name="Currency" xfId="16"/>
    <cellStyle name="Currency [0]" xfId="17"/>
    <cellStyle name="Comma" xfId="18"/>
    <cellStyle name="Comma [0]" xfId="19"/>
    <cellStyle name="Hypertextový odkaz" xfId="20"/>
    <cellStyle name="Procenta" xfId="21"/>
  </cellStyles>
  <dxfs count="24">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57150</xdr:rowOff>
    </xdr:from>
    <xdr:to>
      <xdr:col>12</xdr:col>
      <xdr:colOff>457200</xdr:colOff>
      <xdr:row>34</xdr:row>
      <xdr:rowOff>114300</xdr:rowOff>
    </xdr:to>
    <xdr:sp macro="" textlink="">
      <xdr:nvSpPr>
        <xdr:cNvPr id="2" name="TextovéPole 1"/>
        <xdr:cNvSpPr txBox="1"/>
      </xdr:nvSpPr>
      <xdr:spPr>
        <a:xfrm>
          <a:off x="76200" y="247650"/>
          <a:ext cx="7467600" cy="6343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2000" b="1"/>
            <a:t>Návod k vyplnění formuláře "Předběžná</a:t>
          </a:r>
          <a:r>
            <a:rPr lang="cs-CZ" sz="2000" b="1" baseline="0"/>
            <a:t> studie proveditelnosti - </a:t>
          </a:r>
          <a:r>
            <a:rPr lang="cs-CZ" sz="2000" b="1"/>
            <a:t>Závazná struktura informací o připravovaném strategickém projektu"</a:t>
          </a:r>
        </a:p>
        <a:p>
          <a:endParaRPr lang="cs-CZ" sz="2000"/>
        </a:p>
        <a:p>
          <a:r>
            <a:rPr lang="cs-CZ" sz="2000" b="1"/>
            <a:t>1) Strategický projekt s jedním nositelem bez partnerů </a:t>
          </a:r>
        </a:p>
        <a:p>
          <a:r>
            <a:rPr lang="cs-CZ" sz="2000" b="0"/>
            <a:t>V případě nositele bez partnerů se vyplní pouze list "Zadavatel (Nositel)".</a:t>
          </a:r>
        </a:p>
        <a:p>
          <a:endParaRPr lang="cs-CZ" sz="2000" b="0"/>
        </a:p>
        <a:p>
          <a:r>
            <a:rPr lang="cs-CZ" sz="2000" b="1"/>
            <a:t>2) Strategický projekt s partnery </a:t>
          </a:r>
        </a:p>
        <a:p>
          <a:r>
            <a:rPr lang="cs-CZ" sz="2000" b="0"/>
            <a:t>Nositel vyplní list "Zadavatel (Nositel)" za sebe a uvede údaje a informace pouze (včetně nákladů) pouze k aktivitám a činnostem, které bude zajišťovat sám</a:t>
          </a:r>
        </a:p>
        <a:p>
          <a:r>
            <a:rPr lang="cs-CZ" sz="2000" b="0"/>
            <a:t>Partner či partneři vyplní každý samostatně</a:t>
          </a:r>
          <a:r>
            <a:rPr lang="cs-CZ" sz="2000" b="0" baseline="0"/>
            <a:t> list(y) označení Partner 1 až Partner X, v případě partnerů s finančním příspěvkem včetně všech finančních údajů (náklady připadající na jejich aktivitu, atd.)</a:t>
          </a:r>
        </a:p>
        <a:p>
          <a:r>
            <a:rPr lang="cs-CZ" sz="2000" b="0"/>
            <a:t>Nositel pak doplní na listu "Celková karta" všechny údaje i informace za sebe a partnera či partnery, které se nenačetly automaticky - např. v bodě "3. Stručný popis projektu – abstrakt"</a:t>
          </a:r>
          <a:r>
            <a:rPr lang="cs-CZ" sz="2000" b="0" baseline="0"/>
            <a:t> doplní abstrakt vycházející z informací uvedených na listu </a:t>
          </a:r>
          <a:r>
            <a:rPr lang="cs-CZ" sz="2000" b="0">
              <a:solidFill>
                <a:schemeClr val="dk1"/>
              </a:solidFill>
              <a:effectLst/>
              <a:latin typeface="+mn-lt"/>
              <a:ea typeface="+mn-ea"/>
              <a:cs typeface="+mn-cs"/>
            </a:rPr>
            <a:t>"Zadavatel (Nositel)" a</a:t>
          </a:r>
          <a:r>
            <a:rPr lang="cs-CZ" sz="2000" b="0" baseline="0">
              <a:solidFill>
                <a:schemeClr val="dk1"/>
              </a:solidFill>
              <a:effectLst/>
              <a:latin typeface="+mn-lt"/>
              <a:ea typeface="+mn-ea"/>
              <a:cs typeface="+mn-cs"/>
            </a:rPr>
            <a:t> od jednotlivých partnerů, dtto pro Přínosy projektu </a:t>
          </a:r>
          <a:endParaRPr lang="cs-CZ" sz="2000" b="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vojtech.franta@kr-karlovarsky.cz"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zoomScale="60" zoomScaleNormal="60" workbookViewId="0" topLeftCell="A1">
      <selection activeCell="B61" sqref="B61:V61"/>
    </sheetView>
  </sheetViews>
  <sheetFormatPr defaultColWidth="8.8515625" defaultRowHeight="15"/>
  <sheetData/>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7'!$A$2" display="Nahoru"/>
    <hyperlink ref="P6" location="'Partner 7'!$A$23" display="1. Základní údaje"/>
    <hyperlink ref="P7" location="'Partner 7'!$A$33" display="2. Tématické zaměření projektu dle FST "/>
    <hyperlink ref="P8" location="'Partner 7'!$A$38" display="3. Stručný popis projektu – abstrakt "/>
    <hyperlink ref="P9" location="'Partner 7'!$A$44" display="4. Aktuální připravenost projektového záměru"/>
    <hyperlink ref="P10" location="'Partner 7'!$A$50" display="5. Profil subjektu"/>
    <hyperlink ref="P11" location="'Partner 7'!$A$57" display="6. Identifikace cílů, přínosů a dopadů projektu"/>
    <hyperlink ref="P12" location="'Partner 7'!$A$67" display="7. Charakteristika věcné části projektu "/>
    <hyperlink ref="P13" location="'Partner 7'!$A$73" display="8. Transformační potenciál projektu"/>
    <hyperlink ref="P14" location="'Partner 7'!$A$96" display="9. Popis stavebně-technického řešení"/>
    <hyperlink ref="P15" location="'Partner 7'!$A$116" display="10. Celkové náklady projektu "/>
    <hyperlink ref="P16" location="'Partner 7'!$A$136" display="11. Spolufinancování"/>
    <hyperlink ref="P17" location="'Partner 7'!$A$144" display="12. Harmonogram projektu "/>
    <hyperlink ref="P18" location="'Partner 7'!$A$173" display="13. Zkušenosti v oblasti řízení projektu"/>
    <hyperlink ref="P19" location="'Partner 7'!$A$179" display="14. Analýza rizik a varianty řešení"/>
    <hyperlink ref="P20" location="'Partner 7'!$A$185" display="15. Finanční a věcná udržitelnost projektu"/>
  </hyperlink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8'!$A$2" display="Nahoru"/>
    <hyperlink ref="P6" location="'Partner 8'!$A$23" display="1. Základní údaje"/>
    <hyperlink ref="P7" location="'Partner 8'!$A$33" display="2. Tématické zaměření projektu dle FST "/>
    <hyperlink ref="P8" location="'Partner 8'!$A$38" display="3. Stručný popis projektu – abstrakt "/>
    <hyperlink ref="P9" location="'Partner 8'!$A$44" display="4. Aktuální připravenost projektového záměru"/>
    <hyperlink ref="P10" location="'Partner 8'!$A$50" display="5. Profil subjektu"/>
    <hyperlink ref="P11" location="'Partner 8'!$A$57" display="6. Identifikace cílů, přínosů a dopadů projektu"/>
    <hyperlink ref="P12" location="'Partner 8'!$A$67" display="7. Charakteristika věcné části projektu "/>
    <hyperlink ref="P13" location="'Partner 8'!$A$73" display="8. Transformační potenciál projektu"/>
    <hyperlink ref="P14" location="'Partner 8'!$A$96" display="9. Popis stavebně-technického řešení"/>
    <hyperlink ref="P15" location="'Partner 8'!$A$116" display="10. Celkové náklady projektu "/>
    <hyperlink ref="P16" location="'Partner 8'!$A$136" display="11. Spolufinancování"/>
    <hyperlink ref="P17" location="'Partner 8'!$A$144" display="12. Harmonogram projektu "/>
    <hyperlink ref="P18" location="'Partner 8'!$A$173" display="13. Zkušenosti v oblasti řízení projektu"/>
    <hyperlink ref="P19" location="'Partner 8'!$A$179" display="14. Analýza rizik a varianty řešení"/>
    <hyperlink ref="P20" location="'Partner 8'!$A$185" display="15. Finanční a věcná udržitelnost projektu"/>
  </hyperlinks>
  <printOptions/>
  <pageMargins left="0.7" right="0.7" top="0.787401575" bottom="0.7874015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9'!$A$2" display="Nahoru"/>
    <hyperlink ref="P6" location="'Partner 9'!$A$23" display="1. Základní údaje"/>
    <hyperlink ref="P7" location="'Partner 9'!$A$33" display="2. Tématické zaměření projektu dle FST "/>
    <hyperlink ref="P8" location="'Partner 9'!$A$38" display="3. Stručný popis projektu – abstrakt "/>
    <hyperlink ref="P9" location="'Partner 9'!$A$44" display="4. Aktuální připravenost projektového záměru"/>
    <hyperlink ref="P10" location="'Partner 9'!$A$50" display="5. Profil subjektu"/>
    <hyperlink ref="P11" location="'Partner 9'!$A$57" display="6. Identifikace cílů, přínosů a dopadů projektu"/>
    <hyperlink ref="P12" location="'Partner 9'!$A$67" display="7. Charakteristika věcné části projektu "/>
    <hyperlink ref="P13" location="'Partner 9'!$A$73" display="8. Transformační potenciál projektu"/>
    <hyperlink ref="P14" location="'Partner 9'!$A$96" display="9. Popis stavebně-technického řešení"/>
    <hyperlink ref="P15" location="'Partner 9'!$A$116" display="10. Celkové náklady projektu "/>
    <hyperlink ref="P16" location="'Partner 9'!$A$136" display="11. Spolufinancování"/>
    <hyperlink ref="P17" location="'Partner 9'!$A$144" display="12. Harmonogram projektu "/>
    <hyperlink ref="P18" location="'Partner 9'!$A$173" display="13. Zkušenosti v oblasti řízení projektu"/>
    <hyperlink ref="P19" location="'Partner 9'!$A$179" display="14. Analýza rizik a varianty řešení"/>
    <hyperlink ref="P20" location="'Partner 9'!$A$185" display="15. Finanční a věcná udržitelnost projektu"/>
  </hyperlinks>
  <printOptions/>
  <pageMargins left="0.7" right="0.7" top="0.787401575" bottom="0.7874015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9" customHeight="1">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10'!$A$2" display="Nahoru"/>
    <hyperlink ref="P6" location="'Partner 10'!$A$23" display="1. Základní údaje"/>
    <hyperlink ref="P7" location="'Partner 10'!$A$33" display="2. Tématické zaměření projektu dle FST "/>
    <hyperlink ref="P8" location="'Partner 10'!$A$38" display="3. Stručný popis projektu – abstrakt "/>
    <hyperlink ref="P9" location="'Partner 10'!$A$44" display="4. Aktuální připravenost projektového záměru"/>
    <hyperlink ref="P10" location="'Partner 10'!$A$50" display="5. Profil subjektu"/>
    <hyperlink ref="P11" location="'Partner 10'!$A$57" display="6. Identifikace cílů, přínosů a dopadů projektu"/>
    <hyperlink ref="P12" location="'Partner 10'!$A$67" display="7. Charakteristika věcné části projektu "/>
    <hyperlink ref="P13" location="'Partner 10'!$A$73" display="8. Transformační potenciál projektu"/>
    <hyperlink ref="P14" location="'Partner 10'!$A$96" display="9. Popis stavebně-technického řešení"/>
    <hyperlink ref="P15" location="'Partner 10'!$A$116" display="10. Celkové náklady projektu "/>
    <hyperlink ref="P16" location="'Partner 10'!$A$136" display="11. Spolufinancování"/>
    <hyperlink ref="P17" location="'Partner 10'!$A$144" display="12. Harmonogram projektu "/>
    <hyperlink ref="P18" location="'Partner 10'!$A$173" display="13. Zkušenosti v oblasti řízení projektu"/>
    <hyperlink ref="P19" location="'Partner 10'!$A$179" display="14. Analýza rizik a varianty řešení"/>
    <hyperlink ref="P20" location="'Partner 10'!$A$185" display="15. Finanční a věcná udržitelnost projektu"/>
  </hyperlinks>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topLeftCell="A1">
      <selection activeCell="B61" sqref="B61:V61"/>
    </sheetView>
  </sheetViews>
  <sheetFormatPr defaultColWidth="10.8515625" defaultRowHeight="15"/>
  <cols>
    <col min="1" max="1" width="49.8515625" style="35" customWidth="1"/>
    <col min="2" max="16384" width="10.8515625" style="35" customWidth="1"/>
  </cols>
  <sheetData>
    <row r="1" ht="15">
      <c r="A1" s="36" t="s">
        <v>116</v>
      </c>
    </row>
    <row r="2" ht="15">
      <c r="A2" s="36" t="s">
        <v>117</v>
      </c>
    </row>
    <row r="3" ht="15">
      <c r="A3" s="36" t="s">
        <v>118</v>
      </c>
    </row>
    <row r="4" ht="15">
      <c r="A4" s="36" t="s">
        <v>119</v>
      </c>
    </row>
    <row r="5" ht="15">
      <c r="A5" s="36" t="s">
        <v>120</v>
      </c>
    </row>
    <row r="6" ht="15">
      <c r="A6" s="36" t="s">
        <v>121</v>
      </c>
    </row>
    <row r="7" ht="15">
      <c r="A7" s="36" t="s">
        <v>122</v>
      </c>
    </row>
    <row r="8" ht="15">
      <c r="A8" s="36" t="s">
        <v>123</v>
      </c>
    </row>
    <row r="9" ht="15">
      <c r="A9" s="36" t="s">
        <v>124</v>
      </c>
    </row>
    <row r="10" ht="15">
      <c r="A10" s="36" t="s">
        <v>125</v>
      </c>
    </row>
    <row r="11" ht="15">
      <c r="A11" s="36" t="s">
        <v>126</v>
      </c>
    </row>
    <row r="12" ht="15">
      <c r="A12" s="36" t="s">
        <v>127</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1"/>
  <sheetViews>
    <sheetView zoomScale="80" zoomScaleNormal="80" workbookViewId="0" topLeftCell="A1">
      <pane ySplit="1" topLeftCell="A122" activePane="bottomLeft" state="frozen"/>
      <selection pane="bottomLeft" activeCell="B2" sqref="B2"/>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16384" width="9.140625" style="1" customWidth="1"/>
  </cols>
  <sheetData>
    <row r="1" spans="1:2" ht="15" customHeight="1">
      <c r="A1" s="1" t="s">
        <v>112</v>
      </c>
      <c r="B1" s="38" t="s">
        <v>113</v>
      </c>
    </row>
    <row r="2" ht="15" customHeight="1">
      <c r="A2" s="1" t="s">
        <v>112</v>
      </c>
    </row>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16:20" ht="15" customHeight="1">
      <c r="P9" s="40" t="s">
        <v>96</v>
      </c>
      <c r="Q9" s="41"/>
      <c r="R9" s="41"/>
      <c r="S9" s="41"/>
      <c r="T9" s="41"/>
    </row>
    <row r="10" spans="2:20" ht="15" customHeight="1">
      <c r="B10" s="133" t="s">
        <v>157</v>
      </c>
      <c r="C10" s="134"/>
      <c r="D10" s="134"/>
      <c r="E10" s="134"/>
      <c r="F10" s="134"/>
      <c r="G10" s="134"/>
      <c r="H10" s="134"/>
      <c r="I10" s="134"/>
      <c r="J10" s="134"/>
      <c r="K10" s="134"/>
      <c r="L10" s="134"/>
      <c r="M10" s="134"/>
      <c r="N10" s="37"/>
      <c r="P10" s="40" t="s">
        <v>101</v>
      </c>
      <c r="Q10" s="41"/>
      <c r="R10" s="41"/>
      <c r="S10" s="41"/>
      <c r="T10" s="41"/>
    </row>
    <row r="11" spans="2:20" ht="15" customHeight="1">
      <c r="B11" s="134"/>
      <c r="C11" s="134"/>
      <c r="D11" s="134"/>
      <c r="E11" s="134"/>
      <c r="F11" s="134"/>
      <c r="G11" s="134"/>
      <c r="H11" s="134"/>
      <c r="I11" s="134"/>
      <c r="J11" s="134"/>
      <c r="K11" s="134"/>
      <c r="L11" s="134"/>
      <c r="M11" s="134"/>
      <c r="N11" s="37"/>
      <c r="P11" s="40" t="s">
        <v>97</v>
      </c>
      <c r="Q11" s="41"/>
      <c r="R11" s="41"/>
      <c r="S11" s="41"/>
      <c r="T11" s="41"/>
    </row>
    <row r="12" spans="2:20" ht="15" customHeight="1">
      <c r="B12" s="134"/>
      <c r="C12" s="134"/>
      <c r="D12" s="134"/>
      <c r="E12" s="134"/>
      <c r="F12" s="134"/>
      <c r="G12" s="134"/>
      <c r="H12" s="134"/>
      <c r="I12" s="134"/>
      <c r="J12" s="134"/>
      <c r="K12" s="134"/>
      <c r="L12" s="134"/>
      <c r="M12" s="134"/>
      <c r="N12" s="37"/>
      <c r="P12" s="54" t="s">
        <v>98</v>
      </c>
      <c r="Q12" s="55"/>
      <c r="R12" s="55"/>
      <c r="S12" s="55"/>
      <c r="T12" s="55"/>
    </row>
    <row r="13" spans="2:16" ht="15" customHeight="1">
      <c r="B13" s="134"/>
      <c r="C13" s="134"/>
      <c r="D13" s="134"/>
      <c r="E13" s="134"/>
      <c r="F13" s="134"/>
      <c r="G13" s="134"/>
      <c r="H13" s="134"/>
      <c r="I13" s="134"/>
      <c r="J13" s="134"/>
      <c r="K13" s="134"/>
      <c r="L13" s="134"/>
      <c r="M13" s="134"/>
      <c r="N13" s="37"/>
      <c r="P13" s="52" t="s">
        <v>134</v>
      </c>
    </row>
    <row r="14" spans="2:20" ht="15" customHeight="1">
      <c r="B14" s="134"/>
      <c r="C14" s="134"/>
      <c r="D14" s="134"/>
      <c r="E14" s="134"/>
      <c r="F14" s="134"/>
      <c r="G14" s="134"/>
      <c r="H14" s="134"/>
      <c r="I14" s="134"/>
      <c r="J14" s="134"/>
      <c r="K14" s="134"/>
      <c r="L14" s="134"/>
      <c r="M14" s="134"/>
      <c r="N14" s="37"/>
      <c r="P14" s="54" t="s">
        <v>144</v>
      </c>
      <c r="Q14" s="55"/>
      <c r="R14" s="55"/>
      <c r="S14" s="55"/>
      <c r="T14" s="55"/>
    </row>
    <row r="15" spans="2:20" ht="15" customHeight="1">
      <c r="B15" s="134"/>
      <c r="C15" s="134"/>
      <c r="D15" s="134"/>
      <c r="E15" s="134"/>
      <c r="F15" s="134"/>
      <c r="G15" s="134"/>
      <c r="H15" s="134"/>
      <c r="I15" s="134"/>
      <c r="J15" s="134"/>
      <c r="K15" s="134"/>
      <c r="L15" s="134"/>
      <c r="M15" s="134"/>
      <c r="N15" s="37"/>
      <c r="P15" s="54" t="s">
        <v>145</v>
      </c>
      <c r="Q15" s="55"/>
      <c r="R15" s="55"/>
      <c r="S15" s="55"/>
      <c r="T15" s="55"/>
    </row>
    <row r="16" spans="2:20" ht="15" customHeight="1">
      <c r="B16" s="134"/>
      <c r="C16" s="134"/>
      <c r="D16" s="134"/>
      <c r="E16" s="134"/>
      <c r="F16" s="134"/>
      <c r="G16" s="134"/>
      <c r="H16" s="134"/>
      <c r="I16" s="134"/>
      <c r="J16" s="134"/>
      <c r="K16" s="134"/>
      <c r="L16" s="134"/>
      <c r="M16" s="134"/>
      <c r="N16" s="37"/>
      <c r="P16" s="54" t="s">
        <v>146</v>
      </c>
      <c r="Q16" s="55"/>
      <c r="R16" s="55"/>
      <c r="S16" s="55"/>
      <c r="T16" s="55"/>
    </row>
    <row r="17" spans="2:20" ht="15" customHeight="1">
      <c r="B17" s="134"/>
      <c r="C17" s="134"/>
      <c r="D17" s="134"/>
      <c r="E17" s="134"/>
      <c r="F17" s="134"/>
      <c r="G17" s="134"/>
      <c r="H17" s="134"/>
      <c r="I17" s="134"/>
      <c r="J17" s="134"/>
      <c r="K17" s="134"/>
      <c r="L17" s="134"/>
      <c r="M17" s="134"/>
      <c r="N17" s="37"/>
      <c r="P17" s="54" t="s">
        <v>147</v>
      </c>
      <c r="Q17" s="55"/>
      <c r="R17" s="55"/>
      <c r="S17" s="55"/>
      <c r="T17" s="55"/>
    </row>
    <row r="18" spans="2:20" ht="15" customHeight="1">
      <c r="B18" s="134"/>
      <c r="C18" s="134"/>
      <c r="D18" s="134"/>
      <c r="E18" s="134"/>
      <c r="F18" s="134"/>
      <c r="G18" s="134"/>
      <c r="H18" s="134"/>
      <c r="I18" s="134"/>
      <c r="J18" s="134"/>
      <c r="K18" s="134"/>
      <c r="L18" s="134"/>
      <c r="M18" s="134"/>
      <c r="N18" s="37"/>
      <c r="P18" s="54" t="s">
        <v>148</v>
      </c>
      <c r="Q18" s="55"/>
      <c r="R18" s="55"/>
      <c r="S18" s="55"/>
      <c r="T18" s="55"/>
    </row>
    <row r="19" spans="2:20" ht="15" customHeight="1">
      <c r="B19" s="134"/>
      <c r="C19" s="134"/>
      <c r="D19" s="134"/>
      <c r="E19" s="134"/>
      <c r="F19" s="134"/>
      <c r="G19" s="134"/>
      <c r="H19" s="134"/>
      <c r="I19" s="134"/>
      <c r="J19" s="134"/>
      <c r="K19" s="134"/>
      <c r="L19" s="134"/>
      <c r="M19" s="134"/>
      <c r="N19" s="37"/>
      <c r="P19" s="54" t="s">
        <v>149</v>
      </c>
      <c r="Q19" s="55"/>
      <c r="R19" s="55"/>
      <c r="S19" s="55"/>
      <c r="T19" s="55"/>
    </row>
    <row r="20" spans="2:20" ht="15" customHeight="1">
      <c r="B20" s="134"/>
      <c r="C20" s="134"/>
      <c r="D20" s="134"/>
      <c r="E20" s="134"/>
      <c r="F20" s="134"/>
      <c r="G20" s="134"/>
      <c r="H20" s="134"/>
      <c r="I20" s="134"/>
      <c r="J20" s="134"/>
      <c r="K20" s="134"/>
      <c r="L20" s="134"/>
      <c r="M20" s="134"/>
      <c r="N20" s="37"/>
      <c r="P20" s="54" t="s">
        <v>150</v>
      </c>
      <c r="Q20" s="55"/>
      <c r="R20" s="55"/>
      <c r="S20" s="55"/>
      <c r="T20" s="55"/>
    </row>
    <row r="21" spans="2:14" ht="15" customHeight="1">
      <c r="B21" s="26"/>
      <c r="C21" s="26"/>
      <c r="D21" s="32"/>
      <c r="E21" s="26"/>
      <c r="F21" s="26"/>
      <c r="G21" s="26"/>
      <c r="H21" s="26"/>
      <c r="I21" s="26"/>
      <c r="J21" s="26"/>
      <c r="K21" s="26"/>
      <c r="L21" s="26"/>
      <c r="M21" s="26"/>
      <c r="N21" s="26"/>
    </row>
    <row r="22" spans="2:20" ht="15" customHeight="1">
      <c r="B22" s="26"/>
      <c r="C22" s="26"/>
      <c r="D22" s="26"/>
      <c r="E22" s="26"/>
      <c r="F22" s="26"/>
      <c r="G22" s="26"/>
      <c r="H22" s="26"/>
      <c r="I22" s="26"/>
      <c r="J22" s="26"/>
      <c r="K22" s="26"/>
      <c r="L22" s="26"/>
      <c r="M22" s="26"/>
      <c r="N22" s="26"/>
      <c r="P22" s="12"/>
      <c r="Q22" s="12"/>
      <c r="R22" s="12"/>
      <c r="S22" s="12"/>
      <c r="T22" s="12"/>
    </row>
    <row r="23" ht="18">
      <c r="B23" s="5" t="s">
        <v>1</v>
      </c>
    </row>
    <row r="24" spans="2:22" ht="15.6">
      <c r="B24" s="147" t="s">
        <v>84</v>
      </c>
      <c r="C24" s="148"/>
      <c r="D24" s="148"/>
      <c r="E24" s="148"/>
      <c r="F24" s="148"/>
      <c r="G24" s="149"/>
      <c r="H24" s="144" t="s">
        <v>83</v>
      </c>
      <c r="I24" s="145"/>
      <c r="J24" s="145"/>
      <c r="K24" s="145"/>
      <c r="L24" s="145"/>
      <c r="M24" s="145"/>
      <c r="N24" s="146"/>
      <c r="O24" s="144" t="s">
        <v>85</v>
      </c>
      <c r="P24" s="145"/>
      <c r="Q24" s="145"/>
      <c r="R24" s="146"/>
      <c r="S24" s="144" t="s">
        <v>88</v>
      </c>
      <c r="T24" s="145"/>
      <c r="U24" s="145"/>
      <c r="V24" s="146"/>
    </row>
    <row r="25" spans="2:22" ht="22.65" customHeight="1">
      <c r="B25" s="56" t="str">
        <f>'Zadavatel (Nositel)'!H24</f>
        <v>Karlovarský kraj</v>
      </c>
      <c r="C25" s="57"/>
      <c r="D25" s="57"/>
      <c r="E25" s="57"/>
      <c r="F25" s="57"/>
      <c r="G25" s="58"/>
      <c r="H25" s="59" t="str">
        <f>'Zadavatel (Nositel)'!H25</f>
        <v>Agentura pro transformaci Karlovarského kraje</v>
      </c>
      <c r="I25" s="59"/>
      <c r="J25" s="59"/>
      <c r="K25" s="59"/>
      <c r="L25" s="59"/>
      <c r="M25" s="59"/>
      <c r="N25" s="59"/>
      <c r="O25" s="59">
        <f>'Zadavatel (Nositel)'!H29</f>
        <v>216864582.5</v>
      </c>
      <c r="P25" s="59"/>
      <c r="Q25" s="59"/>
      <c r="R25" s="59"/>
      <c r="S25" s="59" t="str">
        <f>'Zadavatel (Nositel)'!H30</f>
        <v xml:space="preserve"> 1/2022 – 12/2027</v>
      </c>
      <c r="T25" s="59"/>
      <c r="U25" s="59"/>
      <c r="V25" s="59"/>
    </row>
    <row r="26" spans="2:22" ht="22.65" customHeight="1">
      <c r="B26" s="56">
        <f>'Partner 1'!H24</f>
        <v>0</v>
      </c>
      <c r="C26" s="57"/>
      <c r="D26" s="57"/>
      <c r="E26" s="57"/>
      <c r="F26" s="57"/>
      <c r="G26" s="58"/>
      <c r="H26" s="59">
        <f>'Partner 1'!H25</f>
        <v>0</v>
      </c>
      <c r="I26" s="59"/>
      <c r="J26" s="59"/>
      <c r="K26" s="59"/>
      <c r="L26" s="59"/>
      <c r="M26" s="59"/>
      <c r="N26" s="59"/>
      <c r="O26" s="59">
        <f>'Partner 1'!H29</f>
        <v>0</v>
      </c>
      <c r="P26" s="59"/>
      <c r="Q26" s="59"/>
      <c r="R26" s="59"/>
      <c r="S26" s="59">
        <f>'Partner 1'!H30</f>
        <v>0</v>
      </c>
      <c r="T26" s="59"/>
      <c r="U26" s="59"/>
      <c r="V26" s="59"/>
    </row>
    <row r="27" spans="2:22" ht="22.65" customHeight="1">
      <c r="B27" s="56">
        <f>'Partner 2'!H24</f>
        <v>0</v>
      </c>
      <c r="C27" s="57"/>
      <c r="D27" s="57"/>
      <c r="E27" s="57"/>
      <c r="F27" s="57"/>
      <c r="G27" s="58"/>
      <c r="H27" s="59">
        <f>'Partner 2'!H25</f>
        <v>0</v>
      </c>
      <c r="I27" s="59"/>
      <c r="J27" s="59"/>
      <c r="K27" s="59"/>
      <c r="L27" s="59"/>
      <c r="M27" s="59"/>
      <c r="N27" s="59"/>
      <c r="O27" s="59">
        <f>'Partner 2'!H29</f>
        <v>0</v>
      </c>
      <c r="P27" s="59"/>
      <c r="Q27" s="59"/>
      <c r="R27" s="59"/>
      <c r="S27" s="59">
        <f>'Partner 2'!H30</f>
        <v>0</v>
      </c>
      <c r="T27" s="59"/>
      <c r="U27" s="59"/>
      <c r="V27" s="59"/>
    </row>
    <row r="28" spans="2:22" ht="22.65" customHeight="1">
      <c r="B28" s="56">
        <f>'Partner 3'!H24</f>
        <v>0</v>
      </c>
      <c r="C28" s="57"/>
      <c r="D28" s="57"/>
      <c r="E28" s="57"/>
      <c r="F28" s="57"/>
      <c r="G28" s="58"/>
      <c r="H28" s="59">
        <f>'Partner 3'!H25</f>
        <v>0</v>
      </c>
      <c r="I28" s="59"/>
      <c r="J28" s="59"/>
      <c r="K28" s="59"/>
      <c r="L28" s="59"/>
      <c r="M28" s="59"/>
      <c r="N28" s="59"/>
      <c r="O28" s="59">
        <f>'Partner 3'!H29</f>
        <v>0</v>
      </c>
      <c r="P28" s="59"/>
      <c r="Q28" s="59"/>
      <c r="R28" s="59"/>
      <c r="S28" s="59">
        <f>'Partner 3'!H30</f>
        <v>0</v>
      </c>
      <c r="T28" s="59"/>
      <c r="U28" s="59"/>
      <c r="V28" s="59"/>
    </row>
    <row r="29" spans="2:22" ht="22.65" customHeight="1">
      <c r="B29" s="56">
        <f>'Partner 4'!H24</f>
        <v>0</v>
      </c>
      <c r="C29" s="57"/>
      <c r="D29" s="57"/>
      <c r="E29" s="57"/>
      <c r="F29" s="57"/>
      <c r="G29" s="58"/>
      <c r="H29" s="59">
        <f>'Partner 4'!H25</f>
        <v>0</v>
      </c>
      <c r="I29" s="59"/>
      <c r="J29" s="59"/>
      <c r="K29" s="59"/>
      <c r="L29" s="59"/>
      <c r="M29" s="59"/>
      <c r="N29" s="59"/>
      <c r="O29" s="59">
        <f>'Partner 4'!H29</f>
        <v>0</v>
      </c>
      <c r="P29" s="59"/>
      <c r="Q29" s="59"/>
      <c r="R29" s="59"/>
      <c r="S29" s="59">
        <f>'Partner 4'!H30</f>
        <v>0</v>
      </c>
      <c r="T29" s="59"/>
      <c r="U29" s="59"/>
      <c r="V29" s="59"/>
    </row>
    <row r="30" spans="2:22" ht="22.65" customHeight="1">
      <c r="B30" s="56">
        <f>'Partner 5'!H24</f>
        <v>0</v>
      </c>
      <c r="C30" s="57"/>
      <c r="D30" s="57"/>
      <c r="E30" s="57"/>
      <c r="F30" s="57"/>
      <c r="G30" s="58"/>
      <c r="H30" s="59">
        <f>'Partner 5'!H25</f>
        <v>0</v>
      </c>
      <c r="I30" s="59"/>
      <c r="J30" s="59"/>
      <c r="K30" s="59"/>
      <c r="L30" s="59"/>
      <c r="M30" s="59"/>
      <c r="N30" s="59"/>
      <c r="O30" s="59">
        <f>'Partner 5'!H29</f>
        <v>0</v>
      </c>
      <c r="P30" s="59"/>
      <c r="Q30" s="59"/>
      <c r="R30" s="59"/>
      <c r="S30" s="59">
        <f>'Partner 5'!H30</f>
        <v>0</v>
      </c>
      <c r="T30" s="59"/>
      <c r="U30" s="59"/>
      <c r="V30" s="59"/>
    </row>
    <row r="31" spans="2:22" ht="22.65" customHeight="1">
      <c r="B31" s="56">
        <f>'Partner 6'!H25</f>
        <v>0</v>
      </c>
      <c r="C31" s="57"/>
      <c r="D31" s="57"/>
      <c r="E31" s="57"/>
      <c r="F31" s="57"/>
      <c r="G31" s="58"/>
      <c r="H31" s="59">
        <f>'Partner 6'!H26</f>
        <v>0</v>
      </c>
      <c r="I31" s="59"/>
      <c r="J31" s="59"/>
      <c r="K31" s="59"/>
      <c r="L31" s="59"/>
      <c r="M31" s="59"/>
      <c r="N31" s="59"/>
      <c r="O31" s="59">
        <f>'Partner 6'!H30</f>
        <v>0</v>
      </c>
      <c r="P31" s="59"/>
      <c r="Q31" s="59"/>
      <c r="R31" s="59"/>
      <c r="S31" s="59">
        <f>'Partner 6'!H31</f>
        <v>0</v>
      </c>
      <c r="T31" s="59"/>
      <c r="U31" s="59"/>
      <c r="V31" s="59"/>
    </row>
    <row r="32" spans="2:22" ht="22.65" customHeight="1">
      <c r="B32" s="56">
        <f>'Partner 7'!H24</f>
        <v>0</v>
      </c>
      <c r="C32" s="57"/>
      <c r="D32" s="57"/>
      <c r="E32" s="57"/>
      <c r="F32" s="57"/>
      <c r="G32" s="58"/>
      <c r="H32" s="59">
        <f>'Partner 7'!H25</f>
        <v>0</v>
      </c>
      <c r="I32" s="59"/>
      <c r="J32" s="59"/>
      <c r="K32" s="59"/>
      <c r="L32" s="59"/>
      <c r="M32" s="59"/>
      <c r="N32" s="59"/>
      <c r="O32" s="59">
        <f>'Partner 7'!H29</f>
        <v>0</v>
      </c>
      <c r="P32" s="59"/>
      <c r="Q32" s="59"/>
      <c r="R32" s="59"/>
      <c r="S32" s="59">
        <f>'Partner 7'!H30</f>
        <v>0</v>
      </c>
      <c r="T32" s="59"/>
      <c r="U32" s="59"/>
      <c r="V32" s="59"/>
    </row>
    <row r="33" spans="2:22" ht="22.65" customHeight="1">
      <c r="B33" s="56">
        <f>'Partner 8'!H24</f>
        <v>0</v>
      </c>
      <c r="C33" s="57"/>
      <c r="D33" s="57"/>
      <c r="E33" s="57"/>
      <c r="F33" s="57"/>
      <c r="G33" s="58"/>
      <c r="H33" s="59">
        <f>'Partner 8'!H25</f>
        <v>0</v>
      </c>
      <c r="I33" s="59"/>
      <c r="J33" s="59"/>
      <c r="K33" s="59"/>
      <c r="L33" s="59"/>
      <c r="M33" s="59"/>
      <c r="N33" s="59"/>
      <c r="O33" s="59">
        <f>'Partner 8'!H29</f>
        <v>0</v>
      </c>
      <c r="P33" s="59"/>
      <c r="Q33" s="59"/>
      <c r="R33" s="59"/>
      <c r="S33" s="59">
        <f>'Partner 8'!H30</f>
        <v>0</v>
      </c>
      <c r="T33" s="59"/>
      <c r="U33" s="59"/>
      <c r="V33" s="59"/>
    </row>
    <row r="34" spans="2:22" ht="22.65" customHeight="1">
      <c r="B34" s="56">
        <f>'Partner 9'!H24</f>
        <v>0</v>
      </c>
      <c r="C34" s="57"/>
      <c r="D34" s="57"/>
      <c r="E34" s="57"/>
      <c r="F34" s="57"/>
      <c r="G34" s="58"/>
      <c r="H34" s="59">
        <f>'Partner 9'!H25</f>
        <v>0</v>
      </c>
      <c r="I34" s="59"/>
      <c r="J34" s="59"/>
      <c r="K34" s="59"/>
      <c r="L34" s="59"/>
      <c r="M34" s="59"/>
      <c r="N34" s="59"/>
      <c r="O34" s="59">
        <f>'Partner 9'!H29</f>
        <v>0</v>
      </c>
      <c r="P34" s="59"/>
      <c r="Q34" s="59"/>
      <c r="R34" s="59"/>
      <c r="S34" s="59">
        <f>'Partner 9'!H30</f>
        <v>0</v>
      </c>
      <c r="T34" s="59"/>
      <c r="U34" s="59"/>
      <c r="V34" s="59"/>
    </row>
    <row r="35" spans="2:22" ht="22.65" customHeight="1">
      <c r="B35" s="56">
        <f>'Partner 10'!H24</f>
        <v>0</v>
      </c>
      <c r="C35" s="57"/>
      <c r="D35" s="57"/>
      <c r="E35" s="57"/>
      <c r="F35" s="57"/>
      <c r="G35" s="58"/>
      <c r="H35" s="59">
        <f>'Partner 10'!H25</f>
        <v>0</v>
      </c>
      <c r="I35" s="59"/>
      <c r="J35" s="59"/>
      <c r="K35" s="59"/>
      <c r="L35" s="59"/>
      <c r="M35" s="59"/>
      <c r="N35" s="59"/>
      <c r="O35" s="59">
        <f>'Partner 10'!H29</f>
        <v>0</v>
      </c>
      <c r="P35" s="59"/>
      <c r="Q35" s="59"/>
      <c r="R35" s="59"/>
      <c r="S35" s="59">
        <f>'Partner 10'!H30</f>
        <v>0</v>
      </c>
      <c r="T35" s="59"/>
      <c r="U35" s="59"/>
      <c r="V35" s="59"/>
    </row>
    <row r="36" spans="2:13" ht="15" customHeight="1">
      <c r="B36" s="5"/>
      <c r="M36" s="6"/>
    </row>
    <row r="37" spans="2:13" ht="15" customHeight="1">
      <c r="B37" s="7" t="s">
        <v>94</v>
      </c>
      <c r="M37" s="6"/>
    </row>
    <row r="38" spans="2:22" ht="18.6" customHeight="1">
      <c r="B38" s="88" t="s">
        <v>87</v>
      </c>
      <c r="C38" s="88"/>
      <c r="D38" s="88"/>
      <c r="E38" s="88"/>
      <c r="F38" s="88"/>
      <c r="G38" s="88"/>
      <c r="H38" s="88"/>
      <c r="I38" s="88"/>
      <c r="J38" s="88"/>
      <c r="K38" s="88"/>
      <c r="L38" s="88"/>
      <c r="M38" s="88"/>
      <c r="N38" s="88"/>
      <c r="O38" s="88"/>
      <c r="P38" s="88"/>
      <c r="Q38" s="88"/>
      <c r="R38" s="88"/>
      <c r="S38" s="88"/>
      <c r="T38" s="88"/>
      <c r="U38" s="88"/>
      <c r="V38" s="88"/>
    </row>
    <row r="39" spans="2:22" ht="40.35" customHeight="1">
      <c r="B39" s="66" t="s">
        <v>118</v>
      </c>
      <c r="C39" s="67"/>
      <c r="D39" s="67"/>
      <c r="E39" s="67"/>
      <c r="F39" s="67"/>
      <c r="G39" s="67"/>
      <c r="H39" s="67"/>
      <c r="I39" s="67"/>
      <c r="J39" s="67"/>
      <c r="K39" s="67"/>
      <c r="L39" s="67"/>
      <c r="M39" s="67"/>
      <c r="N39" s="67"/>
      <c r="O39" s="67"/>
      <c r="P39" s="67"/>
      <c r="Q39" s="67"/>
      <c r="R39" s="67"/>
      <c r="S39" s="67"/>
      <c r="T39" s="67"/>
      <c r="U39" s="67"/>
      <c r="V39" s="68"/>
    </row>
    <row r="40" spans="2:13" ht="15" customHeight="1">
      <c r="B40" s="12"/>
      <c r="C40" s="12"/>
      <c r="M40" s="6"/>
    </row>
    <row r="41" spans="2:13" ht="20.25" customHeight="1">
      <c r="B41" s="7" t="s">
        <v>95</v>
      </c>
      <c r="C41" s="8"/>
      <c r="D41" s="8"/>
      <c r="E41" s="8"/>
      <c r="F41" s="8"/>
      <c r="G41" s="8"/>
      <c r="H41" s="8"/>
      <c r="I41" s="8"/>
      <c r="J41" s="8"/>
      <c r="M41" s="6"/>
    </row>
    <row r="42" spans="2:22" s="8" customFormat="1" ht="19.35" customHeight="1">
      <c r="B42" s="88" t="s">
        <v>69</v>
      </c>
      <c r="C42" s="88"/>
      <c r="D42" s="88"/>
      <c r="E42" s="88"/>
      <c r="F42" s="88"/>
      <c r="G42" s="88"/>
      <c r="H42" s="88"/>
      <c r="I42" s="88"/>
      <c r="J42" s="88"/>
      <c r="K42" s="88"/>
      <c r="L42" s="88"/>
      <c r="M42" s="88"/>
      <c r="N42" s="88"/>
      <c r="O42" s="88"/>
      <c r="P42" s="88"/>
      <c r="Q42" s="88"/>
      <c r="R42" s="88"/>
      <c r="S42" s="88"/>
      <c r="T42" s="88"/>
      <c r="U42" s="88"/>
      <c r="V42" s="88"/>
    </row>
    <row r="43" spans="2:22" ht="24.9" customHeight="1">
      <c r="B43" s="9" t="s">
        <v>2</v>
      </c>
      <c r="H43" s="10"/>
      <c r="V43" s="11" t="str">
        <f>CONCATENATE("Napsáno ",LEN(B44)," z 900 znaků")</f>
        <v>Napsáno 851 z 900 znaků</v>
      </c>
    </row>
    <row r="44" spans="2:22" ht="84.6" customHeight="1">
      <c r="B44" s="66" t="str">
        <f>'Zadavatel (Nositel)'!B41:V41</f>
        <v xml:space="preserve">Cílem projektu je zajistit institucionalizovanou podporu transformace Karlovarského kraje prostřednictvím Agentury pro transformaci Karlovarského kraje, která bude poskytovat metodickou, znalostní, analytickou a konzultační podporu všem aktérům transformace dle modelu quadruple helix za účelem udržitelného rozvoje kraje ve všech třech pilířích udržitelného rozvoje -  ekonomickém, sociálně-společenském i environmentálním.
Agentura pro transformaci Karlovarského kraje svými činnostmi naplní roli zastřešující servisní organizace regionu. Zaměří své aktivity na udržitelný rozvoj Karlovarského kraje prostřednictvím nových technologických řešení či inovativních přístupů (dále SMART řešení), a to ve všech klíčových oblastech rozvoje a transformace, propojí všechny aktéry v regionu a prohloubí vertikální i horizontální spolupráci těchto aktérů.
</v>
      </c>
      <c r="C44" s="67"/>
      <c r="D44" s="67"/>
      <c r="E44" s="67"/>
      <c r="F44" s="67"/>
      <c r="G44" s="67"/>
      <c r="H44" s="67"/>
      <c r="I44" s="67"/>
      <c r="J44" s="67"/>
      <c r="K44" s="67"/>
      <c r="L44" s="67"/>
      <c r="M44" s="67"/>
      <c r="N44" s="67"/>
      <c r="O44" s="67"/>
      <c r="P44" s="67"/>
      <c r="Q44" s="67"/>
      <c r="R44" s="67"/>
      <c r="S44" s="67"/>
      <c r="T44" s="67"/>
      <c r="U44" s="67"/>
      <c r="V44" s="68"/>
    </row>
    <row r="45" spans="2:3" ht="15">
      <c r="B45" s="12"/>
      <c r="C45" s="12"/>
    </row>
    <row r="46" ht="18">
      <c r="B46" s="13" t="s">
        <v>96</v>
      </c>
    </row>
    <row r="47" ht="15">
      <c r="B47" s="14" t="s">
        <v>3</v>
      </c>
    </row>
    <row r="48" spans="2:22" ht="24.9" customHeight="1">
      <c r="B48" s="9" t="s">
        <v>2</v>
      </c>
      <c r="H48" s="10"/>
      <c r="V48" s="11" t="str">
        <f>CONCATENATE("Napsáno ",LEN(B49)," z 900 znaků")</f>
        <v>Napsáno 681 z 900 znaků</v>
      </c>
    </row>
    <row r="49" spans="2:22" ht="82.2" customHeight="1">
      <c r="B49" s="66" t="str">
        <f>'Zadavatel (Nositel)'!B47:V47</f>
        <v xml:space="preserve">Karlovarský kraj je připraven založit Agenturu pro tranformaci Karlovarského kraje (dále také jako "SMART-PRO" nebo "SMART agentura") jako novou organizaci, případně provést transformaci z příspěvkových organizací - Karlovarská agentura rozvoje podnikání a Agentura projektového a dotačního managementu Karlovarského kraje, jejichž činnosti částečně překrývají činnost zamýšlené agentury.
Potřeba SMART agentury se diskutuje již od roku 2020, kdy se v souvislosti s přípravou na Fond pro spravedlivou transformaci plně projevila potřeba rozvoj inovací ve veřejné správě koncentrovat v jednom znalostním centru. Postupně tak probíhaly práce na vymezení předmětu činnosti agentury.
</v>
      </c>
      <c r="C49" s="67"/>
      <c r="D49" s="67"/>
      <c r="E49" s="67"/>
      <c r="F49" s="67"/>
      <c r="G49" s="67"/>
      <c r="H49" s="67"/>
      <c r="I49" s="67"/>
      <c r="J49" s="67"/>
      <c r="K49" s="67"/>
      <c r="L49" s="67"/>
      <c r="M49" s="67"/>
      <c r="N49" s="67"/>
      <c r="O49" s="67"/>
      <c r="P49" s="67"/>
      <c r="Q49" s="67"/>
      <c r="R49" s="67"/>
      <c r="S49" s="67"/>
      <c r="T49" s="67"/>
      <c r="U49" s="67"/>
      <c r="V49" s="68"/>
    </row>
    <row r="50" spans="2:3" ht="15">
      <c r="B50" s="12"/>
      <c r="C50" s="12"/>
    </row>
    <row r="51" ht="18">
      <c r="B51" s="13" t="s">
        <v>101</v>
      </c>
    </row>
    <row r="52" spans="2:22" ht="36.75" customHeight="1">
      <c r="B52" s="94" t="s">
        <v>106</v>
      </c>
      <c r="C52" s="94"/>
      <c r="D52" s="94"/>
      <c r="E52" s="94"/>
      <c r="F52" s="94"/>
      <c r="G52" s="94"/>
      <c r="H52" s="94"/>
      <c r="I52" s="94"/>
      <c r="J52" s="94"/>
      <c r="K52" s="94"/>
      <c r="L52" s="94"/>
      <c r="M52" s="94"/>
      <c r="N52" s="94"/>
      <c r="O52" s="94"/>
      <c r="P52" s="94"/>
      <c r="Q52" s="94"/>
      <c r="R52" s="94"/>
      <c r="S52" s="94"/>
      <c r="T52" s="94"/>
      <c r="U52" s="94"/>
      <c r="V52" s="94"/>
    </row>
    <row r="53" ht="18.75" customHeight="1">
      <c r="B53" s="15" t="s">
        <v>111</v>
      </c>
    </row>
    <row r="54" spans="2:22" ht="19.5" customHeight="1">
      <c r="B54" s="9" t="s">
        <v>4</v>
      </c>
      <c r="H54" s="10"/>
      <c r="V54" s="11" t="str">
        <f>CONCATENATE("Napsáno ",LEN(B55)," ze 450 znaků")</f>
        <v>Napsáno 400 ze 450 znaků</v>
      </c>
    </row>
    <row r="55" spans="2:22" ht="60" customHeight="1">
      <c r="B55" s="66" t="str">
        <f>'Zadavatel (Nositel)'!B54:V54</f>
        <v xml:space="preserve">Žadatelem je Karlovarský kraj: http://www.kr-karlovarsky.cz/
KK vykonává funkce samosprávy a přenesené působnosti státní správy. Je zřizovatelem řady organizací a v souladu se zákonem o krajích „pečuje o všestranný rozvoj svého území a o potřeby svých občanů“, tedy také o hospodářskou prosperitu regionu. Projekt Agentura pro transformaci Karlovarského kraje bude řízen věcně příslušným odborem KÚ.
</v>
      </c>
      <c r="C55" s="67"/>
      <c r="D55" s="67"/>
      <c r="E55" s="67"/>
      <c r="F55" s="67"/>
      <c r="G55" s="67"/>
      <c r="H55" s="67"/>
      <c r="I55" s="67"/>
      <c r="J55" s="67"/>
      <c r="K55" s="67"/>
      <c r="L55" s="67"/>
      <c r="M55" s="67"/>
      <c r="N55" s="67"/>
      <c r="O55" s="67"/>
      <c r="P55" s="67"/>
      <c r="Q55" s="67"/>
      <c r="R55" s="67"/>
      <c r="S55" s="67"/>
      <c r="T55" s="67"/>
      <c r="U55" s="67"/>
      <c r="V55" s="68"/>
    </row>
    <row r="56" spans="2:3" ht="15">
      <c r="B56" s="89"/>
      <c r="C56" s="89"/>
    </row>
    <row r="57" spans="2:3" ht="15">
      <c r="B57" s="12"/>
      <c r="C57" s="12"/>
    </row>
    <row r="58" ht="18">
      <c r="B58" s="13" t="s">
        <v>97</v>
      </c>
    </row>
    <row r="59" spans="2:22" ht="40.35" customHeight="1">
      <c r="B59" s="90" t="s">
        <v>70</v>
      </c>
      <c r="C59" s="90"/>
      <c r="D59" s="90"/>
      <c r="E59" s="90"/>
      <c r="F59" s="90"/>
      <c r="G59" s="90"/>
      <c r="H59" s="90"/>
      <c r="I59" s="90"/>
      <c r="J59" s="90"/>
      <c r="K59" s="90"/>
      <c r="L59" s="90"/>
      <c r="M59" s="90"/>
      <c r="N59" s="90"/>
      <c r="O59" s="90"/>
      <c r="P59" s="90"/>
      <c r="Q59" s="90"/>
      <c r="R59" s="90"/>
      <c r="S59" s="90"/>
      <c r="T59" s="90"/>
      <c r="U59" s="90"/>
      <c r="V59" s="90"/>
    </row>
    <row r="60" spans="2:22" ht="59.4" customHeight="1">
      <c r="B60" s="90" t="s">
        <v>72</v>
      </c>
      <c r="C60" s="90"/>
      <c r="D60" s="90"/>
      <c r="E60" s="90"/>
      <c r="F60" s="90"/>
      <c r="G60" s="90"/>
      <c r="H60" s="90"/>
      <c r="I60" s="90"/>
      <c r="J60" s="90"/>
      <c r="K60" s="90"/>
      <c r="L60" s="90"/>
      <c r="M60" s="90"/>
      <c r="N60" s="90"/>
      <c r="O60" s="90"/>
      <c r="P60" s="90"/>
      <c r="Q60" s="90"/>
      <c r="R60" s="90"/>
      <c r="S60" s="90"/>
      <c r="T60" s="90"/>
      <c r="U60" s="90"/>
      <c r="V60" s="90"/>
    </row>
    <row r="61" spans="2:22" ht="16.5" customHeight="1">
      <c r="B61" s="9" t="s">
        <v>5</v>
      </c>
      <c r="H61" s="10"/>
      <c r="V61" s="11" t="str">
        <f>CONCATENATE("Napsáno ",LEN(B62)," z 3600 znaků")</f>
        <v>Napsáno 3585 z 3600 znaků</v>
      </c>
    </row>
    <row r="62" spans="2:22" ht="323.4" customHeight="1">
      <c r="B62" s="66" t="str">
        <f>'Zadavatel (Nositel)'!B61:V61</f>
        <v xml:space="preserve">Podpora realizace SMART řešení a transformace Karlovarského kraje na SMART region navazuje na evropské i globální úsilí o využití těchto řešení. Ty se uplatní v oblasti udržitelného rozvoje, zvyšování kvality života, podpoře lokální ekonomiky, dosahování klimatických cílů a vysoké kvality životního prostředí, vzniku nových pracovních míst a také posílení odolnosti/ resilience. To nabývá na významu zvláště v období pandemie COVID-19 a následné nutné obnově po ní, ale je klíčové i vzhledem k charakteru regionu a jeho potřeb souvisejících s dalším (udržitelným) rozvojem a transformací po ukončení těžby energetických surovin.
Činnost Agentura pro transformaci Karlovarského kraje, kdy je hlavním cílem poskytovat metodickou, znalostní, analytickou a konzultační podporu všem aktérům transformace dle modelu quadruple helix za účelem udržitelného rozvoje kraje, bude realizována ve třech pilířích, kterými jsou:
1) Strategický a územní/urbánní rozvoj Karlovarského kraje
2) Digitalizace kraje
3) Investiční poradenské centrum kraje 
Tyto tři pilíře budou akcentovány v mnoha oblastech zájmu spojených se SMART řešeními, zejména chytré energetice, dopravě a mobilitě, digitální infrastruktuře, zdravotnictví a sociálních službách, vzdělávání a školství, občanském/ komunitním životě, službách, územním plánování, vodním a odpadovém hospodářství, ekosystémových službách či “chytrém” vládnutí.
Dále vznikne pilotní vzdělávací program pro Strategický a územní/urbánní rozvoj a Digitalizaci KK
Transformace Karlovarského kraje na SMART region prostřednictvím činností Agentury pro transformaci Karlovarského kraje je v souladu s připravovanými strategickými dokumenty kraje (ITI, PSÚT, PRKK), na národní úrovni navazuje na připravovanou Strategii SMART Cities – odolnost prostřednictvím SMART řešení na úrovni obcí, měst a krajů. Bude zajištěn multidisciplinární přístup při řešení potřeb a výzev kraje, bude podpořena implementace konceptu SMART a realizace SMART řešení, budou propojováni všichni aktéři formou horizontální a vertikální spolupráce. Činnost SMART agentury bude přispívat k minimalizaci vnitrokrajských disparit, protože SMART řešení jsou vhodná jak pro území typu aglomerace, tak pro rurální oblasti kraje, budou prohloubeny vazby město-venkov a podpořen udržitelný rozvoj celého regionu. 
V krátkodobém a střednědobém horizontu bude kontinuálně realizována metodická, znalostní, analytická a konzultační podpora klíčová pro policy-making procesy na úrovni veřejné správy, tato podpora však bude dostupná i pro všechny další aktéry, jak bylo deklarováno –  podnikatelský sektor, akademický sektor, nestátní neziskové organizace i veřejnost. Potřeby a výzvy Karlovarského kraje budou prostřednictvím poradenství řešeny holisticky/ multidisciplinárně tak, aby realizovaná řešení byla skutečně SMART. V dlouhodobém horizontu dojde ke zvýšení kvality života obyvatel a ke zlepšení v oblasti všech tří pilířů udržitelného rozvoje – ekonomického, sociálně-společenského i environmentálního.
Karlovarský kraj  hraje zásadní roli při rozvoji regionu a jeho úspěšné transformaci po ukončení těžby energetických surovin. Stát se „chytrým“ krajem je otázkou správných politických rozhodnutí, strategickým uchopením (prezentovaným v dokumentech kraje) i realizací vhodných projektů. Činnost SMART agentury je v tomto případě zcela klíčová, a to i pro další aktéry, jejichž činnost bude rozhodovacími procesy ovlivněna. Hlavním beneficientem využití nových technologických nástrojů a inovativních přístupů v oblasti udržitelného rozvoje jsou však lidé, občané Karlovarského kraje.
</v>
      </c>
      <c r="C62" s="67"/>
      <c r="D62" s="67"/>
      <c r="E62" s="67"/>
      <c r="F62" s="67"/>
      <c r="G62" s="67"/>
      <c r="H62" s="67"/>
      <c r="I62" s="67"/>
      <c r="J62" s="67"/>
      <c r="K62" s="67"/>
      <c r="L62" s="67"/>
      <c r="M62" s="67"/>
      <c r="N62" s="67"/>
      <c r="O62" s="67"/>
      <c r="P62" s="67"/>
      <c r="Q62" s="67"/>
      <c r="R62" s="67"/>
      <c r="S62" s="67"/>
      <c r="T62" s="67"/>
      <c r="U62" s="67"/>
      <c r="V62" s="68"/>
    </row>
    <row r="63" spans="2:3" ht="15">
      <c r="B63" s="89"/>
      <c r="C63" s="89"/>
    </row>
    <row r="64" spans="2:22" ht="13.65" customHeight="1">
      <c r="B64" s="9" t="s">
        <v>71</v>
      </c>
      <c r="C64" s="12"/>
      <c r="V64" s="11" t="str">
        <f>CONCATENATE("Napsáno ",LEN(B65)," z 600 znaků")</f>
        <v>Napsáno 117 z 600 znaků</v>
      </c>
    </row>
    <row r="65" spans="2:22" ht="21" customHeight="1">
      <c r="B65" s="98" t="str">
        <f>'Zadavatel (Nositel)'!B64:V64</f>
        <v xml:space="preserve">Předkládaný projekt naplňuje všechny sledované kategorie indikátorů. Indikátory jsou podrobněji rozebrány v příloze. </v>
      </c>
      <c r="C65" s="99"/>
      <c r="D65" s="99"/>
      <c r="E65" s="99"/>
      <c r="F65" s="99"/>
      <c r="G65" s="99"/>
      <c r="H65" s="99"/>
      <c r="I65" s="99"/>
      <c r="J65" s="99"/>
      <c r="K65" s="99"/>
      <c r="L65" s="99"/>
      <c r="M65" s="99"/>
      <c r="N65" s="99"/>
      <c r="O65" s="99"/>
      <c r="P65" s="99"/>
      <c r="Q65" s="99"/>
      <c r="R65" s="99"/>
      <c r="S65" s="99"/>
      <c r="T65" s="99"/>
      <c r="U65" s="99"/>
      <c r="V65" s="99"/>
    </row>
    <row r="66" spans="2:3" ht="13.65" customHeight="1">
      <c r="B66" s="12"/>
      <c r="C66" s="12"/>
    </row>
    <row r="67" ht="18">
      <c r="B67" s="13" t="s">
        <v>98</v>
      </c>
    </row>
    <row r="68" spans="2:22" ht="76.5" customHeight="1">
      <c r="B68" s="90" t="s">
        <v>107</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3581 z 3600 znaků</v>
      </c>
    </row>
    <row r="70" spans="2:22" ht="409.6" customHeight="1">
      <c r="B70" s="66" t="str">
        <f>'Zadavatel (Nositel)'!B70:V70</f>
        <v xml:space="preserve">Agentury SMART-PRO bude postavena na třech pilířích:
1) Strategický a územní/urbánní rozvoj Karlovarského kraje
2) Digitalizace kraje
3) Investiční poradenské centrum kraje 
Ad 1)
Poskytování analyt. podkladů a poradenství pro plánování změn v KK ve všech oblastech souvisejících s jeho rozvojem, a to na strategické i územně plánovací úrovni, zajišťovat jejich vzájemnou provázanost a podílet se na koordinaci přípravy a implementaci SMART řešení:
Leadership strategic. rozv. KK, Analýzy, poradenství a konzultace v oblasti územ. a urbánního rozvoje zaměřeného na území po těžbě a možnostech jeho využití, Znalostní centrum pro udržitelný rozvoj územ. při respektování souladu se zásadami územ. rozvoje a urbanistickými hodnotami, Mapování brownfiledů včetně jejich možného využití, Analytická podpora KK v oblasti krajinotvorby a zvyšování environmentální odpovědnosti, Konzultace a koordinace strategických změn v zásadních oblastech rozvoje kraje, Zpracování a koordinace dokumentů v oblasti strategického a územního plánování a rozvoje KK - zejména s cílem propojování koncepcí mezi dalšími organizacemi (zejména městy, MAS, mikroregiony, apod.) pro zajištění potřebných synergií, Analytická podpora kraje v systematickém sběru dat (vč. BIG DAT), jejich strukturování a interpretace
Získávání, správa a aktualizace prostorových informací důležitých pro rozvoj KK, Prohlubování spolupráce v rámci aplikovaného výzkumu, odborná spolupráce s VŠ, vědecko-výzkumnými a NNO jak na národní/mezinárodní úrovni
Ad 2)
Zajištění poradenství a podporu realizace projektů založených na SMART řešení a ICT projektech:
Identifikace potenciálu pro digitalizaci průmyslu, služeb (včetně veřejných), SMART řešení pro eGovernment a služby samosprávy
Znalostní a technologická podpora inovačním start-upům, založených na využití zejména informačních technologií (spolupráce s KARP)
Ideace a přenos best practices z úspěšných, v digit. rozvinutějších zemí /ČR
Identifikace možné aplikace SMART řešení, podpora jejich přípravy a realizace, a to včetně možného financování z dotačních programů
Zajištění sběru, archivace a evidence dat týkajících se rozvoje kraje, jejich vyhodnocování a interpretace pro účely policy-making procesů - aplikace konceptu data driven strategy - evidence based policy.
SMART regiony nemají dosud žádné institucionální zázemí, přičemž řešení, která fungují ve velkých západoevropských aglomeracích, většinou nejsou přenositelná do ČR. Z tohoto důvodu používáme výraz SMART, který je definován sedmi kritérii – jsou uvedeny v horizont. kritériích FST.
Ad 3)
Aktivity se budou soustředit na identifikaci poten. rozvoje KK prostřednictvím podpory investičních/neinvestičních proj., zejména pak proj. s možností využití dotačních programů. SMART-PRO bude poskytovat metodickou a poradenskou podporu subjektům/aktérům, které budou chtít v kraji realizovat své investiční či neinvestiční projekty s podporou z EU fondů či dalších finančních mechanismů EU:
Vytváření databáze příkladů dobré praxe rozvoje a transformace území, Podpora realizace Národního investičního plánu, Průběžné informování potenciálních žadatelů o výzvách dotač. Progr., Realizace vzdělávacích akcí o dotač. výzvách s akcentem na příklady dobré a špatné praxe, Podpora zejména malých obcí při zpracování proj. do národních i evropských dotačních titulů, Zpracování praktických návodů pro žadatele pro jednotlivé výzvy i průřezových příruček pro zvýšení kvality projektů zohledňujících dobrou praxi z ČR i zahr., Iniciace využití 2. a 3. pilíře v rámci Mechanismu spravedlivé transformace (především EIB)
</v>
      </c>
      <c r="C70" s="67"/>
      <c r="D70" s="67"/>
      <c r="E70" s="67"/>
      <c r="F70" s="67"/>
      <c r="G70" s="67"/>
      <c r="H70" s="67"/>
      <c r="I70" s="67"/>
      <c r="J70" s="67"/>
      <c r="K70" s="67"/>
      <c r="L70" s="67"/>
      <c r="M70" s="67"/>
      <c r="N70" s="67"/>
      <c r="O70" s="67"/>
      <c r="P70" s="67"/>
      <c r="Q70" s="67"/>
      <c r="R70" s="67"/>
      <c r="S70" s="67"/>
      <c r="T70" s="67"/>
      <c r="U70" s="67"/>
      <c r="V70" s="68"/>
    </row>
    <row r="71" spans="2:3" ht="15">
      <c r="B71" s="12"/>
      <c r="C71" s="12"/>
    </row>
    <row r="72" spans="2:3" s="42" customFormat="1" ht="18">
      <c r="B72" s="43" t="s">
        <v>134</v>
      </c>
      <c r="C72" s="44"/>
    </row>
    <row r="73" spans="2:22" s="42" customFormat="1" ht="100.5" customHeight="1">
      <c r="B73" s="93" t="s">
        <v>135</v>
      </c>
      <c r="C73" s="93"/>
      <c r="D73" s="93"/>
      <c r="E73" s="93"/>
      <c r="F73" s="93"/>
      <c r="G73" s="93"/>
      <c r="H73" s="93"/>
      <c r="I73" s="93"/>
      <c r="J73" s="93"/>
      <c r="K73" s="93"/>
      <c r="L73" s="93"/>
      <c r="M73" s="93"/>
      <c r="N73" s="93"/>
      <c r="O73" s="93"/>
      <c r="P73" s="93"/>
      <c r="Q73" s="93"/>
      <c r="R73" s="93"/>
      <c r="S73" s="93"/>
      <c r="T73" s="93"/>
      <c r="U73" s="93"/>
      <c r="V73" s="93"/>
    </row>
    <row r="74" spans="2:22" s="42" customFormat="1" ht="15" customHeight="1">
      <c r="B74" s="45" t="s">
        <v>136</v>
      </c>
      <c r="C74" s="46"/>
      <c r="D74" s="46"/>
      <c r="E74" s="46"/>
      <c r="F74" s="46"/>
      <c r="G74" s="46"/>
      <c r="H74" s="46"/>
      <c r="I74" s="46"/>
      <c r="J74" s="46"/>
      <c r="K74" s="46"/>
      <c r="L74" s="46"/>
      <c r="M74" s="46"/>
      <c r="N74" s="46"/>
      <c r="O74" s="46"/>
      <c r="P74" s="46"/>
      <c r="Q74" s="46"/>
      <c r="R74" s="46"/>
      <c r="S74" s="46"/>
      <c r="T74" s="46"/>
      <c r="U74" s="46"/>
      <c r="V74" s="47"/>
    </row>
    <row r="75" spans="2:22" s="42" customFormat="1" ht="31.5" customHeight="1">
      <c r="B75" s="60" t="s">
        <v>137</v>
      </c>
      <c r="C75" s="60"/>
      <c r="D75" s="60"/>
      <c r="E75" s="60"/>
      <c r="F75" s="60"/>
      <c r="G75" s="60"/>
      <c r="H75" s="60"/>
      <c r="I75" s="60"/>
      <c r="J75" s="60"/>
      <c r="K75" s="60"/>
      <c r="L75" s="60"/>
      <c r="M75" s="60"/>
      <c r="N75" s="60"/>
      <c r="O75" s="60"/>
      <c r="P75" s="60"/>
      <c r="Q75" s="60"/>
      <c r="R75" s="60"/>
      <c r="S75" s="60"/>
      <c r="T75" s="60"/>
      <c r="U75" s="60"/>
      <c r="V75" s="60"/>
    </row>
    <row r="76" spans="2:22" s="42" customFormat="1" ht="15" customHeight="1">
      <c r="B76" s="48" t="s">
        <v>2</v>
      </c>
      <c r="C76" s="46"/>
      <c r="D76" s="46"/>
      <c r="E76" s="46"/>
      <c r="F76" s="46"/>
      <c r="G76" s="46"/>
      <c r="H76" s="46"/>
      <c r="I76" s="46"/>
      <c r="J76" s="46"/>
      <c r="K76" s="46"/>
      <c r="L76" s="46"/>
      <c r="M76" s="46"/>
      <c r="N76" s="46"/>
      <c r="O76" s="46"/>
      <c r="P76" s="46"/>
      <c r="Q76" s="46"/>
      <c r="R76" s="46"/>
      <c r="S76" s="46"/>
      <c r="T76" s="46"/>
      <c r="U76" s="46"/>
      <c r="V76" s="47" t="str">
        <f>CONCATENATE("Napsáno ",LEN(B77)," z 900 znaků")</f>
        <v>Napsáno 859 z 900 znaků</v>
      </c>
    </row>
    <row r="77" spans="2:22" s="42" customFormat="1" ht="66" customHeight="1">
      <c r="B77" s="61" t="str">
        <f>'Zadavatel (Nositel)'!B78:V78</f>
        <v xml:space="preserve">Dopad na lokální ekonomiku bude velmi významný a je podstatou SMART řešení, jejichž nedílnou součástí je respektování globálních trendů, jako je individualizace a decentralizace. SMART řešení jsou ve své podstatě novými technologickými nástroji a inovativními přístupy, nejčastěji založenými na digitalizaci, využitelnými k zajištění trvale udržitelného rozvoje, včetně dosahování klimatických cílů. S těmito řešeními se pojí také vznik nových pracovních míst (např. nové příležitosti pro lokální byznys a služby), prohlubování spolupráce dle quadruple helix (např. spolupráce s akademickým sektorem při posilování znalostní ekonomiky a přechodu k produkci s co nejvyšší přidanou hodnotou v místě), včetně zapojení veřejnosti (např. identifikace s místem a posilování komunitních aktivit), což je zvláště důležité z hlediska transformace Karlovarského kraje. </v>
      </c>
      <c r="C77" s="62"/>
      <c r="D77" s="62"/>
      <c r="E77" s="62"/>
      <c r="F77" s="62"/>
      <c r="G77" s="62"/>
      <c r="H77" s="62"/>
      <c r="I77" s="62"/>
      <c r="J77" s="62"/>
      <c r="K77" s="62"/>
      <c r="L77" s="62"/>
      <c r="M77" s="62"/>
      <c r="N77" s="62"/>
      <c r="O77" s="62"/>
      <c r="P77" s="62"/>
      <c r="Q77" s="62"/>
      <c r="R77" s="62"/>
      <c r="S77" s="62"/>
      <c r="T77" s="62"/>
      <c r="U77" s="62"/>
      <c r="V77" s="63"/>
    </row>
    <row r="78" spans="2:22" s="42" customFormat="1" ht="15" customHeight="1">
      <c r="B78" s="49"/>
      <c r="C78" s="49"/>
      <c r="D78" s="49"/>
      <c r="E78" s="49"/>
      <c r="F78" s="49"/>
      <c r="G78" s="49"/>
      <c r="H78" s="49"/>
      <c r="I78" s="49"/>
      <c r="J78" s="49"/>
      <c r="K78" s="49"/>
      <c r="L78" s="49"/>
      <c r="M78" s="49"/>
      <c r="N78" s="49"/>
      <c r="O78" s="49"/>
      <c r="P78" s="49"/>
      <c r="Q78" s="49"/>
      <c r="R78" s="49"/>
      <c r="S78" s="49"/>
      <c r="T78" s="49"/>
      <c r="U78" s="49"/>
      <c r="V78" s="49"/>
    </row>
    <row r="79" spans="2:22" s="42" customFormat="1" ht="15" customHeight="1">
      <c r="B79" s="64" t="s">
        <v>138</v>
      </c>
      <c r="C79" s="64"/>
      <c r="D79" s="64"/>
      <c r="E79" s="64"/>
      <c r="F79" s="64"/>
      <c r="G79" s="64"/>
      <c r="H79" s="64"/>
      <c r="I79" s="64"/>
      <c r="J79" s="64"/>
      <c r="K79" s="64"/>
      <c r="L79" s="64"/>
      <c r="M79" s="64"/>
      <c r="N79" s="64"/>
      <c r="O79" s="64"/>
      <c r="P79" s="64"/>
      <c r="Q79" s="64"/>
      <c r="R79" s="64"/>
      <c r="S79" s="64"/>
      <c r="T79" s="64"/>
      <c r="U79" s="64"/>
      <c r="V79" s="64"/>
    </row>
    <row r="80" spans="2:22" s="42" customFormat="1" ht="15" customHeight="1">
      <c r="B80" s="65" t="s">
        <v>139</v>
      </c>
      <c r="C80" s="65"/>
      <c r="D80" s="65"/>
      <c r="E80" s="65"/>
      <c r="F80" s="65"/>
      <c r="G80" s="65"/>
      <c r="H80" s="65"/>
      <c r="I80" s="65"/>
      <c r="J80" s="65"/>
      <c r="K80" s="65"/>
      <c r="L80" s="65"/>
      <c r="M80" s="65"/>
      <c r="N80" s="65"/>
      <c r="O80" s="65"/>
      <c r="P80" s="65"/>
      <c r="Q80" s="65"/>
      <c r="R80" s="65"/>
      <c r="S80" s="65"/>
      <c r="T80" s="65"/>
      <c r="U80" s="65"/>
      <c r="V80" s="65"/>
    </row>
    <row r="81" spans="2:22" s="42" customFormat="1" ht="15" customHeight="1">
      <c r="B81" s="48" t="s">
        <v>2</v>
      </c>
      <c r="C81" s="49"/>
      <c r="D81" s="49"/>
      <c r="E81" s="49"/>
      <c r="F81" s="49"/>
      <c r="G81" s="49"/>
      <c r="H81" s="49"/>
      <c r="I81" s="49"/>
      <c r="J81" s="49"/>
      <c r="K81" s="49"/>
      <c r="L81" s="49"/>
      <c r="M81" s="49"/>
      <c r="N81" s="49"/>
      <c r="O81" s="49"/>
      <c r="P81" s="49"/>
      <c r="Q81" s="49"/>
      <c r="R81" s="49"/>
      <c r="S81" s="49"/>
      <c r="T81" s="49"/>
      <c r="U81" s="49"/>
      <c r="V81" s="47" t="str">
        <f>CONCATENATE("Napsáno ",LEN(B82)," z 900 znaků")</f>
        <v>Napsáno 890 z 900 znaků</v>
      </c>
    </row>
    <row r="82" spans="2:22" s="42" customFormat="1" ht="80.4" customHeight="1">
      <c r="B82" s="61" t="str">
        <f>'Zadavatel (Nositel)'!B83:V83</f>
        <v xml:space="preserve">Společně s novými technolog. nástroji a inovativními přístupy – SMART řešeními, s postupující digitalizací KK a odpovídajícím invest. poradenstvím bude zajištěna podpora aktivit, které umožní vznik nových prac. míst a inovaci stávajících prac. míst včetně možného zapojení býv. zam. odvětví těžby uhlí a souvisejících oborů. Př. přechod na oběhové hosp./ cirkulární ekono., jehož cílem není jen optimalizace nakládání s odpady, ale zejména příspěvek k dosahování uhlíkové neutrality a také vznik nových prac. míst nebo inovace stávajících na místa s vyšší přid. hodnotu, jak ukazuje studie OECD. 
Digitalizace s sebou nese nové možnosti vzdělávání a zvyšování kvalifikace on-line a rozvoj nových oborů pro podnikání v místě, které dříve nebylo možné realizovat. Nová prac. místa budou vytvářena v oborech s vyšší přidanou hodnotou. Tato nová pracovní místa budou podporovat resilienci KK. 
</v>
      </c>
      <c r="C82" s="62"/>
      <c r="D82" s="62"/>
      <c r="E82" s="62"/>
      <c r="F82" s="62"/>
      <c r="G82" s="62"/>
      <c r="H82" s="62"/>
      <c r="I82" s="62"/>
      <c r="J82" s="62"/>
      <c r="K82" s="62"/>
      <c r="L82" s="62"/>
      <c r="M82" s="62"/>
      <c r="N82" s="62"/>
      <c r="O82" s="62"/>
      <c r="P82" s="62"/>
      <c r="Q82" s="62"/>
      <c r="R82" s="62"/>
      <c r="S82" s="62"/>
      <c r="T82" s="62"/>
      <c r="U82" s="62"/>
      <c r="V82" s="63"/>
    </row>
    <row r="83" spans="2:22" s="42" customFormat="1" ht="15" customHeight="1">
      <c r="B83" s="49"/>
      <c r="C83" s="49"/>
      <c r="D83" s="49"/>
      <c r="E83" s="49"/>
      <c r="F83" s="49"/>
      <c r="G83" s="49"/>
      <c r="H83" s="49"/>
      <c r="I83" s="49"/>
      <c r="J83" s="49"/>
      <c r="K83" s="49"/>
      <c r="L83" s="49"/>
      <c r="M83" s="49"/>
      <c r="N83" s="49"/>
      <c r="O83" s="49"/>
      <c r="P83" s="49"/>
      <c r="Q83" s="49"/>
      <c r="R83" s="49"/>
      <c r="S83" s="49"/>
      <c r="T83" s="49"/>
      <c r="U83" s="49"/>
      <c r="V83" s="49"/>
    </row>
    <row r="84" spans="2:22" s="42" customFormat="1" ht="15" customHeight="1">
      <c r="B84" s="97" t="s">
        <v>140</v>
      </c>
      <c r="C84" s="97"/>
      <c r="D84" s="97"/>
      <c r="E84" s="97"/>
      <c r="F84" s="97"/>
      <c r="G84" s="97"/>
      <c r="H84" s="97"/>
      <c r="I84" s="97"/>
      <c r="J84" s="97"/>
      <c r="K84" s="97"/>
      <c r="L84" s="97"/>
      <c r="M84" s="97"/>
      <c r="N84" s="97"/>
      <c r="O84" s="97"/>
      <c r="P84" s="97"/>
      <c r="Q84" s="97"/>
      <c r="R84" s="97"/>
      <c r="S84" s="97"/>
      <c r="T84" s="97"/>
      <c r="U84" s="97"/>
      <c r="V84" s="97"/>
    </row>
    <row r="85" spans="2:22" s="42" customFormat="1" ht="15" customHeight="1">
      <c r="B85" s="65" t="s">
        <v>141</v>
      </c>
      <c r="C85" s="65"/>
      <c r="D85" s="65"/>
      <c r="E85" s="65"/>
      <c r="F85" s="65"/>
      <c r="G85" s="65"/>
      <c r="H85" s="65"/>
      <c r="I85" s="65"/>
      <c r="J85" s="65"/>
      <c r="K85" s="65"/>
      <c r="L85" s="65"/>
      <c r="M85" s="65"/>
      <c r="N85" s="65"/>
      <c r="O85" s="65"/>
      <c r="P85" s="65"/>
      <c r="Q85" s="65"/>
      <c r="R85" s="65"/>
      <c r="S85" s="65"/>
      <c r="T85" s="65"/>
      <c r="U85" s="65"/>
      <c r="V85" s="65"/>
    </row>
    <row r="86" spans="2:22" s="42" customFormat="1" ht="15" customHeight="1">
      <c r="B86" s="48" t="s">
        <v>2</v>
      </c>
      <c r="C86" s="50"/>
      <c r="D86" s="50"/>
      <c r="E86" s="50"/>
      <c r="F86" s="50"/>
      <c r="G86" s="50"/>
      <c r="H86" s="50"/>
      <c r="I86" s="50"/>
      <c r="J86" s="50"/>
      <c r="K86" s="50"/>
      <c r="L86" s="50"/>
      <c r="M86" s="50"/>
      <c r="N86" s="50"/>
      <c r="O86" s="50"/>
      <c r="P86" s="50"/>
      <c r="Q86" s="50"/>
      <c r="R86" s="50"/>
      <c r="S86" s="50"/>
      <c r="T86" s="50"/>
      <c r="U86" s="50"/>
      <c r="V86" s="47" t="str">
        <f>CONCATENATE("Napsáno ",LEN(B87)," z 900 znaků")</f>
        <v>Napsáno 859 z 900 znaků</v>
      </c>
    </row>
    <row r="87" spans="2:22" s="42" customFormat="1" ht="60.6" customHeight="1">
      <c r="B87" s="61" t="str">
        <f>'Zadavatel (Nositel)'!B88:V88</f>
        <v>Činnost Agentury pro transformaci Karlovarského kraje je přímo postavená na aktivitách vedoucích k udržitelnému rozvoji za využití nových technologických nástrojů a inovativních přístupů. Současně v rámci prvního pilíře budou realizovány analýzy, poradenství a konzultace v oblasti územního a urbánního rozvoje zaměřeného na území po těžbě a možnostech jeho využití. I další aktivity v rámci prvního pilíře mají vazbu na znovuvyužití území po těžbě (databáze brownfieldů, posouzení jejich využití v souladu se strategickými prioritami kraje i urbanistickými hodnotami). Tato SMART řešení jsou definována v připravované Koncepci SMART Cities – odolnost prostřednictvím SMART řešení na úrovni obcí, měst a krajů na základě sedmi principů a jsou založena na třech pilířích udržitelného rozvoje – konkrétně lokální ekonomika, lidé a komunity a životní prostředí .</v>
      </c>
      <c r="C87" s="62"/>
      <c r="D87" s="62"/>
      <c r="E87" s="62"/>
      <c r="F87" s="62"/>
      <c r="G87" s="62"/>
      <c r="H87" s="62"/>
      <c r="I87" s="62"/>
      <c r="J87" s="62"/>
      <c r="K87" s="62"/>
      <c r="L87" s="62"/>
      <c r="M87" s="62"/>
      <c r="N87" s="62"/>
      <c r="O87" s="62"/>
      <c r="P87" s="62"/>
      <c r="Q87" s="62"/>
      <c r="R87" s="62"/>
      <c r="S87" s="62"/>
      <c r="T87" s="62"/>
      <c r="U87" s="62"/>
      <c r="V87" s="63"/>
    </row>
    <row r="88" spans="2:22" s="42" customFormat="1" ht="15" customHeight="1">
      <c r="B88" s="49"/>
      <c r="C88" s="49"/>
      <c r="D88" s="49"/>
      <c r="E88" s="49"/>
      <c r="F88" s="49"/>
      <c r="G88" s="49"/>
      <c r="H88" s="49"/>
      <c r="I88" s="49"/>
      <c r="J88" s="49"/>
      <c r="K88" s="49"/>
      <c r="L88" s="49"/>
      <c r="M88" s="49"/>
      <c r="N88" s="49"/>
      <c r="O88" s="49"/>
      <c r="P88" s="49"/>
      <c r="Q88" s="49"/>
      <c r="R88" s="49"/>
      <c r="S88" s="49"/>
      <c r="T88" s="49"/>
      <c r="U88" s="49"/>
      <c r="V88" s="49"/>
    </row>
    <row r="89" spans="2:22" s="42" customFormat="1" ht="15" customHeight="1">
      <c r="B89" s="97" t="s">
        <v>142</v>
      </c>
      <c r="C89" s="97"/>
      <c r="D89" s="97"/>
      <c r="E89" s="97"/>
      <c r="F89" s="97"/>
      <c r="G89" s="97"/>
      <c r="H89" s="97"/>
      <c r="I89" s="97"/>
      <c r="J89" s="97"/>
      <c r="K89" s="97"/>
      <c r="L89" s="97"/>
      <c r="M89" s="97"/>
      <c r="N89" s="97"/>
      <c r="O89" s="97"/>
      <c r="P89" s="97"/>
      <c r="Q89" s="97"/>
      <c r="R89" s="97"/>
      <c r="S89" s="97"/>
      <c r="T89" s="97"/>
      <c r="U89" s="97"/>
      <c r="V89" s="97"/>
    </row>
    <row r="90" spans="2:22" s="42" customFormat="1" ht="15" customHeight="1">
      <c r="B90" s="65" t="s">
        <v>143</v>
      </c>
      <c r="C90" s="95"/>
      <c r="D90" s="95"/>
      <c r="E90" s="95"/>
      <c r="F90" s="95"/>
      <c r="G90" s="95"/>
      <c r="H90" s="95"/>
      <c r="I90" s="95"/>
      <c r="J90" s="95"/>
      <c r="K90" s="95"/>
      <c r="L90" s="95"/>
      <c r="M90" s="95"/>
      <c r="N90" s="95"/>
      <c r="O90" s="95"/>
      <c r="P90" s="95"/>
      <c r="Q90" s="95"/>
      <c r="R90" s="95"/>
      <c r="S90" s="95"/>
      <c r="T90" s="95"/>
      <c r="U90" s="95"/>
      <c r="V90" s="95"/>
    </row>
    <row r="91" spans="2:22" s="42" customFormat="1" ht="15" customHeight="1">
      <c r="B91" s="48" t="s">
        <v>2</v>
      </c>
      <c r="C91" s="50"/>
      <c r="D91" s="50"/>
      <c r="E91" s="50"/>
      <c r="F91" s="50"/>
      <c r="G91" s="50"/>
      <c r="H91" s="50"/>
      <c r="I91" s="50"/>
      <c r="J91" s="50"/>
      <c r="K91" s="50"/>
      <c r="L91" s="50"/>
      <c r="M91" s="50"/>
      <c r="N91" s="50"/>
      <c r="O91" s="50"/>
      <c r="P91" s="50"/>
      <c r="Q91" s="50"/>
      <c r="R91" s="50"/>
      <c r="S91" s="50"/>
      <c r="T91" s="50"/>
      <c r="U91" s="50"/>
      <c r="V91" s="47" t="str">
        <f>CONCATENATE("Napsáno ",LEN(B92)," z 900 znaků")</f>
        <v>Napsáno 766 z 900 znaků</v>
      </c>
    </row>
    <row r="92" spans="2:22" s="42" customFormat="1" ht="94.2" customHeight="1">
      <c r="B92" s="61" t="str">
        <f>'Zadavatel (Nositel)'!B93:V93</f>
        <v xml:space="preserve">Činnost Agentury pro transformaci Karlovarského kraje bude kultivovat celé prostředí Karlovarského kraje a v ideálním případě podpoří prostřednictvím digitalizace a využití SMART řešení v praxi „paradigm shift“ při restrukturalizaci celého regionu.
Soubor komplexně pojatých aktivit, multidisciplinární/ holistický přístup, vazba na globální trendy, detailní znalost potřeb, problémů  a výzev regionu, spolupráce dle quadruple helix (ne pouze podpora některého ze segmentů, sektorů či partnerů), realizace vertikální i horizontální spolupráce je zcela unikátní a jedinečná. Podobné agentury se připravují také v jiných krajích či aglomeracích (např. v Jihomoravském kraji), protože jedině podobnými aktivitami je možné podpořit přechod regionu na „společnost 4.0“.
</v>
      </c>
      <c r="C92" s="62"/>
      <c r="D92" s="62"/>
      <c r="E92" s="62"/>
      <c r="F92" s="62"/>
      <c r="G92" s="62"/>
      <c r="H92" s="62"/>
      <c r="I92" s="62"/>
      <c r="J92" s="62"/>
      <c r="K92" s="62"/>
      <c r="L92" s="62"/>
      <c r="M92" s="62"/>
      <c r="N92" s="62"/>
      <c r="O92" s="62"/>
      <c r="P92" s="62"/>
      <c r="Q92" s="62"/>
      <c r="R92" s="62"/>
      <c r="S92" s="62"/>
      <c r="T92" s="62"/>
      <c r="U92" s="62"/>
      <c r="V92" s="63"/>
    </row>
    <row r="93" spans="2:3" s="42" customFormat="1" ht="15">
      <c r="B93" s="96"/>
      <c r="C93" s="96"/>
    </row>
    <row r="94" spans="2:3" s="42" customFormat="1" ht="15">
      <c r="B94" s="51"/>
      <c r="C94" s="51"/>
    </row>
    <row r="95" ht="18">
      <c r="B95" s="13" t="s">
        <v>144</v>
      </c>
    </row>
    <row r="96" spans="2:22" ht="49.5" customHeight="1">
      <c r="B96" s="90" t="s">
        <v>108</v>
      </c>
      <c r="C96" s="90"/>
      <c r="D96" s="90"/>
      <c r="E96" s="90"/>
      <c r="F96" s="90"/>
      <c r="G96" s="90"/>
      <c r="H96" s="90"/>
      <c r="I96" s="90"/>
      <c r="J96" s="90"/>
      <c r="K96" s="90"/>
      <c r="L96" s="90"/>
      <c r="M96" s="90"/>
      <c r="N96" s="90"/>
      <c r="O96" s="90"/>
      <c r="P96" s="90"/>
      <c r="Q96" s="90"/>
      <c r="R96" s="90"/>
      <c r="S96" s="90"/>
      <c r="T96" s="90"/>
      <c r="U96" s="90"/>
      <c r="V96" s="90"/>
    </row>
    <row r="97" ht="15.6">
      <c r="B97" s="15" t="s">
        <v>6</v>
      </c>
    </row>
    <row r="98" ht="15">
      <c r="B98" s="10" t="s">
        <v>7</v>
      </c>
    </row>
    <row r="99" spans="2:22" ht="16.5" customHeight="1">
      <c r="B99" s="9" t="s">
        <v>2</v>
      </c>
      <c r="H99" s="10"/>
      <c r="V99" s="11" t="str">
        <f>CONCATENATE("Napsáno ",LEN(B100)," z 900 znaků")</f>
        <v>Napsáno 362 z 900 znaků</v>
      </c>
    </row>
    <row r="100" spans="2:22" ht="41.4" customHeight="1">
      <c r="B100" s="61" t="str">
        <f>'Zadavatel (Nositel)'!B101:V101</f>
        <v>Žadatel v tuto chvíli provádí výběr vhodných prostor na území KK pro realizaci předkládaného projektu. V úvahu přicházejí prostory, které jsou v majetku veřejné správy (město/kraj). Prostory budou dostupné veřejnou dopravou. Dopady projektu budou na celé území KK. Výhledově bude projekt SMART-PRO umístěn v prostorách vybudovaných v rámci jiného projektu kraje.</v>
      </c>
      <c r="C100" s="62"/>
      <c r="D100" s="62"/>
      <c r="E100" s="62"/>
      <c r="F100" s="62"/>
      <c r="G100" s="62"/>
      <c r="H100" s="62"/>
      <c r="I100" s="62"/>
      <c r="J100" s="62"/>
      <c r="K100" s="62"/>
      <c r="L100" s="62"/>
      <c r="M100" s="62"/>
      <c r="N100" s="62"/>
      <c r="O100" s="62"/>
      <c r="P100" s="62"/>
      <c r="Q100" s="62"/>
      <c r="R100" s="62"/>
      <c r="S100" s="62"/>
      <c r="T100" s="62"/>
      <c r="U100" s="62"/>
      <c r="V100" s="63"/>
    </row>
    <row r="101" ht="22.5" customHeight="1">
      <c r="B101" s="15" t="s">
        <v>8</v>
      </c>
    </row>
    <row r="102" spans="2:22" ht="34.35" customHeight="1">
      <c r="B102" s="88" t="s">
        <v>9</v>
      </c>
      <c r="C102" s="88"/>
      <c r="D102" s="88"/>
      <c r="E102" s="88"/>
      <c r="F102" s="88"/>
      <c r="G102" s="88"/>
      <c r="H102" s="88"/>
      <c r="I102" s="88"/>
      <c r="J102" s="88"/>
      <c r="K102" s="88"/>
      <c r="L102" s="88"/>
      <c r="M102" s="88"/>
      <c r="N102" s="88"/>
      <c r="O102" s="88"/>
      <c r="P102" s="88"/>
      <c r="Q102" s="88"/>
      <c r="R102" s="88"/>
      <c r="S102" s="88"/>
      <c r="T102" s="88"/>
      <c r="U102" s="88"/>
      <c r="V102" s="88"/>
    </row>
    <row r="103" spans="2:22" ht="18" customHeight="1">
      <c r="B103" s="9" t="s">
        <v>2</v>
      </c>
      <c r="H103" s="10"/>
      <c r="V103" s="11" t="str">
        <f>CONCATENATE("Napsáno ",LEN(B104)," z 900 znaků")</f>
        <v>Napsáno 161 z 900 znaků</v>
      </c>
    </row>
    <row r="104" spans="2:22" ht="30.6" customHeight="1">
      <c r="B104" s="61" t="str">
        <f>'Zadavatel (Nositel)'!B105:V105</f>
        <v xml:space="preserve"> V rámci předkládaného projektu nebudou realizovány stavební práce. Žadatel plánuje využít stávající objekty, které budou v majetku veřejné správy (město/kraj). </v>
      </c>
      <c r="C104" s="62"/>
      <c r="D104" s="62"/>
      <c r="E104" s="62"/>
      <c r="F104" s="62"/>
      <c r="G104" s="62"/>
      <c r="H104" s="62"/>
      <c r="I104" s="62"/>
      <c r="J104" s="62"/>
      <c r="K104" s="62"/>
      <c r="L104" s="62"/>
      <c r="M104" s="62"/>
      <c r="N104" s="62"/>
      <c r="O104" s="62"/>
      <c r="P104" s="62"/>
      <c r="Q104" s="62"/>
      <c r="R104" s="62"/>
      <c r="S104" s="62"/>
      <c r="T104" s="62"/>
      <c r="U104" s="62"/>
      <c r="V104" s="63"/>
    </row>
    <row r="105" ht="24.75" customHeight="1">
      <c r="B105" s="15" t="s">
        <v>10</v>
      </c>
    </row>
    <row r="106" spans="2:22" ht="50.25" customHeight="1">
      <c r="B106" s="88" t="s">
        <v>109</v>
      </c>
      <c r="C106" s="88"/>
      <c r="D106" s="88"/>
      <c r="E106" s="88"/>
      <c r="F106" s="88"/>
      <c r="G106" s="88"/>
      <c r="H106" s="88"/>
      <c r="I106" s="88"/>
      <c r="J106" s="88"/>
      <c r="K106" s="88"/>
      <c r="L106" s="88"/>
      <c r="M106" s="88"/>
      <c r="N106" s="88"/>
      <c r="O106" s="88"/>
      <c r="P106" s="88"/>
      <c r="Q106" s="88"/>
      <c r="R106" s="88"/>
      <c r="S106" s="88"/>
      <c r="T106" s="88"/>
      <c r="U106" s="88"/>
      <c r="V106" s="88"/>
    </row>
    <row r="107" spans="2:22" ht="16.5" customHeight="1">
      <c r="B107" s="9" t="s">
        <v>2</v>
      </c>
      <c r="H107" s="10"/>
      <c r="V107" s="11" t="str">
        <f>CONCATENATE("Napsáno ",LEN(B108)," z 900 znaků")</f>
        <v>Napsáno 396 z 900 znaků</v>
      </c>
    </row>
    <row r="108" spans="2:22" ht="120.6" customHeight="1">
      <c r="B108" s="61" t="str">
        <f>'Zadavatel (Nositel)'!B109:V109</f>
        <v xml:space="preserve">Pro realizaci projektu bude pořízeno nezbytné vybavení pro kancelářské prostory ve výši 3 600 0000. Bude se jednat o:
- kancelářský nábytek
- výpočetní technika
- audiovizuální technika
- vybavení jednotlivých center
- potřebný HW a SW
- Dále budou pořízeny 4 osobní automobily
Ceny do návrhu rozpočtu projektu byly stanoveny na základě průzkumu trhu a zkušeností s realizací obdobných projektů. </v>
      </c>
      <c r="C108" s="62"/>
      <c r="D108" s="62"/>
      <c r="E108" s="62"/>
      <c r="F108" s="62"/>
      <c r="G108" s="62"/>
      <c r="H108" s="62"/>
      <c r="I108" s="62"/>
      <c r="J108" s="62"/>
      <c r="K108" s="62"/>
      <c r="L108" s="62"/>
      <c r="M108" s="62"/>
      <c r="N108" s="62"/>
      <c r="O108" s="62"/>
      <c r="P108" s="62"/>
      <c r="Q108" s="62"/>
      <c r="R108" s="62"/>
      <c r="S108" s="62"/>
      <c r="T108" s="62"/>
      <c r="U108" s="62"/>
      <c r="V108" s="63"/>
    </row>
    <row r="109" ht="23.25" customHeight="1">
      <c r="B109" s="15" t="s">
        <v>11</v>
      </c>
    </row>
    <row r="110" spans="2:22" ht="64.5" customHeight="1">
      <c r="B110" s="88" t="s">
        <v>12</v>
      </c>
      <c r="C110" s="88"/>
      <c r="D110" s="88"/>
      <c r="E110" s="88"/>
      <c r="F110" s="88"/>
      <c r="G110" s="88"/>
      <c r="H110" s="88"/>
      <c r="I110" s="88"/>
      <c r="J110" s="88"/>
      <c r="K110" s="88"/>
      <c r="L110" s="88"/>
      <c r="M110" s="88"/>
      <c r="N110" s="88"/>
      <c r="O110" s="88"/>
      <c r="P110" s="88"/>
      <c r="Q110" s="88"/>
      <c r="R110" s="88"/>
      <c r="S110" s="88"/>
      <c r="T110" s="88"/>
      <c r="U110" s="88"/>
      <c r="V110" s="88"/>
    </row>
    <row r="111" spans="2:22" ht="18" customHeight="1">
      <c r="B111" s="9" t="s">
        <v>2</v>
      </c>
      <c r="H111" s="10"/>
      <c r="V111" s="11" t="str">
        <f>CONCATENATE("Napsáno ",LEN(B112)," z 900 znaků")</f>
        <v>Napsáno 823 z 900 znaků</v>
      </c>
    </row>
    <row r="112" spans="2:22" ht="81.6" customHeight="1">
      <c r="B112" s="61" t="str">
        <f>'Zadavatel (Nositel)'!B113:V113</f>
        <v xml:space="preserve">Karlovarský kraj je plně připravený na založení agentury SMART-PRO. Samotný vznik není omezený žádnými technickými limity, je plně  v kompetenci úřadu KVK. Základním krokem, který bude následovat ve 3Q 2021 bude instituciální založení agentury, vč statutu a vymezení kompetencí vůči odborným útvarům úřadu KVKJ. Navazovat bude podobná studie proveditelnosti agentury, vč. marketingové analýzy, která bude předpokladem pro úspěšný start.
v 1.Q 2022 bude spuštěn web agentury a začne aktivní headhunting budoucích klíčových pracovníků po celém území ČR. Specifická pozornost bude věnována vytipování konkrétních osob s prokazatelnými výsledky. Prostor bude dán i mladým lidem, zejména absolventům. Agentura by měla nabízet srovnatelné podmínky a příležitosti, jako obdobné instituce ve velkých městech (zejména Praha, Brno).
</v>
      </c>
      <c r="C112" s="62"/>
      <c r="D112" s="62"/>
      <c r="E112" s="62"/>
      <c r="F112" s="62"/>
      <c r="G112" s="62"/>
      <c r="H112" s="62"/>
      <c r="I112" s="62"/>
      <c r="J112" s="62"/>
      <c r="K112" s="62"/>
      <c r="L112" s="62"/>
      <c r="M112" s="62"/>
      <c r="N112" s="62"/>
      <c r="O112" s="62"/>
      <c r="P112" s="62"/>
      <c r="Q112" s="62"/>
      <c r="R112" s="62"/>
      <c r="S112" s="62"/>
      <c r="T112" s="62"/>
      <c r="U112" s="62"/>
      <c r="V112" s="63"/>
    </row>
    <row r="113" spans="2:3" ht="15">
      <c r="B113" s="12"/>
      <c r="C113" s="12"/>
    </row>
    <row r="114" ht="18">
      <c r="B114" s="13" t="s">
        <v>145</v>
      </c>
    </row>
    <row r="115" spans="2:22" ht="15">
      <c r="B115" s="88" t="s">
        <v>13</v>
      </c>
      <c r="C115" s="88"/>
      <c r="D115" s="88"/>
      <c r="E115" s="88"/>
      <c r="F115" s="88"/>
      <c r="G115" s="88"/>
      <c r="H115" s="88"/>
      <c r="I115" s="88"/>
      <c r="J115" s="88"/>
      <c r="K115" s="88"/>
      <c r="L115" s="88"/>
      <c r="M115" s="88"/>
      <c r="N115" s="88"/>
      <c r="O115" s="88"/>
      <c r="P115" s="88"/>
      <c r="Q115" s="88"/>
      <c r="R115" s="88"/>
      <c r="S115" s="88"/>
      <c r="T115" s="88"/>
      <c r="U115" s="88"/>
      <c r="V115" s="88"/>
    </row>
    <row r="116" spans="2:22" ht="31.35" customHeight="1">
      <c r="B116" s="91" t="s">
        <v>14</v>
      </c>
      <c r="C116" s="129"/>
      <c r="D116" s="129"/>
      <c r="E116" s="129"/>
      <c r="F116" s="92"/>
      <c r="G116" s="91" t="s">
        <v>15</v>
      </c>
      <c r="H116" s="92"/>
      <c r="I116" s="91" t="s">
        <v>16</v>
      </c>
      <c r="J116" s="92"/>
      <c r="K116" s="91" t="s">
        <v>17</v>
      </c>
      <c r="L116" s="92"/>
      <c r="M116" s="91" t="s">
        <v>18</v>
      </c>
      <c r="N116" s="92"/>
      <c r="O116" s="91" t="s">
        <v>19</v>
      </c>
      <c r="P116" s="92"/>
      <c r="Q116" s="91" t="s">
        <v>20</v>
      </c>
      <c r="R116" s="92"/>
      <c r="S116" s="91" t="s">
        <v>21</v>
      </c>
      <c r="T116" s="92"/>
      <c r="U116" s="91" t="s">
        <v>22</v>
      </c>
      <c r="V116" s="92"/>
    </row>
    <row r="117" spans="2:22" ht="30" customHeight="1">
      <c r="B117" s="130" t="s">
        <v>23</v>
      </c>
      <c r="C117" s="85" t="s">
        <v>24</v>
      </c>
      <c r="D117" s="86"/>
      <c r="E117" s="86"/>
      <c r="F117" s="87"/>
      <c r="G117" s="71">
        <f>SUM('Zadavatel (Nositel):Partner 10'!G119)</f>
        <v>0</v>
      </c>
      <c r="H117" s="72"/>
      <c r="I117" s="71">
        <f>SUM('Zadavatel (Nositel):Partner 10'!I119)</f>
        <v>0</v>
      </c>
      <c r="J117" s="72"/>
      <c r="K117" s="71">
        <f>SUM('Zadavatel (Nositel):Partner 10'!K119)</f>
        <v>0</v>
      </c>
      <c r="L117" s="72"/>
      <c r="M117" s="71">
        <f>SUM('Zadavatel (Nositel):Partner 10'!M119)</f>
        <v>0</v>
      </c>
      <c r="N117" s="72"/>
      <c r="O117" s="71">
        <f>SUM('Zadavatel (Nositel):Partner 10'!O119)</f>
        <v>0</v>
      </c>
      <c r="P117" s="72"/>
      <c r="Q117" s="71">
        <f>SUM('Zadavatel (Nositel):Partner 10'!Q119)</f>
        <v>0</v>
      </c>
      <c r="R117" s="72"/>
      <c r="S117" s="71">
        <f>SUM('Zadavatel (Nositel):Partner 10'!S119)</f>
        <v>0</v>
      </c>
      <c r="T117" s="72"/>
      <c r="U117" s="71">
        <f>SUM('Zadavatel (Nositel):Partner 10'!U119)</f>
        <v>0</v>
      </c>
      <c r="V117" s="72"/>
    </row>
    <row r="118" spans="2:22" ht="30" customHeight="1">
      <c r="B118" s="131"/>
      <c r="C118" s="85" t="s">
        <v>25</v>
      </c>
      <c r="D118" s="86"/>
      <c r="E118" s="86"/>
      <c r="F118" s="87"/>
      <c r="G118" s="71">
        <f>SUM('Zadavatel (Nositel):Partner 10'!G120)</f>
        <v>1500000</v>
      </c>
      <c r="H118" s="72"/>
      <c r="I118" s="71">
        <f>SUM('Zadavatel (Nositel):Partner 10'!I120)</f>
        <v>900000</v>
      </c>
      <c r="J118" s="72"/>
      <c r="K118" s="71">
        <f>SUM('Zadavatel (Nositel):Partner 10'!K120)</f>
        <v>300000</v>
      </c>
      <c r="L118" s="72"/>
      <c r="M118" s="71">
        <f>SUM('Zadavatel (Nositel):Partner 10'!M120)</f>
        <v>300000</v>
      </c>
      <c r="N118" s="72"/>
      <c r="O118" s="71">
        <f>SUM('Zadavatel (Nositel):Partner 10'!O120)</f>
        <v>300000</v>
      </c>
      <c r="P118" s="72"/>
      <c r="Q118" s="71">
        <f>SUM('Zadavatel (Nositel):Partner 10'!Q120)</f>
        <v>300000</v>
      </c>
      <c r="R118" s="72"/>
      <c r="S118" s="71">
        <f>SUM('Zadavatel (Nositel):Partner 10'!S120)</f>
        <v>0</v>
      </c>
      <c r="T118" s="72"/>
      <c r="U118" s="71">
        <f>SUM('Zadavatel (Nositel):Partner 10'!U120)</f>
        <v>0</v>
      </c>
      <c r="V118" s="72"/>
    </row>
    <row r="119" spans="2:22" ht="30" customHeight="1">
      <c r="B119" s="131"/>
      <c r="C119" s="85" t="s">
        <v>26</v>
      </c>
      <c r="D119" s="86"/>
      <c r="E119" s="86"/>
      <c r="F119" s="87"/>
      <c r="G119" s="71">
        <f>SUM('Zadavatel (Nositel):Partner 10'!G121)</f>
        <v>1000000</v>
      </c>
      <c r="H119" s="72"/>
      <c r="I119" s="71">
        <f>SUM('Zadavatel (Nositel):Partner 10'!I121)</f>
        <v>0</v>
      </c>
      <c r="J119" s="72"/>
      <c r="K119" s="71">
        <f>SUM('Zadavatel (Nositel):Partner 10'!K121)</f>
        <v>1000000</v>
      </c>
      <c r="L119" s="72"/>
      <c r="M119" s="71">
        <f>SUM('Zadavatel (Nositel):Partner 10'!M121)</f>
        <v>0</v>
      </c>
      <c r="N119" s="72"/>
      <c r="O119" s="71">
        <f>SUM('Zadavatel (Nositel):Partner 10'!O121)</f>
        <v>0</v>
      </c>
      <c r="P119" s="72"/>
      <c r="Q119" s="71">
        <f>SUM('Zadavatel (Nositel):Partner 10'!Q121)</f>
        <v>0</v>
      </c>
      <c r="R119" s="72"/>
      <c r="S119" s="71">
        <f>SUM('Zadavatel (Nositel):Partner 10'!S121)</f>
        <v>0</v>
      </c>
      <c r="T119" s="72"/>
      <c r="U119" s="71">
        <f>SUM('Zadavatel (Nositel):Partner 10'!U121)</f>
        <v>0</v>
      </c>
      <c r="V119" s="72"/>
    </row>
    <row r="120" spans="2:22" ht="30" customHeight="1">
      <c r="B120" s="132"/>
      <c r="C120" s="82" t="s">
        <v>27</v>
      </c>
      <c r="D120" s="83"/>
      <c r="E120" s="83"/>
      <c r="F120" s="84"/>
      <c r="G120" s="73">
        <f>SUM(G117:H119)</f>
        <v>2500000</v>
      </c>
      <c r="H120" s="74"/>
      <c r="I120" s="73">
        <f aca="true" t="shared" si="0" ref="I120">SUM(I117:J119)</f>
        <v>900000</v>
      </c>
      <c r="J120" s="74"/>
      <c r="K120" s="73">
        <f aca="true" t="shared" si="1" ref="K120">SUM(K117:L119)</f>
        <v>1300000</v>
      </c>
      <c r="L120" s="74"/>
      <c r="M120" s="73">
        <f aca="true" t="shared" si="2" ref="M120">SUM(M117:N119)</f>
        <v>300000</v>
      </c>
      <c r="N120" s="74"/>
      <c r="O120" s="73">
        <f aca="true" t="shared" si="3" ref="O120">SUM(O117:P119)</f>
        <v>300000</v>
      </c>
      <c r="P120" s="74"/>
      <c r="Q120" s="73">
        <f aca="true" t="shared" si="4" ref="Q120">SUM(Q117:R119)</f>
        <v>300000</v>
      </c>
      <c r="R120" s="74"/>
      <c r="S120" s="73">
        <f aca="true" t="shared" si="5" ref="S120">SUM(S117:T119)</f>
        <v>0</v>
      </c>
      <c r="T120" s="74"/>
      <c r="U120" s="73">
        <f aca="true" t="shared" si="6" ref="U120">SUM(U117:V119)</f>
        <v>0</v>
      </c>
      <c r="V120" s="74"/>
    </row>
    <row r="121" spans="2:22" ht="30" customHeight="1">
      <c r="B121" s="130" t="s">
        <v>28</v>
      </c>
      <c r="C121" s="85" t="s">
        <v>29</v>
      </c>
      <c r="D121" s="86"/>
      <c r="E121" s="86"/>
      <c r="F121" s="87"/>
      <c r="G121" s="71">
        <f>SUM('Zadavatel (Nositel):Partner 10'!G123)</f>
        <v>4020000</v>
      </c>
      <c r="H121" s="72"/>
      <c r="I121" s="71">
        <f>SUM('Zadavatel (Nositel):Partner 10'!I123)</f>
        <v>20260800</v>
      </c>
      <c r="J121" s="72"/>
      <c r="K121" s="71">
        <f>SUM('Zadavatel (Nositel):Partner 10'!K123)</f>
        <v>26592300</v>
      </c>
      <c r="L121" s="72"/>
      <c r="M121" s="71">
        <f>SUM('Zadavatel (Nositel):Partner 10'!M123)</f>
        <v>27921915</v>
      </c>
      <c r="N121" s="72"/>
      <c r="O121" s="71">
        <f>SUM('Zadavatel (Nositel):Partner 10'!O123)</f>
        <v>29318010.75</v>
      </c>
      <c r="P121" s="72"/>
      <c r="Q121" s="71">
        <f>SUM('Zadavatel (Nositel):Partner 10'!Q123)</f>
        <v>30783911.29</v>
      </c>
      <c r="R121" s="72"/>
      <c r="S121" s="71">
        <f>SUM('Zadavatel (Nositel):Partner 10'!S123)</f>
        <v>0</v>
      </c>
      <c r="T121" s="72"/>
      <c r="U121" s="71">
        <f>SUM('Zadavatel (Nositel):Partner 10'!U123)</f>
        <v>0</v>
      </c>
      <c r="V121" s="72"/>
    </row>
    <row r="122" spans="2:22" ht="30" customHeight="1">
      <c r="B122" s="131"/>
      <c r="C122" s="85" t="s">
        <v>30</v>
      </c>
      <c r="D122" s="86"/>
      <c r="E122" s="86"/>
      <c r="F122" s="87"/>
      <c r="G122" s="71">
        <f>SUM('Zadavatel (Nositel):Partner 10'!G124)</f>
        <v>1446000</v>
      </c>
      <c r="H122" s="72"/>
      <c r="I122" s="71">
        <f>SUM('Zadavatel (Nositel):Partner 10'!I124)</f>
        <v>13697690</v>
      </c>
      <c r="J122" s="72"/>
      <c r="K122" s="71">
        <f>SUM('Zadavatel (Nositel):Partner 10'!K124)</f>
        <v>14096574.5</v>
      </c>
      <c r="L122" s="72"/>
      <c r="M122" s="71">
        <f>SUM('Zadavatel (Nositel):Partner 10'!M124)</f>
        <v>14515403.23</v>
      </c>
      <c r="N122" s="72"/>
      <c r="O122" s="71">
        <f>SUM('Zadavatel (Nositel):Partner 10'!O124)</f>
        <v>14096574.5</v>
      </c>
      <c r="P122" s="72"/>
      <c r="Q122" s="71">
        <f>SUM('Zadavatel (Nositel):Partner 10'!Q124)</f>
        <v>14515403.23</v>
      </c>
      <c r="R122" s="72"/>
      <c r="S122" s="71">
        <f>SUM('Zadavatel (Nositel):Partner 10'!S124)</f>
        <v>0</v>
      </c>
      <c r="T122" s="72"/>
      <c r="U122" s="71">
        <f>SUM('Zadavatel (Nositel):Partner 10'!U124)</f>
        <v>0</v>
      </c>
      <c r="V122" s="72"/>
    </row>
    <row r="123" spans="2:22" ht="30" customHeight="1">
      <c r="B123" s="132"/>
      <c r="C123" s="82" t="s">
        <v>31</v>
      </c>
      <c r="D123" s="83"/>
      <c r="E123" s="83"/>
      <c r="F123" s="84"/>
      <c r="G123" s="73">
        <f>SUM(G121:H122)</f>
        <v>5466000</v>
      </c>
      <c r="H123" s="74"/>
      <c r="I123" s="73">
        <f aca="true" t="shared" si="7" ref="I123">SUM(I121:J122)</f>
        <v>33958490</v>
      </c>
      <c r="J123" s="74"/>
      <c r="K123" s="73">
        <f aca="true" t="shared" si="8" ref="K123">SUM(K121:L122)</f>
        <v>40688874.5</v>
      </c>
      <c r="L123" s="74"/>
      <c r="M123" s="73">
        <f aca="true" t="shared" si="9" ref="M123">SUM(M121:N122)</f>
        <v>42437318.230000004</v>
      </c>
      <c r="N123" s="74"/>
      <c r="O123" s="73">
        <f aca="true" t="shared" si="10" ref="O123">SUM(O121:P122)</f>
        <v>43414585.25</v>
      </c>
      <c r="P123" s="74"/>
      <c r="Q123" s="73">
        <f aca="true" t="shared" si="11" ref="Q123">SUM(Q121:R122)</f>
        <v>45299314.519999996</v>
      </c>
      <c r="R123" s="74"/>
      <c r="S123" s="73">
        <f aca="true" t="shared" si="12" ref="S123">SUM(S121:T122)</f>
        <v>0</v>
      </c>
      <c r="T123" s="74"/>
      <c r="U123" s="73">
        <f aca="true" t="shared" si="13" ref="U123">SUM(U121:V122)</f>
        <v>0</v>
      </c>
      <c r="V123" s="74"/>
    </row>
    <row r="124" spans="2:22" ht="28.65" customHeight="1">
      <c r="B124" s="91" t="s">
        <v>32</v>
      </c>
      <c r="C124" s="129"/>
      <c r="D124" s="129"/>
      <c r="E124" s="129"/>
      <c r="F124" s="92"/>
      <c r="G124" s="75">
        <f>SUM(G120+G123)</f>
        <v>7966000</v>
      </c>
      <c r="H124" s="76"/>
      <c r="I124" s="75">
        <f aca="true" t="shared" si="14" ref="I124">SUM(I120+I123)</f>
        <v>34858490</v>
      </c>
      <c r="J124" s="76"/>
      <c r="K124" s="75">
        <f aca="true" t="shared" si="15" ref="K124">SUM(K120+K123)</f>
        <v>41988874.5</v>
      </c>
      <c r="L124" s="76"/>
      <c r="M124" s="75">
        <f aca="true" t="shared" si="16" ref="M124">SUM(M120+M123)</f>
        <v>42737318.230000004</v>
      </c>
      <c r="N124" s="76"/>
      <c r="O124" s="75">
        <f aca="true" t="shared" si="17" ref="O124">SUM(O120+O123)</f>
        <v>43714585.25</v>
      </c>
      <c r="P124" s="76"/>
      <c r="Q124" s="75">
        <f aca="true" t="shared" si="18" ref="Q124">SUM(Q120+Q123)</f>
        <v>45599314.519999996</v>
      </c>
      <c r="R124" s="76"/>
      <c r="S124" s="75">
        <f aca="true" t="shared" si="19" ref="S124">SUM(S120+S123)</f>
        <v>0</v>
      </c>
      <c r="T124" s="76"/>
      <c r="U124" s="75">
        <f aca="true" t="shared" si="20" ref="U124">SUM(U120+U123)</f>
        <v>0</v>
      </c>
      <c r="V124" s="76"/>
    </row>
    <row r="125" spans="2:3" ht="15">
      <c r="B125" s="12"/>
      <c r="C125" s="12"/>
    </row>
    <row r="126" spans="2:10" ht="28.35" customHeight="1">
      <c r="B126" s="80" t="s">
        <v>33</v>
      </c>
      <c r="C126" s="80"/>
      <c r="D126" s="80"/>
      <c r="E126" s="80"/>
      <c r="F126" s="80"/>
      <c r="G126" s="81">
        <f>SUM(G124:V124)</f>
        <v>216864582.5</v>
      </c>
      <c r="H126" s="81"/>
      <c r="I126" s="81"/>
      <c r="J126" s="81"/>
    </row>
    <row r="127" spans="2:3" ht="15">
      <c r="B127" s="12"/>
      <c r="C127" s="12"/>
    </row>
    <row r="128" ht="22.5" customHeight="1">
      <c r="B128" s="15" t="s">
        <v>34</v>
      </c>
    </row>
    <row r="129" ht="17.25" customHeight="1">
      <c r="B129" s="16" t="s">
        <v>35</v>
      </c>
    </row>
    <row r="130" spans="2:22" ht="17.25" customHeight="1">
      <c r="B130" s="9" t="s">
        <v>2</v>
      </c>
      <c r="H130" s="10"/>
      <c r="V130" s="11" t="str">
        <f>CONCATENATE("Napsáno ",LEN(B131)," z 900 znaků")</f>
        <v>Napsáno 688 z 900 znaků</v>
      </c>
    </row>
    <row r="131" spans="2:22" ht="135" customHeight="1">
      <c r="B131" s="66" t="str">
        <f>'Zadavatel (Nositel)'!B133:V133</f>
        <v xml:space="preserve">Mzdy 138 896 937,04 Kč (V roce 2022 je uvažováno 15 osob při průměrné mzdě 50 000 Kč, v roce 2023 je uvažováno 24 osob při průměrné mzdě 52 500 Kč, v roce 2024 je uvažováno 30 osob při průměrné mzdě 55 125 Kč, v roce 2025 je uvažováno 30 osob při průměrné mzdě 57 881,25 Kč, v roce 2026 je uvažováno 30 osob při průměrné mzdě 60 775,31 Kč, v roce 2027 je uvažováno 30 osob při průměrné mzdě 63 814,07 Kč).
Vybavení 3 600 000,00 Kč
Režie a služby 43 527 645,45 Kč
Nájem 3 840 000,00 Kč
Šíření informací a komunikace 15 000 000,00 Kč
4 x osobní vozy 2 000 000,00 Kč
Pilotní vzdělávací program pro Strategický a územní/urbánní rozvoj a Digitalizaci KK 10 000 000 Kč
Celkem 216 864 582,49 Kč
</v>
      </c>
      <c r="C131" s="67"/>
      <c r="D131" s="67"/>
      <c r="E131" s="67"/>
      <c r="F131" s="67"/>
      <c r="G131" s="67"/>
      <c r="H131" s="67"/>
      <c r="I131" s="67"/>
      <c r="J131" s="67"/>
      <c r="K131" s="67"/>
      <c r="L131" s="67"/>
      <c r="M131" s="67"/>
      <c r="N131" s="67"/>
      <c r="O131" s="67"/>
      <c r="P131" s="67"/>
      <c r="Q131" s="67"/>
      <c r="R131" s="67"/>
      <c r="S131" s="67"/>
      <c r="T131" s="67"/>
      <c r="U131" s="67"/>
      <c r="V131" s="68"/>
    </row>
    <row r="132" spans="2:3" ht="15">
      <c r="B132" s="12"/>
      <c r="C132" s="12"/>
    </row>
    <row r="133" ht="18">
      <c r="B133" s="13" t="s">
        <v>146</v>
      </c>
    </row>
    <row r="134" spans="2:22" ht="19.5" customHeight="1">
      <c r="B134" s="128" t="s">
        <v>132</v>
      </c>
      <c r="C134" s="128"/>
      <c r="D134" s="128"/>
      <c r="E134" s="128"/>
      <c r="F134" s="128"/>
      <c r="G134" s="128"/>
      <c r="H134" s="128"/>
      <c r="I134" s="128"/>
      <c r="J134" s="128"/>
      <c r="K134" s="128"/>
      <c r="L134" s="128"/>
      <c r="M134" s="128"/>
      <c r="N134" s="128"/>
      <c r="O134" s="128"/>
      <c r="P134" s="128"/>
      <c r="Q134" s="128"/>
      <c r="R134" s="128"/>
      <c r="S134" s="128"/>
      <c r="T134" s="128"/>
      <c r="U134" s="128"/>
      <c r="V134" s="128"/>
    </row>
    <row r="135" spans="2:22" ht="34.5" customHeight="1">
      <c r="B135" s="80" t="s">
        <v>36</v>
      </c>
      <c r="C135" s="80"/>
      <c r="D135" s="80"/>
      <c r="E135" s="80" t="s">
        <v>133</v>
      </c>
      <c r="F135" s="80"/>
      <c r="G135" s="80" t="s">
        <v>37</v>
      </c>
      <c r="H135" s="80"/>
      <c r="I135" s="80"/>
      <c r="J135" s="80"/>
      <c r="K135" s="80" t="s">
        <v>38</v>
      </c>
      <c r="L135" s="80"/>
      <c r="M135" s="80"/>
      <c r="N135" s="80"/>
      <c r="O135" s="80"/>
      <c r="P135" s="80"/>
      <c r="Q135" s="80"/>
      <c r="R135" s="80"/>
      <c r="S135" s="80"/>
      <c r="T135" s="80"/>
      <c r="U135" s="80"/>
      <c r="V135" s="80"/>
    </row>
    <row r="136" spans="2:22" ht="30" customHeight="1">
      <c r="B136" s="77" t="s">
        <v>82</v>
      </c>
      <c r="C136" s="77"/>
      <c r="D136" s="77"/>
      <c r="E136" s="78">
        <v>0.85</v>
      </c>
      <c r="F136" s="78"/>
      <c r="G136" s="79" t="s">
        <v>164</v>
      </c>
      <c r="H136" s="79"/>
      <c r="I136" s="79"/>
      <c r="J136" s="79"/>
      <c r="K136" s="79"/>
      <c r="L136" s="79"/>
      <c r="M136" s="79"/>
      <c r="N136" s="79"/>
      <c r="O136" s="79"/>
      <c r="P136" s="79"/>
      <c r="Q136" s="79"/>
      <c r="R136" s="79"/>
      <c r="S136" s="79"/>
      <c r="T136" s="79"/>
      <c r="U136" s="79"/>
      <c r="V136" s="79"/>
    </row>
    <row r="137" spans="2:22" ht="30" customHeight="1">
      <c r="B137" s="77" t="s">
        <v>82</v>
      </c>
      <c r="C137" s="77"/>
      <c r="D137" s="77"/>
      <c r="E137" s="78">
        <v>0.15</v>
      </c>
      <c r="F137" s="78"/>
      <c r="G137" s="79" t="s">
        <v>158</v>
      </c>
      <c r="H137" s="79"/>
      <c r="I137" s="79"/>
      <c r="J137" s="79"/>
      <c r="K137" s="79"/>
      <c r="L137" s="79"/>
      <c r="M137" s="79"/>
      <c r="N137" s="79"/>
      <c r="O137" s="79"/>
      <c r="P137" s="79"/>
      <c r="Q137" s="79"/>
      <c r="R137" s="79"/>
      <c r="S137" s="79"/>
      <c r="T137" s="79"/>
      <c r="U137" s="79"/>
      <c r="V137" s="79"/>
    </row>
    <row r="138" spans="2:22" ht="30" customHeight="1">
      <c r="B138" s="77" t="s">
        <v>82</v>
      </c>
      <c r="C138" s="77"/>
      <c r="D138" s="77"/>
      <c r="E138" s="78"/>
      <c r="F138" s="78"/>
      <c r="G138" s="79"/>
      <c r="H138" s="79"/>
      <c r="I138" s="79"/>
      <c r="J138" s="79"/>
      <c r="K138" s="79"/>
      <c r="L138" s="79"/>
      <c r="M138" s="79"/>
      <c r="N138" s="79"/>
      <c r="O138" s="79"/>
      <c r="P138" s="79"/>
      <c r="Q138" s="79"/>
      <c r="R138" s="79"/>
      <c r="S138" s="79"/>
      <c r="T138" s="79"/>
      <c r="U138" s="79"/>
      <c r="V138" s="79"/>
    </row>
    <row r="139" spans="2:6" ht="15">
      <c r="B139" s="69" t="s">
        <v>129</v>
      </c>
      <c r="C139" s="69"/>
      <c r="D139" s="69"/>
      <c r="E139" s="70">
        <f>SUM(E136:F138)</f>
        <v>1</v>
      </c>
      <c r="F139" s="70"/>
    </row>
    <row r="140" spans="8:22" ht="15">
      <c r="H140" s="19" t="str">
        <f>CONCATENATE("1. pol. ",H141)</f>
        <v xml:space="preserve">1. pol. </v>
      </c>
      <c r="I140" s="19" t="str">
        <f>CONCATENATE("2. pol. ",H141)</f>
        <v xml:space="preserve">2. pol. </v>
      </c>
      <c r="J140" s="19" t="str">
        <f>CONCATENATE("1. pol. ",J141)</f>
        <v xml:space="preserve">1. pol. </v>
      </c>
      <c r="K140" s="19" t="str">
        <f>CONCATENATE("2. pol. ",J141)</f>
        <v xml:space="preserve">2. pol. </v>
      </c>
      <c r="L140" s="19" t="str">
        <f>CONCATENATE("1. pol. ",L141)</f>
        <v xml:space="preserve">1. pol. </v>
      </c>
      <c r="M140" s="19" t="str">
        <f>CONCATENATE("2. pol. ",L141)</f>
        <v xml:space="preserve">2. pol. </v>
      </c>
      <c r="N140" s="19" t="str">
        <f>CONCATENATE("1. pol. ",N141)</f>
        <v xml:space="preserve">1. pol. </v>
      </c>
      <c r="O140" s="19" t="str">
        <f>CONCATENATE("2. pol. ",N141)</f>
        <v xml:space="preserve">2. pol. </v>
      </c>
      <c r="P140" s="19" t="str">
        <f>CONCATENATE("1. pol. ",P141)</f>
        <v xml:space="preserve">1. pol. </v>
      </c>
      <c r="Q140" s="19" t="str">
        <f>CONCATENATE("2. pol. ",P141)</f>
        <v xml:space="preserve">2. pol. </v>
      </c>
      <c r="R140" s="19" t="str">
        <f>CONCATENATE("1. pol. ",R141)</f>
        <v xml:space="preserve">1. pol. </v>
      </c>
      <c r="S140" s="19" t="str">
        <f>CONCATENATE("2. pol. ",R141)</f>
        <v xml:space="preserve">2. pol. </v>
      </c>
      <c r="T140" s="19" t="str">
        <f>CONCATENATE("1. pol. ",T141)</f>
        <v xml:space="preserve">1. pol. </v>
      </c>
      <c r="U140" s="19" t="str">
        <f>CONCATENATE("2. pol. ",T141)</f>
        <v xml:space="preserve">2. pol. </v>
      </c>
      <c r="V140" s="19" t="str">
        <f>CONCATENATE("1. pol. ",V141)</f>
        <v xml:space="preserve">1. pol. </v>
      </c>
    </row>
    <row r="141" ht="18">
      <c r="B141" s="13" t="s">
        <v>147</v>
      </c>
    </row>
    <row r="142" spans="2:22" ht="66" customHeight="1">
      <c r="B142" s="114" t="s">
        <v>39</v>
      </c>
      <c r="C142" s="114"/>
      <c r="D142" s="114"/>
      <c r="E142" s="114"/>
      <c r="F142" s="114"/>
      <c r="G142" s="114"/>
      <c r="H142" s="114"/>
      <c r="I142" s="114"/>
      <c r="J142" s="114"/>
      <c r="K142" s="114"/>
      <c r="L142" s="114"/>
      <c r="M142" s="114"/>
      <c r="N142" s="114"/>
      <c r="O142" s="114"/>
      <c r="P142" s="114"/>
      <c r="Q142" s="114"/>
      <c r="R142" s="114"/>
      <c r="S142" s="114"/>
      <c r="T142" s="114"/>
      <c r="U142" s="114"/>
      <c r="V142" s="114"/>
    </row>
    <row r="143" ht="21" customHeight="1">
      <c r="B143" s="17" t="s">
        <v>40</v>
      </c>
    </row>
    <row r="144" spans="2:22" ht="15">
      <c r="B144" s="117" t="s">
        <v>41</v>
      </c>
      <c r="C144" s="117"/>
      <c r="D144" s="18">
        <v>2022</v>
      </c>
      <c r="H144" s="19">
        <v>1</v>
      </c>
      <c r="I144" s="19">
        <v>2</v>
      </c>
      <c r="J144" s="19">
        <v>3</v>
      </c>
      <c r="K144" s="19">
        <v>4</v>
      </c>
      <c r="L144" s="19">
        <v>5</v>
      </c>
      <c r="M144" s="19">
        <v>6</v>
      </c>
      <c r="N144" s="19">
        <v>7</v>
      </c>
      <c r="O144" s="19">
        <v>8</v>
      </c>
      <c r="P144" s="19">
        <v>9</v>
      </c>
      <c r="Q144" s="19">
        <v>10</v>
      </c>
      <c r="R144" s="19">
        <v>11</v>
      </c>
      <c r="S144" s="19">
        <v>12</v>
      </c>
      <c r="T144" s="19">
        <v>13</v>
      </c>
      <c r="U144" s="19">
        <v>14</v>
      </c>
      <c r="V144" s="19">
        <v>15</v>
      </c>
    </row>
    <row r="145" spans="8:22" ht="15">
      <c r="H145" s="19" t="str">
        <f>CONCATENATE("1. pol. ",H146)</f>
        <v>1. pol. 2022</v>
      </c>
      <c r="I145" s="19" t="str">
        <f>CONCATENATE("2. pol. ",H146)</f>
        <v>2. pol. 2022</v>
      </c>
      <c r="J145" s="19" t="str">
        <f>CONCATENATE("1. pol. ",J146)</f>
        <v>1. pol. 2023</v>
      </c>
      <c r="K145" s="19" t="str">
        <f>CONCATENATE("2. pol. ",J146)</f>
        <v>2. pol. 2023</v>
      </c>
      <c r="L145" s="19" t="str">
        <f>CONCATENATE("1. pol. ",L146)</f>
        <v>1. pol. 2024</v>
      </c>
      <c r="M145" s="19" t="str">
        <f>CONCATENATE("2. pol. ",L146)</f>
        <v>2. pol. 2024</v>
      </c>
      <c r="N145" s="19" t="str">
        <f>CONCATENATE("1. pol. ",N146)</f>
        <v>1. pol. 2025</v>
      </c>
      <c r="O145" s="19" t="str">
        <f>CONCATENATE("2. pol. ",N146)</f>
        <v>2. pol. 2025</v>
      </c>
      <c r="P145" s="19" t="str">
        <f>CONCATENATE("1. pol. ",P146)</f>
        <v>1. pol. 2026</v>
      </c>
      <c r="Q145" s="19" t="str">
        <f>CONCATENATE("2. pol. ",P146)</f>
        <v>2. pol. 2026</v>
      </c>
      <c r="R145" s="19" t="str">
        <f>CONCATENATE("1. pol. ",R146)</f>
        <v>1. pol. 2027</v>
      </c>
      <c r="S145" s="19" t="str">
        <f>CONCATENATE("2. pol. ",R146)</f>
        <v>2. pol. 2027</v>
      </c>
      <c r="T145" s="19" t="str">
        <f>CONCATENATE("1. pol. ",T146)</f>
        <v>1. pol. 2028</v>
      </c>
      <c r="U145" s="19" t="str">
        <f>CONCATENATE("2. pol. ",T146)</f>
        <v>2. pol. 2028</v>
      </c>
      <c r="V145" s="19" t="str">
        <f>CONCATENATE("1. pol. ",V146)</f>
        <v>1. pol. 2029</v>
      </c>
    </row>
    <row r="146" spans="2:22" ht="15" customHeight="1">
      <c r="B146" s="118" t="s">
        <v>42</v>
      </c>
      <c r="C146" s="119"/>
      <c r="D146" s="119"/>
      <c r="E146" s="120"/>
      <c r="F146" s="124" t="s">
        <v>43</v>
      </c>
      <c r="G146" s="124" t="s">
        <v>44</v>
      </c>
      <c r="H146" s="115">
        <f>D144</f>
        <v>2022</v>
      </c>
      <c r="I146" s="116"/>
      <c r="J146" s="115">
        <f>H146+1</f>
        <v>2023</v>
      </c>
      <c r="K146" s="116"/>
      <c r="L146" s="115">
        <f>J146+1</f>
        <v>2024</v>
      </c>
      <c r="M146" s="116"/>
      <c r="N146" s="115">
        <f>L146+1</f>
        <v>2025</v>
      </c>
      <c r="O146" s="116"/>
      <c r="P146" s="115">
        <f>N146+1</f>
        <v>2026</v>
      </c>
      <c r="Q146" s="116"/>
      <c r="R146" s="115">
        <f>P146+1</f>
        <v>2027</v>
      </c>
      <c r="S146" s="116"/>
      <c r="T146" s="115">
        <f>R146+1</f>
        <v>2028</v>
      </c>
      <c r="U146" s="116"/>
      <c r="V146" s="20">
        <f>T146+1</f>
        <v>2029</v>
      </c>
    </row>
    <row r="147" spans="2:22" ht="15" customHeight="1">
      <c r="B147" s="121"/>
      <c r="C147" s="122"/>
      <c r="D147" s="122"/>
      <c r="E147" s="123"/>
      <c r="F147" s="125"/>
      <c r="G147" s="125"/>
      <c r="H147" s="21" t="s">
        <v>45</v>
      </c>
      <c r="I147" s="21" t="s">
        <v>46</v>
      </c>
      <c r="J147" s="21" t="s">
        <v>45</v>
      </c>
      <c r="K147" s="21" t="s">
        <v>46</v>
      </c>
      <c r="L147" s="21" t="s">
        <v>45</v>
      </c>
      <c r="M147" s="21" t="s">
        <v>46</v>
      </c>
      <c r="N147" s="21" t="s">
        <v>45</v>
      </c>
      <c r="O147" s="21" t="s">
        <v>46</v>
      </c>
      <c r="P147" s="21" t="s">
        <v>45</v>
      </c>
      <c r="Q147" s="21" t="s">
        <v>46</v>
      </c>
      <c r="R147" s="21" t="s">
        <v>45</v>
      </c>
      <c r="S147" s="21" t="s">
        <v>46</v>
      </c>
      <c r="T147" s="21" t="s">
        <v>45</v>
      </c>
      <c r="U147" s="21" t="s">
        <v>46</v>
      </c>
      <c r="V147" s="21" t="s">
        <v>45</v>
      </c>
    </row>
    <row r="148" spans="2:26" ht="15">
      <c r="B148" s="22" t="s">
        <v>47</v>
      </c>
      <c r="C148" s="111" t="str">
        <f>'Zadavatel (Nositel)'!C151:E151</f>
        <v>Nábor zaměstnanců</v>
      </c>
      <c r="D148" s="112"/>
      <c r="E148" s="113"/>
      <c r="F148" s="23" t="s">
        <v>170</v>
      </c>
      <c r="G148" s="23" t="s">
        <v>170</v>
      </c>
      <c r="H148" s="24">
        <f aca="true" t="shared" si="21" ref="H148:V157">IF(OR(H$144=$Y148,H$144=$Z148,AND(H$144&gt;$Y148,H$144&lt;$Z148)),1,2)</f>
        <v>1</v>
      </c>
      <c r="I148" s="24">
        <f t="shared" si="21"/>
        <v>2</v>
      </c>
      <c r="J148" s="24">
        <f t="shared" si="21"/>
        <v>2</v>
      </c>
      <c r="K148" s="24">
        <f t="shared" si="21"/>
        <v>2</v>
      </c>
      <c r="L148" s="24">
        <f t="shared" si="21"/>
        <v>2</v>
      </c>
      <c r="M148" s="24">
        <f t="shared" si="21"/>
        <v>2</v>
      </c>
      <c r="N148" s="24">
        <f t="shared" si="21"/>
        <v>2</v>
      </c>
      <c r="O148" s="24">
        <f t="shared" si="21"/>
        <v>2</v>
      </c>
      <c r="P148" s="24">
        <f t="shared" si="21"/>
        <v>2</v>
      </c>
      <c r="Q148" s="24">
        <f t="shared" si="21"/>
        <v>2</v>
      </c>
      <c r="R148" s="24">
        <f t="shared" si="21"/>
        <v>2</v>
      </c>
      <c r="S148" s="24">
        <f t="shared" si="21"/>
        <v>2</v>
      </c>
      <c r="T148" s="24">
        <f t="shared" si="21"/>
        <v>2</v>
      </c>
      <c r="U148" s="24">
        <f t="shared" si="21"/>
        <v>2</v>
      </c>
      <c r="V148" s="24">
        <f t="shared" si="21"/>
        <v>2</v>
      </c>
      <c r="W148" s="25" t="str">
        <f>CONCATENATE("1. pol. ",$H$146)</f>
        <v>1. pol. 2022</v>
      </c>
      <c r="X148" s="25">
        <v>1</v>
      </c>
      <c r="Y148" s="25">
        <f aca="true" t="shared" si="22" ref="Y148:Y162">IF(F148="","",VLOOKUP(F148,$W$148:$X$162,2,FALSE))</f>
        <v>1</v>
      </c>
      <c r="Z148" s="25">
        <f aca="true" t="shared" si="23" ref="Z148:Z162">IF(G148="","",VLOOKUP(G148,$W$148:$X$162,2,FALSE))</f>
        <v>1</v>
      </c>
    </row>
    <row r="149" spans="2:26" ht="15">
      <c r="B149" s="22" t="s">
        <v>48</v>
      </c>
      <c r="C149" s="111" t="str">
        <f>'Zadavatel (Nositel)'!C152:E152</f>
        <v>1) Strategický a územní/urbánní rozvoj Karlovarského kraje</v>
      </c>
      <c r="D149" s="112"/>
      <c r="E149" s="113"/>
      <c r="F149" s="23" t="s">
        <v>170</v>
      </c>
      <c r="G149" s="23" t="s">
        <v>174</v>
      </c>
      <c r="H149" s="24">
        <f t="shared" si="21"/>
        <v>1</v>
      </c>
      <c r="I149" s="24">
        <f t="shared" si="21"/>
        <v>1</v>
      </c>
      <c r="J149" s="24">
        <f t="shared" si="21"/>
        <v>1</v>
      </c>
      <c r="K149" s="24">
        <f t="shared" si="21"/>
        <v>1</v>
      </c>
      <c r="L149" s="24">
        <f t="shared" si="21"/>
        <v>1</v>
      </c>
      <c r="M149" s="24">
        <f t="shared" si="21"/>
        <v>1</v>
      </c>
      <c r="N149" s="24">
        <f t="shared" si="21"/>
        <v>1</v>
      </c>
      <c r="O149" s="24">
        <f t="shared" si="21"/>
        <v>1</v>
      </c>
      <c r="P149" s="24">
        <f t="shared" si="21"/>
        <v>1</v>
      </c>
      <c r="Q149" s="24">
        <f t="shared" si="21"/>
        <v>1</v>
      </c>
      <c r="R149" s="24">
        <f t="shared" si="21"/>
        <v>1</v>
      </c>
      <c r="S149" s="24">
        <f t="shared" si="21"/>
        <v>1</v>
      </c>
      <c r="T149" s="24">
        <f t="shared" si="21"/>
        <v>2</v>
      </c>
      <c r="U149" s="24">
        <f t="shared" si="21"/>
        <v>2</v>
      </c>
      <c r="V149" s="24">
        <f t="shared" si="21"/>
        <v>2</v>
      </c>
      <c r="W149" s="25" t="str">
        <f>CONCATENATE("2. pol. ",$H$146)</f>
        <v>2. pol. 2022</v>
      </c>
      <c r="X149" s="25">
        <v>2</v>
      </c>
      <c r="Y149" s="25">
        <f t="shared" si="22"/>
        <v>1</v>
      </c>
      <c r="Z149" s="25">
        <f t="shared" si="23"/>
        <v>12</v>
      </c>
    </row>
    <row r="150" spans="2:26" ht="15">
      <c r="B150" s="22" t="s">
        <v>49</v>
      </c>
      <c r="C150" s="111" t="str">
        <f>'Zadavatel (Nositel)'!C153:E153</f>
        <v>2) Digitalizace kraje</v>
      </c>
      <c r="D150" s="112"/>
      <c r="E150" s="113"/>
      <c r="F150" s="23" t="s">
        <v>170</v>
      </c>
      <c r="G150" s="23" t="s">
        <v>174</v>
      </c>
      <c r="H150" s="24">
        <f>IF(OR(H$144=$Y150,H$144=$Z150,AND(H$144&gt;$Y150,H$144&lt;$Z150)),1,2)</f>
        <v>1</v>
      </c>
      <c r="I150" s="24">
        <f t="shared" si="21"/>
        <v>1</v>
      </c>
      <c r="J150" s="24">
        <f t="shared" si="21"/>
        <v>1</v>
      </c>
      <c r="K150" s="24">
        <f t="shared" si="21"/>
        <v>1</v>
      </c>
      <c r="L150" s="24">
        <f t="shared" si="21"/>
        <v>1</v>
      </c>
      <c r="M150" s="24">
        <f t="shared" si="21"/>
        <v>1</v>
      </c>
      <c r="N150" s="24">
        <f t="shared" si="21"/>
        <v>1</v>
      </c>
      <c r="O150" s="24">
        <f t="shared" si="21"/>
        <v>1</v>
      </c>
      <c r="P150" s="24">
        <f t="shared" si="21"/>
        <v>1</v>
      </c>
      <c r="Q150" s="24">
        <f t="shared" si="21"/>
        <v>1</v>
      </c>
      <c r="R150" s="24">
        <f t="shared" si="21"/>
        <v>1</v>
      </c>
      <c r="S150" s="24">
        <f t="shared" si="21"/>
        <v>1</v>
      </c>
      <c r="T150" s="24">
        <f t="shared" si="21"/>
        <v>2</v>
      </c>
      <c r="U150" s="24">
        <f t="shared" si="21"/>
        <v>2</v>
      </c>
      <c r="V150" s="24">
        <f t="shared" si="21"/>
        <v>2</v>
      </c>
      <c r="W150" s="25" t="str">
        <f>CONCATENATE("1. pol. ",$H$146+1)</f>
        <v>1. pol. 2023</v>
      </c>
      <c r="X150" s="25">
        <v>3</v>
      </c>
      <c r="Y150" s="25">
        <f t="shared" si="22"/>
        <v>1</v>
      </c>
      <c r="Z150" s="25">
        <f t="shared" si="23"/>
        <v>12</v>
      </c>
    </row>
    <row r="151" spans="2:26" ht="15">
      <c r="B151" s="22" t="s">
        <v>50</v>
      </c>
      <c r="C151" s="111" t="str">
        <f>'Zadavatel (Nositel)'!C154:E154</f>
        <v>3) Investiční poradenské centrum kraje</v>
      </c>
      <c r="D151" s="112"/>
      <c r="E151" s="113"/>
      <c r="F151" s="23" t="s">
        <v>170</v>
      </c>
      <c r="G151" s="23" t="s">
        <v>174</v>
      </c>
      <c r="H151" s="24">
        <f t="shared" si="21"/>
        <v>1</v>
      </c>
      <c r="I151" s="24">
        <f t="shared" si="21"/>
        <v>1</v>
      </c>
      <c r="J151" s="24">
        <f t="shared" si="21"/>
        <v>1</v>
      </c>
      <c r="K151" s="24">
        <f t="shared" si="21"/>
        <v>1</v>
      </c>
      <c r="L151" s="24">
        <f t="shared" si="21"/>
        <v>1</v>
      </c>
      <c r="M151" s="24">
        <f t="shared" si="21"/>
        <v>1</v>
      </c>
      <c r="N151" s="24">
        <f t="shared" si="21"/>
        <v>1</v>
      </c>
      <c r="O151" s="24">
        <f t="shared" si="21"/>
        <v>1</v>
      </c>
      <c r="P151" s="24">
        <f t="shared" si="21"/>
        <v>1</v>
      </c>
      <c r="Q151" s="24">
        <f t="shared" si="21"/>
        <v>1</v>
      </c>
      <c r="R151" s="24">
        <f t="shared" si="21"/>
        <v>1</v>
      </c>
      <c r="S151" s="24">
        <f t="shared" si="21"/>
        <v>1</v>
      </c>
      <c r="T151" s="24">
        <f t="shared" si="21"/>
        <v>2</v>
      </c>
      <c r="U151" s="24">
        <f t="shared" si="21"/>
        <v>2</v>
      </c>
      <c r="V151" s="24">
        <f t="shared" si="21"/>
        <v>2</v>
      </c>
      <c r="W151" s="25" t="str">
        <f>CONCATENATE("2. pol. ",$H$146+1)</f>
        <v>2. pol. 2023</v>
      </c>
      <c r="X151" s="25">
        <v>4</v>
      </c>
      <c r="Y151" s="25">
        <f t="shared" si="22"/>
        <v>1</v>
      </c>
      <c r="Z151" s="25">
        <f t="shared" si="23"/>
        <v>12</v>
      </c>
    </row>
    <row r="152" spans="2:26" ht="15">
      <c r="B152" s="22" t="s">
        <v>51</v>
      </c>
      <c r="C152" s="111"/>
      <c r="D152" s="112"/>
      <c r="E152" s="113"/>
      <c r="F152" s="23"/>
      <c r="G152" s="23"/>
      <c r="H152" s="24">
        <f t="shared" si="21"/>
        <v>2</v>
      </c>
      <c r="I152" s="24">
        <f t="shared" si="21"/>
        <v>2</v>
      </c>
      <c r="J152" s="24">
        <f t="shared" si="21"/>
        <v>2</v>
      </c>
      <c r="K152" s="24">
        <f t="shared" si="21"/>
        <v>2</v>
      </c>
      <c r="L152" s="24">
        <f t="shared" si="21"/>
        <v>2</v>
      </c>
      <c r="M152" s="24">
        <f t="shared" si="21"/>
        <v>2</v>
      </c>
      <c r="N152" s="24">
        <f t="shared" si="21"/>
        <v>2</v>
      </c>
      <c r="O152" s="24">
        <f t="shared" si="21"/>
        <v>2</v>
      </c>
      <c r="P152" s="24">
        <f t="shared" si="21"/>
        <v>2</v>
      </c>
      <c r="Q152" s="24">
        <f t="shared" si="21"/>
        <v>2</v>
      </c>
      <c r="R152" s="24">
        <f t="shared" si="21"/>
        <v>2</v>
      </c>
      <c r="S152" s="24">
        <f t="shared" si="21"/>
        <v>2</v>
      </c>
      <c r="T152" s="24">
        <f t="shared" si="21"/>
        <v>2</v>
      </c>
      <c r="U152" s="24">
        <f t="shared" si="21"/>
        <v>2</v>
      </c>
      <c r="V152" s="24">
        <f t="shared" si="21"/>
        <v>2</v>
      </c>
      <c r="W152" s="25" t="str">
        <f>CONCATENATE("1. pol. ",$H$146+2)</f>
        <v>1. pol. 2024</v>
      </c>
      <c r="X152" s="25">
        <v>5</v>
      </c>
      <c r="Y152" s="25" t="str">
        <f t="shared" si="22"/>
        <v/>
      </c>
      <c r="Z152" s="25" t="str">
        <f t="shared" si="23"/>
        <v/>
      </c>
    </row>
    <row r="153" spans="2:26" ht="15">
      <c r="B153" s="22" t="s">
        <v>52</v>
      </c>
      <c r="C153" s="111"/>
      <c r="D153" s="112"/>
      <c r="E153" s="113"/>
      <c r="F153" s="23"/>
      <c r="G153" s="23"/>
      <c r="H153" s="24">
        <f t="shared" si="21"/>
        <v>2</v>
      </c>
      <c r="I153" s="24">
        <f t="shared" si="21"/>
        <v>2</v>
      </c>
      <c r="J153" s="24" t="s">
        <v>114</v>
      </c>
      <c r="K153" s="24">
        <f t="shared" si="21"/>
        <v>2</v>
      </c>
      <c r="L153" s="24">
        <f t="shared" si="21"/>
        <v>2</v>
      </c>
      <c r="M153" s="24">
        <f t="shared" si="21"/>
        <v>2</v>
      </c>
      <c r="N153" s="24">
        <f t="shared" si="21"/>
        <v>2</v>
      </c>
      <c r="O153" s="24">
        <f t="shared" si="21"/>
        <v>2</v>
      </c>
      <c r="P153" s="24">
        <f t="shared" si="21"/>
        <v>2</v>
      </c>
      <c r="Q153" s="24">
        <f t="shared" si="21"/>
        <v>2</v>
      </c>
      <c r="R153" s="24">
        <f t="shared" si="21"/>
        <v>2</v>
      </c>
      <c r="S153" s="24">
        <f t="shared" si="21"/>
        <v>2</v>
      </c>
      <c r="T153" s="24">
        <f t="shared" si="21"/>
        <v>2</v>
      </c>
      <c r="U153" s="24">
        <f t="shared" si="21"/>
        <v>2</v>
      </c>
      <c r="V153" s="24">
        <f t="shared" si="21"/>
        <v>2</v>
      </c>
      <c r="W153" s="25" t="str">
        <f>CONCATENATE("2. pol. ",$H$146+2)</f>
        <v>2. pol. 2024</v>
      </c>
      <c r="X153" s="25">
        <v>6</v>
      </c>
      <c r="Y153" s="25" t="str">
        <f t="shared" si="22"/>
        <v/>
      </c>
      <c r="Z153" s="25" t="str">
        <f t="shared" si="23"/>
        <v/>
      </c>
    </row>
    <row r="154" spans="2:26" ht="15">
      <c r="B154" s="22" t="s">
        <v>53</v>
      </c>
      <c r="C154" s="111"/>
      <c r="D154" s="112"/>
      <c r="E154" s="113"/>
      <c r="F154" s="23"/>
      <c r="G154" s="23"/>
      <c r="H154" s="24">
        <f t="shared" si="21"/>
        <v>2</v>
      </c>
      <c r="I154" s="24">
        <f t="shared" si="21"/>
        <v>2</v>
      </c>
      <c r="J154" s="24">
        <f t="shared" si="21"/>
        <v>2</v>
      </c>
      <c r="K154" s="24">
        <f t="shared" si="21"/>
        <v>2</v>
      </c>
      <c r="L154" s="24">
        <f t="shared" si="21"/>
        <v>2</v>
      </c>
      <c r="M154" s="24">
        <f t="shared" si="21"/>
        <v>2</v>
      </c>
      <c r="N154" s="24">
        <f t="shared" si="21"/>
        <v>2</v>
      </c>
      <c r="O154" s="24">
        <f t="shared" si="21"/>
        <v>2</v>
      </c>
      <c r="P154" s="24">
        <f t="shared" si="21"/>
        <v>2</v>
      </c>
      <c r="Q154" s="24">
        <f t="shared" si="21"/>
        <v>2</v>
      </c>
      <c r="R154" s="24">
        <f t="shared" si="21"/>
        <v>2</v>
      </c>
      <c r="S154" s="24">
        <f t="shared" si="21"/>
        <v>2</v>
      </c>
      <c r="T154" s="24">
        <f t="shared" si="21"/>
        <v>2</v>
      </c>
      <c r="U154" s="24">
        <f t="shared" si="21"/>
        <v>2</v>
      </c>
      <c r="V154" s="24">
        <f t="shared" si="21"/>
        <v>2</v>
      </c>
      <c r="W154" s="25" t="str">
        <f>CONCATENATE("1. pol. ",$H$146+3)</f>
        <v>1. pol. 2025</v>
      </c>
      <c r="X154" s="25">
        <v>7</v>
      </c>
      <c r="Y154" s="25" t="str">
        <f t="shared" si="22"/>
        <v/>
      </c>
      <c r="Z154" s="25" t="str">
        <f t="shared" si="23"/>
        <v/>
      </c>
    </row>
    <row r="155" spans="2:26" ht="15">
      <c r="B155" s="22" t="s">
        <v>54</v>
      </c>
      <c r="C155" s="111"/>
      <c r="D155" s="112"/>
      <c r="E155" s="113"/>
      <c r="F155" s="23"/>
      <c r="G155" s="23"/>
      <c r="H155" s="24">
        <f t="shared" si="21"/>
        <v>2</v>
      </c>
      <c r="I155" s="24">
        <f t="shared" si="21"/>
        <v>2</v>
      </c>
      <c r="J155" s="24">
        <f t="shared" si="21"/>
        <v>2</v>
      </c>
      <c r="K155" s="24">
        <f t="shared" si="21"/>
        <v>2</v>
      </c>
      <c r="L155" s="24">
        <f t="shared" si="21"/>
        <v>2</v>
      </c>
      <c r="M155" s="24">
        <f t="shared" si="21"/>
        <v>2</v>
      </c>
      <c r="N155" s="24">
        <f t="shared" si="21"/>
        <v>2</v>
      </c>
      <c r="O155" s="24">
        <f t="shared" si="21"/>
        <v>2</v>
      </c>
      <c r="P155" s="24">
        <f t="shared" si="21"/>
        <v>2</v>
      </c>
      <c r="Q155" s="24">
        <f t="shared" si="21"/>
        <v>2</v>
      </c>
      <c r="R155" s="24">
        <f t="shared" si="21"/>
        <v>2</v>
      </c>
      <c r="S155" s="24">
        <f t="shared" si="21"/>
        <v>2</v>
      </c>
      <c r="T155" s="24">
        <f t="shared" si="21"/>
        <v>2</v>
      </c>
      <c r="U155" s="24">
        <f t="shared" si="21"/>
        <v>2</v>
      </c>
      <c r="V155" s="24">
        <f t="shared" si="21"/>
        <v>2</v>
      </c>
      <c r="W155" s="25" t="str">
        <f>CONCATENATE("2. pol. ",$H$146+3)</f>
        <v>2. pol. 2025</v>
      </c>
      <c r="X155" s="25">
        <v>8</v>
      </c>
      <c r="Y155" s="25" t="str">
        <f t="shared" si="22"/>
        <v/>
      </c>
      <c r="Z155" s="25" t="str">
        <f t="shared" si="23"/>
        <v/>
      </c>
    </row>
    <row r="156" spans="2:26" ht="15">
      <c r="B156" s="22" t="s">
        <v>55</v>
      </c>
      <c r="C156" s="111"/>
      <c r="D156" s="112"/>
      <c r="E156" s="113"/>
      <c r="F156" s="23"/>
      <c r="G156" s="23"/>
      <c r="H156" s="24">
        <f t="shared" si="21"/>
        <v>2</v>
      </c>
      <c r="I156" s="24">
        <f t="shared" si="21"/>
        <v>2</v>
      </c>
      <c r="J156" s="24">
        <f t="shared" si="21"/>
        <v>2</v>
      </c>
      <c r="K156" s="24">
        <f t="shared" si="21"/>
        <v>2</v>
      </c>
      <c r="L156" s="24">
        <f t="shared" si="21"/>
        <v>2</v>
      </c>
      <c r="M156" s="24">
        <f t="shared" si="21"/>
        <v>2</v>
      </c>
      <c r="N156" s="24">
        <f t="shared" si="21"/>
        <v>2</v>
      </c>
      <c r="O156" s="24">
        <f t="shared" si="21"/>
        <v>2</v>
      </c>
      <c r="P156" s="24">
        <f t="shared" si="21"/>
        <v>2</v>
      </c>
      <c r="Q156" s="24">
        <f t="shared" si="21"/>
        <v>2</v>
      </c>
      <c r="R156" s="24">
        <f t="shared" si="21"/>
        <v>2</v>
      </c>
      <c r="S156" s="24">
        <f t="shared" si="21"/>
        <v>2</v>
      </c>
      <c r="T156" s="24">
        <f t="shared" si="21"/>
        <v>2</v>
      </c>
      <c r="U156" s="24">
        <f t="shared" si="21"/>
        <v>2</v>
      </c>
      <c r="V156" s="24">
        <f t="shared" si="21"/>
        <v>2</v>
      </c>
      <c r="W156" s="25" t="str">
        <f>CONCATENATE("1. pol. ",$H$146+4)</f>
        <v>1. pol. 2026</v>
      </c>
      <c r="X156" s="25">
        <v>9</v>
      </c>
      <c r="Y156" s="25" t="str">
        <f t="shared" si="22"/>
        <v/>
      </c>
      <c r="Z156" s="25" t="str">
        <f t="shared" si="23"/>
        <v/>
      </c>
    </row>
    <row r="157" spans="2:26" ht="15">
      <c r="B157" s="22" t="s">
        <v>56</v>
      </c>
      <c r="C157" s="111"/>
      <c r="D157" s="112"/>
      <c r="E157" s="113"/>
      <c r="F157" s="23"/>
      <c r="G157" s="23"/>
      <c r="H157" s="24">
        <f t="shared" si="21"/>
        <v>2</v>
      </c>
      <c r="I157" s="24">
        <f t="shared" si="21"/>
        <v>2</v>
      </c>
      <c r="J157" s="24">
        <f t="shared" si="21"/>
        <v>2</v>
      </c>
      <c r="K157" s="24">
        <f t="shared" si="21"/>
        <v>2</v>
      </c>
      <c r="L157" s="24">
        <f t="shared" si="21"/>
        <v>2</v>
      </c>
      <c r="M157" s="24">
        <f t="shared" si="21"/>
        <v>2</v>
      </c>
      <c r="N157" s="24">
        <f t="shared" si="21"/>
        <v>2</v>
      </c>
      <c r="O157" s="24">
        <f t="shared" si="21"/>
        <v>2</v>
      </c>
      <c r="P157" s="24">
        <f t="shared" si="21"/>
        <v>2</v>
      </c>
      <c r="Q157" s="24">
        <f t="shared" si="21"/>
        <v>2</v>
      </c>
      <c r="R157" s="24">
        <f t="shared" si="21"/>
        <v>2</v>
      </c>
      <c r="S157" s="24">
        <f t="shared" si="21"/>
        <v>2</v>
      </c>
      <c r="T157" s="24">
        <f t="shared" si="21"/>
        <v>2</v>
      </c>
      <c r="U157" s="24">
        <f t="shared" si="21"/>
        <v>2</v>
      </c>
      <c r="V157" s="24">
        <f t="shared" si="21"/>
        <v>2</v>
      </c>
      <c r="W157" s="25" t="str">
        <f>CONCATENATE("2. pol. ",$H$146+4)</f>
        <v>2. pol. 2026</v>
      </c>
      <c r="X157" s="25">
        <v>10</v>
      </c>
      <c r="Y157" s="25" t="str">
        <f t="shared" si="22"/>
        <v/>
      </c>
      <c r="Z157" s="25" t="str">
        <f t="shared" si="23"/>
        <v/>
      </c>
    </row>
    <row r="158" spans="2:26" ht="15">
      <c r="B158" s="22" t="s">
        <v>57</v>
      </c>
      <c r="C158" s="111"/>
      <c r="D158" s="112"/>
      <c r="E158" s="113"/>
      <c r="F158" s="23"/>
      <c r="G158" s="23"/>
      <c r="H158" s="24">
        <f aca="true" t="shared" si="24" ref="H158:V167">IF(OR(H$144=$Y158,H$144=$Z158,AND(H$144&gt;$Y158,H$144&lt;$Z158)),1,2)</f>
        <v>2</v>
      </c>
      <c r="I158" s="24">
        <f t="shared" si="24"/>
        <v>2</v>
      </c>
      <c r="J158" s="24">
        <f t="shared" si="24"/>
        <v>2</v>
      </c>
      <c r="K158" s="24">
        <f t="shared" si="24"/>
        <v>2</v>
      </c>
      <c r="L158" s="24">
        <f t="shared" si="24"/>
        <v>2</v>
      </c>
      <c r="M158" s="24">
        <f t="shared" si="24"/>
        <v>2</v>
      </c>
      <c r="N158" s="24">
        <f t="shared" si="24"/>
        <v>2</v>
      </c>
      <c r="O158" s="24">
        <f t="shared" si="24"/>
        <v>2</v>
      </c>
      <c r="P158" s="24">
        <f t="shared" si="24"/>
        <v>2</v>
      </c>
      <c r="Q158" s="24">
        <f t="shared" si="24"/>
        <v>2</v>
      </c>
      <c r="R158" s="24">
        <f t="shared" si="24"/>
        <v>2</v>
      </c>
      <c r="S158" s="24">
        <f t="shared" si="24"/>
        <v>2</v>
      </c>
      <c r="T158" s="24">
        <f t="shared" si="24"/>
        <v>2</v>
      </c>
      <c r="U158" s="24">
        <f t="shared" si="24"/>
        <v>2</v>
      </c>
      <c r="V158" s="24">
        <f t="shared" si="24"/>
        <v>2</v>
      </c>
      <c r="W158" s="25" t="str">
        <f>CONCATENATE("1. pol. ",$H$146+5)</f>
        <v>1. pol. 2027</v>
      </c>
      <c r="X158" s="25">
        <v>11</v>
      </c>
      <c r="Y158" s="25" t="str">
        <f t="shared" si="22"/>
        <v/>
      </c>
      <c r="Z158" s="25" t="str">
        <f t="shared" si="23"/>
        <v/>
      </c>
    </row>
    <row r="159" spans="2:26" ht="15">
      <c r="B159" s="22" t="s">
        <v>58</v>
      </c>
      <c r="C159" s="111"/>
      <c r="D159" s="112"/>
      <c r="E159" s="113"/>
      <c r="F159" s="23"/>
      <c r="G159" s="23"/>
      <c r="H159" s="24">
        <f t="shared" si="24"/>
        <v>2</v>
      </c>
      <c r="I159" s="24">
        <f t="shared" si="24"/>
        <v>2</v>
      </c>
      <c r="J159" s="24">
        <f t="shared" si="24"/>
        <v>2</v>
      </c>
      <c r="K159" s="24">
        <f t="shared" si="24"/>
        <v>2</v>
      </c>
      <c r="L159" s="24">
        <f t="shared" si="24"/>
        <v>2</v>
      </c>
      <c r="M159" s="24">
        <f t="shared" si="24"/>
        <v>2</v>
      </c>
      <c r="N159" s="24">
        <f t="shared" si="24"/>
        <v>2</v>
      </c>
      <c r="O159" s="24">
        <f t="shared" si="24"/>
        <v>2</v>
      </c>
      <c r="P159" s="24">
        <f t="shared" si="24"/>
        <v>2</v>
      </c>
      <c r="Q159" s="24">
        <f t="shared" si="24"/>
        <v>2</v>
      </c>
      <c r="R159" s="24">
        <f t="shared" si="24"/>
        <v>2</v>
      </c>
      <c r="S159" s="24">
        <f t="shared" si="24"/>
        <v>2</v>
      </c>
      <c r="T159" s="24">
        <f t="shared" si="24"/>
        <v>2</v>
      </c>
      <c r="U159" s="24">
        <f t="shared" si="24"/>
        <v>2</v>
      </c>
      <c r="V159" s="24">
        <f t="shared" si="24"/>
        <v>2</v>
      </c>
      <c r="W159" s="25" t="str">
        <f>CONCATENATE("2. pol. ",$H$146+5)</f>
        <v>2. pol. 2027</v>
      </c>
      <c r="X159" s="25">
        <v>12</v>
      </c>
      <c r="Y159" s="25" t="str">
        <f t="shared" si="22"/>
        <v/>
      </c>
      <c r="Z159" s="25" t="str">
        <f t="shared" si="23"/>
        <v/>
      </c>
    </row>
    <row r="160" spans="2:26" ht="15">
      <c r="B160" s="22" t="s">
        <v>59</v>
      </c>
      <c r="C160" s="111"/>
      <c r="D160" s="112"/>
      <c r="E160" s="113"/>
      <c r="F160" s="23"/>
      <c r="G160" s="23"/>
      <c r="H160" s="24">
        <f t="shared" si="24"/>
        <v>2</v>
      </c>
      <c r="I160" s="24">
        <f t="shared" si="24"/>
        <v>2</v>
      </c>
      <c r="J160" s="24">
        <f t="shared" si="24"/>
        <v>2</v>
      </c>
      <c r="K160" s="24">
        <f t="shared" si="24"/>
        <v>2</v>
      </c>
      <c r="L160" s="24">
        <f t="shared" si="24"/>
        <v>2</v>
      </c>
      <c r="M160" s="24">
        <f t="shared" si="24"/>
        <v>2</v>
      </c>
      <c r="N160" s="24">
        <f t="shared" si="24"/>
        <v>2</v>
      </c>
      <c r="O160" s="24">
        <f t="shared" si="24"/>
        <v>2</v>
      </c>
      <c r="P160" s="24">
        <f t="shared" si="24"/>
        <v>2</v>
      </c>
      <c r="Q160" s="24">
        <f t="shared" si="24"/>
        <v>2</v>
      </c>
      <c r="R160" s="24">
        <f t="shared" si="24"/>
        <v>2</v>
      </c>
      <c r="S160" s="24">
        <f t="shared" si="24"/>
        <v>2</v>
      </c>
      <c r="T160" s="24">
        <f t="shared" si="24"/>
        <v>2</v>
      </c>
      <c r="U160" s="24">
        <f t="shared" si="24"/>
        <v>2</v>
      </c>
      <c r="V160" s="24">
        <f t="shared" si="24"/>
        <v>2</v>
      </c>
      <c r="W160" s="25" t="str">
        <f>CONCATENATE("1. pol. ",$H$146+6)</f>
        <v>1. pol. 2028</v>
      </c>
      <c r="X160" s="25">
        <v>13</v>
      </c>
      <c r="Y160" s="25" t="str">
        <f t="shared" si="22"/>
        <v/>
      </c>
      <c r="Z160" s="25" t="str">
        <f t="shared" si="23"/>
        <v/>
      </c>
    </row>
    <row r="161" spans="2:26" ht="15">
      <c r="B161" s="22" t="s">
        <v>60</v>
      </c>
      <c r="C161" s="111"/>
      <c r="D161" s="112"/>
      <c r="E161" s="113"/>
      <c r="F161" s="23"/>
      <c r="G161" s="23"/>
      <c r="H161" s="24">
        <f t="shared" si="24"/>
        <v>2</v>
      </c>
      <c r="I161" s="24">
        <f t="shared" si="24"/>
        <v>2</v>
      </c>
      <c r="J161" s="24">
        <f t="shared" si="24"/>
        <v>2</v>
      </c>
      <c r="K161" s="24">
        <f t="shared" si="24"/>
        <v>2</v>
      </c>
      <c r="L161" s="24">
        <f t="shared" si="24"/>
        <v>2</v>
      </c>
      <c r="M161" s="24">
        <f t="shared" si="24"/>
        <v>2</v>
      </c>
      <c r="N161" s="24">
        <f t="shared" si="24"/>
        <v>2</v>
      </c>
      <c r="O161" s="24">
        <f t="shared" si="24"/>
        <v>2</v>
      </c>
      <c r="P161" s="24">
        <f t="shared" si="24"/>
        <v>2</v>
      </c>
      <c r="Q161" s="24">
        <f t="shared" si="24"/>
        <v>2</v>
      </c>
      <c r="R161" s="24">
        <f t="shared" si="24"/>
        <v>2</v>
      </c>
      <c r="S161" s="24">
        <f t="shared" si="24"/>
        <v>2</v>
      </c>
      <c r="T161" s="24">
        <f t="shared" si="24"/>
        <v>2</v>
      </c>
      <c r="U161" s="24">
        <f t="shared" si="24"/>
        <v>2</v>
      </c>
      <c r="V161" s="24">
        <f t="shared" si="24"/>
        <v>2</v>
      </c>
      <c r="W161" s="25" t="str">
        <f>CONCATENATE("2. pol. ",$H$146+6)</f>
        <v>2. pol. 2028</v>
      </c>
      <c r="X161" s="25">
        <v>14</v>
      </c>
      <c r="Y161" s="25" t="str">
        <f t="shared" si="22"/>
        <v/>
      </c>
      <c r="Z161" s="25" t="str">
        <f t="shared" si="23"/>
        <v/>
      </c>
    </row>
    <row r="162" spans="2:26" ht="15">
      <c r="B162" s="22" t="s">
        <v>61</v>
      </c>
      <c r="C162" s="111"/>
      <c r="D162" s="112"/>
      <c r="E162" s="113"/>
      <c r="F162" s="23"/>
      <c r="G162" s="23"/>
      <c r="H162" s="24">
        <f t="shared" si="24"/>
        <v>2</v>
      </c>
      <c r="I162" s="24">
        <f t="shared" si="24"/>
        <v>2</v>
      </c>
      <c r="J162" s="24">
        <f t="shared" si="24"/>
        <v>2</v>
      </c>
      <c r="K162" s="24">
        <f t="shared" si="24"/>
        <v>2</v>
      </c>
      <c r="L162" s="24">
        <f t="shared" si="24"/>
        <v>2</v>
      </c>
      <c r="M162" s="24">
        <f t="shared" si="24"/>
        <v>2</v>
      </c>
      <c r="N162" s="24">
        <f t="shared" si="24"/>
        <v>2</v>
      </c>
      <c r="O162" s="24">
        <f t="shared" si="24"/>
        <v>2</v>
      </c>
      <c r="P162" s="24">
        <f t="shared" si="24"/>
        <v>2</v>
      </c>
      <c r="Q162" s="24">
        <f t="shared" si="24"/>
        <v>2</v>
      </c>
      <c r="R162" s="24">
        <f t="shared" si="24"/>
        <v>2</v>
      </c>
      <c r="S162" s="24">
        <f t="shared" si="24"/>
        <v>2</v>
      </c>
      <c r="T162" s="24">
        <f t="shared" si="24"/>
        <v>2</v>
      </c>
      <c r="U162" s="24">
        <f t="shared" si="24"/>
        <v>2</v>
      </c>
      <c r="V162" s="24">
        <f t="shared" si="24"/>
        <v>2</v>
      </c>
      <c r="W162" s="25" t="str">
        <f>CONCATENATE("1. pol. ",$H$146+7)</f>
        <v>1. pol. 2029</v>
      </c>
      <c r="X162" s="25">
        <v>15</v>
      </c>
      <c r="Y162" s="25" t="str">
        <f t="shared" si="22"/>
        <v/>
      </c>
      <c r="Z162" s="25" t="str">
        <f t="shared" si="23"/>
        <v/>
      </c>
    </row>
    <row r="163" spans="2:22" ht="15">
      <c r="B163" s="22" t="s">
        <v>62</v>
      </c>
      <c r="C163" s="111"/>
      <c r="D163" s="112"/>
      <c r="E163" s="113"/>
      <c r="F163" s="23"/>
      <c r="G163" s="23"/>
      <c r="H163" s="24">
        <f t="shared" si="24"/>
        <v>2</v>
      </c>
      <c r="I163" s="24">
        <f t="shared" si="24"/>
        <v>2</v>
      </c>
      <c r="J163" s="24">
        <f t="shared" si="24"/>
        <v>2</v>
      </c>
      <c r="K163" s="24">
        <f t="shared" si="24"/>
        <v>2</v>
      </c>
      <c r="L163" s="24">
        <f t="shared" si="24"/>
        <v>2</v>
      </c>
      <c r="M163" s="24">
        <f t="shared" si="24"/>
        <v>2</v>
      </c>
      <c r="N163" s="24">
        <f t="shared" si="24"/>
        <v>2</v>
      </c>
      <c r="O163" s="24">
        <f t="shared" si="24"/>
        <v>2</v>
      </c>
      <c r="P163" s="24">
        <f t="shared" si="24"/>
        <v>2</v>
      </c>
      <c r="Q163" s="24">
        <f t="shared" si="24"/>
        <v>2</v>
      </c>
      <c r="R163" s="24">
        <f t="shared" si="24"/>
        <v>2</v>
      </c>
      <c r="S163" s="24">
        <f t="shared" si="24"/>
        <v>2</v>
      </c>
      <c r="T163" s="24">
        <f t="shared" si="24"/>
        <v>2</v>
      </c>
      <c r="U163" s="24">
        <f t="shared" si="24"/>
        <v>2</v>
      </c>
      <c r="V163" s="24">
        <f t="shared" si="24"/>
        <v>2</v>
      </c>
    </row>
    <row r="164" spans="2:22" ht="15">
      <c r="B164" s="22" t="s">
        <v>63</v>
      </c>
      <c r="C164" s="111"/>
      <c r="D164" s="112"/>
      <c r="E164" s="113"/>
      <c r="F164" s="23"/>
      <c r="G164" s="23"/>
      <c r="H164" s="24">
        <f t="shared" si="24"/>
        <v>2</v>
      </c>
      <c r="I164" s="24">
        <f t="shared" si="24"/>
        <v>2</v>
      </c>
      <c r="J164" s="24">
        <f t="shared" si="24"/>
        <v>2</v>
      </c>
      <c r="K164" s="24">
        <f t="shared" si="24"/>
        <v>2</v>
      </c>
      <c r="L164" s="24">
        <f t="shared" si="24"/>
        <v>2</v>
      </c>
      <c r="M164" s="24">
        <f t="shared" si="24"/>
        <v>2</v>
      </c>
      <c r="N164" s="24">
        <f t="shared" si="24"/>
        <v>2</v>
      </c>
      <c r="O164" s="24">
        <f t="shared" si="24"/>
        <v>2</v>
      </c>
      <c r="P164" s="24">
        <f t="shared" si="24"/>
        <v>2</v>
      </c>
      <c r="Q164" s="24">
        <f t="shared" si="24"/>
        <v>2</v>
      </c>
      <c r="R164" s="24">
        <f t="shared" si="24"/>
        <v>2</v>
      </c>
      <c r="S164" s="24">
        <f t="shared" si="24"/>
        <v>2</v>
      </c>
      <c r="T164" s="24">
        <f t="shared" si="24"/>
        <v>2</v>
      </c>
      <c r="U164" s="24">
        <f t="shared" si="24"/>
        <v>2</v>
      </c>
      <c r="V164" s="24">
        <f t="shared" si="24"/>
        <v>2</v>
      </c>
    </row>
    <row r="165" spans="2:22" ht="15">
      <c r="B165" s="22" t="s">
        <v>64</v>
      </c>
      <c r="C165" s="111"/>
      <c r="D165" s="112"/>
      <c r="E165" s="113"/>
      <c r="F165" s="23"/>
      <c r="G165" s="23"/>
      <c r="H165" s="24">
        <f t="shared" si="24"/>
        <v>2</v>
      </c>
      <c r="I165" s="24">
        <f t="shared" si="24"/>
        <v>2</v>
      </c>
      <c r="J165" s="24">
        <f t="shared" si="24"/>
        <v>2</v>
      </c>
      <c r="K165" s="24">
        <f t="shared" si="24"/>
        <v>2</v>
      </c>
      <c r="L165" s="24">
        <f t="shared" si="24"/>
        <v>2</v>
      </c>
      <c r="M165" s="24">
        <f t="shared" si="24"/>
        <v>2</v>
      </c>
      <c r="N165" s="24">
        <f t="shared" si="24"/>
        <v>2</v>
      </c>
      <c r="O165" s="24">
        <f t="shared" si="24"/>
        <v>2</v>
      </c>
      <c r="P165" s="24">
        <f t="shared" si="24"/>
        <v>2</v>
      </c>
      <c r="Q165" s="24">
        <f t="shared" si="24"/>
        <v>2</v>
      </c>
      <c r="R165" s="24">
        <f t="shared" si="24"/>
        <v>2</v>
      </c>
      <c r="S165" s="24">
        <f t="shared" si="24"/>
        <v>2</v>
      </c>
      <c r="T165" s="24">
        <f t="shared" si="24"/>
        <v>2</v>
      </c>
      <c r="U165" s="24">
        <f t="shared" si="24"/>
        <v>2</v>
      </c>
      <c r="V165" s="24">
        <f t="shared" si="24"/>
        <v>2</v>
      </c>
    </row>
    <row r="166" spans="2:22" ht="15">
      <c r="B166" s="22" t="s">
        <v>65</v>
      </c>
      <c r="C166" s="111"/>
      <c r="D166" s="112"/>
      <c r="E166" s="113"/>
      <c r="F166" s="23"/>
      <c r="G166" s="23"/>
      <c r="H166" s="24">
        <f t="shared" si="24"/>
        <v>2</v>
      </c>
      <c r="I166" s="24">
        <f t="shared" si="24"/>
        <v>2</v>
      </c>
      <c r="J166" s="24">
        <f t="shared" si="24"/>
        <v>2</v>
      </c>
      <c r="K166" s="24">
        <f t="shared" si="24"/>
        <v>2</v>
      </c>
      <c r="L166" s="24">
        <f t="shared" si="24"/>
        <v>2</v>
      </c>
      <c r="M166" s="24">
        <f t="shared" si="24"/>
        <v>2</v>
      </c>
      <c r="N166" s="24">
        <f t="shared" si="24"/>
        <v>2</v>
      </c>
      <c r="O166" s="24">
        <f t="shared" si="24"/>
        <v>2</v>
      </c>
      <c r="P166" s="24">
        <f t="shared" si="24"/>
        <v>2</v>
      </c>
      <c r="Q166" s="24">
        <f t="shared" si="24"/>
        <v>2</v>
      </c>
      <c r="R166" s="24">
        <f t="shared" si="24"/>
        <v>2</v>
      </c>
      <c r="S166" s="24">
        <f t="shared" si="24"/>
        <v>2</v>
      </c>
      <c r="T166" s="24">
        <f t="shared" si="24"/>
        <v>2</v>
      </c>
      <c r="U166" s="24">
        <f t="shared" si="24"/>
        <v>2</v>
      </c>
      <c r="V166" s="24">
        <f t="shared" si="24"/>
        <v>2</v>
      </c>
    </row>
    <row r="167" spans="2:22" ht="15">
      <c r="B167" s="22" t="s">
        <v>66</v>
      </c>
      <c r="C167" s="111"/>
      <c r="D167" s="112"/>
      <c r="E167" s="113"/>
      <c r="F167" s="23"/>
      <c r="G167" s="23"/>
      <c r="H167" s="24">
        <f t="shared" si="24"/>
        <v>2</v>
      </c>
      <c r="I167" s="24">
        <f t="shared" si="24"/>
        <v>2</v>
      </c>
      <c r="J167" s="24">
        <f t="shared" si="24"/>
        <v>2</v>
      </c>
      <c r="K167" s="24">
        <f t="shared" si="24"/>
        <v>2</v>
      </c>
      <c r="L167" s="24">
        <f t="shared" si="24"/>
        <v>2</v>
      </c>
      <c r="M167" s="24">
        <f t="shared" si="24"/>
        <v>2</v>
      </c>
      <c r="N167" s="24">
        <f t="shared" si="24"/>
        <v>2</v>
      </c>
      <c r="O167" s="24">
        <f t="shared" si="24"/>
        <v>2</v>
      </c>
      <c r="P167" s="24">
        <f t="shared" si="24"/>
        <v>2</v>
      </c>
      <c r="Q167" s="24">
        <f t="shared" si="24"/>
        <v>2</v>
      </c>
      <c r="R167" s="24">
        <f t="shared" si="24"/>
        <v>2</v>
      </c>
      <c r="S167" s="24">
        <f t="shared" si="24"/>
        <v>2</v>
      </c>
      <c r="T167" s="24">
        <f t="shared" si="24"/>
        <v>2</v>
      </c>
      <c r="U167" s="24">
        <f t="shared" si="24"/>
        <v>2</v>
      </c>
      <c r="V167" s="24">
        <f t="shared" si="24"/>
        <v>2</v>
      </c>
    </row>
    <row r="168" spans="2:3" ht="15">
      <c r="B168" s="12"/>
      <c r="C168" s="12"/>
    </row>
    <row r="169" ht="18">
      <c r="B169" s="13" t="s">
        <v>148</v>
      </c>
    </row>
    <row r="170" spans="2:22" ht="15">
      <c r="B170" s="128" t="s">
        <v>110</v>
      </c>
      <c r="C170" s="128"/>
      <c r="D170" s="128"/>
      <c r="E170" s="128"/>
      <c r="F170" s="128"/>
      <c r="G170" s="128"/>
      <c r="H170" s="128"/>
      <c r="I170" s="128"/>
      <c r="J170" s="128"/>
      <c r="K170" s="128"/>
      <c r="L170" s="128"/>
      <c r="M170" s="128"/>
      <c r="N170" s="128"/>
      <c r="O170" s="128"/>
      <c r="P170" s="128"/>
      <c r="Q170" s="128"/>
      <c r="R170" s="128"/>
      <c r="S170" s="128"/>
      <c r="T170" s="128"/>
      <c r="U170" s="128"/>
      <c r="V170" s="128"/>
    </row>
    <row r="171" spans="2:22" ht="20.25" customHeight="1">
      <c r="B171" s="9" t="s">
        <v>2</v>
      </c>
      <c r="H171" s="10"/>
      <c r="V171" s="11" t="str">
        <f>CONCATENATE("Napsáno ",LEN(B172)," z 900 znaků")</f>
        <v>Napsáno 897 z 900 znaků</v>
      </c>
    </row>
    <row r="172" spans="2:22" ht="124.2" customHeight="1">
      <c r="B172" s="66" t="str">
        <f>'Zadavatel (Nositel)'!B176:V176</f>
        <v xml:space="preserve">KK dosud realizoval celou řadu velkých i menších projektů financovaných z různých zdrojů (EU, národní) a má tak dostatečné zázemí a zkušenosti pro jejich úspěšnou realizaci. Mezi nejvýznamnější projekty, co do objemu stavebních prací, nebo obdobného zaměření, které prokazují schopnost žadatele úspěšně realizovat i tento projekt, patří:
Investiční projekty:
1. Integrovaná střední škola technická a ekonomická Sokolov, Náklady na projekt: 380.000.000 Kč, Realizace: 01/2007 – 07/2012
2. Centralizace lékařské péče v nemocnici v Karlových Varech, Náklady na projekt: 135.462.141,78 Kč, Realizace: 12/2011 – 11/2015.
Neinvestiční projekty:
1. Podpora přírodovědného a technického vzdělávání v Karlovarském kraji, Náklady na projekt: 53.089.709,94 Kč, Realizace: 09/2013 - 6/2015
2. Implementace Krajského akčního plánu 1 v Karlovarském kraji, náklady: 34.126.241,92 Kč, realizace: 11/2017 – 6/2020
</v>
      </c>
      <c r="C172" s="67"/>
      <c r="D172" s="67"/>
      <c r="E172" s="67"/>
      <c r="F172" s="67"/>
      <c r="G172" s="67"/>
      <c r="H172" s="67"/>
      <c r="I172" s="67"/>
      <c r="J172" s="67"/>
      <c r="K172" s="67"/>
      <c r="L172" s="67"/>
      <c r="M172" s="67"/>
      <c r="N172" s="67"/>
      <c r="O172" s="67"/>
      <c r="P172" s="67"/>
      <c r="Q172" s="67"/>
      <c r="R172" s="67"/>
      <c r="S172" s="67"/>
      <c r="T172" s="67"/>
      <c r="U172" s="67"/>
      <c r="V172" s="68"/>
    </row>
    <row r="173" spans="2:3" ht="15">
      <c r="B173" s="12"/>
      <c r="C173" s="12"/>
    </row>
    <row r="174" ht="18">
      <c r="B174" s="13" t="s">
        <v>149</v>
      </c>
    </row>
    <row r="175" spans="2:22" ht="36" customHeight="1">
      <c r="B175" s="128" t="s">
        <v>67</v>
      </c>
      <c r="C175" s="128"/>
      <c r="D175" s="128"/>
      <c r="E175" s="128"/>
      <c r="F175" s="128"/>
      <c r="G175" s="128"/>
      <c r="H175" s="128"/>
      <c r="I175" s="128"/>
      <c r="J175" s="128"/>
      <c r="K175" s="128"/>
      <c r="L175" s="128"/>
      <c r="M175" s="128"/>
      <c r="N175" s="128"/>
      <c r="O175" s="128"/>
      <c r="P175" s="128"/>
      <c r="Q175" s="128"/>
      <c r="R175" s="128"/>
      <c r="S175" s="128"/>
      <c r="T175" s="128"/>
      <c r="U175" s="128"/>
      <c r="V175" s="128"/>
    </row>
    <row r="176" spans="2:22" ht="20.25" customHeight="1">
      <c r="B176" s="9" t="s">
        <v>2</v>
      </c>
      <c r="H176" s="10"/>
      <c r="V176" s="11" t="str">
        <f>CONCATENATE("Napsáno ",LEN(B177)," z 900 znaků")</f>
        <v>Napsáno 876 z 900 znaků</v>
      </c>
    </row>
    <row r="177" spans="2:22" ht="304.8" customHeight="1">
      <c r="B177" s="66" t="str">
        <f>'Zadavatel (Nositel)'!B182:V182</f>
        <v xml:space="preserve">Příloha č. 2
Řízení rizik (R) je nastaveno jako systematický proces, který je zajišťován odpovědnými prac. v rámci vnitřního kontrolního systému:
Analýza R - včasná identifikace a vyhodnocování R
Zvládání R - přijetí a plnění opatření k vyloučení nebo minimalizaci R
průběžný Monitoring R
Vlastníci rizik mají k dispozici 4 strategie zvládání R:
Eliminace – zcela se vyhnout riziku
Akceptace – riziko akceptovat a pouze sledovat.
Redukce – přijmout opatření ke snížení R.
Přenesení – sdílet riziko s další stranou. 
Mezi základní rizika projektu patří:
Nedostatek lidí s potřebnou kvalifikací na trhu práce
Nedostatek odbornosti v týmu
Fluktuace týmu (nespolehlivost)
Nejasné kompetence
Poruchy komun.
Postoj uživatelů, cílových skupin, veřejnosti
Selhání externích partnerů
Nevyužívání vhodných ICT nástroj
Nedodržení harmon.
Nedostatečná poptávka v území po službách agen.
</v>
      </c>
      <c r="C177" s="67"/>
      <c r="D177" s="67"/>
      <c r="E177" s="67"/>
      <c r="F177" s="67"/>
      <c r="G177" s="67"/>
      <c r="H177" s="67"/>
      <c r="I177" s="67"/>
      <c r="J177" s="67"/>
      <c r="K177" s="67"/>
      <c r="L177" s="67"/>
      <c r="M177" s="67"/>
      <c r="N177" s="67"/>
      <c r="O177" s="67"/>
      <c r="P177" s="67"/>
      <c r="Q177" s="67"/>
      <c r="R177" s="67"/>
      <c r="S177" s="67"/>
      <c r="T177" s="67"/>
      <c r="U177" s="67"/>
      <c r="V177" s="68"/>
    </row>
    <row r="179" ht="18">
      <c r="B179" s="13" t="s">
        <v>150</v>
      </c>
    </row>
    <row r="180" spans="2:22" ht="33.75" customHeight="1">
      <c r="B180" s="128" t="s">
        <v>68</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18.75" customHeight="1">
      <c r="B181" s="9" t="s">
        <v>2</v>
      </c>
      <c r="H181" s="10"/>
      <c r="V181" s="11" t="str">
        <f>CONCATENATE("Napsáno ",LEN(B182)," z 900 znaků")</f>
        <v>Napsáno 756 z 900 znaků</v>
      </c>
    </row>
    <row r="182" spans="2:22" ht="64.2" customHeight="1">
      <c r="B182" s="66" t="str">
        <f>'Zadavatel (Nositel)'!B188:V188</f>
        <v xml:space="preserve">Udržitelnost projektu bude vyžadovat zajištění personální, prostorové a finanční. Základní garancí udržitelnosti je odpovědnost kraje za organizaci, která bude realizátorem projektu. Kraj bude jejím jediným zakladatelem/zřizovatelem a prostřednictvím této organizace bude naplňovat část své rozvojové strategie – programu rozvoje kraje, dokumentu, jehož tvorba a naplňování je kraji uložena zákonem. Z tohoto důvodu bude kraj usilovat o udržení personálu SMART-PRO - pokud se povede vytvořit odborně zdatný tým, bude pro další rozvoj kraje mimořádně cenný.  Prostorové zajištění v novém KIC by nemělo být problémem.  Finanční zajištění bude dáno příspěvkem kraje a postupným vstupem SMART-PRO do národních i mezinárodních výzkumných a inovačních projektů.
</v>
      </c>
      <c r="C182" s="67"/>
      <c r="D182" s="67"/>
      <c r="E182" s="67"/>
      <c r="F182" s="67"/>
      <c r="G182" s="67"/>
      <c r="H182" s="67"/>
      <c r="I182" s="67"/>
      <c r="J182" s="67"/>
      <c r="K182" s="67"/>
      <c r="L182" s="67"/>
      <c r="M182" s="67"/>
      <c r="N182" s="67"/>
      <c r="O182" s="67"/>
      <c r="P182" s="67"/>
      <c r="Q182" s="67"/>
      <c r="R182" s="67"/>
      <c r="S182" s="67"/>
      <c r="T182" s="67"/>
      <c r="U182" s="67"/>
      <c r="V182" s="68"/>
    </row>
    <row r="184" spans="2:22" ht="15">
      <c r="B184" s="126" t="s">
        <v>81</v>
      </c>
      <c r="C184" s="127"/>
      <c r="D184" s="127"/>
      <c r="E184" s="127"/>
      <c r="F184" s="127"/>
      <c r="G184" s="127"/>
      <c r="H184" s="127"/>
      <c r="I184" s="127"/>
      <c r="J184" s="127"/>
      <c r="K184" s="127"/>
      <c r="L184" s="127"/>
      <c r="M184" s="27"/>
      <c r="N184" s="27"/>
      <c r="O184" s="27"/>
      <c r="P184" s="27"/>
      <c r="Q184" s="27"/>
      <c r="R184" s="27"/>
      <c r="S184" s="27"/>
      <c r="T184" s="27"/>
      <c r="U184" s="27"/>
      <c r="V184" s="27"/>
    </row>
    <row r="185" spans="2:22" ht="29.25" customHeight="1">
      <c r="B185" s="80" t="s">
        <v>14</v>
      </c>
      <c r="C185" s="80"/>
      <c r="D185" s="80"/>
      <c r="E185" s="80" t="s">
        <v>15</v>
      </c>
      <c r="F185" s="80"/>
      <c r="G185" s="80" t="s">
        <v>16</v>
      </c>
      <c r="H185" s="80"/>
      <c r="I185" s="80" t="s">
        <v>17</v>
      </c>
      <c r="J185" s="80"/>
      <c r="K185" s="80" t="s">
        <v>18</v>
      </c>
      <c r="L185" s="80"/>
      <c r="M185" s="80" t="s">
        <v>19</v>
      </c>
      <c r="N185" s="80"/>
      <c r="O185" s="80" t="s">
        <v>20</v>
      </c>
      <c r="P185" s="80"/>
      <c r="Q185" s="101"/>
      <c r="R185" s="101"/>
      <c r="S185" s="109"/>
      <c r="T185" s="109"/>
      <c r="U185" s="109"/>
      <c r="V185" s="109"/>
    </row>
    <row r="186" spans="2:22" ht="30" customHeight="1">
      <c r="B186" s="110" t="s">
        <v>75</v>
      </c>
      <c r="C186" s="85" t="s">
        <v>74</v>
      </c>
      <c r="D186" s="87"/>
      <c r="E186" s="103">
        <f>SUM('Zadavatel (Nositel):Partner 10'!E192)</f>
        <v>0</v>
      </c>
      <c r="F186" s="103"/>
      <c r="G186" s="103">
        <f>SUM('Zadavatel (Nositel):Partner 10'!G192)</f>
        <v>0</v>
      </c>
      <c r="H186" s="103"/>
      <c r="I186" s="103">
        <f>SUM('Zadavatel (Nositel):Partner 10'!I192)</f>
        <v>0</v>
      </c>
      <c r="J186" s="103"/>
      <c r="K186" s="103">
        <f>SUM('Zadavatel (Nositel):Partner 10'!K192)</f>
        <v>0</v>
      </c>
      <c r="L186" s="103"/>
      <c r="M186" s="103">
        <f>SUM('Zadavatel (Nositel):Partner 10'!M192)</f>
        <v>0</v>
      </c>
      <c r="N186" s="103"/>
      <c r="O186" s="103">
        <f>SUM('Zadavatel (Nositel):Partner 10'!O192)</f>
        <v>0</v>
      </c>
      <c r="P186" s="103"/>
      <c r="Q186" s="109"/>
      <c r="R186" s="109"/>
      <c r="S186" s="109"/>
      <c r="T186" s="109"/>
      <c r="U186" s="104"/>
      <c r="V186" s="104"/>
    </row>
    <row r="187" spans="2:22" ht="30" customHeight="1">
      <c r="B187" s="110"/>
      <c r="C187" s="85" t="s">
        <v>73</v>
      </c>
      <c r="D187" s="87"/>
      <c r="E187" s="103">
        <f>SUM('Zadavatel (Nositel):Partner 10'!E193)</f>
        <v>17000000</v>
      </c>
      <c r="F187" s="103"/>
      <c r="G187" s="103">
        <f>SUM('Zadavatel (Nositel):Partner 10'!G193)</f>
        <v>17000000</v>
      </c>
      <c r="H187" s="103"/>
      <c r="I187" s="103">
        <f>SUM('Zadavatel (Nositel):Partner 10'!I193)</f>
        <v>17000000</v>
      </c>
      <c r="J187" s="103"/>
      <c r="K187" s="103">
        <f>SUM('Zadavatel (Nositel):Partner 10'!K193)</f>
        <v>17000000</v>
      </c>
      <c r="L187" s="103"/>
      <c r="M187" s="103">
        <f>SUM('Zadavatel (Nositel):Partner 10'!M193)</f>
        <v>17000000</v>
      </c>
      <c r="N187" s="103"/>
      <c r="O187" s="103">
        <f>SUM('Zadavatel (Nositel):Partner 10'!O193)</f>
        <v>17000000</v>
      </c>
      <c r="P187" s="103"/>
      <c r="Q187" s="101"/>
      <c r="R187" s="101"/>
      <c r="S187" s="109"/>
      <c r="T187" s="109"/>
      <c r="U187" s="104"/>
      <c r="V187" s="104"/>
    </row>
    <row r="188" spans="2:22" ht="30" customHeight="1">
      <c r="B188" s="110"/>
      <c r="C188" s="105" t="s">
        <v>76</v>
      </c>
      <c r="D188" s="105"/>
      <c r="E188" s="106">
        <f>SUM(E186:F187)</f>
        <v>17000000</v>
      </c>
      <c r="F188" s="106"/>
      <c r="G188" s="106">
        <f>SUM(G186:H187)</f>
        <v>17000000</v>
      </c>
      <c r="H188" s="106"/>
      <c r="I188" s="106">
        <f>SUM(I186:J187)</f>
        <v>17000000</v>
      </c>
      <c r="J188" s="106"/>
      <c r="K188" s="106">
        <f>SUM(K186:L187)</f>
        <v>17000000</v>
      </c>
      <c r="L188" s="106"/>
      <c r="M188" s="106">
        <f>SUM(M186:N187)</f>
        <v>17000000</v>
      </c>
      <c r="N188" s="106"/>
      <c r="O188" s="106">
        <f>SUM(O186:P187)</f>
        <v>17000000</v>
      </c>
      <c r="P188" s="106"/>
      <c r="Q188" s="109"/>
      <c r="R188" s="109"/>
      <c r="S188" s="109"/>
      <c r="T188" s="109"/>
      <c r="U188" s="108"/>
      <c r="V188" s="108"/>
    </row>
    <row r="189" spans="2:22" ht="30" customHeight="1">
      <c r="B189" s="110" t="s">
        <v>89</v>
      </c>
      <c r="C189" s="107" t="s">
        <v>77</v>
      </c>
      <c r="D189" s="107"/>
      <c r="E189" s="103">
        <f>SUM('Zadavatel (Nositel):Partner 10'!E195)</f>
        <v>17000000</v>
      </c>
      <c r="F189" s="103"/>
      <c r="G189" s="103">
        <f>SUM('Zadavatel (Nositel):Partner 10'!G195)</f>
        <v>17000000</v>
      </c>
      <c r="H189" s="103"/>
      <c r="I189" s="103">
        <f>SUM('Zadavatel (Nositel):Partner 10'!I195)</f>
        <v>17000000</v>
      </c>
      <c r="J189" s="103"/>
      <c r="K189" s="103">
        <f>SUM('Zadavatel (Nositel):Partner 10'!K195)</f>
        <v>17000000</v>
      </c>
      <c r="L189" s="103"/>
      <c r="M189" s="103">
        <f>SUM('Zadavatel (Nositel):Partner 10'!M195)</f>
        <v>17000000</v>
      </c>
      <c r="N189" s="103"/>
      <c r="O189" s="103">
        <f>SUM('Zadavatel (Nositel):Partner 10'!O195)</f>
        <v>17000000</v>
      </c>
      <c r="P189" s="103"/>
      <c r="Q189" s="104"/>
      <c r="R189" s="104"/>
      <c r="S189" s="104"/>
      <c r="T189" s="104"/>
      <c r="U189" s="104"/>
      <c r="V189" s="104"/>
    </row>
    <row r="190" spans="2:22" ht="30" customHeight="1">
      <c r="B190" s="110"/>
      <c r="C190" s="107" t="s">
        <v>78</v>
      </c>
      <c r="D190" s="107"/>
      <c r="E190" s="103">
        <f>SUM('Zadavatel (Nositel):Partner 10'!E196)</f>
        <v>0</v>
      </c>
      <c r="F190" s="103"/>
      <c r="G190" s="103">
        <f>SUM('Zadavatel (Nositel):Partner 10'!G196)</f>
        <v>0</v>
      </c>
      <c r="H190" s="103"/>
      <c r="I190" s="103">
        <f>SUM('Zadavatel (Nositel):Partner 10'!I196)</f>
        <v>0</v>
      </c>
      <c r="J190" s="103"/>
      <c r="K190" s="103">
        <f>SUM('Zadavatel (Nositel):Partner 10'!K196)</f>
        <v>0</v>
      </c>
      <c r="L190" s="103"/>
      <c r="M190" s="103">
        <f>SUM('Zadavatel (Nositel):Partner 10'!M196)</f>
        <v>0</v>
      </c>
      <c r="N190" s="103"/>
      <c r="O190" s="103">
        <f>SUM('Zadavatel (Nositel):Partner 10'!O196)</f>
        <v>0</v>
      </c>
      <c r="P190" s="103"/>
      <c r="Q190" s="104"/>
      <c r="R190" s="104"/>
      <c r="S190" s="104"/>
      <c r="T190" s="104"/>
      <c r="U190" s="104"/>
      <c r="V190" s="104"/>
    </row>
    <row r="191" spans="2:22" ht="30" customHeight="1">
      <c r="B191" s="110"/>
      <c r="C191" s="105" t="s">
        <v>79</v>
      </c>
      <c r="D191" s="105"/>
      <c r="E191" s="106">
        <f>SUM(E189:F190)</f>
        <v>17000000</v>
      </c>
      <c r="F191" s="106"/>
      <c r="G191" s="106">
        <f aca="true" t="shared" si="25" ref="G191">SUM(G189:H190)</f>
        <v>17000000</v>
      </c>
      <c r="H191" s="106"/>
      <c r="I191" s="106">
        <f aca="true" t="shared" si="26" ref="I191">SUM(I189:J190)</f>
        <v>17000000</v>
      </c>
      <c r="J191" s="106"/>
      <c r="K191" s="106">
        <f aca="true" t="shared" si="27" ref="K191">SUM(K189:L190)</f>
        <v>17000000</v>
      </c>
      <c r="L191" s="106"/>
      <c r="M191" s="106">
        <f aca="true" t="shared" si="28" ref="M191">SUM(M189:N190)</f>
        <v>17000000</v>
      </c>
      <c r="N191" s="106"/>
      <c r="O191" s="106">
        <f aca="true" t="shared" si="29" ref="O191">SUM(O189:P190)</f>
        <v>17000000</v>
      </c>
      <c r="P191" s="106"/>
      <c r="Q191" s="108"/>
      <c r="R191" s="108"/>
      <c r="S191" s="108"/>
      <c r="T191" s="108"/>
      <c r="U191" s="108"/>
      <c r="V191" s="108"/>
    </row>
    <row r="192" spans="2:22" ht="30" customHeight="1">
      <c r="B192" s="80" t="s">
        <v>80</v>
      </c>
      <c r="C192" s="80"/>
      <c r="D192" s="80"/>
      <c r="E192" s="100">
        <f>E188-E191</f>
        <v>0</v>
      </c>
      <c r="F192" s="100"/>
      <c r="G192" s="100">
        <f aca="true" t="shared" si="30" ref="G192">G188-G191</f>
        <v>0</v>
      </c>
      <c r="H192" s="100"/>
      <c r="I192" s="100">
        <f aca="true" t="shared" si="31" ref="I192">I188-I191</f>
        <v>0</v>
      </c>
      <c r="J192" s="100"/>
      <c r="K192" s="100">
        <f aca="true" t="shared" si="32" ref="K192">K188-K191</f>
        <v>0</v>
      </c>
      <c r="L192" s="100"/>
      <c r="M192" s="100">
        <f aca="true" t="shared" si="33" ref="M192">M188-M191</f>
        <v>0</v>
      </c>
      <c r="N192" s="100"/>
      <c r="O192" s="100">
        <f aca="true" t="shared" si="34" ref="O192">O188-O191</f>
        <v>0</v>
      </c>
      <c r="P192" s="100"/>
      <c r="Q192" s="101"/>
      <c r="R192" s="101"/>
      <c r="S192" s="102"/>
      <c r="T192" s="102"/>
      <c r="U192" s="102"/>
      <c r="V192" s="102"/>
    </row>
    <row r="195" ht="18">
      <c r="B195" s="13" t="s">
        <v>115</v>
      </c>
    </row>
    <row r="196" spans="2:7" ht="15">
      <c r="B196" s="135"/>
      <c r="C196" s="136"/>
      <c r="D196" s="136"/>
      <c r="E196" s="136"/>
      <c r="F196" s="136"/>
      <c r="G196" s="137"/>
    </row>
    <row r="197" spans="2:7" ht="15">
      <c r="B197" s="138"/>
      <c r="C197" s="139"/>
      <c r="D197" s="139"/>
      <c r="E197" s="139"/>
      <c r="F197" s="139"/>
      <c r="G197" s="140"/>
    </row>
    <row r="198" spans="2:7" ht="15">
      <c r="B198" s="138"/>
      <c r="C198" s="139"/>
      <c r="D198" s="139"/>
      <c r="E198" s="139"/>
      <c r="F198" s="139"/>
      <c r="G198" s="140"/>
    </row>
    <row r="199" spans="2:7" ht="15">
      <c r="B199" s="138"/>
      <c r="C199" s="139"/>
      <c r="D199" s="139"/>
      <c r="E199" s="139"/>
      <c r="F199" s="139"/>
      <c r="G199" s="140"/>
    </row>
    <row r="200" spans="2:7" ht="15">
      <c r="B200" s="138"/>
      <c r="C200" s="139"/>
      <c r="D200" s="139"/>
      <c r="E200" s="139"/>
      <c r="F200" s="139"/>
      <c r="G200" s="140"/>
    </row>
    <row r="201" spans="2:7" ht="15">
      <c r="B201" s="141"/>
      <c r="C201" s="142"/>
      <c r="D201" s="142"/>
      <c r="E201" s="142"/>
      <c r="F201" s="142"/>
      <c r="G201" s="143"/>
    </row>
  </sheetData>
  <mergeCells count="321">
    <mergeCell ref="B108:V108"/>
    <mergeCell ref="B110:V110"/>
    <mergeCell ref="B112:V112"/>
    <mergeCell ref="P12:T12"/>
    <mergeCell ref="P14:T14"/>
    <mergeCell ref="P15:T15"/>
    <mergeCell ref="P16:T16"/>
    <mergeCell ref="B10:M20"/>
    <mergeCell ref="B196:G201"/>
    <mergeCell ref="S24:V24"/>
    <mergeCell ref="O24:R24"/>
    <mergeCell ref="H25:N25"/>
    <mergeCell ref="O25:R25"/>
    <mergeCell ref="S25:V25"/>
    <mergeCell ref="B24:G24"/>
    <mergeCell ref="P17:T17"/>
    <mergeCell ref="P18:T18"/>
    <mergeCell ref="P19:T19"/>
    <mergeCell ref="H24:N24"/>
    <mergeCell ref="B25:G25"/>
    <mergeCell ref="E135:F135"/>
    <mergeCell ref="G135:J135"/>
    <mergeCell ref="K135:V135"/>
    <mergeCell ref="B131:V131"/>
    <mergeCell ref="B102:V102"/>
    <mergeCell ref="B104:V104"/>
    <mergeCell ref="B106:V106"/>
    <mergeCell ref="K137:V137"/>
    <mergeCell ref="B134:V134"/>
    <mergeCell ref="B135:D135"/>
    <mergeCell ref="O116:P116"/>
    <mergeCell ref="M116:N116"/>
    <mergeCell ref="K116:L116"/>
    <mergeCell ref="U124:V124"/>
    <mergeCell ref="O120:P120"/>
    <mergeCell ref="O121:P121"/>
    <mergeCell ref="I116:J116"/>
    <mergeCell ref="B137:D137"/>
    <mergeCell ref="G116:H116"/>
    <mergeCell ref="B116:F116"/>
    <mergeCell ref="B117:B120"/>
    <mergeCell ref="B121:B123"/>
    <mergeCell ref="B124:F124"/>
    <mergeCell ref="G117:H117"/>
    <mergeCell ref="G118:H118"/>
    <mergeCell ref="G119:H119"/>
    <mergeCell ref="G120:H120"/>
    <mergeCell ref="E137:F137"/>
    <mergeCell ref="S117:T117"/>
    <mergeCell ref="U117:V117"/>
    <mergeCell ref="M186:N186"/>
    <mergeCell ref="O186:P186"/>
    <mergeCell ref="C166:E166"/>
    <mergeCell ref="C155:E155"/>
    <mergeCell ref="C156:E156"/>
    <mergeCell ref="C157:E157"/>
    <mergeCell ref="C158:E158"/>
    <mergeCell ref="C159:E159"/>
    <mergeCell ref="C160:E160"/>
    <mergeCell ref="M185:N185"/>
    <mergeCell ref="B184:L184"/>
    <mergeCell ref="B177:V177"/>
    <mergeCell ref="B180:V180"/>
    <mergeCell ref="B182:V182"/>
    <mergeCell ref="C167:E167"/>
    <mergeCell ref="B170:V170"/>
    <mergeCell ref="B172:V172"/>
    <mergeCell ref="B175:V175"/>
    <mergeCell ref="C161:E161"/>
    <mergeCell ref="C162:E162"/>
    <mergeCell ref="C163:E163"/>
    <mergeCell ref="C164:E164"/>
    <mergeCell ref="C165:E165"/>
    <mergeCell ref="K138:V138"/>
    <mergeCell ref="B142:V142"/>
    <mergeCell ref="R146:S146"/>
    <mergeCell ref="B136:D136"/>
    <mergeCell ref="C153:E153"/>
    <mergeCell ref="C154:E154"/>
    <mergeCell ref="L146:M146"/>
    <mergeCell ref="N146:O146"/>
    <mergeCell ref="P146:Q146"/>
    <mergeCell ref="C149:E149"/>
    <mergeCell ref="C150:E150"/>
    <mergeCell ref="C151:E151"/>
    <mergeCell ref="C152:E152"/>
    <mergeCell ref="T146:U146"/>
    <mergeCell ref="C148:E148"/>
    <mergeCell ref="B144:C144"/>
    <mergeCell ref="B146:E147"/>
    <mergeCell ref="F146:F147"/>
    <mergeCell ref="G146:G147"/>
    <mergeCell ref="H146:I146"/>
    <mergeCell ref="J146:K146"/>
    <mergeCell ref="E136:F136"/>
    <mergeCell ref="G136:J136"/>
    <mergeCell ref="K136:V136"/>
    <mergeCell ref="Q186:R186"/>
    <mergeCell ref="S186:T186"/>
    <mergeCell ref="U186:V186"/>
    <mergeCell ref="O185:P185"/>
    <mergeCell ref="Q185:R185"/>
    <mergeCell ref="S185:T185"/>
    <mergeCell ref="U185:V185"/>
    <mergeCell ref="G186:H186"/>
    <mergeCell ref="I186:J186"/>
    <mergeCell ref="G137:J137"/>
    <mergeCell ref="U187:V187"/>
    <mergeCell ref="C187:D187"/>
    <mergeCell ref="E187:F187"/>
    <mergeCell ref="G187:H187"/>
    <mergeCell ref="I187:J187"/>
    <mergeCell ref="K187:L187"/>
    <mergeCell ref="M187:N187"/>
    <mergeCell ref="O187:P187"/>
    <mergeCell ref="Q187:R187"/>
    <mergeCell ref="S187:T187"/>
    <mergeCell ref="B185:D185"/>
    <mergeCell ref="E185:F185"/>
    <mergeCell ref="G185:H185"/>
    <mergeCell ref="I185:J185"/>
    <mergeCell ref="K185:L185"/>
    <mergeCell ref="B189:B191"/>
    <mergeCell ref="C189:D189"/>
    <mergeCell ref="E189:F189"/>
    <mergeCell ref="G189:H189"/>
    <mergeCell ref="I189:J189"/>
    <mergeCell ref="K189:L189"/>
    <mergeCell ref="C188:D188"/>
    <mergeCell ref="E188:F188"/>
    <mergeCell ref="G188:H188"/>
    <mergeCell ref="I188:J188"/>
    <mergeCell ref="K188:L188"/>
    <mergeCell ref="B186:B188"/>
    <mergeCell ref="C186:D186"/>
    <mergeCell ref="E186:F186"/>
    <mergeCell ref="K186:L186"/>
    <mergeCell ref="E190:F190"/>
    <mergeCell ref="G190:H190"/>
    <mergeCell ref="I190:J190"/>
    <mergeCell ref="K190:L190"/>
    <mergeCell ref="M189:N189"/>
    <mergeCell ref="O189:P189"/>
    <mergeCell ref="Q189:R189"/>
    <mergeCell ref="S189:T189"/>
    <mergeCell ref="U189:V189"/>
    <mergeCell ref="Q188:R188"/>
    <mergeCell ref="S188:T188"/>
    <mergeCell ref="U188:V188"/>
    <mergeCell ref="M188:N188"/>
    <mergeCell ref="O188:P188"/>
    <mergeCell ref="O190:P190"/>
    <mergeCell ref="Q190:R190"/>
    <mergeCell ref="S190:T190"/>
    <mergeCell ref="U190:V190"/>
    <mergeCell ref="C191:D191"/>
    <mergeCell ref="E191:F191"/>
    <mergeCell ref="G191:H191"/>
    <mergeCell ref="I191:J191"/>
    <mergeCell ref="K191:L191"/>
    <mergeCell ref="C190:D190"/>
    <mergeCell ref="U191:V191"/>
    <mergeCell ref="M190:N190"/>
    <mergeCell ref="M191:N191"/>
    <mergeCell ref="O191:P191"/>
    <mergeCell ref="Q191:R191"/>
    <mergeCell ref="S191:T191"/>
    <mergeCell ref="O192:P192"/>
    <mergeCell ref="Q192:R192"/>
    <mergeCell ref="S192:T192"/>
    <mergeCell ref="U192:V192"/>
    <mergeCell ref="B192:D192"/>
    <mergeCell ref="E192:F192"/>
    <mergeCell ref="G192:H192"/>
    <mergeCell ref="I192:J192"/>
    <mergeCell ref="K192:L192"/>
    <mergeCell ref="M192:N192"/>
    <mergeCell ref="B26:G26"/>
    <mergeCell ref="B27:G27"/>
    <mergeCell ref="B28:G28"/>
    <mergeCell ref="B29:G29"/>
    <mergeCell ref="H26:N26"/>
    <mergeCell ref="H27:N27"/>
    <mergeCell ref="H28:N28"/>
    <mergeCell ref="H29:N29"/>
    <mergeCell ref="O26:R26"/>
    <mergeCell ref="O29:R29"/>
    <mergeCell ref="O30:R30"/>
    <mergeCell ref="O32:R32"/>
    <mergeCell ref="H30:N30"/>
    <mergeCell ref="H32:N32"/>
    <mergeCell ref="S27:V27"/>
    <mergeCell ref="S28:V28"/>
    <mergeCell ref="S29:V29"/>
    <mergeCell ref="S30:V30"/>
    <mergeCell ref="S32:V32"/>
    <mergeCell ref="B96:V96"/>
    <mergeCell ref="B100:V100"/>
    <mergeCell ref="B55:V55"/>
    <mergeCell ref="B56:C56"/>
    <mergeCell ref="B59:V59"/>
    <mergeCell ref="B60:V60"/>
    <mergeCell ref="B62:V62"/>
    <mergeCell ref="B42:V42"/>
    <mergeCell ref="B44:V44"/>
    <mergeCell ref="B49:V49"/>
    <mergeCell ref="B52:V52"/>
    <mergeCell ref="B90:V90"/>
    <mergeCell ref="B92:V92"/>
    <mergeCell ref="B93:C93"/>
    <mergeCell ref="B82:V82"/>
    <mergeCell ref="B84:V84"/>
    <mergeCell ref="B85:V85"/>
    <mergeCell ref="B87:V87"/>
    <mergeCell ref="B89:V89"/>
    <mergeCell ref="B65:V65"/>
    <mergeCell ref="O117:P117"/>
    <mergeCell ref="U118:V118"/>
    <mergeCell ref="U119:V119"/>
    <mergeCell ref="U120:V120"/>
    <mergeCell ref="I118:J118"/>
    <mergeCell ref="H35:N35"/>
    <mergeCell ref="O33:R33"/>
    <mergeCell ref="O35:R35"/>
    <mergeCell ref="B38:V38"/>
    <mergeCell ref="B63:C63"/>
    <mergeCell ref="B68:V68"/>
    <mergeCell ref="B70:V70"/>
    <mergeCell ref="U116:V116"/>
    <mergeCell ref="S116:T116"/>
    <mergeCell ref="Q116:R116"/>
    <mergeCell ref="B115:V115"/>
    <mergeCell ref="C117:F117"/>
    <mergeCell ref="C118:F118"/>
    <mergeCell ref="C119:F119"/>
    <mergeCell ref="C120:F120"/>
    <mergeCell ref="Q117:R117"/>
    <mergeCell ref="S118:T118"/>
    <mergeCell ref="S119:T119"/>
    <mergeCell ref="B73:V73"/>
    <mergeCell ref="I117:J117"/>
    <mergeCell ref="K117:L117"/>
    <mergeCell ref="M117:N117"/>
    <mergeCell ref="I120:J120"/>
    <mergeCell ref="I121:J121"/>
    <mergeCell ref="I122:J122"/>
    <mergeCell ref="I119:J119"/>
    <mergeCell ref="M118:N118"/>
    <mergeCell ref="M119:N119"/>
    <mergeCell ref="K118:L118"/>
    <mergeCell ref="B126:F126"/>
    <mergeCell ref="G126:J126"/>
    <mergeCell ref="S120:T120"/>
    <mergeCell ref="S121:T121"/>
    <mergeCell ref="S122:T122"/>
    <mergeCell ref="S123:T123"/>
    <mergeCell ref="S124:T124"/>
    <mergeCell ref="G124:H124"/>
    <mergeCell ref="G121:H121"/>
    <mergeCell ref="G123:H123"/>
    <mergeCell ref="I123:J123"/>
    <mergeCell ref="O123:P123"/>
    <mergeCell ref="O124:P124"/>
    <mergeCell ref="Q121:R121"/>
    <mergeCell ref="Q122:R122"/>
    <mergeCell ref="C123:F123"/>
    <mergeCell ref="I124:J124"/>
    <mergeCell ref="C121:F121"/>
    <mergeCell ref="C122:F122"/>
    <mergeCell ref="M120:N120"/>
    <mergeCell ref="M121:N121"/>
    <mergeCell ref="M122:N122"/>
    <mergeCell ref="G122:H122"/>
    <mergeCell ref="B139:D139"/>
    <mergeCell ref="E139:F139"/>
    <mergeCell ref="U121:V121"/>
    <mergeCell ref="Q118:R118"/>
    <mergeCell ref="Q119:R119"/>
    <mergeCell ref="Q120:R120"/>
    <mergeCell ref="M123:N123"/>
    <mergeCell ref="Q123:R123"/>
    <mergeCell ref="U123:V123"/>
    <mergeCell ref="K119:L119"/>
    <mergeCell ref="K120:L120"/>
    <mergeCell ref="K121:L121"/>
    <mergeCell ref="K122:L122"/>
    <mergeCell ref="K123:L123"/>
    <mergeCell ref="K124:L124"/>
    <mergeCell ref="M124:N124"/>
    <mergeCell ref="Q124:R124"/>
    <mergeCell ref="O118:P118"/>
    <mergeCell ref="O119:P119"/>
    <mergeCell ref="O122:P122"/>
    <mergeCell ref="U122:V122"/>
    <mergeCell ref="B138:D138"/>
    <mergeCell ref="E138:F138"/>
    <mergeCell ref="G138:J138"/>
    <mergeCell ref="P20:T20"/>
    <mergeCell ref="B31:G31"/>
    <mergeCell ref="H31:N31"/>
    <mergeCell ref="O31:R31"/>
    <mergeCell ref="S31:V31"/>
    <mergeCell ref="B75:V75"/>
    <mergeCell ref="B77:V77"/>
    <mergeCell ref="B79:V79"/>
    <mergeCell ref="B80:V80"/>
    <mergeCell ref="B30:G30"/>
    <mergeCell ref="B32:G32"/>
    <mergeCell ref="B34:G34"/>
    <mergeCell ref="H34:N34"/>
    <mergeCell ref="O34:R34"/>
    <mergeCell ref="S34:V34"/>
    <mergeCell ref="S33:V33"/>
    <mergeCell ref="S35:V35"/>
    <mergeCell ref="B39:V39"/>
    <mergeCell ref="B33:G33"/>
    <mergeCell ref="B35:G35"/>
    <mergeCell ref="H33:N33"/>
    <mergeCell ref="S26:V26"/>
    <mergeCell ref="O27:R27"/>
    <mergeCell ref="O28:R28"/>
  </mergeCells>
  <conditionalFormatting sqref="H148:V167">
    <cfRule type="cellIs" priority="2" dxfId="1" operator="equal">
      <formula>1</formula>
    </cfRule>
  </conditionalFormatting>
  <conditionalFormatting sqref="E139:F139">
    <cfRule type="cellIs" priority="1" dxfId="0" operator="notEqual">
      <formula>1</formula>
    </cfRule>
  </conditionalFormatting>
  <dataValidations count="8">
    <dataValidation type="textLength" operator="lessThanOrEqual" allowBlank="1" showInputMessage="1" showErrorMessage="1" sqref="B100:V100 B104:V104 B108:V108 B112:V112 B131:V131 B182:V182 B177:V177 B172:V172">
      <formula1>900</formula1>
    </dataValidation>
    <dataValidation type="textLength" operator="lessThanOrEqual" allowBlank="1" showInputMessage="1" showErrorMessage="1" sqref="B55:V55">
      <formula1>450</formula1>
    </dataValidation>
    <dataValidation type="list" allowBlank="1" showInputMessage="1" showErrorMessage="1" sqref="D144">
      <formula1>"2018,2019,2020,2021,2022,2023,2024,2025,2026,2027"</formula1>
    </dataValidation>
    <dataValidation type="textLength" allowBlank="1" showInputMessage="1" showErrorMessage="1" sqref="B62:V62 B70:V70 C78:V78 B83:B85 C81:U81 C83:V83 B88:B90 C88:V88 B92 B78:B80">
      <formula1>0</formula1>
      <formula2>3600</formula2>
    </dataValidation>
    <dataValidation type="textLength" allowBlank="1" showInputMessage="1" showErrorMessage="1" sqref="B49 B44 B87:V87 B82:V82 B77:V77">
      <formula1>0</formula1>
      <formula2>900</formula2>
    </dataValidation>
    <dataValidation type="list" allowBlank="1" showInputMessage="1" showErrorMessage="1" sqref="F148:G167">
      <formula1>$W$148:$W$164</formula1>
    </dataValidation>
    <dataValidation type="textLength" allowBlank="1" showInputMessage="1" showErrorMessage="1" sqref="B65:V65">
      <formula1>0</formula1>
      <formula2>600</formula2>
    </dataValidation>
    <dataValidation type="list" operator="lessThanOrEqual" allowBlank="1" showInputMessage="1" showErrorMessage="1" sqref="B39:V39">
      <formula1>temp!A1:A12</formula1>
    </dataValidation>
  </dataValidations>
  <hyperlinks>
    <hyperlink ref="B1" location="'Celková karta'!$A$2" display="Nahoru"/>
    <hyperlink ref="P6" location="'Celková karta'!$A$23" display="1. Základní údaje"/>
    <hyperlink ref="P7" location="'Celková karta'!$A$37" display="2. Tématické zaměření projektu dle FST "/>
    <hyperlink ref="P8" location="'Celková karta'!$A$41" display="3. Stručný popis projektu – abstrakt "/>
    <hyperlink ref="P9" location="'Celková karta'!$A$46" display="4. Aktuální připravenost projektového záměru"/>
    <hyperlink ref="P10" location="'Celková karta'!$A$51" display="5. Profil subjektu"/>
    <hyperlink ref="P11" location="'Celková karta'!$A$58" display="6. Identifikace cílů, přínosů a dopadů projektu"/>
    <hyperlink ref="P12" location="'Celková karta'!$A$67" display="7. Charakteristika věcné části projektu "/>
    <hyperlink ref="P13" location="'Celková karta'!$A$72" display="8. Transformační potenciál projektu"/>
    <hyperlink ref="P14" location="'Celková karta'!$A$95" display="9. Popis stavebně-technického řešení"/>
    <hyperlink ref="P15" location="'Celková karta'!$A$114" display="10. Celkové náklady projektu "/>
    <hyperlink ref="P16" location="'Celková karta'!$A$133" display="11. Spolufinancování"/>
    <hyperlink ref="P17" location="'Celková karta'!$A$141" display="12. Harmonogram projektu "/>
    <hyperlink ref="P18" location="'Celková karta'!$A$169" display="13. Zkušenosti v oblasti řízení projektu"/>
    <hyperlink ref="P19" location="'Celková karta'!$A$174" display="14. Analýza rizik a varianty řešení"/>
    <hyperlink ref="P20" location="'Celková karta'!$A$179" display="15. Finanční a věcná udržitelnost projektu"/>
  </hyperlinks>
  <printOptions/>
  <pageMargins left="0.7" right="0.7" top="0.787401575" bottom="0.787401575" header="0.3" footer="0.3"/>
  <pageSetup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12"/>
  <sheetViews>
    <sheetView tabSelected="1" zoomScale="80" zoomScaleNormal="80" workbookViewId="0" topLeftCell="A1">
      <pane ySplit="1" topLeftCell="A2" activePane="bottomLeft" state="frozen"/>
      <selection pane="bottomLeft" activeCell="B10" sqref="B10:M20"/>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4" t="s">
        <v>0</v>
      </c>
      <c r="U3" s="2"/>
    </row>
    <row r="4" spans="3:21" ht="15" customHeight="1">
      <c r="C4" s="3"/>
      <c r="D4" s="3"/>
      <c r="E4" s="3"/>
      <c r="F4" s="3"/>
      <c r="G4" s="3"/>
      <c r="H4" s="3"/>
      <c r="I4" s="3"/>
      <c r="J4" s="3"/>
      <c r="K4" s="3"/>
      <c r="L4" s="3"/>
      <c r="M4" s="3"/>
      <c r="N4" s="3"/>
      <c r="O4" s="3"/>
      <c r="P4" s="40" t="s">
        <v>1</v>
      </c>
      <c r="Q4" s="41"/>
      <c r="R4" s="41"/>
      <c r="S4" s="41"/>
      <c r="T4" s="41"/>
      <c r="U4" s="3"/>
    </row>
    <row r="5" spans="16:20" ht="15" customHeight="1">
      <c r="P5" s="40" t="s">
        <v>94</v>
      </c>
      <c r="Q5" s="41"/>
      <c r="R5" s="41"/>
      <c r="S5" s="41"/>
      <c r="T5" s="41"/>
    </row>
    <row r="6" spans="16:20" ht="15" customHeight="1">
      <c r="P6" s="40" t="s">
        <v>95</v>
      </c>
      <c r="Q6" s="41"/>
      <c r="R6" s="41"/>
      <c r="S6" s="41"/>
      <c r="T6" s="41"/>
    </row>
    <row r="7" spans="16:20" ht="15" customHeight="1">
      <c r="P7" s="40" t="s">
        <v>96</v>
      </c>
      <c r="Q7" s="41"/>
      <c r="R7" s="41"/>
      <c r="S7" s="41"/>
      <c r="T7" s="41"/>
    </row>
    <row r="8" spans="16:20" ht="15" customHeight="1">
      <c r="P8" s="40" t="s">
        <v>101</v>
      </c>
      <c r="Q8" s="41"/>
      <c r="R8" s="41"/>
      <c r="S8" s="41"/>
      <c r="T8" s="41"/>
    </row>
    <row r="9" spans="2:20" ht="15" customHeight="1">
      <c r="B9" s="29"/>
      <c r="C9" s="29"/>
      <c r="D9" s="29"/>
      <c r="E9" s="29"/>
      <c r="F9" s="29"/>
      <c r="G9" s="29"/>
      <c r="H9" s="29"/>
      <c r="I9" s="29"/>
      <c r="J9" s="29"/>
      <c r="K9" s="29"/>
      <c r="L9" s="29"/>
      <c r="M9" s="29"/>
      <c r="N9" s="29"/>
      <c r="P9" s="40" t="s">
        <v>97</v>
      </c>
      <c r="Q9" s="41"/>
      <c r="R9" s="41"/>
      <c r="S9" s="41"/>
      <c r="T9" s="41"/>
    </row>
    <row r="10" spans="2:20" ht="74.4" customHeight="1">
      <c r="B10" s="169" t="s">
        <v>157</v>
      </c>
      <c r="C10" s="170"/>
      <c r="D10" s="170"/>
      <c r="E10" s="170"/>
      <c r="F10" s="170"/>
      <c r="G10" s="170"/>
      <c r="H10" s="170"/>
      <c r="I10" s="170"/>
      <c r="J10" s="170"/>
      <c r="K10" s="170"/>
      <c r="L10" s="170"/>
      <c r="M10" s="170"/>
      <c r="N10" s="29"/>
      <c r="P10" s="54" t="s">
        <v>98</v>
      </c>
      <c r="Q10" s="55"/>
      <c r="R10" s="55"/>
      <c r="S10" s="55"/>
      <c r="T10" s="55"/>
    </row>
    <row r="11" spans="2:16" ht="15" customHeight="1">
      <c r="B11" s="170"/>
      <c r="C11" s="170"/>
      <c r="D11" s="170"/>
      <c r="E11" s="170"/>
      <c r="F11" s="170"/>
      <c r="G11" s="170"/>
      <c r="H11" s="170"/>
      <c r="I11" s="170"/>
      <c r="J11" s="170"/>
      <c r="K11" s="170"/>
      <c r="L11" s="170"/>
      <c r="M11" s="170"/>
      <c r="N11" s="29"/>
      <c r="P11" s="52" t="s">
        <v>134</v>
      </c>
    </row>
    <row r="12" spans="2:20" ht="15" customHeight="1">
      <c r="B12" s="170"/>
      <c r="C12" s="170"/>
      <c r="D12" s="170"/>
      <c r="E12" s="170"/>
      <c r="F12" s="170"/>
      <c r="G12" s="170"/>
      <c r="H12" s="170"/>
      <c r="I12" s="170"/>
      <c r="J12" s="170"/>
      <c r="K12" s="170"/>
      <c r="L12" s="170"/>
      <c r="M12" s="170"/>
      <c r="N12" s="29"/>
      <c r="P12" s="54" t="s">
        <v>144</v>
      </c>
      <c r="Q12" s="55"/>
      <c r="R12" s="55"/>
      <c r="S12" s="55"/>
      <c r="T12" s="55"/>
    </row>
    <row r="13" spans="2:20" ht="15" customHeight="1">
      <c r="B13" s="170"/>
      <c r="C13" s="170"/>
      <c r="D13" s="170"/>
      <c r="E13" s="170"/>
      <c r="F13" s="170"/>
      <c r="G13" s="170"/>
      <c r="H13" s="170"/>
      <c r="I13" s="170"/>
      <c r="J13" s="170"/>
      <c r="K13" s="170"/>
      <c r="L13" s="170"/>
      <c r="M13" s="170"/>
      <c r="N13" s="29"/>
      <c r="P13" s="54" t="s">
        <v>145</v>
      </c>
      <c r="Q13" s="55"/>
      <c r="R13" s="55"/>
      <c r="S13" s="55"/>
      <c r="T13" s="55"/>
    </row>
    <row r="14" spans="2:20" ht="15" customHeight="1">
      <c r="B14" s="170"/>
      <c r="C14" s="170"/>
      <c r="D14" s="170"/>
      <c r="E14" s="170"/>
      <c r="F14" s="170"/>
      <c r="G14" s="170"/>
      <c r="H14" s="170"/>
      <c r="I14" s="170"/>
      <c r="J14" s="170"/>
      <c r="K14" s="170"/>
      <c r="L14" s="170"/>
      <c r="M14" s="170"/>
      <c r="N14" s="29"/>
      <c r="P14" s="54" t="s">
        <v>146</v>
      </c>
      <c r="Q14" s="55"/>
      <c r="R14" s="55"/>
      <c r="S14" s="55"/>
      <c r="T14" s="55"/>
    </row>
    <row r="15" spans="2:20" ht="15" customHeight="1">
      <c r="B15" s="170"/>
      <c r="C15" s="170"/>
      <c r="D15" s="170"/>
      <c r="E15" s="170"/>
      <c r="F15" s="170"/>
      <c r="G15" s="170"/>
      <c r="H15" s="170"/>
      <c r="I15" s="170"/>
      <c r="J15" s="170"/>
      <c r="K15" s="170"/>
      <c r="L15" s="170"/>
      <c r="M15" s="170"/>
      <c r="N15" s="29"/>
      <c r="P15" s="54" t="s">
        <v>147</v>
      </c>
      <c r="Q15" s="55"/>
      <c r="R15" s="55"/>
      <c r="S15" s="55"/>
      <c r="T15" s="55"/>
    </row>
    <row r="16" spans="2:20" ht="15" customHeight="1">
      <c r="B16" s="170"/>
      <c r="C16" s="170"/>
      <c r="D16" s="170"/>
      <c r="E16" s="170"/>
      <c r="F16" s="170"/>
      <c r="G16" s="170"/>
      <c r="H16" s="170"/>
      <c r="I16" s="170"/>
      <c r="J16" s="170"/>
      <c r="K16" s="170"/>
      <c r="L16" s="170"/>
      <c r="M16" s="170"/>
      <c r="N16" s="29"/>
      <c r="P16" s="54" t="s">
        <v>148</v>
      </c>
      <c r="Q16" s="55"/>
      <c r="R16" s="55"/>
      <c r="S16" s="55"/>
      <c r="T16" s="55"/>
    </row>
    <row r="17" spans="2:20" ht="15" customHeight="1">
      <c r="B17" s="170"/>
      <c r="C17" s="170"/>
      <c r="D17" s="170"/>
      <c r="E17" s="170"/>
      <c r="F17" s="170"/>
      <c r="G17" s="170"/>
      <c r="H17" s="170"/>
      <c r="I17" s="170"/>
      <c r="J17" s="170"/>
      <c r="K17" s="170"/>
      <c r="L17" s="170"/>
      <c r="M17" s="170"/>
      <c r="N17" s="29"/>
      <c r="P17" s="54" t="s">
        <v>149</v>
      </c>
      <c r="Q17" s="55"/>
      <c r="R17" s="55"/>
      <c r="S17" s="55"/>
      <c r="T17" s="55"/>
    </row>
    <row r="18" spans="2:20" ht="15" customHeight="1">
      <c r="B18" s="170"/>
      <c r="C18" s="170"/>
      <c r="D18" s="170"/>
      <c r="E18" s="170"/>
      <c r="F18" s="170"/>
      <c r="G18" s="170"/>
      <c r="H18" s="170"/>
      <c r="I18" s="170"/>
      <c r="J18" s="170"/>
      <c r="K18" s="170"/>
      <c r="L18" s="170"/>
      <c r="M18" s="170"/>
      <c r="N18" s="29"/>
      <c r="P18" s="54" t="s">
        <v>150</v>
      </c>
      <c r="Q18" s="55"/>
      <c r="R18" s="55"/>
      <c r="S18" s="55"/>
      <c r="T18" s="55"/>
    </row>
    <row r="19" spans="2:20" ht="15" customHeight="1">
      <c r="B19" s="170"/>
      <c r="C19" s="170"/>
      <c r="D19" s="170"/>
      <c r="E19" s="170"/>
      <c r="F19" s="170"/>
      <c r="G19" s="170"/>
      <c r="H19" s="170"/>
      <c r="I19" s="170"/>
      <c r="J19" s="170"/>
      <c r="K19" s="170"/>
      <c r="L19" s="170"/>
      <c r="M19" s="170"/>
      <c r="N19" s="29"/>
      <c r="P19" s="150" t="s">
        <v>131</v>
      </c>
      <c r="Q19" s="159"/>
      <c r="R19" s="159"/>
      <c r="S19" s="159"/>
      <c r="T19" s="159"/>
    </row>
    <row r="20" spans="2:20" ht="15" customHeight="1">
      <c r="B20" s="170"/>
      <c r="C20" s="170"/>
      <c r="D20" s="170"/>
      <c r="E20" s="170"/>
      <c r="F20" s="170"/>
      <c r="G20" s="170"/>
      <c r="H20" s="170"/>
      <c r="I20" s="170"/>
      <c r="J20" s="170"/>
      <c r="K20" s="170"/>
      <c r="L20" s="170"/>
      <c r="M20" s="170"/>
      <c r="N20" s="26"/>
      <c r="P20" s="150" t="s">
        <v>151</v>
      </c>
      <c r="Q20" s="150"/>
      <c r="R20" s="150"/>
      <c r="S20" s="150"/>
      <c r="T20" s="150"/>
    </row>
    <row r="21" spans="2:20" ht="15" customHeight="1">
      <c r="B21" s="29"/>
      <c r="C21" s="29"/>
      <c r="D21" s="29"/>
      <c r="E21" s="29"/>
      <c r="F21" s="29"/>
      <c r="G21" s="29"/>
      <c r="H21" s="29"/>
      <c r="I21" s="29"/>
      <c r="J21" s="29"/>
      <c r="K21" s="29"/>
      <c r="L21" s="29"/>
      <c r="M21" s="29"/>
      <c r="N21" s="29"/>
      <c r="P21" s="150"/>
      <c r="Q21" s="151"/>
      <c r="R21" s="151"/>
      <c r="S21" s="151"/>
      <c r="T21" s="151"/>
    </row>
    <row r="22" spans="2:14" ht="15" customHeight="1">
      <c r="B22" s="26"/>
      <c r="C22" s="26"/>
      <c r="D22" s="26"/>
      <c r="E22" s="26"/>
      <c r="F22" s="26"/>
      <c r="G22" s="26"/>
      <c r="H22" s="26"/>
      <c r="I22" s="26"/>
      <c r="J22" s="26"/>
      <c r="K22" s="26"/>
      <c r="L22" s="26"/>
      <c r="M22" s="26"/>
      <c r="N22" s="26"/>
    </row>
    <row r="23" ht="18">
      <c r="B23" s="5" t="s">
        <v>1</v>
      </c>
    </row>
    <row r="24" spans="2:22" ht="24" customHeight="1">
      <c r="B24" s="152" t="s">
        <v>90</v>
      </c>
      <c r="C24" s="153"/>
      <c r="D24" s="153"/>
      <c r="E24" s="153"/>
      <c r="F24" s="153"/>
      <c r="G24" s="154"/>
      <c r="H24" s="155" t="s">
        <v>158</v>
      </c>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t="s">
        <v>179</v>
      </c>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t="s">
        <v>178</v>
      </c>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71">
        <v>607012476</v>
      </c>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72" t="s">
        <v>180</v>
      </c>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73">
        <f>G128</f>
        <v>216864582.5</v>
      </c>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t="s">
        <v>168</v>
      </c>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12"/>
      <c r="C32" s="12"/>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t="s">
        <v>118</v>
      </c>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28"/>
      <c r="C37" s="28"/>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851 z 900 znaků</v>
      </c>
    </row>
    <row r="41" spans="2:22" ht="99.9" customHeight="1">
      <c r="B41" s="66" t="s">
        <v>181</v>
      </c>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12"/>
      <c r="C43" s="12"/>
    </row>
    <row r="44" ht="18">
      <c r="B44" s="13" t="s">
        <v>96</v>
      </c>
    </row>
    <row r="45" ht="15">
      <c r="B45" s="14" t="s">
        <v>3</v>
      </c>
    </row>
    <row r="46" spans="2:22" ht="24.9" customHeight="1">
      <c r="B46" s="9" t="s">
        <v>2</v>
      </c>
      <c r="H46" s="10"/>
      <c r="V46" s="11" t="str">
        <f>CONCATENATE("Napsáno ",LEN(B47)," z 900 znaků")</f>
        <v>Napsáno 681 z 900 znaků</v>
      </c>
    </row>
    <row r="47" spans="2:22" ht="99.9" customHeight="1">
      <c r="B47" s="66" t="s">
        <v>184</v>
      </c>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12"/>
      <c r="C49" s="12"/>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400 ze 450 znaků</v>
      </c>
    </row>
    <row r="54" spans="2:22" ht="60" customHeight="1">
      <c r="B54" s="66" t="s">
        <v>182</v>
      </c>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12"/>
      <c r="C56" s="12"/>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3585 z 3600 znaků</v>
      </c>
    </row>
    <row r="61" spans="2:22" ht="322.8" customHeight="1">
      <c r="B61" s="66" t="s">
        <v>183</v>
      </c>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12"/>
      <c r="V63" s="11" t="str">
        <f>CONCATENATE("Napsáno ",LEN(B64)," z 600 znaků")</f>
        <v>Napsáno 117 z 600 znaků</v>
      </c>
    </row>
    <row r="64" spans="2:22" ht="22.2" customHeight="1">
      <c r="B64" s="98" t="s">
        <v>177</v>
      </c>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12"/>
      <c r="C66" s="12"/>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3581 z 3600 znaků</v>
      </c>
    </row>
    <row r="70" spans="2:22" ht="391.2" customHeight="1">
      <c r="B70" s="66" t="s">
        <v>189</v>
      </c>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859 z 900 znaků</v>
      </c>
    </row>
    <row r="78" spans="2:22" s="42" customFormat="1" ht="64.2" customHeight="1">
      <c r="B78" s="61" t="s">
        <v>159</v>
      </c>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890 z 900 znaků</v>
      </c>
    </row>
    <row r="83" spans="2:22" s="42" customFormat="1" ht="86.4" customHeight="1">
      <c r="B83" s="61" t="s">
        <v>160</v>
      </c>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859 z 900 znaků</v>
      </c>
    </row>
    <row r="88" spans="2:22" s="42" customFormat="1" ht="66.6" customHeight="1">
      <c r="B88" s="61" t="s">
        <v>185</v>
      </c>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766 z 900 znaků</v>
      </c>
    </row>
    <row r="93" spans="2:22" s="42" customFormat="1" ht="100.2" customHeight="1">
      <c r="B93" s="61" t="s">
        <v>186</v>
      </c>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12"/>
      <c r="C95" s="12"/>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362 z 900 znaků</v>
      </c>
    </row>
    <row r="101" spans="2:22" ht="42" customHeight="1">
      <c r="B101" s="61" t="s">
        <v>161</v>
      </c>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161 z 900 znaků</v>
      </c>
    </row>
    <row r="105" spans="2:22" ht="40.2" customHeight="1">
      <c r="B105" s="61" t="s">
        <v>162</v>
      </c>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396 z 900 znaků</v>
      </c>
    </row>
    <row r="109" spans="2:22" ht="128.4" customHeight="1">
      <c r="B109" s="61" t="s">
        <v>176</v>
      </c>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53" t="s">
        <v>175</v>
      </c>
      <c r="H112" s="10"/>
      <c r="V112" s="11" t="str">
        <f>CONCATENATE("Napsáno ",LEN(B113)," z 900 znaků")</f>
        <v>Napsáno 823 z 900 znaků</v>
      </c>
    </row>
    <row r="113" spans="2:22" ht="84.6" customHeight="1">
      <c r="B113" s="61" t="s">
        <v>163</v>
      </c>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12"/>
      <c r="C115" s="12"/>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v>1500000</v>
      </c>
      <c r="H120" s="58"/>
      <c r="I120" s="56">
        <v>900000</v>
      </c>
      <c r="J120" s="58"/>
      <c r="K120" s="56">
        <v>300000</v>
      </c>
      <c r="L120" s="58"/>
      <c r="M120" s="56">
        <v>300000</v>
      </c>
      <c r="N120" s="58"/>
      <c r="O120" s="56">
        <v>300000</v>
      </c>
      <c r="P120" s="58"/>
      <c r="Q120" s="56">
        <v>300000</v>
      </c>
      <c r="R120" s="58"/>
      <c r="S120" s="56"/>
      <c r="T120" s="58"/>
      <c r="U120" s="56"/>
      <c r="V120" s="58"/>
    </row>
    <row r="121" spans="2:22" ht="32.4" customHeight="1">
      <c r="B121" s="131"/>
      <c r="C121" s="85" t="s">
        <v>26</v>
      </c>
      <c r="D121" s="86"/>
      <c r="E121" s="86"/>
      <c r="F121" s="87"/>
      <c r="G121" s="56">
        <v>1000000</v>
      </c>
      <c r="H121" s="58"/>
      <c r="I121" s="56"/>
      <c r="J121" s="58"/>
      <c r="K121" s="56">
        <v>1000000</v>
      </c>
      <c r="L121" s="58"/>
      <c r="M121" s="56"/>
      <c r="N121" s="58"/>
      <c r="O121" s="56"/>
      <c r="P121" s="58"/>
      <c r="Q121" s="56"/>
      <c r="R121" s="58"/>
      <c r="S121" s="56"/>
      <c r="T121" s="58"/>
      <c r="U121" s="56"/>
      <c r="V121" s="58"/>
    </row>
    <row r="122" spans="2:22" ht="24.6" customHeight="1">
      <c r="B122" s="132"/>
      <c r="C122" s="82" t="s">
        <v>27</v>
      </c>
      <c r="D122" s="83"/>
      <c r="E122" s="83"/>
      <c r="F122" s="84"/>
      <c r="G122" s="73">
        <f>SUM(G119:H121)</f>
        <v>2500000</v>
      </c>
      <c r="H122" s="74"/>
      <c r="I122" s="73">
        <f aca="true" t="shared" si="0" ref="I122">SUM(I119:J121)</f>
        <v>900000</v>
      </c>
      <c r="J122" s="74"/>
      <c r="K122" s="73">
        <f aca="true" t="shared" si="1" ref="K122">SUM(K119:L121)</f>
        <v>1300000</v>
      </c>
      <c r="L122" s="74"/>
      <c r="M122" s="73">
        <f aca="true" t="shared" si="2" ref="M122">SUM(M119:N121)</f>
        <v>300000</v>
      </c>
      <c r="N122" s="74"/>
      <c r="O122" s="73">
        <f aca="true" t="shared" si="3" ref="O122">SUM(O119:P121)</f>
        <v>300000</v>
      </c>
      <c r="P122" s="74"/>
      <c r="Q122" s="73">
        <f aca="true" t="shared" si="4" ref="Q122">SUM(Q119:R121)</f>
        <v>300000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v>4020000</v>
      </c>
      <c r="H123" s="58"/>
      <c r="I123" s="56">
        <v>20260800</v>
      </c>
      <c r="J123" s="58"/>
      <c r="K123" s="56">
        <v>26592300</v>
      </c>
      <c r="L123" s="58"/>
      <c r="M123" s="56">
        <v>27921915</v>
      </c>
      <c r="N123" s="58"/>
      <c r="O123" s="56">
        <v>29318010.75</v>
      </c>
      <c r="P123" s="58"/>
      <c r="Q123" s="56">
        <v>30783911.29</v>
      </c>
      <c r="R123" s="58"/>
      <c r="S123" s="56"/>
      <c r="T123" s="58"/>
      <c r="U123" s="56"/>
      <c r="V123" s="58"/>
    </row>
    <row r="124" spans="2:22" ht="27" customHeight="1">
      <c r="B124" s="131"/>
      <c r="C124" s="85" t="s">
        <v>30</v>
      </c>
      <c r="D124" s="86"/>
      <c r="E124" s="86"/>
      <c r="F124" s="87"/>
      <c r="G124" s="56">
        <v>1446000</v>
      </c>
      <c r="H124" s="58"/>
      <c r="I124" s="56">
        <f>11697690+2000000</f>
        <v>13697690</v>
      </c>
      <c r="J124" s="58"/>
      <c r="K124" s="56">
        <f>12096574.5+2000000</f>
        <v>14096574.5</v>
      </c>
      <c r="L124" s="58"/>
      <c r="M124" s="56">
        <f>12515403.23+2000000</f>
        <v>14515403.23</v>
      </c>
      <c r="N124" s="58"/>
      <c r="O124" s="56">
        <f>12096574.5+2000000</f>
        <v>14096574.5</v>
      </c>
      <c r="P124" s="58"/>
      <c r="Q124" s="56">
        <f>12515403.23+2000000</f>
        <v>14515403.23</v>
      </c>
      <c r="R124" s="58"/>
      <c r="S124" s="56"/>
      <c r="T124" s="58"/>
      <c r="U124" s="56"/>
      <c r="V124" s="58"/>
    </row>
    <row r="125" spans="2:22" ht="26.4" customHeight="1">
      <c r="B125" s="132"/>
      <c r="C125" s="82" t="s">
        <v>31</v>
      </c>
      <c r="D125" s="83"/>
      <c r="E125" s="83"/>
      <c r="F125" s="84"/>
      <c r="G125" s="73">
        <f>SUM(G123:H124)</f>
        <v>5466000</v>
      </c>
      <c r="H125" s="74"/>
      <c r="I125" s="73">
        <f aca="true" t="shared" si="7" ref="I125">SUM(I123:J124)</f>
        <v>33958490</v>
      </c>
      <c r="J125" s="74"/>
      <c r="K125" s="73">
        <f aca="true" t="shared" si="8" ref="K125">SUM(K123:L124)</f>
        <v>40688874.5</v>
      </c>
      <c r="L125" s="74"/>
      <c r="M125" s="73">
        <f aca="true" t="shared" si="9" ref="M125">SUM(M123:N124)</f>
        <v>42437318.230000004</v>
      </c>
      <c r="N125" s="74"/>
      <c r="O125" s="73">
        <f aca="true" t="shared" si="10" ref="O125">SUM(O123:P124)</f>
        <v>43414585.25</v>
      </c>
      <c r="P125" s="74"/>
      <c r="Q125" s="73">
        <f aca="true" t="shared" si="11" ref="Q125">SUM(Q123:R124)</f>
        <v>45299314.519999996</v>
      </c>
      <c r="R125" s="74"/>
      <c r="S125" s="73">
        <f aca="true" t="shared" si="12" ref="S125">SUM(S123:T124)</f>
        <v>0</v>
      </c>
      <c r="T125" s="74"/>
      <c r="U125" s="73">
        <v>0</v>
      </c>
      <c r="V125" s="74"/>
    </row>
    <row r="126" spans="2:22" ht="28.65" customHeight="1">
      <c r="B126" s="91" t="s">
        <v>32</v>
      </c>
      <c r="C126" s="129"/>
      <c r="D126" s="129"/>
      <c r="E126" s="129"/>
      <c r="F126" s="92"/>
      <c r="G126" s="75">
        <f>SUM(G122+G125)</f>
        <v>7966000</v>
      </c>
      <c r="H126" s="76"/>
      <c r="I126" s="75">
        <f aca="true" t="shared" si="13" ref="I126">SUM(I122+I125)</f>
        <v>34858490</v>
      </c>
      <c r="J126" s="76"/>
      <c r="K126" s="75">
        <f aca="true" t="shared" si="14" ref="K126">SUM(K122+K125)</f>
        <v>41988874.5</v>
      </c>
      <c r="L126" s="76"/>
      <c r="M126" s="75">
        <f aca="true" t="shared" si="15" ref="M126">SUM(M122+M125)</f>
        <v>42737318.230000004</v>
      </c>
      <c r="N126" s="76"/>
      <c r="O126" s="75">
        <f aca="true" t="shared" si="16" ref="O126">SUM(O122+O125)</f>
        <v>43714585.25</v>
      </c>
      <c r="P126" s="76"/>
      <c r="Q126" s="75">
        <f aca="true" t="shared" si="17" ref="Q126">SUM(Q122+Q125)</f>
        <v>45599314.519999996</v>
      </c>
      <c r="R126" s="76"/>
      <c r="S126" s="75">
        <f aca="true" t="shared" si="18" ref="S126">SUM(S122+S125)</f>
        <v>0</v>
      </c>
      <c r="T126" s="76"/>
      <c r="U126" s="75">
        <f aca="true" t="shared" si="19" ref="U126">SUM(U122+U125)</f>
        <v>0</v>
      </c>
      <c r="V126" s="76"/>
    </row>
    <row r="127" spans="2:3" ht="15">
      <c r="B127" s="12"/>
      <c r="C127" s="12"/>
    </row>
    <row r="128" spans="2:10" ht="28.35" customHeight="1">
      <c r="B128" s="80" t="s">
        <v>33</v>
      </c>
      <c r="C128" s="80"/>
      <c r="D128" s="80"/>
      <c r="E128" s="80"/>
      <c r="F128" s="80"/>
      <c r="G128" s="81">
        <f>SUM(G126:V126)</f>
        <v>216864582.5</v>
      </c>
      <c r="H128" s="81"/>
      <c r="I128" s="81"/>
      <c r="J128" s="81"/>
    </row>
    <row r="129" spans="2:3" ht="15">
      <c r="B129" s="12"/>
      <c r="C129" s="12"/>
    </row>
    <row r="130" ht="22.5" customHeight="1">
      <c r="B130" s="15" t="s">
        <v>34</v>
      </c>
    </row>
    <row r="131" ht="17.25" customHeight="1">
      <c r="B131" s="16" t="s">
        <v>35</v>
      </c>
    </row>
    <row r="132" spans="2:22" ht="17.25" customHeight="1">
      <c r="B132" s="9" t="s">
        <v>2</v>
      </c>
      <c r="H132" s="10"/>
      <c r="V132" s="11" t="str">
        <f>CONCATENATE("Napsáno ",LEN(B133)," z 900 znaků")</f>
        <v>Napsáno 688 z 900 znaků</v>
      </c>
    </row>
    <row r="133" spans="2:22" ht="150" customHeight="1">
      <c r="B133" s="66" t="s">
        <v>187</v>
      </c>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12"/>
      <c r="C135" s="12"/>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163">
        <v>0.85</v>
      </c>
      <c r="F139" s="163"/>
      <c r="G139" s="79" t="s">
        <v>164</v>
      </c>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v>0.15</v>
      </c>
      <c r="F140" s="163"/>
      <c r="G140" s="79" t="s">
        <v>158</v>
      </c>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1</v>
      </c>
      <c r="F142" s="70"/>
    </row>
    <row r="143" spans="2:3" ht="15">
      <c r="B143" s="12"/>
      <c r="C143" s="12"/>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2022</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2022</v>
      </c>
      <c r="I148" s="19" t="str">
        <f>CONCATENATE("2. pol. ",H149)</f>
        <v>2. pol. 2022</v>
      </c>
      <c r="J148" s="19" t="str">
        <f>CONCATENATE("1. pol. ",J149)</f>
        <v>1. pol. 2023</v>
      </c>
      <c r="K148" s="19" t="str">
        <f>CONCATENATE("2. pol. ",J149)</f>
        <v>2. pol. 2023</v>
      </c>
      <c r="L148" s="19" t="str">
        <f>CONCATENATE("1. pol. ",L149)</f>
        <v>1. pol. 2024</v>
      </c>
      <c r="M148" s="19" t="str">
        <f>CONCATENATE("2. pol. ",L149)</f>
        <v>2. pol. 2024</v>
      </c>
      <c r="N148" s="19" t="str">
        <f>CONCATENATE("1. pol. ",N149)</f>
        <v>1. pol. 2025</v>
      </c>
      <c r="O148" s="19" t="str">
        <f>CONCATENATE("2. pol. ",N149)</f>
        <v>2. pol. 2025</v>
      </c>
      <c r="P148" s="19" t="str">
        <f>CONCATENATE("1. pol. ",P149)</f>
        <v>1. pol. 2026</v>
      </c>
      <c r="Q148" s="19" t="str">
        <f>CONCATENATE("2. pol. ",P149)</f>
        <v>2. pol. 2026</v>
      </c>
      <c r="R148" s="19" t="str">
        <f>CONCATENATE("1. pol. ",R149)</f>
        <v>1. pol. 2027</v>
      </c>
      <c r="S148" s="19" t="str">
        <f>CONCATENATE("2. pol. ",R149)</f>
        <v>2. pol. 2027</v>
      </c>
      <c r="T148" s="19" t="str">
        <f>CONCATENATE("1. pol. ",T149)</f>
        <v>1. pol. 2028</v>
      </c>
      <c r="U148" s="19" t="str">
        <f>CONCATENATE("2. pol. ",T149)</f>
        <v>2. pol. 2028</v>
      </c>
      <c r="V148" s="19" t="str">
        <f>CONCATENATE("1. pol. ",V149)</f>
        <v>1. pol. 2029</v>
      </c>
    </row>
    <row r="149" spans="2:22" ht="15" customHeight="1">
      <c r="B149" s="118" t="s">
        <v>42</v>
      </c>
      <c r="C149" s="119"/>
      <c r="D149" s="119"/>
      <c r="E149" s="120"/>
      <c r="F149" s="124" t="s">
        <v>43</v>
      </c>
      <c r="G149" s="124" t="s">
        <v>44</v>
      </c>
      <c r="H149" s="115">
        <f>D147</f>
        <v>2022</v>
      </c>
      <c r="I149" s="116"/>
      <c r="J149" s="115">
        <f>H149+1</f>
        <v>2023</v>
      </c>
      <c r="K149" s="116"/>
      <c r="L149" s="115">
        <f aca="true" t="shared" si="20" ref="L149">J149+1</f>
        <v>2024</v>
      </c>
      <c r="M149" s="116"/>
      <c r="N149" s="115">
        <f aca="true" t="shared" si="21" ref="N149">L149+1</f>
        <v>2025</v>
      </c>
      <c r="O149" s="116"/>
      <c r="P149" s="115">
        <f aca="true" t="shared" si="22" ref="P149">N149+1</f>
        <v>2026</v>
      </c>
      <c r="Q149" s="116"/>
      <c r="R149" s="115">
        <f aca="true" t="shared" si="23" ref="R149">P149+1</f>
        <v>2027</v>
      </c>
      <c r="S149" s="116"/>
      <c r="T149" s="115">
        <f aca="true" t="shared" si="24" ref="T149">R149+1</f>
        <v>2028</v>
      </c>
      <c r="U149" s="116"/>
      <c r="V149" s="20">
        <f>T149+1</f>
        <v>2029</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t="s">
        <v>169</v>
      </c>
      <c r="D151" s="112"/>
      <c r="E151" s="113"/>
      <c r="F151" s="23" t="s">
        <v>170</v>
      </c>
      <c r="G151" s="23" t="s">
        <v>170</v>
      </c>
      <c r="H151" s="24">
        <f aca="true" t="shared" si="25" ref="H151:V151">IF(OR(H$147=$Y151,H$147=$Z151,AND(H$147&gt;$Y151,H$147&lt;$Z151)),1,2)</f>
        <v>1</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2022</v>
      </c>
      <c r="X151" s="25">
        <v>1</v>
      </c>
      <c r="Y151" s="25">
        <f>IF(F151="","",VLOOKUP(F151,$W$151:$X$165,2,FALSE))</f>
        <v>1</v>
      </c>
      <c r="Z151" s="25">
        <f>IF(G151="","",VLOOKUP(G151,$W$151:$X$165,2,FALSE))</f>
        <v>1</v>
      </c>
    </row>
    <row r="152" spans="2:26" ht="15">
      <c r="B152" s="22" t="s">
        <v>48</v>
      </c>
      <c r="C152" s="111" t="s">
        <v>171</v>
      </c>
      <c r="D152" s="112"/>
      <c r="E152" s="113"/>
      <c r="F152" s="23" t="s">
        <v>170</v>
      </c>
      <c r="G152" s="23" t="s">
        <v>174</v>
      </c>
      <c r="H152" s="24">
        <f aca="true" t="shared" si="26" ref="H152:V170">IF(OR(H$147=$Y152,H$147=$Z152,AND(H$147&gt;$Y152,H$147&lt;$Z152)),1,2)</f>
        <v>1</v>
      </c>
      <c r="I152" s="24">
        <f aca="true" t="shared" si="27" ref="I152:V152">IF(OR(I$147=$Y152,I$147=$Z152,AND(I$147&gt;$Y152,I$147&lt;$Z152)),1,2)</f>
        <v>1</v>
      </c>
      <c r="J152" s="24">
        <f t="shared" si="27"/>
        <v>1</v>
      </c>
      <c r="K152" s="24">
        <f t="shared" si="27"/>
        <v>1</v>
      </c>
      <c r="L152" s="24">
        <f t="shared" si="27"/>
        <v>1</v>
      </c>
      <c r="M152" s="24">
        <f t="shared" si="27"/>
        <v>1</v>
      </c>
      <c r="N152" s="24">
        <f t="shared" si="27"/>
        <v>1</v>
      </c>
      <c r="O152" s="24">
        <f t="shared" si="27"/>
        <v>1</v>
      </c>
      <c r="P152" s="24">
        <f t="shared" si="27"/>
        <v>1</v>
      </c>
      <c r="Q152" s="24">
        <f t="shared" si="27"/>
        <v>1</v>
      </c>
      <c r="R152" s="24">
        <f t="shared" si="27"/>
        <v>1</v>
      </c>
      <c r="S152" s="24">
        <f t="shared" si="27"/>
        <v>1</v>
      </c>
      <c r="T152" s="24">
        <f t="shared" si="27"/>
        <v>2</v>
      </c>
      <c r="U152" s="24">
        <f t="shared" si="27"/>
        <v>2</v>
      </c>
      <c r="V152" s="24">
        <f t="shared" si="27"/>
        <v>2</v>
      </c>
      <c r="W152" s="25" t="str">
        <f>CONCATENATE("2. pol. ",$H$149)</f>
        <v>2. pol. 2022</v>
      </c>
      <c r="X152" s="25">
        <v>2</v>
      </c>
      <c r="Y152" s="25">
        <f aca="true" t="shared" si="28" ref="Y152:Z165">IF(F152="","",VLOOKUP(F152,$W$151:$X$165,2,FALSE))</f>
        <v>1</v>
      </c>
      <c r="Z152" s="25">
        <f t="shared" si="28"/>
        <v>12</v>
      </c>
    </row>
    <row r="153" spans="2:26" ht="15">
      <c r="B153" s="22" t="s">
        <v>49</v>
      </c>
      <c r="C153" s="111" t="s">
        <v>172</v>
      </c>
      <c r="D153" s="112"/>
      <c r="E153" s="113"/>
      <c r="F153" s="23" t="s">
        <v>170</v>
      </c>
      <c r="G153" s="23" t="s">
        <v>174</v>
      </c>
      <c r="H153" s="24">
        <f t="shared" si="26"/>
        <v>1</v>
      </c>
      <c r="I153" s="24">
        <f t="shared" si="26"/>
        <v>1</v>
      </c>
      <c r="J153" s="24">
        <f aca="true" t="shared" si="29" ref="J153:V166">IF(OR(J$147=$Y153,J$147=$Z153,AND(J$147&gt;$Y153,J$147&lt;$Z153)),1,2)</f>
        <v>1</v>
      </c>
      <c r="K153" s="24">
        <f t="shared" si="29"/>
        <v>1</v>
      </c>
      <c r="L153" s="24">
        <f t="shared" si="29"/>
        <v>1</v>
      </c>
      <c r="M153" s="24">
        <f t="shared" si="29"/>
        <v>1</v>
      </c>
      <c r="N153" s="24">
        <f t="shared" si="29"/>
        <v>1</v>
      </c>
      <c r="O153" s="24">
        <f t="shared" si="29"/>
        <v>1</v>
      </c>
      <c r="P153" s="24">
        <f t="shared" si="29"/>
        <v>1</v>
      </c>
      <c r="Q153" s="24">
        <f t="shared" si="29"/>
        <v>1</v>
      </c>
      <c r="R153" s="24">
        <f t="shared" si="29"/>
        <v>1</v>
      </c>
      <c r="S153" s="24">
        <f t="shared" si="29"/>
        <v>1</v>
      </c>
      <c r="T153" s="24">
        <f t="shared" si="29"/>
        <v>2</v>
      </c>
      <c r="U153" s="24">
        <f t="shared" si="29"/>
        <v>2</v>
      </c>
      <c r="V153" s="24">
        <f t="shared" si="29"/>
        <v>2</v>
      </c>
      <c r="W153" s="25" t="str">
        <f>CONCATENATE("1. pol. ",$H$149+1)</f>
        <v>1. pol. 2023</v>
      </c>
      <c r="X153" s="25">
        <v>3</v>
      </c>
      <c r="Y153" s="25">
        <f t="shared" si="28"/>
        <v>1</v>
      </c>
      <c r="Z153" s="25">
        <f t="shared" si="28"/>
        <v>12</v>
      </c>
    </row>
    <row r="154" spans="2:26" ht="15">
      <c r="B154" s="22" t="s">
        <v>50</v>
      </c>
      <c r="C154" s="111" t="s">
        <v>173</v>
      </c>
      <c r="D154" s="112"/>
      <c r="E154" s="113"/>
      <c r="F154" s="23" t="s">
        <v>170</v>
      </c>
      <c r="G154" s="23" t="s">
        <v>174</v>
      </c>
      <c r="H154" s="24">
        <f t="shared" si="26"/>
        <v>1</v>
      </c>
      <c r="I154" s="24">
        <f aca="true" t="shared" si="30" ref="I154:I166">IF(OR(I$147=$Y154,I$147=$Z154,AND(I$147&gt;$Y154,I$147&lt;$Z154)),1,2)</f>
        <v>1</v>
      </c>
      <c r="J154" s="24">
        <f t="shared" si="29"/>
        <v>1</v>
      </c>
      <c r="K154" s="24">
        <f t="shared" si="29"/>
        <v>1</v>
      </c>
      <c r="L154" s="24">
        <f t="shared" si="29"/>
        <v>1</v>
      </c>
      <c r="M154" s="24">
        <f t="shared" si="29"/>
        <v>1</v>
      </c>
      <c r="N154" s="24">
        <f t="shared" si="29"/>
        <v>1</v>
      </c>
      <c r="O154" s="24">
        <f t="shared" si="29"/>
        <v>1</v>
      </c>
      <c r="P154" s="24">
        <f t="shared" si="29"/>
        <v>1</v>
      </c>
      <c r="Q154" s="24">
        <f t="shared" si="29"/>
        <v>1</v>
      </c>
      <c r="R154" s="24">
        <f t="shared" si="29"/>
        <v>1</v>
      </c>
      <c r="S154" s="24">
        <f t="shared" si="29"/>
        <v>1</v>
      </c>
      <c r="T154" s="24">
        <f t="shared" si="29"/>
        <v>2</v>
      </c>
      <c r="U154" s="24">
        <f t="shared" si="29"/>
        <v>2</v>
      </c>
      <c r="V154" s="24">
        <f t="shared" si="29"/>
        <v>2</v>
      </c>
      <c r="W154" s="25" t="str">
        <f>CONCATENATE("2. pol. ",$H$149+1)</f>
        <v>2. pol. 2023</v>
      </c>
      <c r="X154" s="25">
        <v>4</v>
      </c>
      <c r="Y154" s="25">
        <f t="shared" si="28"/>
        <v>1</v>
      </c>
      <c r="Z154" s="25">
        <f t="shared" si="28"/>
        <v>12</v>
      </c>
    </row>
    <row r="155" spans="2:26" ht="15">
      <c r="B155" s="22" t="s">
        <v>51</v>
      </c>
      <c r="C155" s="111"/>
      <c r="D155" s="112"/>
      <c r="E155" s="113"/>
      <c r="F155" s="23"/>
      <c r="G155" s="23"/>
      <c r="H155" s="24">
        <f t="shared" si="26"/>
        <v>2</v>
      </c>
      <c r="I155" s="24">
        <f t="shared" si="30"/>
        <v>2</v>
      </c>
      <c r="J155" s="24">
        <f t="shared" si="29"/>
        <v>2</v>
      </c>
      <c r="K155" s="24">
        <f t="shared" si="29"/>
        <v>2</v>
      </c>
      <c r="L155" s="24">
        <f t="shared" si="29"/>
        <v>2</v>
      </c>
      <c r="M155" s="24">
        <f t="shared" si="29"/>
        <v>2</v>
      </c>
      <c r="N155" s="24">
        <f t="shared" si="29"/>
        <v>2</v>
      </c>
      <c r="O155" s="24">
        <f t="shared" si="29"/>
        <v>2</v>
      </c>
      <c r="P155" s="24">
        <f t="shared" si="29"/>
        <v>2</v>
      </c>
      <c r="Q155" s="24">
        <f t="shared" si="29"/>
        <v>2</v>
      </c>
      <c r="R155" s="24">
        <f t="shared" si="29"/>
        <v>2</v>
      </c>
      <c r="S155" s="24">
        <f t="shared" si="29"/>
        <v>2</v>
      </c>
      <c r="T155" s="24">
        <f t="shared" si="29"/>
        <v>2</v>
      </c>
      <c r="U155" s="24">
        <f t="shared" si="29"/>
        <v>2</v>
      </c>
      <c r="V155" s="24">
        <f t="shared" si="29"/>
        <v>2</v>
      </c>
      <c r="W155" s="25" t="str">
        <f>CONCATENATE("1. pol. ",$H$149+2)</f>
        <v>1. pol. 2024</v>
      </c>
      <c r="X155" s="25">
        <v>5</v>
      </c>
      <c r="Y155" s="25" t="str">
        <f t="shared" si="28"/>
        <v/>
      </c>
      <c r="Z155" s="25" t="str">
        <f t="shared" si="28"/>
        <v/>
      </c>
    </row>
    <row r="156" spans="2:26" ht="15">
      <c r="B156" s="22" t="s">
        <v>52</v>
      </c>
      <c r="C156" s="111"/>
      <c r="D156" s="112"/>
      <c r="E156" s="113"/>
      <c r="F156" s="23"/>
      <c r="G156" s="23"/>
      <c r="H156" s="24">
        <f t="shared" si="26"/>
        <v>2</v>
      </c>
      <c r="I156" s="24">
        <f t="shared" si="30"/>
        <v>2</v>
      </c>
      <c r="J156" s="24">
        <f t="shared" si="29"/>
        <v>2</v>
      </c>
      <c r="K156" s="24">
        <f t="shared" si="29"/>
        <v>2</v>
      </c>
      <c r="L156" s="24">
        <f t="shared" si="29"/>
        <v>2</v>
      </c>
      <c r="M156" s="24">
        <f t="shared" si="29"/>
        <v>2</v>
      </c>
      <c r="N156" s="24">
        <f t="shared" si="29"/>
        <v>2</v>
      </c>
      <c r="O156" s="24">
        <f t="shared" si="29"/>
        <v>2</v>
      </c>
      <c r="P156" s="24">
        <f t="shared" si="29"/>
        <v>2</v>
      </c>
      <c r="Q156" s="24">
        <f t="shared" si="29"/>
        <v>2</v>
      </c>
      <c r="R156" s="24">
        <f t="shared" si="29"/>
        <v>2</v>
      </c>
      <c r="S156" s="24">
        <f t="shared" si="29"/>
        <v>2</v>
      </c>
      <c r="T156" s="24">
        <f t="shared" si="29"/>
        <v>2</v>
      </c>
      <c r="U156" s="24">
        <f t="shared" si="29"/>
        <v>2</v>
      </c>
      <c r="V156" s="24">
        <f t="shared" si="29"/>
        <v>2</v>
      </c>
      <c r="W156" s="25" t="str">
        <f>CONCATENATE("2. pol. ",$H$149+2)</f>
        <v>2. pol. 2024</v>
      </c>
      <c r="X156" s="25">
        <v>6</v>
      </c>
      <c r="Y156" s="25" t="str">
        <f t="shared" si="28"/>
        <v/>
      </c>
      <c r="Z156" s="25" t="str">
        <f t="shared" si="28"/>
        <v/>
      </c>
    </row>
    <row r="157" spans="2:26" ht="15">
      <c r="B157" s="22" t="s">
        <v>53</v>
      </c>
      <c r="C157" s="111"/>
      <c r="D157" s="112"/>
      <c r="E157" s="113"/>
      <c r="F157" s="23"/>
      <c r="G157" s="23"/>
      <c r="H157" s="24">
        <f t="shared" si="26"/>
        <v>2</v>
      </c>
      <c r="I157" s="24">
        <f t="shared" si="30"/>
        <v>2</v>
      </c>
      <c r="J157" s="24">
        <f t="shared" si="29"/>
        <v>2</v>
      </c>
      <c r="K157" s="24">
        <f t="shared" si="29"/>
        <v>2</v>
      </c>
      <c r="L157" s="24">
        <f t="shared" si="29"/>
        <v>2</v>
      </c>
      <c r="M157" s="24">
        <f t="shared" si="29"/>
        <v>2</v>
      </c>
      <c r="N157" s="24">
        <f t="shared" si="29"/>
        <v>2</v>
      </c>
      <c r="O157" s="24">
        <f t="shared" si="29"/>
        <v>2</v>
      </c>
      <c r="P157" s="24">
        <f t="shared" si="29"/>
        <v>2</v>
      </c>
      <c r="Q157" s="24">
        <f t="shared" si="29"/>
        <v>2</v>
      </c>
      <c r="R157" s="24">
        <f t="shared" si="29"/>
        <v>2</v>
      </c>
      <c r="S157" s="24">
        <f t="shared" si="29"/>
        <v>2</v>
      </c>
      <c r="T157" s="24">
        <f t="shared" si="29"/>
        <v>2</v>
      </c>
      <c r="U157" s="24">
        <f t="shared" si="29"/>
        <v>2</v>
      </c>
      <c r="V157" s="24">
        <f t="shared" si="29"/>
        <v>2</v>
      </c>
      <c r="W157" s="25" t="str">
        <f>CONCATENATE("1. pol. ",$H$149+3)</f>
        <v>1. pol. 2025</v>
      </c>
      <c r="X157" s="25">
        <v>7</v>
      </c>
      <c r="Y157" s="25" t="str">
        <f t="shared" si="28"/>
        <v/>
      </c>
      <c r="Z157" s="25" t="str">
        <f t="shared" si="28"/>
        <v/>
      </c>
    </row>
    <row r="158" spans="2:26" ht="15">
      <c r="B158" s="22" t="s">
        <v>54</v>
      </c>
      <c r="C158" s="111"/>
      <c r="D158" s="112"/>
      <c r="E158" s="113"/>
      <c r="F158" s="23"/>
      <c r="G158" s="23"/>
      <c r="H158" s="24">
        <f t="shared" si="26"/>
        <v>2</v>
      </c>
      <c r="I158" s="24">
        <f t="shared" si="30"/>
        <v>2</v>
      </c>
      <c r="J158" s="24">
        <f t="shared" si="29"/>
        <v>2</v>
      </c>
      <c r="K158" s="24">
        <f t="shared" si="29"/>
        <v>2</v>
      </c>
      <c r="L158" s="24">
        <f t="shared" si="29"/>
        <v>2</v>
      </c>
      <c r="M158" s="24">
        <f t="shared" si="29"/>
        <v>2</v>
      </c>
      <c r="N158" s="24">
        <f t="shared" si="29"/>
        <v>2</v>
      </c>
      <c r="O158" s="24">
        <f t="shared" si="29"/>
        <v>2</v>
      </c>
      <c r="P158" s="24">
        <f t="shared" si="29"/>
        <v>2</v>
      </c>
      <c r="Q158" s="24">
        <f t="shared" si="29"/>
        <v>2</v>
      </c>
      <c r="R158" s="24">
        <f t="shared" si="29"/>
        <v>2</v>
      </c>
      <c r="S158" s="24">
        <f t="shared" si="29"/>
        <v>2</v>
      </c>
      <c r="T158" s="24">
        <f t="shared" si="29"/>
        <v>2</v>
      </c>
      <c r="U158" s="24">
        <f t="shared" si="29"/>
        <v>2</v>
      </c>
      <c r="V158" s="24">
        <f t="shared" si="29"/>
        <v>2</v>
      </c>
      <c r="W158" s="25" t="str">
        <f>CONCATENATE("2. pol. ",$H$149+3)</f>
        <v>2. pol. 2025</v>
      </c>
      <c r="X158" s="25">
        <v>8</v>
      </c>
      <c r="Y158" s="25" t="str">
        <f t="shared" si="28"/>
        <v/>
      </c>
      <c r="Z158" s="25" t="str">
        <f t="shared" si="28"/>
        <v/>
      </c>
    </row>
    <row r="159" spans="2:26" ht="15">
      <c r="B159" s="22" t="s">
        <v>55</v>
      </c>
      <c r="C159" s="111"/>
      <c r="D159" s="112"/>
      <c r="E159" s="113"/>
      <c r="F159" s="23"/>
      <c r="G159" s="23"/>
      <c r="H159" s="24">
        <f t="shared" si="26"/>
        <v>2</v>
      </c>
      <c r="I159" s="24">
        <f t="shared" si="30"/>
        <v>2</v>
      </c>
      <c r="J159" s="24">
        <f t="shared" si="29"/>
        <v>2</v>
      </c>
      <c r="K159" s="24">
        <f t="shared" si="29"/>
        <v>2</v>
      </c>
      <c r="L159" s="24">
        <f t="shared" si="29"/>
        <v>2</v>
      </c>
      <c r="M159" s="24">
        <f t="shared" si="29"/>
        <v>2</v>
      </c>
      <c r="N159" s="24">
        <f t="shared" si="29"/>
        <v>2</v>
      </c>
      <c r="O159" s="24">
        <f t="shared" si="29"/>
        <v>2</v>
      </c>
      <c r="P159" s="24">
        <f t="shared" si="29"/>
        <v>2</v>
      </c>
      <c r="Q159" s="24">
        <f t="shared" si="29"/>
        <v>2</v>
      </c>
      <c r="R159" s="24">
        <f t="shared" si="29"/>
        <v>2</v>
      </c>
      <c r="S159" s="24">
        <f t="shared" si="29"/>
        <v>2</v>
      </c>
      <c r="T159" s="24">
        <f t="shared" si="29"/>
        <v>2</v>
      </c>
      <c r="U159" s="24">
        <f t="shared" si="29"/>
        <v>2</v>
      </c>
      <c r="V159" s="24">
        <f t="shared" si="29"/>
        <v>2</v>
      </c>
      <c r="W159" s="25" t="str">
        <f>CONCATENATE("1. pol. ",$H$149+4)</f>
        <v>1. pol. 2026</v>
      </c>
      <c r="X159" s="25">
        <v>9</v>
      </c>
      <c r="Y159" s="25" t="str">
        <f t="shared" si="28"/>
        <v/>
      </c>
      <c r="Z159" s="25" t="str">
        <f t="shared" si="28"/>
        <v/>
      </c>
    </row>
    <row r="160" spans="2:26" ht="15">
      <c r="B160" s="22" t="s">
        <v>56</v>
      </c>
      <c r="C160" s="111"/>
      <c r="D160" s="112"/>
      <c r="E160" s="113"/>
      <c r="F160" s="23"/>
      <c r="G160" s="23"/>
      <c r="H160" s="24">
        <f t="shared" si="26"/>
        <v>2</v>
      </c>
      <c r="I160" s="24">
        <f t="shared" si="30"/>
        <v>2</v>
      </c>
      <c r="J160" s="24">
        <f t="shared" si="29"/>
        <v>2</v>
      </c>
      <c r="K160" s="24">
        <f t="shared" si="29"/>
        <v>2</v>
      </c>
      <c r="L160" s="24">
        <f t="shared" si="29"/>
        <v>2</v>
      </c>
      <c r="M160" s="24">
        <f t="shared" si="29"/>
        <v>2</v>
      </c>
      <c r="N160" s="24">
        <f t="shared" si="29"/>
        <v>2</v>
      </c>
      <c r="O160" s="24">
        <f t="shared" si="29"/>
        <v>2</v>
      </c>
      <c r="P160" s="24">
        <f t="shared" si="29"/>
        <v>2</v>
      </c>
      <c r="Q160" s="24">
        <f t="shared" si="29"/>
        <v>2</v>
      </c>
      <c r="R160" s="24">
        <f t="shared" si="29"/>
        <v>2</v>
      </c>
      <c r="S160" s="24">
        <f t="shared" si="29"/>
        <v>2</v>
      </c>
      <c r="T160" s="24">
        <f t="shared" si="29"/>
        <v>2</v>
      </c>
      <c r="U160" s="24">
        <f t="shared" si="29"/>
        <v>2</v>
      </c>
      <c r="V160" s="24">
        <f t="shared" si="29"/>
        <v>2</v>
      </c>
      <c r="W160" s="25" t="str">
        <f>CONCATENATE("2. pol. ",$H$149+4)</f>
        <v>2. pol. 2026</v>
      </c>
      <c r="X160" s="25">
        <v>10</v>
      </c>
      <c r="Y160" s="25" t="str">
        <f t="shared" si="28"/>
        <v/>
      </c>
      <c r="Z160" s="25" t="str">
        <f t="shared" si="28"/>
        <v/>
      </c>
    </row>
    <row r="161" spans="2:26" ht="15">
      <c r="B161" s="22" t="s">
        <v>57</v>
      </c>
      <c r="C161" s="111"/>
      <c r="D161" s="112"/>
      <c r="E161" s="113"/>
      <c r="F161" s="23"/>
      <c r="G161" s="23"/>
      <c r="H161" s="24">
        <f t="shared" si="26"/>
        <v>2</v>
      </c>
      <c r="I161" s="24">
        <f t="shared" si="30"/>
        <v>2</v>
      </c>
      <c r="J161" s="24">
        <f t="shared" si="29"/>
        <v>2</v>
      </c>
      <c r="K161" s="24">
        <f t="shared" si="29"/>
        <v>2</v>
      </c>
      <c r="L161" s="24">
        <f t="shared" si="29"/>
        <v>2</v>
      </c>
      <c r="M161" s="24">
        <f t="shared" si="29"/>
        <v>2</v>
      </c>
      <c r="N161" s="24">
        <f t="shared" si="29"/>
        <v>2</v>
      </c>
      <c r="O161" s="24">
        <f t="shared" si="29"/>
        <v>2</v>
      </c>
      <c r="P161" s="24">
        <f t="shared" si="29"/>
        <v>2</v>
      </c>
      <c r="Q161" s="24">
        <f t="shared" si="29"/>
        <v>2</v>
      </c>
      <c r="R161" s="24">
        <f t="shared" si="29"/>
        <v>2</v>
      </c>
      <c r="S161" s="24">
        <f t="shared" si="29"/>
        <v>2</v>
      </c>
      <c r="T161" s="24">
        <f t="shared" si="29"/>
        <v>2</v>
      </c>
      <c r="U161" s="24">
        <f t="shared" si="29"/>
        <v>2</v>
      </c>
      <c r="V161" s="24">
        <f t="shared" si="29"/>
        <v>2</v>
      </c>
      <c r="W161" s="25" t="str">
        <f>CONCATENATE("1. pol. ",$H$149+5)</f>
        <v>1. pol. 2027</v>
      </c>
      <c r="X161" s="25">
        <v>11</v>
      </c>
      <c r="Y161" s="25" t="str">
        <f t="shared" si="28"/>
        <v/>
      </c>
      <c r="Z161" s="25" t="str">
        <f t="shared" si="28"/>
        <v/>
      </c>
    </row>
    <row r="162" spans="2:26" ht="15">
      <c r="B162" s="22" t="s">
        <v>58</v>
      </c>
      <c r="C162" s="111"/>
      <c r="D162" s="112"/>
      <c r="E162" s="113"/>
      <c r="F162" s="23"/>
      <c r="G162" s="23"/>
      <c r="H162" s="24">
        <f t="shared" si="26"/>
        <v>2</v>
      </c>
      <c r="I162" s="24">
        <f t="shared" si="30"/>
        <v>2</v>
      </c>
      <c r="J162" s="24">
        <f t="shared" si="29"/>
        <v>2</v>
      </c>
      <c r="K162" s="24">
        <f t="shared" si="29"/>
        <v>2</v>
      </c>
      <c r="L162" s="24">
        <f t="shared" si="29"/>
        <v>2</v>
      </c>
      <c r="M162" s="24">
        <f t="shared" si="29"/>
        <v>2</v>
      </c>
      <c r="N162" s="24">
        <f t="shared" si="29"/>
        <v>2</v>
      </c>
      <c r="O162" s="24">
        <f t="shared" si="29"/>
        <v>2</v>
      </c>
      <c r="P162" s="24">
        <f t="shared" si="29"/>
        <v>2</v>
      </c>
      <c r="Q162" s="24">
        <f t="shared" si="29"/>
        <v>2</v>
      </c>
      <c r="R162" s="24">
        <f t="shared" si="29"/>
        <v>2</v>
      </c>
      <c r="S162" s="24">
        <f t="shared" si="29"/>
        <v>2</v>
      </c>
      <c r="T162" s="24">
        <f t="shared" si="29"/>
        <v>2</v>
      </c>
      <c r="U162" s="24">
        <f t="shared" si="29"/>
        <v>2</v>
      </c>
      <c r="V162" s="24">
        <f t="shared" si="29"/>
        <v>2</v>
      </c>
      <c r="W162" s="25" t="str">
        <f>CONCATENATE("2. pol. ",$H$149+5)</f>
        <v>2. pol. 2027</v>
      </c>
      <c r="X162" s="25">
        <v>12</v>
      </c>
      <c r="Y162" s="25" t="str">
        <f t="shared" si="28"/>
        <v/>
      </c>
      <c r="Z162" s="25" t="str">
        <f t="shared" si="28"/>
        <v/>
      </c>
    </row>
    <row r="163" spans="2:26" ht="15">
      <c r="B163" s="22" t="s">
        <v>59</v>
      </c>
      <c r="C163" s="111"/>
      <c r="D163" s="112"/>
      <c r="E163" s="113"/>
      <c r="F163" s="23"/>
      <c r="G163" s="23"/>
      <c r="H163" s="24">
        <f t="shared" si="26"/>
        <v>2</v>
      </c>
      <c r="I163" s="24">
        <f t="shared" si="30"/>
        <v>2</v>
      </c>
      <c r="J163" s="24">
        <f t="shared" si="29"/>
        <v>2</v>
      </c>
      <c r="K163" s="24">
        <f t="shared" si="29"/>
        <v>2</v>
      </c>
      <c r="L163" s="24">
        <f t="shared" si="29"/>
        <v>2</v>
      </c>
      <c r="M163" s="24">
        <f t="shared" si="29"/>
        <v>2</v>
      </c>
      <c r="N163" s="24">
        <f t="shared" si="29"/>
        <v>2</v>
      </c>
      <c r="O163" s="24">
        <f t="shared" si="29"/>
        <v>2</v>
      </c>
      <c r="P163" s="24">
        <f t="shared" si="29"/>
        <v>2</v>
      </c>
      <c r="Q163" s="24">
        <f t="shared" si="29"/>
        <v>2</v>
      </c>
      <c r="R163" s="24">
        <f t="shared" si="29"/>
        <v>2</v>
      </c>
      <c r="S163" s="24">
        <f t="shared" si="29"/>
        <v>2</v>
      </c>
      <c r="T163" s="24">
        <f t="shared" si="29"/>
        <v>2</v>
      </c>
      <c r="U163" s="24">
        <f t="shared" si="29"/>
        <v>2</v>
      </c>
      <c r="V163" s="24">
        <f t="shared" si="29"/>
        <v>2</v>
      </c>
      <c r="W163" s="25" t="str">
        <f>CONCATENATE("1. pol. ",$H$149+6)</f>
        <v>1. pol. 2028</v>
      </c>
      <c r="X163" s="25">
        <v>13</v>
      </c>
      <c r="Y163" s="25" t="str">
        <f t="shared" si="28"/>
        <v/>
      </c>
      <c r="Z163" s="25" t="str">
        <f t="shared" si="28"/>
        <v/>
      </c>
    </row>
    <row r="164" spans="2:26" ht="15">
      <c r="B164" s="22" t="s">
        <v>60</v>
      </c>
      <c r="C164" s="111"/>
      <c r="D164" s="112"/>
      <c r="E164" s="113"/>
      <c r="F164" s="23"/>
      <c r="G164" s="23"/>
      <c r="H164" s="24">
        <f t="shared" si="26"/>
        <v>2</v>
      </c>
      <c r="I164" s="24">
        <f t="shared" si="30"/>
        <v>2</v>
      </c>
      <c r="J164" s="24">
        <f t="shared" si="29"/>
        <v>2</v>
      </c>
      <c r="K164" s="24">
        <f t="shared" si="29"/>
        <v>2</v>
      </c>
      <c r="L164" s="24">
        <f t="shared" si="29"/>
        <v>2</v>
      </c>
      <c r="M164" s="24">
        <f t="shared" si="29"/>
        <v>2</v>
      </c>
      <c r="N164" s="24">
        <f t="shared" si="29"/>
        <v>2</v>
      </c>
      <c r="O164" s="24">
        <f t="shared" si="29"/>
        <v>2</v>
      </c>
      <c r="P164" s="24">
        <f t="shared" si="29"/>
        <v>2</v>
      </c>
      <c r="Q164" s="24">
        <f t="shared" si="29"/>
        <v>2</v>
      </c>
      <c r="R164" s="24">
        <f t="shared" si="29"/>
        <v>2</v>
      </c>
      <c r="S164" s="24">
        <f t="shared" si="29"/>
        <v>2</v>
      </c>
      <c r="T164" s="24">
        <f t="shared" si="29"/>
        <v>2</v>
      </c>
      <c r="U164" s="24">
        <f t="shared" si="29"/>
        <v>2</v>
      </c>
      <c r="V164" s="24">
        <f t="shared" si="29"/>
        <v>2</v>
      </c>
      <c r="W164" s="25" t="str">
        <f>CONCATENATE("2. pol. ",$H$149+6)</f>
        <v>2. pol. 2028</v>
      </c>
      <c r="X164" s="25">
        <v>14</v>
      </c>
      <c r="Y164" s="25" t="str">
        <f t="shared" si="28"/>
        <v/>
      </c>
      <c r="Z164" s="25" t="str">
        <f t="shared" si="28"/>
        <v/>
      </c>
    </row>
    <row r="165" spans="2:26" ht="15">
      <c r="B165" s="22" t="s">
        <v>61</v>
      </c>
      <c r="C165" s="111"/>
      <c r="D165" s="112"/>
      <c r="E165" s="113"/>
      <c r="F165" s="23"/>
      <c r="G165" s="23"/>
      <c r="H165" s="24">
        <f t="shared" si="26"/>
        <v>2</v>
      </c>
      <c r="I165" s="24">
        <f t="shared" si="30"/>
        <v>2</v>
      </c>
      <c r="J165" s="24">
        <f t="shared" si="29"/>
        <v>2</v>
      </c>
      <c r="K165" s="24">
        <f t="shared" si="29"/>
        <v>2</v>
      </c>
      <c r="L165" s="24">
        <f t="shared" si="29"/>
        <v>2</v>
      </c>
      <c r="M165" s="24">
        <f t="shared" si="29"/>
        <v>2</v>
      </c>
      <c r="N165" s="24">
        <f t="shared" si="29"/>
        <v>2</v>
      </c>
      <c r="O165" s="24">
        <f t="shared" si="29"/>
        <v>2</v>
      </c>
      <c r="P165" s="24">
        <f t="shared" si="29"/>
        <v>2</v>
      </c>
      <c r="Q165" s="24">
        <f t="shared" si="29"/>
        <v>2</v>
      </c>
      <c r="R165" s="24">
        <f t="shared" si="29"/>
        <v>2</v>
      </c>
      <c r="S165" s="24">
        <f t="shared" si="29"/>
        <v>2</v>
      </c>
      <c r="T165" s="24">
        <f t="shared" si="29"/>
        <v>2</v>
      </c>
      <c r="U165" s="24">
        <f t="shared" si="29"/>
        <v>2</v>
      </c>
      <c r="V165" s="24">
        <f t="shared" si="29"/>
        <v>2</v>
      </c>
      <c r="W165" s="25" t="str">
        <f>CONCATENATE("1. pol. ",$H$149+7)</f>
        <v>1. pol. 2029</v>
      </c>
      <c r="X165" s="25">
        <v>15</v>
      </c>
      <c r="Y165" s="25" t="str">
        <f t="shared" si="28"/>
        <v/>
      </c>
      <c r="Z165" s="25" t="str">
        <f t="shared" si="28"/>
        <v/>
      </c>
    </row>
    <row r="166" spans="2:22" ht="15">
      <c r="B166" s="22" t="s">
        <v>62</v>
      </c>
      <c r="C166" s="111"/>
      <c r="D166" s="112"/>
      <c r="E166" s="113"/>
      <c r="F166" s="23"/>
      <c r="G166" s="23"/>
      <c r="H166" s="24">
        <f t="shared" si="26"/>
        <v>2</v>
      </c>
      <c r="I166" s="24">
        <f t="shared" si="30"/>
        <v>2</v>
      </c>
      <c r="J166" s="24">
        <f t="shared" si="29"/>
        <v>2</v>
      </c>
      <c r="K166" s="24">
        <f t="shared" si="29"/>
        <v>2</v>
      </c>
      <c r="L166" s="24">
        <f t="shared" si="29"/>
        <v>2</v>
      </c>
      <c r="M166" s="24">
        <f t="shared" si="29"/>
        <v>2</v>
      </c>
      <c r="N166" s="24">
        <f t="shared" si="29"/>
        <v>2</v>
      </c>
      <c r="O166" s="24">
        <f t="shared" si="29"/>
        <v>2</v>
      </c>
      <c r="P166" s="24">
        <f t="shared" si="29"/>
        <v>2</v>
      </c>
      <c r="Q166" s="24">
        <f t="shared" si="29"/>
        <v>2</v>
      </c>
      <c r="R166" s="24">
        <f t="shared" si="29"/>
        <v>2</v>
      </c>
      <c r="S166" s="24">
        <f t="shared" si="29"/>
        <v>2</v>
      </c>
      <c r="T166" s="24">
        <f t="shared" si="29"/>
        <v>2</v>
      </c>
      <c r="U166" s="24">
        <f t="shared" si="29"/>
        <v>2</v>
      </c>
      <c r="V166" s="24">
        <f t="shared" si="29"/>
        <v>2</v>
      </c>
    </row>
    <row r="167" spans="2:22" ht="15">
      <c r="B167" s="22" t="s">
        <v>63</v>
      </c>
      <c r="C167" s="111"/>
      <c r="D167" s="112"/>
      <c r="E167" s="113"/>
      <c r="F167" s="23"/>
      <c r="G167" s="23"/>
      <c r="H167" s="24">
        <f t="shared" si="26"/>
        <v>2</v>
      </c>
      <c r="I167" s="24">
        <f t="shared" si="26"/>
        <v>2</v>
      </c>
      <c r="J167" s="24">
        <f t="shared" si="26"/>
        <v>2</v>
      </c>
      <c r="K167" s="24">
        <f t="shared" si="26"/>
        <v>2</v>
      </c>
      <c r="L167" s="24">
        <f t="shared" si="26"/>
        <v>2</v>
      </c>
      <c r="M167" s="24">
        <f t="shared" si="26"/>
        <v>2</v>
      </c>
      <c r="N167" s="24">
        <f t="shared" si="26"/>
        <v>2</v>
      </c>
      <c r="O167" s="24">
        <f t="shared" si="26"/>
        <v>2</v>
      </c>
      <c r="P167" s="24">
        <f t="shared" si="26"/>
        <v>2</v>
      </c>
      <c r="Q167" s="24">
        <f t="shared" si="26"/>
        <v>2</v>
      </c>
      <c r="R167" s="24">
        <f t="shared" si="26"/>
        <v>2</v>
      </c>
      <c r="S167" s="24">
        <f t="shared" si="26"/>
        <v>2</v>
      </c>
      <c r="T167" s="24">
        <f t="shared" si="26"/>
        <v>2</v>
      </c>
      <c r="U167" s="24">
        <f t="shared" si="26"/>
        <v>2</v>
      </c>
      <c r="V167" s="24">
        <f t="shared" si="26"/>
        <v>2</v>
      </c>
    </row>
    <row r="168" spans="2:22" ht="15">
      <c r="B168" s="22" t="s">
        <v>64</v>
      </c>
      <c r="C168" s="111"/>
      <c r="D168" s="112"/>
      <c r="E168" s="113"/>
      <c r="F168" s="23"/>
      <c r="G168" s="23"/>
      <c r="H168" s="24">
        <f t="shared" si="26"/>
        <v>2</v>
      </c>
      <c r="I168" s="24">
        <f t="shared" si="26"/>
        <v>2</v>
      </c>
      <c r="J168" s="24">
        <f t="shared" si="26"/>
        <v>2</v>
      </c>
      <c r="K168" s="24">
        <f t="shared" si="26"/>
        <v>2</v>
      </c>
      <c r="L168" s="24">
        <f t="shared" si="26"/>
        <v>2</v>
      </c>
      <c r="M168" s="24">
        <f t="shared" si="26"/>
        <v>2</v>
      </c>
      <c r="N168" s="24">
        <f t="shared" si="26"/>
        <v>2</v>
      </c>
      <c r="O168" s="24">
        <f t="shared" si="26"/>
        <v>2</v>
      </c>
      <c r="P168" s="24">
        <f t="shared" si="26"/>
        <v>2</v>
      </c>
      <c r="Q168" s="24">
        <f t="shared" si="26"/>
        <v>2</v>
      </c>
      <c r="R168" s="24">
        <f t="shared" si="26"/>
        <v>2</v>
      </c>
      <c r="S168" s="24">
        <f t="shared" si="26"/>
        <v>2</v>
      </c>
      <c r="T168" s="24">
        <f t="shared" si="26"/>
        <v>2</v>
      </c>
      <c r="U168" s="24">
        <f t="shared" si="26"/>
        <v>2</v>
      </c>
      <c r="V168" s="24">
        <f t="shared" si="26"/>
        <v>2</v>
      </c>
    </row>
    <row r="169" spans="2:22" ht="15">
      <c r="B169" s="22" t="s">
        <v>65</v>
      </c>
      <c r="C169" s="111"/>
      <c r="D169" s="112"/>
      <c r="E169" s="113"/>
      <c r="F169" s="23"/>
      <c r="G169" s="23"/>
      <c r="H169" s="24">
        <f t="shared" si="26"/>
        <v>2</v>
      </c>
      <c r="I169" s="24">
        <f t="shared" si="26"/>
        <v>2</v>
      </c>
      <c r="J169" s="24">
        <f t="shared" si="26"/>
        <v>2</v>
      </c>
      <c r="K169" s="24">
        <f t="shared" si="26"/>
        <v>2</v>
      </c>
      <c r="L169" s="24">
        <f t="shared" si="26"/>
        <v>2</v>
      </c>
      <c r="M169" s="24">
        <f t="shared" si="26"/>
        <v>2</v>
      </c>
      <c r="N169" s="24">
        <f t="shared" si="26"/>
        <v>2</v>
      </c>
      <c r="O169" s="24">
        <f t="shared" si="26"/>
        <v>2</v>
      </c>
      <c r="P169" s="24">
        <f t="shared" si="26"/>
        <v>2</v>
      </c>
      <c r="Q169" s="24">
        <f t="shared" si="26"/>
        <v>2</v>
      </c>
      <c r="R169" s="24">
        <f t="shared" si="26"/>
        <v>2</v>
      </c>
      <c r="S169" s="24">
        <f t="shared" si="26"/>
        <v>2</v>
      </c>
      <c r="T169" s="24">
        <f t="shared" si="26"/>
        <v>2</v>
      </c>
      <c r="U169" s="24">
        <f t="shared" si="26"/>
        <v>2</v>
      </c>
      <c r="V169" s="24">
        <f t="shared" si="26"/>
        <v>2</v>
      </c>
    </row>
    <row r="170" spans="2:22" ht="15">
      <c r="B170" s="22" t="s">
        <v>66</v>
      </c>
      <c r="C170" s="111"/>
      <c r="D170" s="112"/>
      <c r="E170" s="113"/>
      <c r="F170" s="23"/>
      <c r="G170" s="23"/>
      <c r="H170" s="24">
        <f t="shared" si="26"/>
        <v>2</v>
      </c>
      <c r="I170" s="24">
        <f t="shared" si="26"/>
        <v>2</v>
      </c>
      <c r="J170" s="24">
        <f t="shared" si="26"/>
        <v>2</v>
      </c>
      <c r="K170" s="24">
        <f t="shared" si="26"/>
        <v>2</v>
      </c>
      <c r="L170" s="24">
        <f t="shared" si="26"/>
        <v>2</v>
      </c>
      <c r="M170" s="24">
        <f t="shared" si="26"/>
        <v>2</v>
      </c>
      <c r="N170" s="24">
        <f t="shared" si="26"/>
        <v>2</v>
      </c>
      <c r="O170" s="24">
        <f t="shared" si="26"/>
        <v>2</v>
      </c>
      <c r="P170" s="24">
        <f t="shared" si="26"/>
        <v>2</v>
      </c>
      <c r="Q170" s="24">
        <f t="shared" si="26"/>
        <v>2</v>
      </c>
      <c r="R170" s="24">
        <f t="shared" si="26"/>
        <v>2</v>
      </c>
      <c r="S170" s="24">
        <f t="shared" si="26"/>
        <v>2</v>
      </c>
      <c r="T170" s="24">
        <f t="shared" si="26"/>
        <v>2</v>
      </c>
      <c r="U170" s="24">
        <f t="shared" si="26"/>
        <v>2</v>
      </c>
      <c r="V170" s="24">
        <f t="shared" si="26"/>
        <v>2</v>
      </c>
    </row>
    <row r="171" spans="2:3" ht="15">
      <c r="B171" s="55"/>
      <c r="C171" s="55"/>
    </row>
    <row r="172" spans="2:3" ht="15">
      <c r="B172" s="12"/>
      <c r="C172" s="12"/>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897 z 900 znaků</v>
      </c>
    </row>
    <row r="176" spans="2:22" ht="150" customHeight="1">
      <c r="B176" s="66" t="s">
        <v>165</v>
      </c>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12"/>
      <c r="C178" s="12"/>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876 z 900 znaků</v>
      </c>
    </row>
    <row r="182" spans="2:22" ht="307.2" customHeight="1">
      <c r="B182" s="66" t="s">
        <v>188</v>
      </c>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756 z 900 znaků</v>
      </c>
    </row>
    <row r="188" spans="2:22" ht="75.6" customHeight="1">
      <c r="B188" s="66" t="s">
        <v>166</v>
      </c>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v>17000000</v>
      </c>
      <c r="F193" s="103"/>
      <c r="G193" s="103">
        <v>17000000</v>
      </c>
      <c r="H193" s="103"/>
      <c r="I193" s="103">
        <v>17000000</v>
      </c>
      <c r="J193" s="103"/>
      <c r="K193" s="103">
        <v>17000000</v>
      </c>
      <c r="L193" s="103"/>
      <c r="M193" s="103">
        <v>17000000</v>
      </c>
      <c r="N193" s="103"/>
      <c r="O193" s="103">
        <v>17000000</v>
      </c>
      <c r="P193" s="103"/>
      <c r="Q193" s="101"/>
      <c r="R193" s="101"/>
      <c r="S193" s="109"/>
      <c r="T193" s="109"/>
      <c r="U193" s="104"/>
      <c r="V193" s="104"/>
      <c r="W193" s="162"/>
      <c r="X193" s="162"/>
    </row>
    <row r="194" spans="2:24" ht="30" customHeight="1">
      <c r="B194" s="110"/>
      <c r="C194" s="105" t="s">
        <v>76</v>
      </c>
      <c r="D194" s="105"/>
      <c r="E194" s="106">
        <f>SUM(E192:F193)</f>
        <v>17000000</v>
      </c>
      <c r="F194" s="106"/>
      <c r="G194" s="106">
        <f>SUM(G192:H193)</f>
        <v>17000000</v>
      </c>
      <c r="H194" s="106"/>
      <c r="I194" s="106">
        <f>SUM(I192:J193)</f>
        <v>17000000</v>
      </c>
      <c r="J194" s="106"/>
      <c r="K194" s="106">
        <f>SUM(K192:L193)</f>
        <v>17000000</v>
      </c>
      <c r="L194" s="106"/>
      <c r="M194" s="106">
        <f>SUM(M192:N193)</f>
        <v>17000000</v>
      </c>
      <c r="N194" s="106"/>
      <c r="O194" s="106">
        <f>SUM(O192:P193)</f>
        <v>17000000</v>
      </c>
      <c r="P194" s="106"/>
      <c r="Q194" s="109"/>
      <c r="R194" s="109"/>
      <c r="S194" s="109"/>
      <c r="T194" s="109"/>
      <c r="U194" s="108"/>
      <c r="V194" s="108"/>
      <c r="W194" s="161"/>
      <c r="X194" s="161"/>
    </row>
    <row r="195" spans="2:24" ht="30" customHeight="1">
      <c r="B195" s="110" t="s">
        <v>89</v>
      </c>
      <c r="C195" s="107" t="s">
        <v>77</v>
      </c>
      <c r="D195" s="107"/>
      <c r="E195" s="103">
        <v>17000000</v>
      </c>
      <c r="F195" s="103"/>
      <c r="G195" s="103">
        <v>17000000</v>
      </c>
      <c r="H195" s="103"/>
      <c r="I195" s="103">
        <v>17000000</v>
      </c>
      <c r="J195" s="103"/>
      <c r="K195" s="103">
        <v>17000000</v>
      </c>
      <c r="L195" s="103"/>
      <c r="M195" s="103">
        <v>17000000</v>
      </c>
      <c r="N195" s="103"/>
      <c r="O195" s="103">
        <v>17000000</v>
      </c>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17000000</v>
      </c>
      <c r="F197" s="106"/>
      <c r="G197" s="106">
        <f aca="true" t="shared" si="31" ref="G197">SUM(G195:H196)</f>
        <v>17000000</v>
      </c>
      <c r="H197" s="106"/>
      <c r="I197" s="106">
        <f aca="true" t="shared" si="32" ref="I197">SUM(I195:J196)</f>
        <v>17000000</v>
      </c>
      <c r="J197" s="106"/>
      <c r="K197" s="106">
        <f aca="true" t="shared" si="33" ref="K197">SUM(K195:L196)</f>
        <v>17000000</v>
      </c>
      <c r="L197" s="106"/>
      <c r="M197" s="106">
        <f aca="true" t="shared" si="34" ref="M197">SUM(M195:N196)</f>
        <v>17000000</v>
      </c>
      <c r="N197" s="106"/>
      <c r="O197" s="106">
        <f aca="true" t="shared" si="35" ref="O197">SUM(O195:P196)</f>
        <v>17000000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6" ref="G198">G194-G197</f>
        <v>0</v>
      </c>
      <c r="H198" s="100"/>
      <c r="I198" s="100">
        <f aca="true" t="shared" si="37" ref="I198">I194-I197</f>
        <v>0</v>
      </c>
      <c r="J198" s="100"/>
      <c r="K198" s="100">
        <f aca="true" t="shared" si="38" ref="K198">K194-K197</f>
        <v>0</v>
      </c>
      <c r="L198" s="100"/>
      <c r="M198" s="100">
        <f aca="true" t="shared" si="39" ref="M198">M194-M197</f>
        <v>0</v>
      </c>
      <c r="N198" s="100"/>
      <c r="O198" s="100">
        <f aca="true" t="shared" si="40" ref="O198">O194-O197</f>
        <v>0</v>
      </c>
      <c r="P198" s="100"/>
      <c r="Q198" s="101"/>
      <c r="R198" s="101"/>
      <c r="S198" s="102"/>
      <c r="T198" s="102"/>
      <c r="U198" s="102"/>
      <c r="V198" s="102"/>
      <c r="W198" s="160"/>
      <c r="X198" s="160"/>
    </row>
    <row r="199" spans="2:18" ht="15">
      <c r="B199" s="89"/>
      <c r="C199" s="89"/>
      <c r="Q199" s="8"/>
      <c r="R199" s="8"/>
    </row>
    <row r="201" ht="18">
      <c r="B201" s="13" t="s">
        <v>131</v>
      </c>
    </row>
    <row r="202" spans="2:22" ht="13.65" customHeight="1">
      <c r="B202" s="9" t="s">
        <v>130</v>
      </c>
      <c r="C202" s="39"/>
      <c r="V202" s="11" t="str">
        <f>CONCATENATE("Napsáno ",LEN(B203)," z 600 znaků")</f>
        <v>Napsáno 439 z 600 znaků</v>
      </c>
    </row>
    <row r="203" spans="2:22" ht="64.2" customHeight="1">
      <c r="B203" s="166" t="s">
        <v>167</v>
      </c>
      <c r="C203" s="167"/>
      <c r="D203" s="167"/>
      <c r="E203" s="167"/>
      <c r="F203" s="167"/>
      <c r="G203" s="167"/>
      <c r="H203" s="167"/>
      <c r="I203" s="167"/>
      <c r="J203" s="167"/>
      <c r="K203" s="167"/>
      <c r="L203" s="167"/>
      <c r="M203" s="167"/>
      <c r="N203" s="167"/>
      <c r="O203" s="167"/>
      <c r="P203" s="167"/>
      <c r="Q203" s="167"/>
      <c r="R203" s="167"/>
      <c r="S203" s="167"/>
      <c r="T203" s="167"/>
      <c r="U203" s="167"/>
      <c r="V203" s="168"/>
    </row>
    <row r="206" spans="2:4" ht="15">
      <c r="B206" s="17" t="s">
        <v>151</v>
      </c>
      <c r="C206" s="17"/>
      <c r="D206" s="17"/>
    </row>
    <row r="207" ht="15">
      <c r="B207" s="1" t="s">
        <v>156</v>
      </c>
    </row>
    <row r="208" spans="2:10" ht="15">
      <c r="B208" s="164"/>
      <c r="C208" s="164"/>
      <c r="D208" s="164"/>
      <c r="E208" s="164"/>
      <c r="F208" s="164"/>
      <c r="G208" s="164"/>
      <c r="H208" s="164"/>
      <c r="I208" s="164"/>
      <c r="J208" s="164"/>
    </row>
    <row r="209" spans="2:9" ht="50.1" customHeight="1">
      <c r="B209" s="165" t="s">
        <v>152</v>
      </c>
      <c r="C209" s="165"/>
      <c r="D209" s="165"/>
      <c r="E209" s="165"/>
      <c r="F209" s="165"/>
      <c r="G209" s="165"/>
      <c r="H209" s="165"/>
      <c r="I209" s="165"/>
    </row>
    <row r="210" spans="2:9" ht="24" customHeight="1">
      <c r="B210" s="165" t="s">
        <v>153</v>
      </c>
      <c r="C210" s="165"/>
      <c r="D210" s="165"/>
      <c r="E210" s="165"/>
      <c r="F210" s="165"/>
      <c r="G210" s="165"/>
      <c r="H210" s="165"/>
      <c r="I210" s="165"/>
    </row>
    <row r="211" spans="2:9" ht="28.5" customHeight="1">
      <c r="B211" s="165" t="s">
        <v>154</v>
      </c>
      <c r="C211" s="165"/>
      <c r="D211" s="165"/>
      <c r="E211" s="165"/>
      <c r="F211" s="165"/>
      <c r="G211" s="165"/>
      <c r="H211" s="165"/>
      <c r="I211" s="165"/>
    </row>
    <row r="212" spans="2:9" ht="37.5" customHeight="1">
      <c r="B212" s="165" t="s">
        <v>155</v>
      </c>
      <c r="C212" s="165"/>
      <c r="D212" s="165"/>
      <c r="E212" s="165"/>
      <c r="F212" s="165"/>
      <c r="G212" s="165"/>
      <c r="H212" s="165"/>
      <c r="I212" s="165"/>
    </row>
  </sheetData>
  <mergeCells count="315">
    <mergeCell ref="B208:J208"/>
    <mergeCell ref="B209:I209"/>
    <mergeCell ref="B210:I210"/>
    <mergeCell ref="B211:I211"/>
    <mergeCell ref="B212:I212"/>
    <mergeCell ref="B203:V203"/>
    <mergeCell ref="P17:T17"/>
    <mergeCell ref="B10:M20"/>
    <mergeCell ref="E36:F36"/>
    <mergeCell ref="B34:V34"/>
    <mergeCell ref="B35:V35"/>
    <mergeCell ref="B39:V39"/>
    <mergeCell ref="B36:C36"/>
    <mergeCell ref="B29:G29"/>
    <mergeCell ref="B30:G30"/>
    <mergeCell ref="B27:G27"/>
    <mergeCell ref="B28:G28"/>
    <mergeCell ref="B24:G24"/>
    <mergeCell ref="H24:V24"/>
    <mergeCell ref="H25:V25"/>
    <mergeCell ref="H26:V26"/>
    <mergeCell ref="H27:V27"/>
    <mergeCell ref="H28:V28"/>
    <mergeCell ref="H29:V29"/>
    <mergeCell ref="B64:V64"/>
    <mergeCell ref="B65:C65"/>
    <mergeCell ref="B68:V68"/>
    <mergeCell ref="B70:V70"/>
    <mergeCell ref="B71:C71"/>
    <mergeCell ref="B97:V97"/>
    <mergeCell ref="B74:V74"/>
    <mergeCell ref="B76:V76"/>
    <mergeCell ref="B78:V78"/>
    <mergeCell ref="B80:V80"/>
    <mergeCell ref="B81:V81"/>
    <mergeCell ref="B83:V83"/>
    <mergeCell ref="B85:V85"/>
    <mergeCell ref="B86:V86"/>
    <mergeCell ref="B88:V88"/>
    <mergeCell ref="B90:V90"/>
    <mergeCell ref="B91:V91"/>
    <mergeCell ref="B93:V93"/>
    <mergeCell ref="B94:C94"/>
    <mergeCell ref="B113:V113"/>
    <mergeCell ref="B114:C114"/>
    <mergeCell ref="B117:V117"/>
    <mergeCell ref="B118:F118"/>
    <mergeCell ref="G118:H118"/>
    <mergeCell ref="I118:J118"/>
    <mergeCell ref="K118:L118"/>
    <mergeCell ref="M118:N118"/>
    <mergeCell ref="O118:P118"/>
    <mergeCell ref="Q118:R118"/>
    <mergeCell ref="S118:T118"/>
    <mergeCell ref="U118:V118"/>
    <mergeCell ref="B101:V101"/>
    <mergeCell ref="B103:V103"/>
    <mergeCell ref="B105:V105"/>
    <mergeCell ref="B107:V107"/>
    <mergeCell ref="B109:V109"/>
    <mergeCell ref="B111:V111"/>
    <mergeCell ref="B119:B122"/>
    <mergeCell ref="C119:F119"/>
    <mergeCell ref="G119:H119"/>
    <mergeCell ref="I119:J119"/>
    <mergeCell ref="K119:L119"/>
    <mergeCell ref="M119:N119"/>
    <mergeCell ref="O119:P119"/>
    <mergeCell ref="Q119:R119"/>
    <mergeCell ref="S119:T119"/>
    <mergeCell ref="C121:F121"/>
    <mergeCell ref="G121:H121"/>
    <mergeCell ref="I121:J121"/>
    <mergeCell ref="K121:L121"/>
    <mergeCell ref="M121:N121"/>
    <mergeCell ref="O121:P121"/>
    <mergeCell ref="Q121:R121"/>
    <mergeCell ref="S121:T121"/>
    <mergeCell ref="U119:V119"/>
    <mergeCell ref="C120:F120"/>
    <mergeCell ref="G120:H120"/>
    <mergeCell ref="I120:J120"/>
    <mergeCell ref="K120:L120"/>
    <mergeCell ref="M120:N120"/>
    <mergeCell ref="O120:P120"/>
    <mergeCell ref="Q120:R120"/>
    <mergeCell ref="S120:T120"/>
    <mergeCell ref="U120:V120"/>
    <mergeCell ref="U121:V121"/>
    <mergeCell ref="Q122:R122"/>
    <mergeCell ref="S122:T122"/>
    <mergeCell ref="U122:V122"/>
    <mergeCell ref="B123:B125"/>
    <mergeCell ref="C123:F123"/>
    <mergeCell ref="G123:H123"/>
    <mergeCell ref="I123:J123"/>
    <mergeCell ref="K123:L123"/>
    <mergeCell ref="M123:N123"/>
    <mergeCell ref="O123:P123"/>
    <mergeCell ref="C122:F122"/>
    <mergeCell ref="G122:H122"/>
    <mergeCell ref="I122:J122"/>
    <mergeCell ref="K122:L122"/>
    <mergeCell ref="M122:N122"/>
    <mergeCell ref="O122:P122"/>
    <mergeCell ref="Q123:R123"/>
    <mergeCell ref="S123:T123"/>
    <mergeCell ref="U123:V123"/>
    <mergeCell ref="C124:F124"/>
    <mergeCell ref="G124:H124"/>
    <mergeCell ref="I124:J124"/>
    <mergeCell ref="K124:L124"/>
    <mergeCell ref="M124:N124"/>
    <mergeCell ref="O124:P124"/>
    <mergeCell ref="Q124:R124"/>
    <mergeCell ref="S124:T124"/>
    <mergeCell ref="U124:V124"/>
    <mergeCell ref="C125:F125"/>
    <mergeCell ref="G125:H125"/>
    <mergeCell ref="I125:J125"/>
    <mergeCell ref="K125:L125"/>
    <mergeCell ref="M125:N125"/>
    <mergeCell ref="O125:P125"/>
    <mergeCell ref="Q125:R125"/>
    <mergeCell ref="S125:T125"/>
    <mergeCell ref="U125:V125"/>
    <mergeCell ref="B126:F126"/>
    <mergeCell ref="G126:H126"/>
    <mergeCell ref="I126:J126"/>
    <mergeCell ref="K126:L126"/>
    <mergeCell ref="M126:N126"/>
    <mergeCell ref="O126:P126"/>
    <mergeCell ref="Q126:R126"/>
    <mergeCell ref="S126:T126"/>
    <mergeCell ref="U126:V126"/>
    <mergeCell ref="B128:F128"/>
    <mergeCell ref="G128:J128"/>
    <mergeCell ref="B133:V133"/>
    <mergeCell ref="B134:C134"/>
    <mergeCell ref="B137:V137"/>
    <mergeCell ref="B138:D138"/>
    <mergeCell ref="E138:F138"/>
    <mergeCell ref="G138:J138"/>
    <mergeCell ref="K138:V138"/>
    <mergeCell ref="B141:D141"/>
    <mergeCell ref="E141:F141"/>
    <mergeCell ref="G141:J141"/>
    <mergeCell ref="K141:V141"/>
    <mergeCell ref="B145:V145"/>
    <mergeCell ref="B139:D139"/>
    <mergeCell ref="E139:F139"/>
    <mergeCell ref="G139:J139"/>
    <mergeCell ref="K139:V139"/>
    <mergeCell ref="B140:D140"/>
    <mergeCell ref="E140:F140"/>
    <mergeCell ref="G140:J140"/>
    <mergeCell ref="K140:V140"/>
    <mergeCell ref="E142:F142"/>
    <mergeCell ref="B142:D142"/>
    <mergeCell ref="L149:M149"/>
    <mergeCell ref="N149:O149"/>
    <mergeCell ref="P149:Q149"/>
    <mergeCell ref="R149:S149"/>
    <mergeCell ref="T149:U149"/>
    <mergeCell ref="C151:E151"/>
    <mergeCell ref="B147:C147"/>
    <mergeCell ref="B149:E150"/>
    <mergeCell ref="F149:F150"/>
    <mergeCell ref="G149:G150"/>
    <mergeCell ref="H149:I149"/>
    <mergeCell ref="J149:K149"/>
    <mergeCell ref="C158:E158"/>
    <mergeCell ref="C159:E159"/>
    <mergeCell ref="C160:E160"/>
    <mergeCell ref="C161:E161"/>
    <mergeCell ref="C162:E162"/>
    <mergeCell ref="C163:E163"/>
    <mergeCell ref="C152:E152"/>
    <mergeCell ref="C153:E153"/>
    <mergeCell ref="C154:E154"/>
    <mergeCell ref="C155:E155"/>
    <mergeCell ref="C156:E156"/>
    <mergeCell ref="C157:E157"/>
    <mergeCell ref="C170:E170"/>
    <mergeCell ref="B171:C171"/>
    <mergeCell ref="B174:V174"/>
    <mergeCell ref="B176:V176"/>
    <mergeCell ref="B177:C177"/>
    <mergeCell ref="B180:V180"/>
    <mergeCell ref="C164:E164"/>
    <mergeCell ref="C165:E165"/>
    <mergeCell ref="C166:E166"/>
    <mergeCell ref="C167:E167"/>
    <mergeCell ref="C168:E168"/>
    <mergeCell ref="C169:E169"/>
    <mergeCell ref="W191:X191"/>
    <mergeCell ref="B182:V182"/>
    <mergeCell ref="B183:C183"/>
    <mergeCell ref="B186:V186"/>
    <mergeCell ref="B188:V188"/>
    <mergeCell ref="B190:L190"/>
    <mergeCell ref="B191:D191"/>
    <mergeCell ref="E191:F191"/>
    <mergeCell ref="G191:H191"/>
    <mergeCell ref="I191:J191"/>
    <mergeCell ref="K191:L191"/>
    <mergeCell ref="W192:X192"/>
    <mergeCell ref="B192:B194"/>
    <mergeCell ref="C192:D192"/>
    <mergeCell ref="E192:F192"/>
    <mergeCell ref="G192:H192"/>
    <mergeCell ref="I192:J192"/>
    <mergeCell ref="K192:L192"/>
    <mergeCell ref="C193:D193"/>
    <mergeCell ref="E193:F193"/>
    <mergeCell ref="G193:H193"/>
    <mergeCell ref="I193:J193"/>
    <mergeCell ref="W193:X193"/>
    <mergeCell ref="C194:D194"/>
    <mergeCell ref="E194:F194"/>
    <mergeCell ref="G194:H194"/>
    <mergeCell ref="I194:J194"/>
    <mergeCell ref="K194:L194"/>
    <mergeCell ref="M194:N194"/>
    <mergeCell ref="O194:P194"/>
    <mergeCell ref="Q194:R194"/>
    <mergeCell ref="S194:T194"/>
    <mergeCell ref="K193:L193"/>
    <mergeCell ref="M193:N193"/>
    <mergeCell ref="O193:P193"/>
    <mergeCell ref="B199:C199"/>
    <mergeCell ref="W194:X194"/>
    <mergeCell ref="B195:B197"/>
    <mergeCell ref="C195:D195"/>
    <mergeCell ref="E195:F195"/>
    <mergeCell ref="G195:H195"/>
    <mergeCell ref="I195:J195"/>
    <mergeCell ref="K195:L195"/>
    <mergeCell ref="M195:N195"/>
    <mergeCell ref="O195:P195"/>
    <mergeCell ref="W196:X196"/>
    <mergeCell ref="C197:D197"/>
    <mergeCell ref="E197:F197"/>
    <mergeCell ref="G197:H197"/>
    <mergeCell ref="I197:J197"/>
    <mergeCell ref="K197:L197"/>
    <mergeCell ref="Q195:R195"/>
    <mergeCell ref="S195:T195"/>
    <mergeCell ref="U195:V195"/>
    <mergeCell ref="W195:X195"/>
    <mergeCell ref="C196:D196"/>
    <mergeCell ref="E196:F196"/>
    <mergeCell ref="G196:H196"/>
    <mergeCell ref="I196:J196"/>
    <mergeCell ref="M196:N196"/>
    <mergeCell ref="W198:X198"/>
    <mergeCell ref="B198:D198"/>
    <mergeCell ref="E198:F198"/>
    <mergeCell ref="G198:H198"/>
    <mergeCell ref="I198:J198"/>
    <mergeCell ref="K198:L198"/>
    <mergeCell ref="M198:N198"/>
    <mergeCell ref="M197:N197"/>
    <mergeCell ref="O197:P197"/>
    <mergeCell ref="Q197:R197"/>
    <mergeCell ref="S197:T197"/>
    <mergeCell ref="U197:V197"/>
    <mergeCell ref="W197:X197"/>
    <mergeCell ref="O198:P198"/>
    <mergeCell ref="Q198:R198"/>
    <mergeCell ref="S198:T198"/>
    <mergeCell ref="U198:V198"/>
    <mergeCell ref="O196:P196"/>
    <mergeCell ref="Q196:R196"/>
    <mergeCell ref="S196:T196"/>
    <mergeCell ref="U196:V196"/>
    <mergeCell ref="K196:L196"/>
    <mergeCell ref="U194:V194"/>
    <mergeCell ref="M192:N192"/>
    <mergeCell ref="O192:P192"/>
    <mergeCell ref="Q192:R192"/>
    <mergeCell ref="S192:T192"/>
    <mergeCell ref="U192:V192"/>
    <mergeCell ref="M191:N191"/>
    <mergeCell ref="O191:P191"/>
    <mergeCell ref="Q191:R191"/>
    <mergeCell ref="Q193:R193"/>
    <mergeCell ref="S193:T193"/>
    <mergeCell ref="U193:V193"/>
    <mergeCell ref="S191:T191"/>
    <mergeCell ref="U191:V191"/>
    <mergeCell ref="P10:T10"/>
    <mergeCell ref="P12:T12"/>
    <mergeCell ref="P13:T13"/>
    <mergeCell ref="P14:T14"/>
    <mergeCell ref="P15:T15"/>
    <mergeCell ref="P16:T16"/>
    <mergeCell ref="P18:T18"/>
    <mergeCell ref="P19:T19"/>
    <mergeCell ref="P20:T20"/>
    <mergeCell ref="P21:T21"/>
    <mergeCell ref="B25:G25"/>
    <mergeCell ref="B26:G26"/>
    <mergeCell ref="B55:C55"/>
    <mergeCell ref="B58:V58"/>
    <mergeCell ref="B59:V59"/>
    <mergeCell ref="B61:V61"/>
    <mergeCell ref="B62:C62"/>
    <mergeCell ref="B41:V41"/>
    <mergeCell ref="B42:C42"/>
    <mergeCell ref="B47:V47"/>
    <mergeCell ref="B48:C48"/>
    <mergeCell ref="B51:V51"/>
    <mergeCell ref="B54:V54"/>
    <mergeCell ref="H30:V30"/>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Zadavatel (Nositel)'!$A$2" display="Nahoru"/>
    <hyperlink ref="P4" location="'Zadavatel (Nositel)'!$A$23" display="1. Základní údaje"/>
    <hyperlink ref="P5" location="'Zadavatel (Nositel)'!$A$33" display="2. Tématické zaměření projektu dle FST "/>
    <hyperlink ref="P6" location="'Zadavatel (Nositel)'!$A$38" display="3. Stručný popis projektu – abstrakt "/>
    <hyperlink ref="P7" location="'Zadavatel (Nositel)'!$A$44" display="4. Aktuální připravenost projektového záměru"/>
    <hyperlink ref="P8" location="'Zadavatel (Nositel)'!$A$50" display="5. Profil subjektu"/>
    <hyperlink ref="P9" location="'Zadavatel (Nositel)'!$A$57" display="6. Identifikace cílů, přínosů a dopadů projektu"/>
    <hyperlink ref="P10" location="'Zadavatel (Nositel)'!$A$67" display="7. Charakteristika věcné části projektu "/>
    <hyperlink ref="P11" location="'Zadavatel (Nositel)'!$A$73" display="8. Transformační potenciál projektu"/>
    <hyperlink ref="P12" location="'Zadavatel (Nositel)'!$A$96" display="9. Popis stavebně-technického řešení"/>
    <hyperlink ref="P13" location="'Zadavatel (Nositel)'!$A$116" display="10. Celkové náklady projektu "/>
    <hyperlink ref="P14" location="'Zadavatel (Nositel)'!$A$136" display="11. Spolufinancování"/>
    <hyperlink ref="P15" location="'Zadavatel (Nositel)'!$A$144" display="12. Harmonogram projektu "/>
    <hyperlink ref="P16" location="'Zadavatel (Nositel)'!$A$173" display="13. Zkušenosti v oblasti řízení projektu"/>
    <hyperlink ref="P17" location="'Zadavatel (Nositel)'!$A$179" display="14. Analýza rizik a varianty řešení"/>
    <hyperlink ref="P18" location="'Zadavatel (Nositel)'!$A$185" display="15. Finanční a věcná udržitelnost projektu"/>
    <hyperlink ref="P19" location="'Zadavatel (Nositel)'!$A$201" display="16. Soulad se strategiemi"/>
    <hyperlink ref="P20:T20" location="'Zadavatel (Nositel)'!A206" display="17. Čestné prohlášení"/>
    <hyperlink ref="H28" r:id="rId1" display="mailto:vojtech.franta@kr-karlovarsky.cz"/>
  </hyperlinks>
  <printOptions/>
  <pageMargins left="0.7" right="0.7" top="0.787401575" bottom="0.787401575" header="0.3" footer="0.3"/>
  <pageSetup fitToHeight="0" fitToWidth="1" horizontalDpi="600" verticalDpi="600" orientation="landscape" paperSize="9" scale="57"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185" activePane="bottomLeft" state="frozen"/>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174"/>
      <c r="D64" s="174"/>
      <c r="E64" s="174"/>
      <c r="F64" s="174"/>
      <c r="G64" s="174"/>
      <c r="H64" s="174"/>
      <c r="I64" s="174"/>
      <c r="J64" s="174"/>
      <c r="K64" s="174"/>
      <c r="L64" s="174"/>
      <c r="M64" s="174"/>
      <c r="N64" s="174"/>
      <c r="O64" s="174"/>
      <c r="P64" s="174"/>
      <c r="Q64" s="174"/>
      <c r="R64" s="174"/>
      <c r="S64" s="174"/>
      <c r="T64" s="174"/>
      <c r="U64" s="174"/>
      <c r="V64" s="174"/>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1'!$A$2" display="Nahoru"/>
    <hyperlink ref="P6" location="'Partner 1'!$A$23" display="1. Základní údaje"/>
    <hyperlink ref="P7" location="'Partner 1'!$A$33" display="2. Tématické zaměření projektu dle FST "/>
    <hyperlink ref="P8" location="'Partner 1'!$A$38" display="3. Stručný popis projektu – abstrakt "/>
    <hyperlink ref="P9" location="'Partner 1'!$A$44" display="4. Aktuální připravenost projektového záměru"/>
    <hyperlink ref="P10" location="'Partner 1'!$A$50" display="5. Profil subjektu"/>
    <hyperlink ref="P11" location="'Partner 1'!$A$57" display="6. Identifikace cílů, přínosů a dopadů projektu"/>
    <hyperlink ref="P12" location="'Partner 1'!$A$67" display="7. Charakteristika věcné části projektu "/>
    <hyperlink ref="P13" location="'Partner 1'!$A$73" display="8. Transformační potenciál projektu"/>
    <hyperlink ref="P14" location="'Partner 1'!$A$96" display="9. Popis stavebně-technického řešení"/>
    <hyperlink ref="P15" location="'Partner 1'!$A$116" display="10. Celkové náklady projektu "/>
    <hyperlink ref="P16" location="'Partner 1'!$A$136" display="11. Spolufinancování"/>
    <hyperlink ref="P17" location="'Partner 1'!$A$144" display="12. Harmonogram projektu "/>
    <hyperlink ref="P18" location="'Partner 1'!$A$173" display="13. Zkušenosti v oblasti řízení projektu"/>
    <hyperlink ref="P19" location="'Partner 1'!$A$179" display="14. Analýza rizik a varianty řešení"/>
    <hyperlink ref="P20" location="'Partner 1'!$A$185" display="15. Finanční a věcná udržitelnost projektu"/>
  </hyperlink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2'!$A$2" display="Nahoru"/>
    <hyperlink ref="P6" location="'Partner 2'!$A$23" display="1. Základní údaje"/>
    <hyperlink ref="P7" location="'Partner 2'!$A$33" display="2. Tématické zaměření projektu dle FST "/>
    <hyperlink ref="P8" location="'Partner 2'!$A$38" display="3. Stručný popis projektu – abstrakt "/>
    <hyperlink ref="P9" location="'Partner 2'!$A$44" display="4. Aktuální připravenost projektového záměru"/>
    <hyperlink ref="P10" location="'Partner 2'!$A$50" display="5. Profil subjektu"/>
    <hyperlink ref="P11" location="'Partner 2'!$A$57" display="6. Identifikace cílů, přínosů a dopadů projektu"/>
    <hyperlink ref="P12" location="'Partner 2'!$A$67" display="7. Charakteristika věcné části projektu "/>
    <hyperlink ref="P13" location="'Partner 2'!$A$73" display="8. Transformační potenciál projektu"/>
    <hyperlink ref="P14" location="'Partner 2'!$A$96" display="9. Popis stavebně-technického řešení"/>
    <hyperlink ref="P15" location="'Partner 2'!$A$116" display="10. Celkové náklady projektu "/>
    <hyperlink ref="P16" location="'Partner 2'!$A$136" display="11. Spolufinancování"/>
    <hyperlink ref="P17" location="'Partner 2'!$A$144" display="12. Harmonogram projektu "/>
    <hyperlink ref="P18" location="'Partner 2'!$A$173" display="13. Zkušenosti v oblasti řízení projektu"/>
    <hyperlink ref="P19" location="'Partner 2'!$A$179" display="14. Analýza rizik a varianty řešení"/>
    <hyperlink ref="P20" location="'Partner 2'!$A$185" display="15. Finanční a věcná udržitelnost projektu"/>
  </hyperlink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3'!$A$2" display="Nahoru"/>
    <hyperlink ref="P6" location="'Partner 3'!$A$23" display="1. Základní údaje"/>
    <hyperlink ref="P7" location="'Partner 3'!$A$33" display="2. Tématické zaměření projektu dle FST "/>
    <hyperlink ref="P8" location="'Partner 3'!$A$38" display="3. Stručný popis projektu – abstrakt "/>
    <hyperlink ref="P9" location="'Partner 3'!$A$44" display="4. Aktuální připravenost projektového záměru"/>
    <hyperlink ref="P10" location="'Partner 3'!$A$50" display="5. Profil subjektu"/>
    <hyperlink ref="P11" location="'Partner 3'!$A$57" display="6. Identifikace cílů, přínosů a dopadů projektu"/>
    <hyperlink ref="P12" location="'Partner 3'!$A$67" display="7. Charakteristika věcné části projektu "/>
    <hyperlink ref="P13" location="'Partner 3'!$A$73" display="8. Transformační potenciál projektu"/>
    <hyperlink ref="P14" location="'Partner 3'!$A$96" display="9. Popis stavebně-technického řešení"/>
    <hyperlink ref="P15" location="'Partner 3'!$A$116" display="10. Celkové náklady projektu "/>
    <hyperlink ref="P16" location="'Partner 3'!$A$136" display="11. Spolufinancování"/>
    <hyperlink ref="P17" location="'Partner 3'!$A$144" display="12. Harmonogram projektu "/>
    <hyperlink ref="P18" location="'Partner 3'!$A$173" display="13. Zkušenosti v oblasti řízení projektu"/>
    <hyperlink ref="P19" location="'Partner 3'!$A$179" display="14. Analýza rizik a varianty řešení"/>
    <hyperlink ref="P20" location="'Partner 3'!$A$185" display="15. Finanční a věcná udržitelnost projektu"/>
  </hyperlink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4'!$A$2" display="Nahoru"/>
    <hyperlink ref="P6" location="'Partner 4'!$A$23" display="1. Základní údaje"/>
    <hyperlink ref="P7" location="'Partner 4'!$A$33" display="2. Tématické zaměření projektu dle FST "/>
    <hyperlink ref="P8" location="'Partner 4'!$A$38" display="3. Stručný popis projektu – abstrakt "/>
    <hyperlink ref="P9" location="'Partner 4'!$A$44" display="4. Aktuální připravenost projektového záměru"/>
    <hyperlink ref="P10" location="'Partner 4'!$A$50" display="5. Profil subjektu"/>
    <hyperlink ref="P11" location="'Partner 4'!$A$57" display="6. Identifikace cílů, přínosů a dopadů projektu"/>
    <hyperlink ref="P12" location="'Partner 4'!$A$67" display="7. Charakteristika věcné části projektu "/>
    <hyperlink ref="P13" location="'Partner 4'!$A$73" display="8. Transformační potenciál projektu"/>
    <hyperlink ref="P14" location="'Partner 4'!$A$96" display="9. Popis stavebně-technického řešení"/>
    <hyperlink ref="P15" location="'Partner 4'!$A$116" display="10. Celkové náklady projektu "/>
    <hyperlink ref="P16" location="'Partner 4'!$A$136" display="11. Spolufinancování"/>
    <hyperlink ref="P17" location="'Partner 4'!$A$144" display="12. Harmonogram projektu "/>
    <hyperlink ref="P18" location="'Partner 4'!$A$173" display="13. Zkušenosti v oblasti řízení projektu"/>
    <hyperlink ref="P19" location="'Partner 4'!$A$179" display="14. Analýza rizik a varianty řešení"/>
    <hyperlink ref="P20" location="'Partner 4'!$A$185" display="15. Finanční a věcná udržitelnost projektu"/>
  </hyperlink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0"/>
      <c r="C66" s="30"/>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5'!$A$2" display="Nahoru"/>
    <hyperlink ref="P6" location="'Partner 5'!$A$23" display="1. Základní údaje"/>
    <hyperlink ref="P7" location="'Partner 5'!$A$33" display="2. Tématické zaměření projektu dle FST "/>
    <hyperlink ref="P8" location="'Partner 5'!$A$38" display="3. Stručný popis projektu – abstrakt "/>
    <hyperlink ref="P9" location="'Partner 5'!$A$44" display="4. Aktuální připravenost projektového záměru"/>
    <hyperlink ref="P10" location="'Partner 5'!$A$50" display="5. Profil subjektu"/>
    <hyperlink ref="P11" location="'Partner 5'!$A$57" display="6. Identifikace cílů, přínosů a dopadů projektu"/>
    <hyperlink ref="P12" location="'Partner 5'!$A$67" display="7. Charakteristika věcné části projektu "/>
    <hyperlink ref="P13" location="'Partner 5'!$A$73" display="8. Transformační potenciál projektu"/>
    <hyperlink ref="P14" location="'Partner 5'!$A$96" display="9. Popis stavebně-technického řešení"/>
    <hyperlink ref="P15" location="'Partner 5'!$A$116" display="10. Celkové náklady projektu "/>
    <hyperlink ref="P16" location="'Partner 5'!$A$136" display="11. Spolufinancování"/>
    <hyperlink ref="P17" location="'Partner 5'!$A$144" display="12. Harmonogram projektu "/>
    <hyperlink ref="P18" location="'Partner 5'!$A$173" display="13. Zkušenosti v oblasti řízení projektu"/>
    <hyperlink ref="P19" location="'Partner 5'!$A$179" display="14. Analýza rizik a varianty řešení"/>
    <hyperlink ref="P20" location="'Partner 5'!$A$185" display="15. Finanční a věcná udržitelnost projektu"/>
  </hyperlinks>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4"/>
      <c r="C9" s="34"/>
      <c r="D9" s="34"/>
      <c r="E9" s="34"/>
      <c r="F9" s="34"/>
      <c r="G9" s="34"/>
      <c r="H9" s="34"/>
      <c r="I9" s="34"/>
      <c r="J9" s="34"/>
      <c r="K9" s="34"/>
      <c r="L9" s="34"/>
      <c r="M9" s="34"/>
      <c r="N9" s="34"/>
      <c r="P9" s="40" t="s">
        <v>96</v>
      </c>
      <c r="Q9" s="41"/>
      <c r="R9" s="41"/>
      <c r="S9" s="41"/>
      <c r="T9" s="41"/>
    </row>
    <row r="10" spans="2:20" ht="15" customHeight="1">
      <c r="B10" s="169" t="s">
        <v>157</v>
      </c>
      <c r="C10" s="170"/>
      <c r="D10" s="170"/>
      <c r="E10" s="170"/>
      <c r="F10" s="170"/>
      <c r="G10" s="170"/>
      <c r="H10" s="170"/>
      <c r="I10" s="170"/>
      <c r="J10" s="170"/>
      <c r="K10" s="170"/>
      <c r="L10" s="170"/>
      <c r="M10" s="170"/>
      <c r="N10" s="34"/>
      <c r="P10" s="40" t="s">
        <v>101</v>
      </c>
      <c r="Q10" s="41"/>
      <c r="R10" s="41"/>
      <c r="S10" s="41"/>
      <c r="T10" s="41"/>
    </row>
    <row r="11" spans="2:20" ht="15" customHeight="1">
      <c r="B11" s="170"/>
      <c r="C11" s="170"/>
      <c r="D11" s="170"/>
      <c r="E11" s="170"/>
      <c r="F11" s="170"/>
      <c r="G11" s="170"/>
      <c r="H11" s="170"/>
      <c r="I11" s="170"/>
      <c r="J11" s="170"/>
      <c r="K11" s="170"/>
      <c r="L11" s="170"/>
      <c r="M11" s="170"/>
      <c r="N11" s="34"/>
      <c r="P11" s="40" t="s">
        <v>97</v>
      </c>
      <c r="Q11" s="41"/>
      <c r="R11" s="41"/>
      <c r="S11" s="41"/>
      <c r="T11" s="41"/>
    </row>
    <row r="12" spans="2:20" ht="15" customHeight="1">
      <c r="B12" s="170"/>
      <c r="C12" s="170"/>
      <c r="D12" s="170"/>
      <c r="E12" s="170"/>
      <c r="F12" s="170"/>
      <c r="G12" s="170"/>
      <c r="H12" s="170"/>
      <c r="I12" s="170"/>
      <c r="J12" s="170"/>
      <c r="K12" s="170"/>
      <c r="L12" s="170"/>
      <c r="M12" s="170"/>
      <c r="N12" s="34"/>
      <c r="P12" s="54" t="s">
        <v>98</v>
      </c>
      <c r="Q12" s="55"/>
      <c r="R12" s="55"/>
      <c r="S12" s="55"/>
      <c r="T12" s="55"/>
    </row>
    <row r="13" spans="2:16" ht="15" customHeight="1">
      <c r="B13" s="170"/>
      <c r="C13" s="170"/>
      <c r="D13" s="170"/>
      <c r="E13" s="170"/>
      <c r="F13" s="170"/>
      <c r="G13" s="170"/>
      <c r="H13" s="170"/>
      <c r="I13" s="170"/>
      <c r="J13" s="170"/>
      <c r="K13" s="170"/>
      <c r="L13" s="170"/>
      <c r="M13" s="170"/>
      <c r="N13" s="34"/>
      <c r="P13" s="52" t="s">
        <v>134</v>
      </c>
    </row>
    <row r="14" spans="2:20" ht="15" customHeight="1">
      <c r="B14" s="170"/>
      <c r="C14" s="170"/>
      <c r="D14" s="170"/>
      <c r="E14" s="170"/>
      <c r="F14" s="170"/>
      <c r="G14" s="170"/>
      <c r="H14" s="170"/>
      <c r="I14" s="170"/>
      <c r="J14" s="170"/>
      <c r="K14" s="170"/>
      <c r="L14" s="170"/>
      <c r="M14" s="170"/>
      <c r="N14" s="34"/>
      <c r="P14" s="54" t="s">
        <v>144</v>
      </c>
      <c r="Q14" s="55"/>
      <c r="R14" s="55"/>
      <c r="S14" s="55"/>
      <c r="T14" s="55"/>
    </row>
    <row r="15" spans="2:20" ht="15" customHeight="1">
      <c r="B15" s="170"/>
      <c r="C15" s="170"/>
      <c r="D15" s="170"/>
      <c r="E15" s="170"/>
      <c r="F15" s="170"/>
      <c r="G15" s="170"/>
      <c r="H15" s="170"/>
      <c r="I15" s="170"/>
      <c r="J15" s="170"/>
      <c r="K15" s="170"/>
      <c r="L15" s="170"/>
      <c r="M15" s="170"/>
      <c r="N15" s="34"/>
      <c r="P15" s="54" t="s">
        <v>145</v>
      </c>
      <c r="Q15" s="55"/>
      <c r="R15" s="55"/>
      <c r="S15" s="55"/>
      <c r="T15" s="55"/>
    </row>
    <row r="16" spans="2:20" ht="15" customHeight="1">
      <c r="B16" s="170"/>
      <c r="C16" s="170"/>
      <c r="D16" s="170"/>
      <c r="E16" s="170"/>
      <c r="F16" s="170"/>
      <c r="G16" s="170"/>
      <c r="H16" s="170"/>
      <c r="I16" s="170"/>
      <c r="J16" s="170"/>
      <c r="K16" s="170"/>
      <c r="L16" s="170"/>
      <c r="M16" s="170"/>
      <c r="N16" s="34"/>
      <c r="P16" s="54" t="s">
        <v>146</v>
      </c>
      <c r="Q16" s="55"/>
      <c r="R16" s="55"/>
      <c r="S16" s="55"/>
      <c r="T16" s="55"/>
    </row>
    <row r="17" spans="2:20" ht="15" customHeight="1">
      <c r="B17" s="170"/>
      <c r="C17" s="170"/>
      <c r="D17" s="170"/>
      <c r="E17" s="170"/>
      <c r="F17" s="170"/>
      <c r="G17" s="170"/>
      <c r="H17" s="170"/>
      <c r="I17" s="170"/>
      <c r="J17" s="170"/>
      <c r="K17" s="170"/>
      <c r="L17" s="170"/>
      <c r="M17" s="170"/>
      <c r="N17" s="34"/>
      <c r="P17" s="54" t="s">
        <v>147</v>
      </c>
      <c r="Q17" s="55"/>
      <c r="R17" s="55"/>
      <c r="S17" s="55"/>
      <c r="T17" s="55"/>
    </row>
    <row r="18" spans="2:20" ht="15" customHeight="1">
      <c r="B18" s="170"/>
      <c r="C18" s="170"/>
      <c r="D18" s="170"/>
      <c r="E18" s="170"/>
      <c r="F18" s="170"/>
      <c r="G18" s="170"/>
      <c r="H18" s="170"/>
      <c r="I18" s="170"/>
      <c r="J18" s="170"/>
      <c r="K18" s="170"/>
      <c r="L18" s="170"/>
      <c r="M18" s="170"/>
      <c r="N18" s="34"/>
      <c r="P18" s="54" t="s">
        <v>148</v>
      </c>
      <c r="Q18" s="55"/>
      <c r="R18" s="55"/>
      <c r="S18" s="55"/>
      <c r="T18" s="55"/>
    </row>
    <row r="19" spans="2:20" ht="15" customHeight="1">
      <c r="B19" s="170"/>
      <c r="C19" s="170"/>
      <c r="D19" s="170"/>
      <c r="E19" s="170"/>
      <c r="F19" s="170"/>
      <c r="G19" s="170"/>
      <c r="H19" s="170"/>
      <c r="I19" s="170"/>
      <c r="J19" s="170"/>
      <c r="K19" s="170"/>
      <c r="L19" s="170"/>
      <c r="M19" s="170"/>
      <c r="N19" s="34"/>
      <c r="P19" s="54" t="s">
        <v>149</v>
      </c>
      <c r="Q19" s="55"/>
      <c r="R19" s="55"/>
      <c r="S19" s="55"/>
      <c r="T19" s="55"/>
    </row>
    <row r="20" spans="2:20" ht="15" customHeight="1">
      <c r="B20" s="170"/>
      <c r="C20" s="170"/>
      <c r="D20" s="170"/>
      <c r="E20" s="170"/>
      <c r="F20" s="170"/>
      <c r="G20" s="170"/>
      <c r="H20" s="170"/>
      <c r="I20" s="170"/>
      <c r="J20" s="170"/>
      <c r="K20" s="170"/>
      <c r="L20" s="170"/>
      <c r="M20" s="170"/>
      <c r="N20" s="34"/>
      <c r="P20" s="54" t="s">
        <v>150</v>
      </c>
      <c r="Q20" s="55"/>
      <c r="R20" s="55"/>
      <c r="S20" s="55"/>
      <c r="T20" s="55"/>
    </row>
    <row r="21" spans="2:20" ht="15" customHeight="1">
      <c r="B21" s="34"/>
      <c r="C21" s="34"/>
      <c r="D21" s="34"/>
      <c r="E21" s="34"/>
      <c r="F21" s="34"/>
      <c r="G21" s="34"/>
      <c r="H21" s="34"/>
      <c r="I21" s="34"/>
      <c r="J21" s="34"/>
      <c r="K21" s="34"/>
      <c r="L21" s="34"/>
      <c r="M21" s="34"/>
      <c r="N21" s="34"/>
      <c r="P21" s="33"/>
      <c r="Q21" s="33"/>
      <c r="R21" s="33"/>
      <c r="S21" s="33"/>
      <c r="T21" s="33"/>
    </row>
    <row r="22" spans="2:20" ht="15" customHeight="1">
      <c r="B22" s="34"/>
      <c r="C22" s="34"/>
      <c r="D22" s="34"/>
      <c r="E22" s="34"/>
      <c r="F22" s="34"/>
      <c r="G22" s="34"/>
      <c r="H22" s="34"/>
      <c r="I22" s="34"/>
      <c r="J22" s="34"/>
      <c r="K22" s="34"/>
      <c r="L22" s="34"/>
      <c r="M22" s="34"/>
      <c r="N22" s="34"/>
      <c r="P22" s="33"/>
      <c r="Q22" s="33"/>
      <c r="R22" s="33"/>
      <c r="S22" s="33"/>
      <c r="T22" s="33"/>
    </row>
    <row r="23" ht="18">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3"/>
      <c r="C31" s="33"/>
      <c r="M31" s="6"/>
    </row>
    <row r="32" spans="2:13" ht="15" customHeight="1">
      <c r="B32" s="33"/>
      <c r="C32" s="33"/>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3"/>
      <c r="C37" s="33"/>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 customHeight="1">
      <c r="B40" s="9" t="s">
        <v>2</v>
      </c>
      <c r="H40" s="10"/>
      <c r="V40" s="11" t="str">
        <f>CONCATENATE("Napsáno ",LEN(B41)," z 900 znaků")</f>
        <v>Napsáno 0 z 900 znaků</v>
      </c>
    </row>
    <row r="41" spans="2:22" ht="99.9"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3"/>
      <c r="C43" s="33"/>
    </row>
    <row r="44" ht="18">
      <c r="B44" s="13" t="s">
        <v>96</v>
      </c>
    </row>
    <row r="45" ht="15">
      <c r="B45" s="14" t="s">
        <v>3</v>
      </c>
    </row>
    <row r="46" spans="2:22" ht="24.9" customHeight="1">
      <c r="B46" s="9" t="s">
        <v>2</v>
      </c>
      <c r="H46" s="10"/>
      <c r="V46" s="11" t="str">
        <f>CONCATENATE("Napsáno ",LEN(B47)," z 900 znaků")</f>
        <v>Napsáno 0 z 900 znaků</v>
      </c>
    </row>
    <row r="47" spans="2:22" ht="99.9"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3"/>
      <c r="C49" s="33"/>
    </row>
    <row r="50" ht="18">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3"/>
      <c r="C56" s="33"/>
    </row>
    <row r="57" ht="18">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65" customHeight="1">
      <c r="B63" s="9" t="s">
        <v>71</v>
      </c>
      <c r="C63" s="33"/>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65" customHeight="1">
      <c r="B65" s="55"/>
      <c r="C65" s="55"/>
    </row>
    <row r="66" spans="2:3" ht="13.65" customHeight="1">
      <c r="B66" s="33"/>
      <c r="C66" s="33"/>
    </row>
    <row r="67" ht="18">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3"/>
      <c r="C95" s="33"/>
    </row>
    <row r="96" ht="18">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6">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3"/>
      <c r="C115" s="33"/>
    </row>
    <row r="116" ht="18">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65"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65"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65"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3"/>
      <c r="C127" s="33"/>
    </row>
    <row r="128" spans="2:10" ht="28.35" customHeight="1">
      <c r="B128" s="80" t="s">
        <v>33</v>
      </c>
      <c r="C128" s="80"/>
      <c r="D128" s="80"/>
      <c r="E128" s="80"/>
      <c r="F128" s="80"/>
      <c r="G128" s="81">
        <f>SUM(G126:V126)</f>
        <v>0</v>
      </c>
      <c r="H128" s="81"/>
      <c r="I128" s="81"/>
      <c r="J128" s="81"/>
    </row>
    <row r="129" spans="2:3" ht="15">
      <c r="B129" s="33"/>
      <c r="C129" s="33"/>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3"/>
      <c r="C135" s="33"/>
    </row>
    <row r="136" ht="18">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3"/>
      <c r="C143" s="33"/>
    </row>
    <row r="144" ht="18">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3"/>
      <c r="C172" s="33"/>
    </row>
    <row r="173" ht="18">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3"/>
      <c r="C178" s="33"/>
    </row>
    <row r="179" ht="18">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6'!$A$2" display="Nahoru"/>
    <hyperlink ref="P6" location="'Partner 6'!$A$23" display="1. Základní údaje"/>
    <hyperlink ref="P7" location="'Partner 6'!$A$33" display="2. Tématické zaměření projektu dle FST "/>
    <hyperlink ref="P8" location="'Partner 6'!$A$38" display="3. Stručný popis projektu – abstrakt "/>
    <hyperlink ref="P9" location="'Partner 6'!$A$44" display="4. Aktuální připravenost projektového záměru"/>
    <hyperlink ref="P10" location="'Partner 6'!$A$50" display="5. Profil subjektu"/>
    <hyperlink ref="P11" location="'Partner 6'!$A$57" display="6. Identifikace cílů, přínosů a dopadů projektu"/>
    <hyperlink ref="P12" location="'Partner 6'!$A$67" display="7. Charakteristika věcné části projektu "/>
    <hyperlink ref="P13" location="'Partner 6'!$A$73" display="8. Transformační potenciál projektu"/>
    <hyperlink ref="P14" location="'Partner 6'!$A$96" display="9. Popis stavebně-technického řešení"/>
    <hyperlink ref="P15" location="'Partner 6'!$A$116" display="10. Celkové náklady projektu "/>
    <hyperlink ref="P16" location="'Partner 6'!$A$136" display="11. Spolufinancování"/>
    <hyperlink ref="P17" location="'Partner 6'!$A$144" display="12. Harmonogram projektu "/>
    <hyperlink ref="P18" location="'Partner 6'!$A$173" display="13. Zkušenosti v oblasti řízení projektu"/>
    <hyperlink ref="P19" location="'Partner 6'!$A$179" display="14. Analýza rizik a varianty řešení"/>
    <hyperlink ref="P20" location="'Partner 6'!$A$185" display="15. Finanční a věcná udržitelnost projektu"/>
  </hyperlink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AQE advisors,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Pavel Franěk</dc:creator>
  <cp:keywords/>
  <dc:description/>
  <cp:lastModifiedBy>Ševic Martin</cp:lastModifiedBy>
  <cp:lastPrinted>2021-04-29T11:31:09Z</cp:lastPrinted>
  <dcterms:created xsi:type="dcterms:W3CDTF">2021-03-03T18:28:45Z</dcterms:created>
  <dcterms:modified xsi:type="dcterms:W3CDTF">2021-10-19T07:13:17Z</dcterms:modified>
  <cp:category/>
  <cp:version/>
  <cp:contentType/>
  <cp:contentStatus/>
</cp:coreProperties>
</file>