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KK\Odbor investic\Hranice 2021 - hospodářská budova\Podklady\"/>
    </mc:Choice>
  </mc:AlternateContent>
  <bookViews>
    <workbookView xWindow="0" yWindow="0" windowWidth="28740" windowHeight="11490"/>
  </bookViews>
  <sheets>
    <sheet name="Rekapitulace stavby" sheetId="1" r:id="rId1"/>
    <sheet name="00 - Vedlejší náklady" sheetId="2" r:id="rId2"/>
    <sheet name="10 - Stavební část" sheetId="3" r:id="rId3"/>
    <sheet name="20 - Elektroinstalace" sheetId="4" r:id="rId4"/>
  </sheets>
  <definedNames>
    <definedName name="_xlnm._FilterDatabase" localSheetId="1" hidden="1">'00 - Vedlejší náklady'!$C$121:$K$135</definedName>
    <definedName name="_xlnm._FilterDatabase" localSheetId="2" hidden="1">'10 - Stavební část'!$C$137:$K$419</definedName>
    <definedName name="_xlnm._FilterDatabase" localSheetId="3" hidden="1">'20 - Elektroinstalace'!$C$120:$K$204</definedName>
    <definedName name="_xlnm.Print_Titles" localSheetId="1">'00 - Vedlejší náklady'!$121:$121</definedName>
    <definedName name="_xlnm.Print_Titles" localSheetId="2">'10 - Stavební část'!$137:$137</definedName>
    <definedName name="_xlnm.Print_Titles" localSheetId="3">'20 - Elektroinstalace'!$120:$120</definedName>
    <definedName name="_xlnm.Print_Titles" localSheetId="0">'Rekapitulace stavby'!$92:$92</definedName>
    <definedName name="_xlnm.Print_Area" localSheetId="1">'00 - Vedlejší náklady'!$C$4:$J$76,'00 - Vedlejší náklady'!$C$82:$J$103,'00 - Vedlejší náklady'!$C$109:$K$135</definedName>
    <definedName name="_xlnm.Print_Area" localSheetId="2">'10 - Stavební část'!$C$4:$J$76,'10 - Stavební část'!$C$82:$J$119,'10 - Stavební část'!$C$125:$K$419</definedName>
    <definedName name="_xlnm.Print_Area" localSheetId="3">'20 - Elektroinstalace'!$C$4:$J$76,'20 - Elektroinstalace'!$C$82:$J$102,'20 - Elektroinstalace'!$C$108:$K$204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P194" i="4" s="1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T189" i="4"/>
  <c r="R190" i="4"/>
  <c r="R189" i="4"/>
  <c r="P190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F115" i="4"/>
  <c r="E113" i="4"/>
  <c r="F89" i="4"/>
  <c r="E87" i="4"/>
  <c r="J24" i="4"/>
  <c r="E24" i="4"/>
  <c r="J118" i="4"/>
  <c r="J23" i="4"/>
  <c r="J21" i="4"/>
  <c r="E21" i="4"/>
  <c r="J117" i="4"/>
  <c r="J20" i="4"/>
  <c r="J18" i="4"/>
  <c r="E18" i="4"/>
  <c r="F92" i="4"/>
  <c r="J17" i="4"/>
  <c r="J15" i="4"/>
  <c r="E15" i="4"/>
  <c r="F117" i="4"/>
  <c r="J14" i="4"/>
  <c r="J12" i="4"/>
  <c r="J115" i="4" s="1"/>
  <c r="E7" i="4"/>
  <c r="E85" i="4" s="1"/>
  <c r="J37" i="3"/>
  <c r="J36" i="3"/>
  <c r="AY96" i="1"/>
  <c r="J35" i="3"/>
  <c r="AX96" i="1"/>
  <c r="BI419" i="3"/>
  <c r="BH419" i="3"/>
  <c r="BG419" i="3"/>
  <c r="BF419" i="3"/>
  <c r="T419" i="3"/>
  <c r="T418" i="3"/>
  <c r="R419" i="3"/>
  <c r="R418" i="3"/>
  <c r="P419" i="3"/>
  <c r="P418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T222" i="3" s="1"/>
  <c r="R223" i="3"/>
  <c r="R222" i="3" s="1"/>
  <c r="P223" i="3"/>
  <c r="P222" i="3" s="1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T205" i="3"/>
  <c r="R206" i="3"/>
  <c r="R205" i="3"/>
  <c r="P206" i="3"/>
  <c r="P205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T183" i="3" s="1"/>
  <c r="R184" i="3"/>
  <c r="R183" i="3" s="1"/>
  <c r="P184" i="3"/>
  <c r="P183" i="3" s="1"/>
  <c r="BI181" i="3"/>
  <c r="BH181" i="3"/>
  <c r="BG181" i="3"/>
  <c r="BF181" i="3"/>
  <c r="T181" i="3"/>
  <c r="T180" i="3" s="1"/>
  <c r="R181" i="3"/>
  <c r="R180" i="3" s="1"/>
  <c r="P181" i="3"/>
  <c r="P180" i="3" s="1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J135" i="3"/>
  <c r="J134" i="3"/>
  <c r="F134" i="3"/>
  <c r="F132" i="3"/>
  <c r="E130" i="3"/>
  <c r="J92" i="3"/>
  <c r="J91" i="3"/>
  <c r="F91" i="3"/>
  <c r="F89" i="3"/>
  <c r="E87" i="3"/>
  <c r="J18" i="3"/>
  <c r="E18" i="3"/>
  <c r="F135" i="3" s="1"/>
  <c r="J17" i="3"/>
  <c r="J12" i="3"/>
  <c r="J132" i="3"/>
  <c r="E7" i="3"/>
  <c r="E128" i="3"/>
  <c r="J133" i="2"/>
  <c r="J37" i="2"/>
  <c r="J36" i="2"/>
  <c r="AY95" i="1"/>
  <c r="J35" i="2"/>
  <c r="AX95" i="1"/>
  <c r="BI135" i="2"/>
  <c r="BH135" i="2"/>
  <c r="BG135" i="2"/>
  <c r="BF135" i="2"/>
  <c r="T135" i="2"/>
  <c r="T134" i="2"/>
  <c r="R135" i="2"/>
  <c r="R134" i="2"/>
  <c r="P135" i="2"/>
  <c r="P134" i="2"/>
  <c r="J101" i="2"/>
  <c r="BI132" i="2"/>
  <c r="BH132" i="2"/>
  <c r="BG132" i="2"/>
  <c r="BF132" i="2"/>
  <c r="T132" i="2"/>
  <c r="T131" i="2" s="1"/>
  <c r="R132" i="2"/>
  <c r="R131" i="2" s="1"/>
  <c r="P132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92" i="2" s="1"/>
  <c r="J17" i="2"/>
  <c r="J12" i="2"/>
  <c r="J116" i="2"/>
  <c r="E7" i="2"/>
  <c r="E112" i="2"/>
  <c r="L90" i="1"/>
  <c r="AM90" i="1"/>
  <c r="AM89" i="1"/>
  <c r="L89" i="1"/>
  <c r="AM87" i="1"/>
  <c r="L87" i="1"/>
  <c r="L85" i="1"/>
  <c r="L84" i="1"/>
  <c r="BK153" i="4"/>
  <c r="BK150" i="4"/>
  <c r="J149" i="4"/>
  <c r="J148" i="4"/>
  <c r="BK145" i="4"/>
  <c r="J143" i="4"/>
  <c r="BK142" i="4"/>
  <c r="BK140" i="4"/>
  <c r="J139" i="4"/>
  <c r="J138" i="4"/>
  <c r="BK137" i="4"/>
  <c r="J136" i="4"/>
  <c r="BK135" i="4"/>
  <c r="BK134" i="4"/>
  <c r="BK132" i="4"/>
  <c r="BK126" i="4"/>
  <c r="J125" i="4"/>
  <c r="BK124" i="4"/>
  <c r="BK123" i="4"/>
  <c r="J416" i="3"/>
  <c r="BK413" i="3"/>
  <c r="J410" i="3"/>
  <c r="J406" i="3"/>
  <c r="BK400" i="3"/>
  <c r="BK397" i="3"/>
  <c r="BK387" i="3"/>
  <c r="J386" i="3"/>
  <c r="J384" i="3"/>
  <c r="J383" i="3"/>
  <c r="J382" i="3"/>
  <c r="BK379" i="3"/>
  <c r="J376" i="3"/>
  <c r="BK374" i="3"/>
  <c r="BK373" i="3"/>
  <c r="BK372" i="3"/>
  <c r="BK370" i="3"/>
  <c r="BK369" i="3"/>
  <c r="J362" i="3"/>
  <c r="J359" i="3"/>
  <c r="J356" i="3"/>
  <c r="BK346" i="3"/>
  <c r="BK338" i="3"/>
  <c r="J336" i="3"/>
  <c r="BK335" i="3"/>
  <c r="J333" i="3"/>
  <c r="BK331" i="3"/>
  <c r="J329" i="3"/>
  <c r="J327" i="3"/>
  <c r="BK326" i="3"/>
  <c r="J324" i="3"/>
  <c r="BK322" i="3"/>
  <c r="J320" i="3"/>
  <c r="J318" i="3"/>
  <c r="J315" i="3"/>
  <c r="BK308" i="3"/>
  <c r="J305" i="3"/>
  <c r="BK303" i="3"/>
  <c r="BK301" i="3"/>
  <c r="J293" i="3"/>
  <c r="BK291" i="3"/>
  <c r="BK290" i="3"/>
  <c r="J287" i="3"/>
  <c r="BK285" i="3"/>
  <c r="BK284" i="3"/>
  <c r="J281" i="3"/>
  <c r="J279" i="3"/>
  <c r="BK276" i="3"/>
  <c r="BK269" i="3"/>
  <c r="BK262" i="3"/>
  <c r="J259" i="3"/>
  <c r="J258" i="3"/>
  <c r="J257" i="3"/>
  <c r="J255" i="3"/>
  <c r="J251" i="3"/>
  <c r="BK244" i="3"/>
  <c r="J242" i="3"/>
  <c r="BK236" i="3"/>
  <c r="J234" i="3"/>
  <c r="J232" i="3"/>
  <c r="J223" i="3"/>
  <c r="J221" i="3"/>
  <c r="J219" i="3"/>
  <c r="BK216" i="3"/>
  <c r="BK211" i="3"/>
  <c r="BK199" i="3"/>
  <c r="BK194" i="3"/>
  <c r="J192" i="3"/>
  <c r="J189" i="3"/>
  <c r="J181" i="3"/>
  <c r="BK177" i="3"/>
  <c r="J176" i="3"/>
  <c r="BK174" i="3"/>
  <c r="J172" i="3"/>
  <c r="BK168" i="3"/>
  <c r="BK166" i="3"/>
  <c r="J164" i="3"/>
  <c r="J160" i="3"/>
  <c r="BK159" i="3"/>
  <c r="J159" i="3"/>
  <c r="BK157" i="3"/>
  <c r="J155" i="3"/>
  <c r="J153" i="3"/>
  <c r="BK150" i="3"/>
  <c r="J148" i="3"/>
  <c r="BK142" i="3"/>
  <c r="J135" i="2"/>
  <c r="J130" i="2"/>
  <c r="BK127" i="2"/>
  <c r="J126" i="2"/>
  <c r="BK204" i="4"/>
  <c r="BK203" i="4"/>
  <c r="J202" i="4"/>
  <c r="BK201" i="4"/>
  <c r="J200" i="4"/>
  <c r="BK199" i="4"/>
  <c r="J198" i="4"/>
  <c r="J197" i="4"/>
  <c r="BK196" i="4"/>
  <c r="J195" i="4"/>
  <c r="J193" i="4"/>
  <c r="BK192" i="4"/>
  <c r="BK190" i="4"/>
  <c r="J188" i="4"/>
  <c r="BK187" i="4"/>
  <c r="J186" i="4"/>
  <c r="J185" i="4"/>
  <c r="J184" i="4"/>
  <c r="J183" i="4"/>
  <c r="BK182" i="4"/>
  <c r="J181" i="4"/>
  <c r="BK180" i="4"/>
  <c r="BK179" i="4"/>
  <c r="J178" i="4"/>
  <c r="J177" i="4"/>
  <c r="J176" i="4"/>
  <c r="BK175" i="4"/>
  <c r="J174" i="4"/>
  <c r="BK172" i="4"/>
  <c r="BK171" i="4"/>
  <c r="J170" i="4"/>
  <c r="BK169" i="4"/>
  <c r="J168" i="4"/>
  <c r="BK167" i="4"/>
  <c r="J167" i="4"/>
  <c r="BK166" i="4"/>
  <c r="BK165" i="4"/>
  <c r="BK164" i="4"/>
  <c r="J163" i="4"/>
  <c r="J162" i="4"/>
  <c r="BK161" i="4"/>
  <c r="J157" i="3"/>
  <c r="BK155" i="3"/>
  <c r="BK153" i="3"/>
  <c r="BK152" i="3"/>
  <c r="BK148" i="3"/>
  <c r="BK145" i="3"/>
  <c r="J141" i="3"/>
  <c r="BK135" i="2"/>
  <c r="BK132" i="2"/>
  <c r="J129" i="2"/>
  <c r="BK125" i="2"/>
  <c r="AS94" i="1"/>
  <c r="J204" i="4"/>
  <c r="J203" i="4"/>
  <c r="BK202" i="4"/>
  <c r="J201" i="4"/>
  <c r="BK200" i="4"/>
  <c r="J199" i="4"/>
  <c r="BK198" i="4"/>
  <c r="BK197" i="4"/>
  <c r="J196" i="4"/>
  <c r="BK195" i="4"/>
  <c r="BK193" i="4"/>
  <c r="J192" i="4"/>
  <c r="J190" i="4"/>
  <c r="BK188" i="4"/>
  <c r="J187" i="4"/>
  <c r="BK186" i="4"/>
  <c r="BK185" i="4"/>
  <c r="BK184" i="4"/>
  <c r="BK183" i="4"/>
  <c r="J182" i="4"/>
  <c r="BK181" i="4"/>
  <c r="J180" i="4"/>
  <c r="J179" i="4"/>
  <c r="BK178" i="4"/>
  <c r="BK177" i="4"/>
  <c r="BK176" i="4"/>
  <c r="J175" i="4"/>
  <c r="BK174" i="4"/>
  <c r="J172" i="4"/>
  <c r="J171" i="4"/>
  <c r="BK170" i="4"/>
  <c r="J169" i="4"/>
  <c r="BK168" i="4"/>
  <c r="J166" i="4"/>
  <c r="J165" i="4"/>
  <c r="J164" i="4"/>
  <c r="BK163" i="4"/>
  <c r="BK162" i="4"/>
  <c r="J161" i="4"/>
  <c r="BK160" i="4"/>
  <c r="J160" i="4"/>
  <c r="BK159" i="4"/>
  <c r="J159" i="4"/>
  <c r="BK158" i="4"/>
  <c r="J158" i="4"/>
  <c r="BK157" i="4"/>
  <c r="J157" i="4"/>
  <c r="BK156" i="4"/>
  <c r="J156" i="4"/>
  <c r="BK155" i="4"/>
  <c r="J155" i="4"/>
  <c r="BK154" i="4"/>
  <c r="J154" i="4"/>
  <c r="J152" i="4"/>
  <c r="J151" i="4"/>
  <c r="BK149" i="4"/>
  <c r="J147" i="4"/>
  <c r="BK146" i="4"/>
  <c r="BK144" i="4"/>
  <c r="BK143" i="4"/>
  <c r="J142" i="4"/>
  <c r="BK141" i="4"/>
  <c r="J135" i="4"/>
  <c r="BK133" i="4"/>
  <c r="J132" i="4"/>
  <c r="J131" i="4"/>
  <c r="BK130" i="4"/>
  <c r="J129" i="4"/>
  <c r="J128" i="4"/>
  <c r="J127" i="4"/>
  <c r="J126" i="4"/>
  <c r="BK125" i="4"/>
  <c r="J419" i="3"/>
  <c r="J417" i="3"/>
  <c r="J413" i="3"/>
  <c r="J411" i="3"/>
  <c r="BK410" i="3"/>
  <c r="J409" i="3"/>
  <c r="BK398" i="3"/>
  <c r="J397" i="3"/>
  <c r="J389" i="3"/>
  <c r="J387" i="3"/>
  <c r="BK386" i="3"/>
  <c r="BK383" i="3"/>
  <c r="BK381" i="3"/>
  <c r="J380" i="3"/>
  <c r="J379" i="3"/>
  <c r="J378" i="3"/>
  <c r="BK377" i="3"/>
  <c r="BK376" i="3"/>
  <c r="J374" i="3"/>
  <c r="J372" i="3"/>
  <c r="BK371" i="3"/>
  <c r="J370" i="3"/>
  <c r="J369" i="3"/>
  <c r="J366" i="3"/>
  <c r="BK364" i="3"/>
  <c r="BK362" i="3"/>
  <c r="J353" i="3"/>
  <c r="J348" i="3"/>
  <c r="J346" i="3"/>
  <c r="BK336" i="3"/>
  <c r="J335" i="3"/>
  <c r="BK333" i="3"/>
  <c r="J331" i="3"/>
  <c r="BK329" i="3"/>
  <c r="BK327" i="3"/>
  <c r="J326" i="3"/>
  <c r="BK324" i="3"/>
  <c r="J322" i="3"/>
  <c r="BK320" i="3"/>
  <c r="BK318" i="3"/>
  <c r="BK315" i="3"/>
  <c r="BK313" i="3"/>
  <c r="J313" i="3"/>
  <c r="BK312" i="3"/>
  <c r="J312" i="3"/>
  <c r="BK310" i="3"/>
  <c r="J310" i="3"/>
  <c r="BK307" i="3"/>
  <c r="BK305" i="3"/>
  <c r="BK295" i="3"/>
  <c r="BK292" i="3"/>
  <c r="BK287" i="3"/>
  <c r="BK274" i="3"/>
  <c r="J272" i="3"/>
  <c r="J269" i="3"/>
  <c r="J260" i="3"/>
  <c r="BK258" i="3"/>
  <c r="BK253" i="3"/>
  <c r="BK251" i="3"/>
  <c r="J244" i="3"/>
  <c r="BK232" i="3"/>
  <c r="BK230" i="3"/>
  <c r="J230" i="3"/>
  <c r="J228" i="3"/>
  <c r="J226" i="3"/>
  <c r="BK218" i="3"/>
  <c r="J213" i="3"/>
  <c r="BK208" i="3"/>
  <c r="J206" i="3"/>
  <c r="BK203" i="3"/>
  <c r="BK197" i="3"/>
  <c r="BK187" i="3"/>
  <c r="BK184" i="3"/>
  <c r="BK164" i="3"/>
  <c r="J162" i="3"/>
  <c r="J152" i="3"/>
  <c r="J150" i="3"/>
  <c r="J145" i="3"/>
  <c r="J142" i="3"/>
  <c r="BK141" i="3"/>
  <c r="J132" i="2"/>
  <c r="BK130" i="2"/>
  <c r="BK129" i="2"/>
  <c r="J127" i="2"/>
  <c r="BK126" i="2"/>
  <c r="J125" i="2"/>
  <c r="J153" i="4"/>
  <c r="BK152" i="4"/>
  <c r="BK151" i="4"/>
  <c r="J150" i="4"/>
  <c r="BK148" i="4"/>
  <c r="BK147" i="4"/>
  <c r="J146" i="4"/>
  <c r="J145" i="4"/>
  <c r="J144" i="4"/>
  <c r="J141" i="4"/>
  <c r="J140" i="4"/>
  <c r="BK139" i="4"/>
  <c r="BK138" i="4"/>
  <c r="J137" i="4"/>
  <c r="BK136" i="4"/>
  <c r="J134" i="4"/>
  <c r="J133" i="4"/>
  <c r="BK131" i="4"/>
  <c r="J130" i="4"/>
  <c r="BK129" i="4"/>
  <c r="BK128" i="4"/>
  <c r="BK127" i="4"/>
  <c r="J124" i="4"/>
  <c r="J123" i="4"/>
  <c r="BK419" i="3"/>
  <c r="BK417" i="3"/>
  <c r="BK416" i="3"/>
  <c r="BK411" i="3"/>
  <c r="BK409" i="3"/>
  <c r="BK406" i="3"/>
  <c r="J400" i="3"/>
  <c r="J398" i="3"/>
  <c r="BK389" i="3"/>
  <c r="BK384" i="3"/>
  <c r="BK382" i="3"/>
  <c r="J381" i="3"/>
  <c r="BK380" i="3"/>
  <c r="BK378" i="3"/>
  <c r="J377" i="3"/>
  <c r="J373" i="3"/>
  <c r="J371" i="3"/>
  <c r="BK366" i="3"/>
  <c r="J364" i="3"/>
  <c r="BK359" i="3"/>
  <c r="BK356" i="3"/>
  <c r="BK353" i="3"/>
  <c r="BK348" i="3"/>
  <c r="J338" i="3"/>
  <c r="J308" i="3"/>
  <c r="J307" i="3"/>
  <c r="J303" i="3"/>
  <c r="J301" i="3"/>
  <c r="J295" i="3"/>
  <c r="BK293" i="3"/>
  <c r="J292" i="3"/>
  <c r="J291" i="3"/>
  <c r="J290" i="3"/>
  <c r="J285" i="3"/>
  <c r="J284" i="3"/>
  <c r="BK281" i="3"/>
  <c r="BK279" i="3"/>
  <c r="J276" i="3"/>
  <c r="J274" i="3"/>
  <c r="BK272" i="3"/>
  <c r="J262" i="3"/>
  <c r="BK260" i="3"/>
  <c r="BK259" i="3"/>
  <c r="BK257" i="3"/>
  <c r="BK255" i="3"/>
  <c r="J253" i="3"/>
  <c r="BK242" i="3"/>
  <c r="J236" i="3"/>
  <c r="BK234" i="3"/>
  <c r="BK228" i="3"/>
  <c r="BK226" i="3"/>
  <c r="BK223" i="3"/>
  <c r="BK221" i="3"/>
  <c r="BK219" i="3"/>
  <c r="J218" i="3"/>
  <c r="J216" i="3"/>
  <c r="BK213" i="3"/>
  <c r="J211" i="3"/>
  <c r="J208" i="3"/>
  <c r="BK206" i="3"/>
  <c r="J203" i="3"/>
  <c r="J199" i="3"/>
  <c r="J197" i="3"/>
  <c r="J194" i="3"/>
  <c r="BK192" i="3"/>
  <c r="BK189" i="3"/>
  <c r="J187" i="3"/>
  <c r="J184" i="3"/>
  <c r="BK181" i="3"/>
  <c r="J177" i="3"/>
  <c r="BK176" i="3"/>
  <c r="J174" i="3"/>
  <c r="BK172" i="3"/>
  <c r="J168" i="3"/>
  <c r="J166" i="3"/>
  <c r="BK162" i="3"/>
  <c r="BK160" i="3"/>
  <c r="BK140" i="3" l="1"/>
  <c r="J140" i="3"/>
  <c r="J98" i="3" s="1"/>
  <c r="R140" i="3"/>
  <c r="P171" i="3"/>
  <c r="T186" i="3"/>
  <c r="P207" i="3"/>
  <c r="BK231" i="3"/>
  <c r="J231" i="3" s="1"/>
  <c r="J108" i="3" s="1"/>
  <c r="T231" i="3"/>
  <c r="BK261" i="3"/>
  <c r="J261" i="3" s="1"/>
  <c r="J110" i="3" s="1"/>
  <c r="T261" i="3"/>
  <c r="R294" i="3"/>
  <c r="P319" i="3"/>
  <c r="BK330" i="3"/>
  <c r="J330" i="3" s="1"/>
  <c r="J113" i="3" s="1"/>
  <c r="BK337" i="3"/>
  <c r="J337" i="3"/>
  <c r="J114" i="3" s="1"/>
  <c r="T337" i="3"/>
  <c r="R375" i="3"/>
  <c r="T375" i="3"/>
  <c r="R388" i="3"/>
  <c r="BK412" i="3"/>
  <c r="J412" i="3" s="1"/>
  <c r="J117" i="3" s="1"/>
  <c r="R412" i="3"/>
  <c r="R124" i="2"/>
  <c r="T128" i="2"/>
  <c r="T140" i="3"/>
  <c r="R171" i="3"/>
  <c r="R186" i="3"/>
  <c r="T207" i="3"/>
  <c r="BK225" i="3"/>
  <c r="J225" i="3" s="1"/>
  <c r="J107" i="3" s="1"/>
  <c r="T225" i="3"/>
  <c r="R231" i="3"/>
  <c r="P261" i="3"/>
  <c r="BK294" i="3"/>
  <c r="J294" i="3" s="1"/>
  <c r="J111" i="3" s="1"/>
  <c r="T294" i="3"/>
  <c r="T319" i="3"/>
  <c r="R330" i="3"/>
  <c r="R337" i="3"/>
  <c r="P375" i="3"/>
  <c r="P388" i="3"/>
  <c r="P412" i="3"/>
  <c r="BK122" i="4"/>
  <c r="J122" i="4" s="1"/>
  <c r="J97" i="4" s="1"/>
  <c r="R122" i="4"/>
  <c r="BK173" i="4"/>
  <c r="J173" i="4" s="1"/>
  <c r="J98" i="4" s="1"/>
  <c r="R173" i="4"/>
  <c r="T173" i="4"/>
  <c r="BK191" i="4"/>
  <c r="J191" i="4"/>
  <c r="J100" i="4" s="1"/>
  <c r="P191" i="4"/>
  <c r="R191" i="4"/>
  <c r="T191" i="4"/>
  <c r="R194" i="4"/>
  <c r="BK124" i="2"/>
  <c r="J124" i="2" s="1"/>
  <c r="J98" i="2" s="1"/>
  <c r="T124" i="2"/>
  <c r="T123" i="2"/>
  <c r="T122" i="2" s="1"/>
  <c r="R128" i="2"/>
  <c r="P122" i="4"/>
  <c r="T122" i="4"/>
  <c r="P173" i="4"/>
  <c r="T194" i="4"/>
  <c r="P124" i="2"/>
  <c r="BK128" i="2"/>
  <c r="J128" i="2"/>
  <c r="J99" i="2" s="1"/>
  <c r="P128" i="2"/>
  <c r="P123" i="2" s="1"/>
  <c r="P122" i="2" s="1"/>
  <c r="AU95" i="1" s="1"/>
  <c r="P140" i="3"/>
  <c r="BK171" i="3"/>
  <c r="J171" i="3" s="1"/>
  <c r="J99" i="3" s="1"/>
  <c r="T171" i="3"/>
  <c r="BK186" i="3"/>
  <c r="J186" i="3" s="1"/>
  <c r="J102" i="3" s="1"/>
  <c r="P186" i="3"/>
  <c r="BK207" i="3"/>
  <c r="J207" i="3" s="1"/>
  <c r="J104" i="3" s="1"/>
  <c r="R207" i="3"/>
  <c r="P225" i="3"/>
  <c r="R225" i="3"/>
  <c r="P231" i="3"/>
  <c r="BK256" i="3"/>
  <c r="J256" i="3"/>
  <c r="J109" i="3" s="1"/>
  <c r="P256" i="3"/>
  <c r="R256" i="3"/>
  <c r="T256" i="3"/>
  <c r="R261" i="3"/>
  <c r="P294" i="3"/>
  <c r="BK319" i="3"/>
  <c r="J319" i="3"/>
  <c r="J112" i="3" s="1"/>
  <c r="R319" i="3"/>
  <c r="P330" i="3"/>
  <c r="T330" i="3"/>
  <c r="P337" i="3"/>
  <c r="BK375" i="3"/>
  <c r="J375" i="3" s="1"/>
  <c r="J115" i="3" s="1"/>
  <c r="BK388" i="3"/>
  <c r="J388" i="3"/>
  <c r="J116" i="3" s="1"/>
  <c r="T388" i="3"/>
  <c r="T412" i="3"/>
  <c r="BK194" i="4"/>
  <c r="J194" i="4" s="1"/>
  <c r="J101" i="4" s="1"/>
  <c r="BE159" i="3"/>
  <c r="BE160" i="3"/>
  <c r="BE172" i="3"/>
  <c r="BE187" i="3"/>
  <c r="BE208" i="3"/>
  <c r="BE211" i="3"/>
  <c r="BE219" i="3"/>
  <c r="BE221" i="3"/>
  <c r="BE226" i="3"/>
  <c r="BE232" i="3"/>
  <c r="BE236" i="3"/>
  <c r="BE244" i="3"/>
  <c r="BE251" i="3"/>
  <c r="BE259" i="3"/>
  <c r="BE260" i="3"/>
  <c r="BE262" i="3"/>
  <c r="BE269" i="3"/>
  <c r="BE272" i="3"/>
  <c r="BE274" i="3"/>
  <c r="BE279" i="3"/>
  <c r="BE284" i="3"/>
  <c r="BE287" i="3"/>
  <c r="BE292" i="3"/>
  <c r="BE293" i="3"/>
  <c r="BE303" i="3"/>
  <c r="BE305" i="3"/>
  <c r="BE338" i="3"/>
  <c r="BE346" i="3"/>
  <c r="BE348" i="3"/>
  <c r="BE356" i="3"/>
  <c r="BE362" i="3"/>
  <c r="BE364" i="3"/>
  <c r="BE370" i="3"/>
  <c r="BE373" i="3"/>
  <c r="BE377" i="3"/>
  <c r="BE378" i="3"/>
  <c r="BE379" i="3"/>
  <c r="BE381" i="3"/>
  <c r="BE383" i="3"/>
  <c r="BE387" i="3"/>
  <c r="BE398" i="3"/>
  <c r="BE406" i="3"/>
  <c r="BE410" i="3"/>
  <c r="BE411" i="3"/>
  <c r="BE416" i="3"/>
  <c r="BE419" i="3"/>
  <c r="BK180" i="3"/>
  <c r="J180" i="3"/>
  <c r="J100" i="3" s="1"/>
  <c r="BK205" i="3"/>
  <c r="J205" i="3" s="1"/>
  <c r="J103" i="3" s="1"/>
  <c r="BK222" i="3"/>
  <c r="J222" i="3"/>
  <c r="J105" i="3" s="1"/>
  <c r="BK418" i="3"/>
  <c r="J418" i="3" s="1"/>
  <c r="J118" i="3" s="1"/>
  <c r="F91" i="4"/>
  <c r="J91" i="4"/>
  <c r="E111" i="4"/>
  <c r="BE124" i="4"/>
  <c r="BE126" i="4"/>
  <c r="BE127" i="4"/>
  <c r="BE130" i="4"/>
  <c r="BE132" i="4"/>
  <c r="BE136" i="4"/>
  <c r="BE138" i="4"/>
  <c r="BE139" i="4"/>
  <c r="BE145" i="4"/>
  <c r="BE146" i="4"/>
  <c r="BE147" i="4"/>
  <c r="BE150" i="4"/>
  <c r="BE151" i="4"/>
  <c r="F119" i="2"/>
  <c r="BE125" i="2"/>
  <c r="BE135" i="2"/>
  <c r="J89" i="3"/>
  <c r="F92" i="3"/>
  <c r="BE148" i="3"/>
  <c r="BE153" i="3"/>
  <c r="BE166" i="3"/>
  <c r="BE194" i="3"/>
  <c r="BE199" i="3"/>
  <c r="BE203" i="3"/>
  <c r="BE206" i="3"/>
  <c r="BE216" i="3"/>
  <c r="BE228" i="3"/>
  <c r="BE230" i="3"/>
  <c r="BE253" i="3"/>
  <c r="BE255" i="3"/>
  <c r="BE257" i="3"/>
  <c r="BE258" i="3"/>
  <c r="BE281" i="3"/>
  <c r="BE285" i="3"/>
  <c r="BE290" i="3"/>
  <c r="BE291" i="3"/>
  <c r="BE310" i="3"/>
  <c r="BE312" i="3"/>
  <c r="BE313" i="3"/>
  <c r="BE315" i="3"/>
  <c r="BE322" i="3"/>
  <c r="BE326" i="3"/>
  <c r="BE327" i="3"/>
  <c r="BE331" i="3"/>
  <c r="BE333" i="3"/>
  <c r="BE335" i="3"/>
  <c r="BE353" i="3"/>
  <c r="BE359" i="3"/>
  <c r="BE380" i="3"/>
  <c r="BE382" i="3"/>
  <c r="BE384" i="3"/>
  <c r="BE389" i="3"/>
  <c r="BE400" i="3"/>
  <c r="BE409" i="3"/>
  <c r="BE417" i="3"/>
  <c r="BK183" i="3"/>
  <c r="J183" i="3"/>
  <c r="J101" i="3" s="1"/>
  <c r="J89" i="4"/>
  <c r="J92" i="4"/>
  <c r="F118" i="4"/>
  <c r="BE129" i="4"/>
  <c r="BE140" i="4"/>
  <c r="BE143" i="4"/>
  <c r="BE148" i="4"/>
  <c r="BE153" i="4"/>
  <c r="BE154" i="4"/>
  <c r="BE155" i="4"/>
  <c r="BE156" i="4"/>
  <c r="BE157" i="4"/>
  <c r="BE158" i="4"/>
  <c r="BE159" i="4"/>
  <c r="BE160" i="4"/>
  <c r="BE161" i="4"/>
  <c r="BE162" i="4"/>
  <c r="BE166" i="4"/>
  <c r="BE167" i="4"/>
  <c r="BE168" i="4"/>
  <c r="BE171" i="4"/>
  <c r="BE177" i="4"/>
  <c r="BE178" i="4"/>
  <c r="BE180" i="4"/>
  <c r="BE183" i="4"/>
  <c r="BE185" i="4"/>
  <c r="BE187" i="4"/>
  <c r="BE188" i="4"/>
  <c r="BE196" i="4"/>
  <c r="BE198" i="4"/>
  <c r="BE200" i="4"/>
  <c r="BE201" i="4"/>
  <c r="BK189" i="4"/>
  <c r="J189" i="4" s="1"/>
  <c r="J99" i="4" s="1"/>
  <c r="E85" i="2"/>
  <c r="J89" i="2"/>
  <c r="BE130" i="2"/>
  <c r="BE132" i="2"/>
  <c r="BK131" i="2"/>
  <c r="J131" i="2"/>
  <c r="J100" i="2" s="1"/>
  <c r="BK134" i="2"/>
  <c r="J134" i="2" s="1"/>
  <c r="J102" i="2" s="1"/>
  <c r="BE142" i="3"/>
  <c r="BE145" i="3"/>
  <c r="BE152" i="3"/>
  <c r="BE163" i="4"/>
  <c r="BE164" i="4"/>
  <c r="BE165" i="4"/>
  <c r="BE169" i="4"/>
  <c r="BE170" i="4"/>
  <c r="BE172" i="4"/>
  <c r="BE174" i="4"/>
  <c r="BE175" i="4"/>
  <c r="BE176" i="4"/>
  <c r="BE179" i="4"/>
  <c r="BE181" i="4"/>
  <c r="BE182" i="4"/>
  <c r="BE184" i="4"/>
  <c r="BE186" i="4"/>
  <c r="BE190" i="4"/>
  <c r="BE192" i="4"/>
  <c r="BE193" i="4"/>
  <c r="BE195" i="4"/>
  <c r="BE197" i="4"/>
  <c r="BE199" i="4"/>
  <c r="BE202" i="4"/>
  <c r="BE203" i="4"/>
  <c r="BE204" i="4"/>
  <c r="BE126" i="2"/>
  <c r="BE127" i="2"/>
  <c r="BE129" i="2"/>
  <c r="E85" i="3"/>
  <c r="BE141" i="3"/>
  <c r="BE150" i="3"/>
  <c r="BE155" i="3"/>
  <c r="BE157" i="3"/>
  <c r="BE162" i="3"/>
  <c r="BE164" i="3"/>
  <c r="BE168" i="3"/>
  <c r="BE174" i="3"/>
  <c r="BE176" i="3"/>
  <c r="BE177" i="3"/>
  <c r="BE181" i="3"/>
  <c r="BE184" i="3"/>
  <c r="BE189" i="3"/>
  <c r="BE192" i="3"/>
  <c r="BE197" i="3"/>
  <c r="BE213" i="3"/>
  <c r="BE218" i="3"/>
  <c r="BE223" i="3"/>
  <c r="BE234" i="3"/>
  <c r="BE242" i="3"/>
  <c r="BE276" i="3"/>
  <c r="BE295" i="3"/>
  <c r="BE301" i="3"/>
  <c r="BE307" i="3"/>
  <c r="BE308" i="3"/>
  <c r="BE318" i="3"/>
  <c r="BE320" i="3"/>
  <c r="BE324" i="3"/>
  <c r="BE329" i="3"/>
  <c r="BE336" i="3"/>
  <c r="BE366" i="3"/>
  <c r="BE369" i="3"/>
  <c r="BE371" i="3"/>
  <c r="BE372" i="3"/>
  <c r="BE374" i="3"/>
  <c r="BE376" i="3"/>
  <c r="BE386" i="3"/>
  <c r="BE397" i="3"/>
  <c r="BE413" i="3"/>
  <c r="BE123" i="4"/>
  <c r="BE125" i="4"/>
  <c r="BE128" i="4"/>
  <c r="BE131" i="4"/>
  <c r="BE133" i="4"/>
  <c r="BE134" i="4"/>
  <c r="BE135" i="4"/>
  <c r="BE137" i="4"/>
  <c r="BE141" i="4"/>
  <c r="BE142" i="4"/>
  <c r="BE144" i="4"/>
  <c r="BE149" i="4"/>
  <c r="BE152" i="4"/>
  <c r="F34" i="3"/>
  <c r="BA96" i="1"/>
  <c r="F35" i="4"/>
  <c r="BB97" i="1"/>
  <c r="F35" i="2"/>
  <c r="BB95" i="1"/>
  <c r="F36" i="4"/>
  <c r="BC97" i="1"/>
  <c r="J34" i="2"/>
  <c r="AW95" i="1"/>
  <c r="F37" i="3"/>
  <c r="BD96" i="1"/>
  <c r="F36" i="3"/>
  <c r="BC96" i="1"/>
  <c r="F37" i="2"/>
  <c r="BD95" i="1"/>
  <c r="F34" i="4"/>
  <c r="BA97" i="1"/>
  <c r="F34" i="2"/>
  <c r="BA95" i="1"/>
  <c r="F35" i="3"/>
  <c r="BB96" i="1"/>
  <c r="F37" i="4"/>
  <c r="BD97" i="1"/>
  <c r="J34" i="4"/>
  <c r="AW97" i="1"/>
  <c r="F36" i="2"/>
  <c r="BC95" i="1"/>
  <c r="J34" i="3"/>
  <c r="AW96" i="1" s="1"/>
  <c r="P224" i="3" l="1"/>
  <c r="T121" i="4"/>
  <c r="R121" i="4"/>
  <c r="R139" i="3"/>
  <c r="R138" i="3" s="1"/>
  <c r="R224" i="3"/>
  <c r="P139" i="3"/>
  <c r="P138" i="3"/>
  <c r="AU96" i="1" s="1"/>
  <c r="P121" i="4"/>
  <c r="AU97" i="1" s="1"/>
  <c r="T224" i="3"/>
  <c r="T139" i="3"/>
  <c r="T138" i="3"/>
  <c r="R123" i="2"/>
  <c r="R122" i="2"/>
  <c r="BK224" i="3"/>
  <c r="J224" i="3"/>
  <c r="J106" i="3"/>
  <c r="BK139" i="3"/>
  <c r="J139" i="3" s="1"/>
  <c r="J97" i="3" s="1"/>
  <c r="BK121" i="4"/>
  <c r="J121" i="4"/>
  <c r="J96" i="4"/>
  <c r="BK123" i="2"/>
  <c r="BK122" i="2" s="1"/>
  <c r="J122" i="2" s="1"/>
  <c r="J96" i="2" s="1"/>
  <c r="BA94" i="1"/>
  <c r="W30" i="1"/>
  <c r="J33" i="4"/>
  <c r="AV97" i="1" s="1"/>
  <c r="AT97" i="1" s="1"/>
  <c r="F33" i="4"/>
  <c r="AZ97" i="1"/>
  <c r="J33" i="3"/>
  <c r="AV96" i="1"/>
  <c r="AT96" i="1" s="1"/>
  <c r="BC94" i="1"/>
  <c r="W32" i="1" s="1"/>
  <c r="BD94" i="1"/>
  <c r="W33" i="1"/>
  <c r="J33" i="2"/>
  <c r="AV95" i="1" s="1"/>
  <c r="AT95" i="1" s="1"/>
  <c r="BB94" i="1"/>
  <c r="W31" i="1"/>
  <c r="F33" i="2"/>
  <c r="AZ95" i="1"/>
  <c r="F33" i="3"/>
  <c r="AZ96" i="1"/>
  <c r="J123" i="2" l="1"/>
  <c r="J97" i="2"/>
  <c r="BK138" i="3"/>
  <c r="J138" i="3"/>
  <c r="J96" i="3" s="1"/>
  <c r="AU94" i="1"/>
  <c r="AZ94" i="1"/>
  <c r="AV94" i="1"/>
  <c r="AK29" i="1" s="1"/>
  <c r="AX94" i="1"/>
  <c r="J30" i="2"/>
  <c r="AG95" i="1"/>
  <c r="AN95" i="1"/>
  <c r="J30" i="4"/>
  <c r="AG97" i="1" s="1"/>
  <c r="AN97" i="1" s="1"/>
  <c r="AW94" i="1"/>
  <c r="AK30" i="1"/>
  <c r="AY94" i="1"/>
  <c r="J39" i="4" l="1"/>
  <c r="J39" i="2"/>
  <c r="J30" i="3"/>
  <c r="AG96" i="1"/>
  <c r="AN96" i="1"/>
  <c r="W29" i="1"/>
  <c r="AT94" i="1"/>
  <c r="J39" i="3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<sst xmlns="http://schemas.openxmlformats.org/spreadsheetml/2006/main" count="5063" uniqueCount="1000">
  <si>
    <t>Export Komplet</t>
  </si>
  <si>
    <t/>
  </si>
  <si>
    <t>2.0</t>
  </si>
  <si>
    <t>ZAMOK</t>
  </si>
  <si>
    <t>False</t>
  </si>
  <si>
    <t>{220b6b20-415b-465b-9b7e-899e98ba85cc}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</si>
  <si>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</si>
  <si>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</si>
  <si>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</si>
  <si>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</si>
  <si>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</si>
  <si>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</si>
  <si>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</si>
  <si>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</si>
  <si>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Y384zm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</si>
  <si>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</si>
  <si>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</si>
  <si>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Hospodářská budova - Hranice u Aše</t>
  </si>
  <si>
    <t>KSO:</t>
  </si>
  <si>
    <t>CC-CZ:</t>
  </si>
  <si>
    <t>Místo:</t>
  </si>
  <si>
    <t>Hranice u Aše</t>
  </si>
  <si>
    <t>Datum:</t>
  </si>
  <si>
    <t>29. 5. 2020</t>
  </si>
  <si>
    <t>Zadavatel:</t>
  </si>
  <si>
    <t>IČ:</t>
  </si>
  <si>
    <t>Domov pro seniory v Hranicích</t>
  </si>
  <si>
    <t>DIČ:</t>
  </si>
  <si>
    <t>Uchazeč:</t>
  </si>
  <si>
    <t>Vyplň údaj</t>
  </si>
  <si>
    <t>Projektant:</t>
  </si>
  <si>
    <t>ing.Čech Miroslav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</si>
  <si>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</si>
  <si>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</si>
  <si>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</si>
  <si>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</si>
  <si>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</si>
  <si>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</si>
  <si>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</si>
  <si>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</si>
  <si>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</si>
  <si>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</si>
  <si>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</si>
  <si>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</si>
  <si>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</si>
  <si>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</si>
  <si>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</si>
  <si>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</si>
  <si>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</si>
  <si>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</si>
  <si>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</si>
  <si>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</si>
  <si>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</si>
  <si>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</si>
  <si>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</si>
  <si>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</si>
  <si>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</si>
  <si>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</si>
  <si>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</si>
  <si>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</si>
  <si>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</si>
  <si>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</si>
  <si>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</si>
  <si>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</si>
  <si>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</si>
  <si>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</si>
  <si>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</si>
  <si>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</si>
  <si>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</si>
  <si>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</si>
  <si>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</si>
  <si>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</si>
  <si>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</si>
  <si>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</si>
  <si>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</si>
  <si>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</si>
  <si>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</si>
  <si>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</si>
  <si>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</si>
  <si>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</si>
  <si>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</si>
  <si>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</si>
  <si>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</si>
  <si>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STA</t>
  </si>
  <si>
    <t>1</t>
  </si>
  <si>
    <t>{e70ab0a1-f8b9-4fed-a535-755e6dbfb6d3}</t>
  </si>
  <si>
    <t>2</t>
  </si>
  <si>
    <t>10</t>
  </si>
  <si>
    <t>Stavební část</t>
  </si>
  <si>
    <t>{49faa13a-e63a-41d6-8aa0-90b3263ac91b}</t>
  </si>
  <si>
    <t>20</t>
  </si>
  <si>
    <t>Elektroinstalace</t>
  </si>
  <si>
    <t>{d572d57f-bc1c-4238-8fed-1f28513931aa}</t>
  </si>
  <si>
    <t>KRYCÍ LIST SOUPISU PRACÍ</t>
  </si>
  <si>
    <t>Objekt:</t>
  </si>
  <si>
    <t>00 -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</si>
  <si>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</si>
  <si>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</si>
  <si>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</si>
  <si>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</si>
  <si>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</si>
  <si>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</si>
  <si>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</si>
  <si>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</si>
  <si>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</si>
  <si>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</si>
  <si>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</si>
  <si>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</si>
  <si>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</si>
  <si>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</si>
  <si>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</si>
  <si>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</si>
  <si>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</si>
  <si>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</si>
  <si>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</si>
  <si>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</si>
  <si>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</si>
  <si>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</si>
  <si>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</si>
  <si>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</si>
  <si>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</si>
  <si>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</si>
  <si>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</si>
  <si>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</si>
  <si>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</si>
  <si>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</si>
  <si>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</si>
  <si>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012303000</t>
  </si>
  <si>
    <t>Geodetické práce po výstavbě - geometrický plán pro vložení na katastr</t>
  </si>
  <si>
    <t>---</t>
  </si>
  <si>
    <t>CS ÚRS 2020 01</t>
  </si>
  <si>
    <t>1024</t>
  </si>
  <si>
    <t>-1099884180</t>
  </si>
  <si>
    <t>013244000</t>
  </si>
  <si>
    <t>Dokumentace pro provádění stavby - výrobní dokumentace vázníků</t>
  </si>
  <si>
    <t>603340040</t>
  </si>
  <si>
    <t>3</t>
  </si>
  <si>
    <t>013254000</t>
  </si>
  <si>
    <t>Dokumentace skutečného provedení stavby</t>
  </si>
  <si>
    <t>1771604055</t>
  </si>
  <si>
    <t>VRN3</t>
  </si>
  <si>
    <t>Zařízení staveniště</t>
  </si>
  <si>
    <t>4</t>
  </si>
  <si>
    <t>030001000</t>
  </si>
  <si>
    <t>Kč</t>
  </si>
  <si>
    <t>1459817241</t>
  </si>
  <si>
    <t>034103000</t>
  </si>
  <si>
    <t>Oplocení staveniště</t>
  </si>
  <si>
    <t>m</t>
  </si>
  <si>
    <t>-342465764</t>
  </si>
  <si>
    <t>VRN4</t>
  </si>
  <si>
    <t>Inženýrská činnost</t>
  </si>
  <si>
    <t>6</t>
  </si>
  <si>
    <t>040001000</t>
  </si>
  <si>
    <t>-963665448</t>
  </si>
  <si>
    <t>VRN5</t>
  </si>
  <si>
    <t>Finanční náklady</t>
  </si>
  <si>
    <t>VRN9</t>
  </si>
  <si>
    <t>Ostatní náklady</t>
  </si>
  <si>
    <t>7</t>
  </si>
  <si>
    <t>094002000</t>
  </si>
  <si>
    <t>Ostatní náklady související s výstavbou</t>
  </si>
  <si>
    <t>388317968</t>
  </si>
  <si>
    <t>10 -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</si>
  <si>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</si>
  <si>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</si>
  <si>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</si>
  <si>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</si>
  <si>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</si>
  <si>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</si>
  <si>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</si>
  <si>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</si>
  <si>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</si>
  <si>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</si>
  <si>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</si>
  <si>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</si>
  <si>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</si>
  <si>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</si>
  <si>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</si>
  <si>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</si>
  <si>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</si>
  <si>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</si>
  <si>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</si>
  <si>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</si>
  <si>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</si>
  <si>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</t>
  </si>
  <si>
    <t>HSV</t>
  </si>
  <si>
    <t>Práce a dodávky HSV</t>
  </si>
  <si>
    <t>Zemní práce</t>
  </si>
  <si>
    <t>112251103</t>
  </si>
  <si>
    <t>Odstranění pařezů D do 700 mm</t>
  </si>
  <si>
    <t>kus</t>
  </si>
  <si>
    <t>1705808101</t>
  </si>
  <si>
    <t>121103111</t>
  </si>
  <si>
    <t>Skrývka zemin schopných zúrodnění v rovině a svahu do 1:5</t>
  </si>
  <si>
    <t>m3</t>
  </si>
  <si>
    <t>2069185667</t>
  </si>
  <si>
    <t>VV</t>
  </si>
  <si>
    <t>12,2*12,2*0,1 "hospodářská budova</t>
  </si>
  <si>
    <t>(13,7*4+10*3,7+10*4+3,5*2)*0,1 "zpevněná plocha</t>
  </si>
  <si>
    <t>122351102</t>
  </si>
  <si>
    <t>Odkopávky a prokopávky nezapažené v hornině třídy těžitelnosti II, skupiny 4 objem do 50 m3 strojně</t>
  </si>
  <si>
    <t>-1531463602</t>
  </si>
  <si>
    <t>10,2*10,2*0,26 "hospodářská budova</t>
  </si>
  <si>
    <t>(13,7*4+10*3,7+10*4+3,5*2)*0,14 "zpevněná plocha</t>
  </si>
  <si>
    <t>132351101</t>
  </si>
  <si>
    <t>Hloubení rýh nezapažených  š do 800 mm v hornině třídy těžitelnosti II, skupiny 4 objem do 20 m3 strojně</t>
  </si>
  <si>
    <t>-1731672003</t>
  </si>
  <si>
    <t>12*0,6*1 "dešťová kanalizace</t>
  </si>
  <si>
    <t>133351031</t>
  </si>
  <si>
    <t>Hloubení šachet v hornině třídy těžitelnosti II, skupiny 4 objemu do 15 m3 při překopech inženýrských sítí strojně</t>
  </si>
  <si>
    <t>237599161</t>
  </si>
  <si>
    <t>0,6*0,6*0,94*12 "patky</t>
  </si>
  <si>
    <t>162201423</t>
  </si>
  <si>
    <t>Vodorovné přemístění pařezů do 1 km D do 700 mm</t>
  </si>
  <si>
    <t>-257137939</t>
  </si>
  <si>
    <t>162301973</t>
  </si>
  <si>
    <t>Příplatek k vodorovnému přemístění pařezů D 700 mm ZKD 1 km</t>
  </si>
  <si>
    <t>2006805189</t>
  </si>
  <si>
    <t>4*9 'Přepočtené koeficientem množství</t>
  </si>
  <si>
    <t>8</t>
  </si>
  <si>
    <t>162751137</t>
  </si>
  <si>
    <t>Vodorovné přemístění do 10000 m výkopku/sypaniny z horniny třídy těžitelnosti II, skupiny 4 a 5</t>
  </si>
  <si>
    <t>-1765917983</t>
  </si>
  <si>
    <t>46,482+7,2</t>
  </si>
  <si>
    <t>9</t>
  </si>
  <si>
    <t>171201231</t>
  </si>
  <si>
    <t>Poplatek za uložení zeminy a kamení na recyklační skládce (skládkovné) kód odpadu 17 05 04</t>
  </si>
  <si>
    <t>t</t>
  </si>
  <si>
    <t>325697691</t>
  </si>
  <si>
    <t>53,682*2 'Přepočtené koeficientem množství</t>
  </si>
  <si>
    <t>171251201</t>
  </si>
  <si>
    <t>Uložení sypaniny na skládky nebo meziskládky</t>
  </si>
  <si>
    <t>-1265016128</t>
  </si>
  <si>
    <t>11</t>
  </si>
  <si>
    <t>174151101</t>
  </si>
  <si>
    <t>Zásyp jam, šachet rýh nebo kolem objektů sypaninou se zhutněním</t>
  </si>
  <si>
    <t>221212627</t>
  </si>
  <si>
    <t>12*0,6*0,5</t>
  </si>
  <si>
    <t>12</t>
  </si>
  <si>
    <t>M</t>
  </si>
  <si>
    <t>58331200</t>
  </si>
  <si>
    <t>štěrkopísek netříděný zásypový</t>
  </si>
  <si>
    <t>-554241297</t>
  </si>
  <si>
    <t>3,6*2 'Přepočtené koeficientem množství</t>
  </si>
  <si>
    <t>13</t>
  </si>
  <si>
    <t>175151101</t>
  </si>
  <si>
    <t>Obsypání potrubí strojně sypaninou bez prohození, uloženou do 3 m</t>
  </si>
  <si>
    <t>-280833780</t>
  </si>
  <si>
    <t>12*0,6*0,4</t>
  </si>
  <si>
    <t>14</t>
  </si>
  <si>
    <t>827320800</t>
  </si>
  <si>
    <t>2,88*2 'Přepočtené koeficientem množství</t>
  </si>
  <si>
    <t>181951114</t>
  </si>
  <si>
    <t>Úprava pláně v hornině třídy těžitelnosti II, skupiny 4 a 5 se zhutněním</t>
  </si>
  <si>
    <t>m2</t>
  </si>
  <si>
    <t>-1854420856</t>
  </si>
  <si>
    <t>10,2*10,2 "hospodářská budova</t>
  </si>
  <si>
    <t>(13,7*4+10*3,7+10*4+3,5*2) "zpevněná plocha</t>
  </si>
  <si>
    <t>Zakládání</t>
  </si>
  <si>
    <t>16</t>
  </si>
  <si>
    <t>275321117</t>
  </si>
  <si>
    <t>Základové patky a bloky mostních konstrukcí ze ŽB C 25/30</t>
  </si>
  <si>
    <t>-654814511</t>
  </si>
  <si>
    <t>0,6*0,6*1,2*12</t>
  </si>
  <si>
    <t>17</t>
  </si>
  <si>
    <t>275354111</t>
  </si>
  <si>
    <t>Bednění základových patek - zřízení</t>
  </si>
  <si>
    <t>-268814558</t>
  </si>
  <si>
    <t>0,6*4*0,5*15</t>
  </si>
  <si>
    <t>18</t>
  </si>
  <si>
    <t>275354211</t>
  </si>
  <si>
    <t>Bednění základových patek - odstranění</t>
  </si>
  <si>
    <t>-1503593032</t>
  </si>
  <si>
    <t>19</t>
  </si>
  <si>
    <t>275361116</t>
  </si>
  <si>
    <t>Výztuž základových patek a bloků z betonářské oceli 10 505</t>
  </si>
  <si>
    <t>1796332934</t>
  </si>
  <si>
    <t>1,5*4*12*1,05*0,89/1000 "d 12</t>
  </si>
  <si>
    <t>1,2*5*12*1,05*0,22/1000 "d 6</t>
  </si>
  <si>
    <t>Svislé a kompletní konstrukce</t>
  </si>
  <si>
    <t>348273221</t>
  </si>
  <si>
    <t>Sloup 400x400mm z tvarovek štípaných třístranně přírodních vč spárování, výstuže a výplně betonem</t>
  </si>
  <si>
    <t>-1351905795</t>
  </si>
  <si>
    <t>2,9*12</t>
  </si>
  <si>
    <t>Vodorovné konstrukce</t>
  </si>
  <si>
    <t>451572111</t>
  </si>
  <si>
    <t>Lože pod potrubí otevřený výkop z kameniva drobného těženého</t>
  </si>
  <si>
    <t>-1080797280</t>
  </si>
  <si>
    <t>12*0,6*0,1</t>
  </si>
  <si>
    <t>Komunikace pozemní</t>
  </si>
  <si>
    <t>22</t>
  </si>
  <si>
    <t>564231111</t>
  </si>
  <si>
    <t>Podklad nebo podsyp ze štěrkopísku ŠP tl 100 mm</t>
  </si>
  <si>
    <t>1275310701</t>
  </si>
  <si>
    <t>0,6*0,6*12 "patky</t>
  </si>
  <si>
    <t>23</t>
  </si>
  <si>
    <t>564811111</t>
  </si>
  <si>
    <t>Podklad ze štěrkodrtě ŠD tl 50 mm</t>
  </si>
  <si>
    <t>896253098</t>
  </si>
  <si>
    <t>10,2*10,2 "f 8-16</t>
  </si>
  <si>
    <t>-0,6*0,6*12</t>
  </si>
  <si>
    <t>24</t>
  </si>
  <si>
    <t>564851111</t>
  </si>
  <si>
    <t>Podklad ze štěrkodrtě ŠD tl 150 mm</t>
  </si>
  <si>
    <t>-507549593</t>
  </si>
  <si>
    <t>25</t>
  </si>
  <si>
    <t>564861111</t>
  </si>
  <si>
    <t>Podklad ze štěrkodrtě ŠD tl 200 mm</t>
  </si>
  <si>
    <t>-569277312</t>
  </si>
  <si>
    <t>10,2*10,2 "f 16-32</t>
  </si>
  <si>
    <t>26</t>
  </si>
  <si>
    <t>596211111</t>
  </si>
  <si>
    <t>Kladení zámkové dlažby komunikací pro pěší tl 60 mm skupiny A pl do 100 m2</t>
  </si>
  <si>
    <t>-223375840</t>
  </si>
  <si>
    <t>35 "položení stávající dlažby</t>
  </si>
  <si>
    <t>27</t>
  </si>
  <si>
    <t>596212211</t>
  </si>
  <si>
    <t>Kladení zámkové dlažby pozemních komunikací tl 80 mm skupiny A pl do 100 m2</t>
  </si>
  <si>
    <t>1021243295</t>
  </si>
  <si>
    <t>10,2*10,2 "plocha uvnitř objektu</t>
  </si>
  <si>
    <t>28</t>
  </si>
  <si>
    <t>59245020</t>
  </si>
  <si>
    <t>dlažba tvar obdélník betonová 200x100x80mm přírodní</t>
  </si>
  <si>
    <t>-51264552</t>
  </si>
  <si>
    <t>238,52*1,02 'Přepočtené koeficientem množství</t>
  </si>
  <si>
    <t>Trubní vedení</t>
  </si>
  <si>
    <t>29</t>
  </si>
  <si>
    <t>831-1</t>
  </si>
  <si>
    <t>Napojení dešťové kanalizace do stávající šachty</t>
  </si>
  <si>
    <t>-1246363574</t>
  </si>
  <si>
    <t>Ostatní konstrukce a práce, bourání</t>
  </si>
  <si>
    <t>30</t>
  </si>
  <si>
    <t>916131213</t>
  </si>
  <si>
    <t>Osazení silničního obrubníku betonového stojatého s boční opěrou do lože z betonu prostého</t>
  </si>
  <si>
    <t>1237947938</t>
  </si>
  <si>
    <t>2,8*9+1,7*2+5 "hospodářská budova</t>
  </si>
  <si>
    <t>4+13,7+3,7+12,6 "zpevněné plochy</t>
  </si>
  <si>
    <t>31</t>
  </si>
  <si>
    <t>59217017</t>
  </si>
  <si>
    <t>obrubník betonový chodníkový 1000x100x250mm</t>
  </si>
  <si>
    <t>-1395576348</t>
  </si>
  <si>
    <t>67,6*1,02 'Přepočtené koeficientem množství</t>
  </si>
  <si>
    <t>32</t>
  </si>
  <si>
    <t>941211111</t>
  </si>
  <si>
    <t>Montáž lešení řadového rámového lehkého zatížení do 200 kg/m2 š do 0,9 m v do 10 m</t>
  </si>
  <si>
    <t>1964473627</t>
  </si>
  <si>
    <t>(10*4+1*4)*(2,9-1,2)</t>
  </si>
  <si>
    <t>10*1,9</t>
  </si>
  <si>
    <t>33</t>
  </si>
  <si>
    <t>941211211</t>
  </si>
  <si>
    <t>Příplatek k lešení řadovému rámovému lehkému š 0,9 m v do 25 m za první a ZKD den použití</t>
  </si>
  <si>
    <t>-1623284355</t>
  </si>
  <si>
    <t>93,8*30 'Přepočtené koeficientem množství</t>
  </si>
  <si>
    <t>34</t>
  </si>
  <si>
    <t>941211811</t>
  </si>
  <si>
    <t>Demontáž lešení řadového rámového lehkého zatížení do 200 kg/m2 š do 0,9 m v do 10 m</t>
  </si>
  <si>
    <t>-1012109683</t>
  </si>
  <si>
    <t>35</t>
  </si>
  <si>
    <t>949101111</t>
  </si>
  <si>
    <t>Lešení pomocné pro objekty pozemních staveb s lešeňovou podlahou v do 1,9 m zatížení do 150 kg/m2</t>
  </si>
  <si>
    <t>22035030</t>
  </si>
  <si>
    <t>9,4*9,4</t>
  </si>
  <si>
    <t>36</t>
  </si>
  <si>
    <t>952901111</t>
  </si>
  <si>
    <t>Vyčištění budov bytové a občanské výstavby při výšce podlaží do 4 m</t>
  </si>
  <si>
    <t>1921469818</t>
  </si>
  <si>
    <t>998</t>
  </si>
  <si>
    <t>Přesun hmot</t>
  </si>
  <si>
    <t>37</t>
  </si>
  <si>
    <t>998011001</t>
  </si>
  <si>
    <t>Přesun hmot pro budovy zděné v do 6 m</t>
  </si>
  <si>
    <t>333389671</t>
  </si>
  <si>
    <t>PSV</t>
  </si>
  <si>
    <t>Práce a dodávky PSV</t>
  </si>
  <si>
    <t>712</t>
  </si>
  <si>
    <t>Povlakové krytiny</t>
  </si>
  <si>
    <t>38</t>
  </si>
  <si>
    <t>712431111</t>
  </si>
  <si>
    <t>Provedení povlakové krytiny střech do 30° podkladní vrstvy pásy na sucho samolepící</t>
  </si>
  <si>
    <t>827511325</t>
  </si>
  <si>
    <t>5,8*11,6*2</t>
  </si>
  <si>
    <t>39</t>
  </si>
  <si>
    <t>62866281</t>
  </si>
  <si>
    <t>pás asfaltový samolepicí modifikovaný SBS tl 3mm s vložkou ze skleněné tkaniny se spalitelnou fólií nebo jemnozrnným minerálním posypem nebo textilií na horním povrchu</t>
  </si>
  <si>
    <t>-674375871</t>
  </si>
  <si>
    <t>134,56*1,15 'Přepočtené koeficientem množství</t>
  </si>
  <si>
    <t>40</t>
  </si>
  <si>
    <t>998712201</t>
  </si>
  <si>
    <t>Přesun hmot procentní pro krytiny povlakové v objektech v do 6 m</t>
  </si>
  <si>
    <t>%</t>
  </si>
  <si>
    <t>784542347</t>
  </si>
  <si>
    <t>713</t>
  </si>
  <si>
    <t>Izolace tepelné</t>
  </si>
  <si>
    <t>41</t>
  </si>
  <si>
    <t>713111121</t>
  </si>
  <si>
    <t>Montáž izolace tepelné spodem stropů s uchycením drátem rohoží, pásů, dílců, desek</t>
  </si>
  <si>
    <t>1529192927</t>
  </si>
  <si>
    <t>9,88*9,88</t>
  </si>
  <si>
    <t>42</t>
  </si>
  <si>
    <t>63148109</t>
  </si>
  <si>
    <t>deska tepelně izolační minerální univerzální λ=0,038-0,039 tl 150mm</t>
  </si>
  <si>
    <t>-1254577007</t>
  </si>
  <si>
    <t>97,614*1,02 'Přepočtené koeficientem množství</t>
  </si>
  <si>
    <t>43</t>
  </si>
  <si>
    <t>713131151</t>
  </si>
  <si>
    <t>Montáž izolace tepelné stěn a základů volně vloženými rohožemi, pásy, dílci, deskami 1 vrstva</t>
  </si>
  <si>
    <t>392397161</t>
  </si>
  <si>
    <t>(2,8*9+1,7*2+5)*2,9 "stěny</t>
  </si>
  <si>
    <t>-1,2*2,25</t>
  </si>
  <si>
    <t>-1,4*0,6*2</t>
  </si>
  <si>
    <t>-1,4*2,25</t>
  </si>
  <si>
    <t>-5*2,5</t>
  </si>
  <si>
    <t>44</t>
  </si>
  <si>
    <t>63155123</t>
  </si>
  <si>
    <t>deska tepelně izolační minerální provětrávaných fasád λ=0,033-0,035 tl 150mm</t>
  </si>
  <si>
    <t>1918613662</t>
  </si>
  <si>
    <t>77,41*1,05 'Přepočtené koeficientem množství</t>
  </si>
  <si>
    <t>45</t>
  </si>
  <si>
    <t>713291222</t>
  </si>
  <si>
    <t>Montáž izolace tepelné parotěsné zábrany stěn a sloupů fólií</t>
  </si>
  <si>
    <t>993448466</t>
  </si>
  <si>
    <t>77,41</t>
  </si>
  <si>
    <t>46</t>
  </si>
  <si>
    <t>28329276</t>
  </si>
  <si>
    <t>fólie PE vyztužená pro parotěsnou vrstvu (reakce na oheň - třída E) 140g/m2</t>
  </si>
  <si>
    <t>786446333</t>
  </si>
  <si>
    <t>77,41*1,2 'Přepočtené koeficientem množství</t>
  </si>
  <si>
    <t>47</t>
  </si>
  <si>
    <t>28329268</t>
  </si>
  <si>
    <t>fólie nekontaktní nízkodifuzně propustná PE mikroperforovaná pro doplňkovou hydroizolační vrstvu třípláštových střech (reakce na oheň - třída E) 140g/m2</t>
  </si>
  <si>
    <t>1799208486</t>
  </si>
  <si>
    <t>48</t>
  </si>
  <si>
    <t>998713201</t>
  </si>
  <si>
    <t>Přesun hmot procentní pro izolace tepelné v objektech v do 6 m</t>
  </si>
  <si>
    <t>-1594100649</t>
  </si>
  <si>
    <t>721</t>
  </si>
  <si>
    <t>Zdravotechnika - vnitřní kanalizace</t>
  </si>
  <si>
    <t>49</t>
  </si>
  <si>
    <t>721173315</t>
  </si>
  <si>
    <t>Potrubí kanalizační z PVC SN 4 dešťové DN 110</t>
  </si>
  <si>
    <t>2087063850</t>
  </si>
  <si>
    <t>50</t>
  </si>
  <si>
    <t>721173316</t>
  </si>
  <si>
    <t>Potrubí kanalizační z PVC SN 4 dešťové DN 125</t>
  </si>
  <si>
    <t>-1033037058</t>
  </si>
  <si>
    <t>51</t>
  </si>
  <si>
    <t>721242105</t>
  </si>
  <si>
    <t>Lapač střešních splavenin z PP se zápachovou klapkou a lapacím košem DN 110</t>
  </si>
  <si>
    <t>-996110806</t>
  </si>
  <si>
    <t>52</t>
  </si>
  <si>
    <t>998721201</t>
  </si>
  <si>
    <t>Přesun hmot procentní pro vnitřní kanalizace v objektech v do 6 m</t>
  </si>
  <si>
    <t>-2119453200</t>
  </si>
  <si>
    <t>762</t>
  </si>
  <si>
    <t>Konstrukce tesařské</t>
  </si>
  <si>
    <t>53</t>
  </si>
  <si>
    <t>762112110</t>
  </si>
  <si>
    <t>Montáž tesařských stěn na hladko z hraněného řeziva průřezové plochy do 120 cm2</t>
  </si>
  <si>
    <t>445407540</t>
  </si>
  <si>
    <t>2,8*9*2 "nosná konstrukce stěn</t>
  </si>
  <si>
    <t>1,7*2*2</t>
  </si>
  <si>
    <t>2,9*42</t>
  </si>
  <si>
    <t>1,4*2*5</t>
  </si>
  <si>
    <t>1,2</t>
  </si>
  <si>
    <t>5*2+0,5*7+1*6 "nadvratový překlad</t>
  </si>
  <si>
    <t>54</t>
  </si>
  <si>
    <t>60512125</t>
  </si>
  <si>
    <t>hranol stavební řezivo průřezu do 120cm2 do dl 6m</t>
  </si>
  <si>
    <t>-1084991844</t>
  </si>
  <si>
    <t>213,7*0,14*0,06</t>
  </si>
  <si>
    <t>1,795*1,1 'Přepočtené koeficientem množství</t>
  </si>
  <si>
    <t>55</t>
  </si>
  <si>
    <t>762195000</t>
  </si>
  <si>
    <t>Spojovací prostředky pro montáž stěn, příček, bednění stěn</t>
  </si>
  <si>
    <t>378051809</t>
  </si>
  <si>
    <t>1,975 "vč.materiálu pro kotvení do bet.sloupků</t>
  </si>
  <si>
    <t>56</t>
  </si>
  <si>
    <t>762332132</t>
  </si>
  <si>
    <t>Montáž vázaných kcí krovů pravidelných z hraněného řeziva průřezové plochy do 224 cm2</t>
  </si>
  <si>
    <t>1832954070</t>
  </si>
  <si>
    <t>5,8*4 "krokev okrajová 10x16</t>
  </si>
  <si>
    <t>57</t>
  </si>
  <si>
    <t>60512130</t>
  </si>
  <si>
    <t>hranol stavební řezivo průřezu do 224cm2 do dl 6m</t>
  </si>
  <si>
    <t>-681354743</t>
  </si>
  <si>
    <t>5,8*0,1*0,16*4</t>
  </si>
  <si>
    <t>0,371*1,1 'Přepočtené koeficientem množství</t>
  </si>
  <si>
    <t>58</t>
  </si>
  <si>
    <t>762341210</t>
  </si>
  <si>
    <t>Montáž bednění střech rovných a šikmých sklonu do 60° z hrubých prken na sraz</t>
  </si>
  <si>
    <t>-390789927</t>
  </si>
  <si>
    <t>11,6*5,8*2</t>
  </si>
  <si>
    <t>59</t>
  </si>
  <si>
    <t>60511085</t>
  </si>
  <si>
    <t>řezivo jehličnaté středové smrk, borovice š 120/150mm tl 24mm dl 4m</t>
  </si>
  <si>
    <t>2046815290</t>
  </si>
  <si>
    <t>11,6*5,8*2*0,024</t>
  </si>
  <si>
    <t>3,229*1,1 'Přepočtené koeficientem množství</t>
  </si>
  <si>
    <t>60</t>
  </si>
  <si>
    <t>762395000</t>
  </si>
  <si>
    <t>Spojovací prostředky krovů, bednění, laťování, nadstřešních konstrukcí</t>
  </si>
  <si>
    <t>395033807</t>
  </si>
  <si>
    <t>61</t>
  </si>
  <si>
    <t>762521104</t>
  </si>
  <si>
    <t>Položení podlahy z hrubých prken na sraz</t>
  </si>
  <si>
    <t>1265056732</t>
  </si>
  <si>
    <t>8*10</t>
  </si>
  <si>
    <t>62</t>
  </si>
  <si>
    <t>60511081</t>
  </si>
  <si>
    <t>řezivo jehličnaté středové smrk tl 18-32mm dl 4-5m</t>
  </si>
  <si>
    <t>-1219920253</t>
  </si>
  <si>
    <t>80*0,024</t>
  </si>
  <si>
    <t>1,92*1,1 'Přepočtené koeficientem množství</t>
  </si>
  <si>
    <t>63</t>
  </si>
  <si>
    <t>762595001</t>
  </si>
  <si>
    <t>Spojovací prostředky pro položení dřevěných podlah a zakrytí kanálů</t>
  </si>
  <si>
    <t>1985921278</t>
  </si>
  <si>
    <t>64</t>
  </si>
  <si>
    <t>762621120</t>
  </si>
  <si>
    <t>Osazení dveří tesařských jednokřídlových</t>
  </si>
  <si>
    <t>1096467484</t>
  </si>
  <si>
    <t>65</t>
  </si>
  <si>
    <t>611-01</t>
  </si>
  <si>
    <t>Dodávka dveře dřevěné 800x1200 - 1 - viz PD vč.kování apod.</t>
  </si>
  <si>
    <t>1777454655</t>
  </si>
  <si>
    <t>66</t>
  </si>
  <si>
    <t>998762201</t>
  </si>
  <si>
    <t>Přesun hmot procentní pro kce tesařské v objektech v do 6 m</t>
  </si>
  <si>
    <t>980255803</t>
  </si>
  <si>
    <t>763</t>
  </si>
  <si>
    <t>Konstrukce suché výstavby</t>
  </si>
  <si>
    <t>67</t>
  </si>
  <si>
    <t>763121621</t>
  </si>
  <si>
    <t>Montáž desek tl 12,5 mm na nosnou kci SDK stěna předsazená</t>
  </si>
  <si>
    <t>1797738771</t>
  </si>
  <si>
    <t>68</t>
  </si>
  <si>
    <t>59030027</t>
  </si>
  <si>
    <t>deska SDK protipožární DF tl 12,5mm</t>
  </si>
  <si>
    <t>1385550764</t>
  </si>
  <si>
    <t>77,41*1,1 'Přepočtené koeficientem množství</t>
  </si>
  <si>
    <t>69</t>
  </si>
  <si>
    <t>763131621</t>
  </si>
  <si>
    <t>Montáž desek tl. 12,5 mm SDK podhled</t>
  </si>
  <si>
    <t>520372763</t>
  </si>
  <si>
    <t>70</t>
  </si>
  <si>
    <t>423875894</t>
  </si>
  <si>
    <t>88,36*1,1 'Přepočtené koeficientem množství</t>
  </si>
  <si>
    <t>71</t>
  </si>
  <si>
    <t>763131751</t>
  </si>
  <si>
    <t>Montáž parotěsné zábrany do SDK podhledu</t>
  </si>
  <si>
    <t>-15086289</t>
  </si>
  <si>
    <t>72</t>
  </si>
  <si>
    <t>1911919722</t>
  </si>
  <si>
    <t>73</t>
  </si>
  <si>
    <t>763732114</t>
  </si>
  <si>
    <t>Montáž střešní konstrukce v do 10 m z příhradových vazníků konstrukční délky do 12,5 m</t>
  </si>
  <si>
    <t>-215119402</t>
  </si>
  <si>
    <t>11*11</t>
  </si>
  <si>
    <t>74</t>
  </si>
  <si>
    <t>60512201</t>
  </si>
  <si>
    <t>příhradový vazník sedlový sušený neimpregnovaný dl do 12,5m - provedení dle statické části</t>
  </si>
  <si>
    <t>-1712548972</t>
  </si>
  <si>
    <t>75</t>
  </si>
  <si>
    <t>763734111</t>
  </si>
  <si>
    <t>Montáž střešní konstrukce krokví, vaznic, ztužidel, zavětrování plochy do 50 cm2</t>
  </si>
  <si>
    <t>184431947</t>
  </si>
  <si>
    <t>1,8*2*10*2</t>
  </si>
  <si>
    <t>76</t>
  </si>
  <si>
    <t>1461125545</t>
  </si>
  <si>
    <t>72*0,12*0,0125</t>
  </si>
  <si>
    <t>0,108*1,1 'Přepočtené koeficientem množství</t>
  </si>
  <si>
    <t>77</t>
  </si>
  <si>
    <t>998763200</t>
  </si>
  <si>
    <t>Přesun hmot procentní pro dřevostavby v objektech v do 6 m</t>
  </si>
  <si>
    <t>-1816607069</t>
  </si>
  <si>
    <t>764</t>
  </si>
  <si>
    <t>Konstrukce klempířské</t>
  </si>
  <si>
    <t>78</t>
  </si>
  <si>
    <t>764212633</t>
  </si>
  <si>
    <t>Oplechování štítu závětrnou lištou z Pz s povrchovou úpravou rš 250 mm</t>
  </si>
  <si>
    <t>-1785643518</t>
  </si>
  <si>
    <t>5,8*4</t>
  </si>
  <si>
    <t>79</t>
  </si>
  <si>
    <t>764212663</t>
  </si>
  <si>
    <t>Oplechování rovné okapové hrany z Pz s povrchovou úpravou rš 250 mm</t>
  </si>
  <si>
    <t>-369690243</t>
  </si>
  <si>
    <t>11,6*2</t>
  </si>
  <si>
    <t>80</t>
  </si>
  <si>
    <t>764511602</t>
  </si>
  <si>
    <t>Žlab podokapní půlkruhový z Pz s povrchovou úpravou rš 330 mm</t>
  </si>
  <si>
    <t>675124289</t>
  </si>
  <si>
    <t>81</t>
  </si>
  <si>
    <t>764511642</t>
  </si>
  <si>
    <t>Kotlík oválný (trychtýřový) pro podokapní žlaby z Pz s povrchovou úpravou 330/100 mm</t>
  </si>
  <si>
    <t>-512568871</t>
  </si>
  <si>
    <t>82</t>
  </si>
  <si>
    <t>764518622</t>
  </si>
  <si>
    <t>Svody kruhové včetně objímek, kolen, odskoků z Pz s povrchovou úpravou průměru 100 mm</t>
  </si>
  <si>
    <t>-2137725910</t>
  </si>
  <si>
    <t>7,5*2</t>
  </si>
  <si>
    <t>83</t>
  </si>
  <si>
    <t>998764201</t>
  </si>
  <si>
    <t>Přesun hmot procentní pro konstrukce klempířské v objektech v do 6 m</t>
  </si>
  <si>
    <t>1234868600</t>
  </si>
  <si>
    <t>765</t>
  </si>
  <si>
    <t>Krytina skládaná</t>
  </si>
  <si>
    <t>84</t>
  </si>
  <si>
    <t>765153001</t>
  </si>
  <si>
    <t>Krytina bitumenová ze šindelů bobrovka sklonu do 20°</t>
  </si>
  <si>
    <t>794996505</t>
  </si>
  <si>
    <t>85</t>
  </si>
  <si>
    <t>765153101</t>
  </si>
  <si>
    <t>Krytina bitumenová okapová hrana ze šindelů bobrovka</t>
  </si>
  <si>
    <t>571413534</t>
  </si>
  <si>
    <t>86</t>
  </si>
  <si>
    <t>765153121</t>
  </si>
  <si>
    <t>Krytina bitumenová hřebene oboustranně ze šindelů bobrovka</t>
  </si>
  <si>
    <t>2044699052</t>
  </si>
  <si>
    <t>87</t>
  </si>
  <si>
    <t>998765201</t>
  </si>
  <si>
    <t>Přesun hmot procentní pro krytiny skládané v objektech v do 6 m</t>
  </si>
  <si>
    <t>1114097356</t>
  </si>
  <si>
    <t>766</t>
  </si>
  <si>
    <t>Konstrukce truhlářské</t>
  </si>
  <si>
    <t>88</t>
  </si>
  <si>
    <t>766411213</t>
  </si>
  <si>
    <t>Montáž obložení stěn plochy do 1 m2 palubkami z měkkého dřeva š do 100 mm</t>
  </si>
  <si>
    <t>-387477679</t>
  </si>
  <si>
    <t>13,5*2 "štíty</t>
  </si>
  <si>
    <t>105 "montáž bez specifikace</t>
  </si>
  <si>
    <t>89</t>
  </si>
  <si>
    <t>61191155</t>
  </si>
  <si>
    <t>palubky obkladové smrk profil klasický 19x116mm jakost A/B</t>
  </si>
  <si>
    <t>-1962691929</t>
  </si>
  <si>
    <t>104,41*1,1 'Přepočtené koeficientem množství</t>
  </si>
  <si>
    <t>90</t>
  </si>
  <si>
    <t>76641-1</t>
  </si>
  <si>
    <t>Obložení ostění, parapetů, nadpraží vč.dodávky materiálu</t>
  </si>
  <si>
    <t>1791223301</t>
  </si>
  <si>
    <t>1,2+2,25*2</t>
  </si>
  <si>
    <t>1,4*2*2+0,6*2*2</t>
  </si>
  <si>
    <t>1,4+2,25*2</t>
  </si>
  <si>
    <t>91</t>
  </si>
  <si>
    <t>766417211</t>
  </si>
  <si>
    <t>Montáž obložení stěn podkladového roštu</t>
  </si>
  <si>
    <t>-1064909899</t>
  </si>
  <si>
    <t>77,41/0,4 "rošt pod palubkové obložení</t>
  </si>
  <si>
    <t>77,41/0,4 "rošt pod SDK</t>
  </si>
  <si>
    <t>92</t>
  </si>
  <si>
    <t>60514114</t>
  </si>
  <si>
    <t>řezivo jehličnaté lať impregnovaná dl 4 m</t>
  </si>
  <si>
    <t>1950677268</t>
  </si>
  <si>
    <t>387,05*0,05*0,03</t>
  </si>
  <si>
    <t>0,581*1,1 'Přepočtené koeficientem množství</t>
  </si>
  <si>
    <t>93</t>
  </si>
  <si>
    <t>766421213</t>
  </si>
  <si>
    <t>Montáž obložení podhledů jednoduchých palubkami z měkkého dřeva š do 100 mm</t>
  </si>
  <si>
    <t>-293599282</t>
  </si>
  <si>
    <t>11,6*(0,6+0,3)*2 "římsa - okap</t>
  </si>
  <si>
    <t>5,8*(1,05+0,55+0,3*2)*2 "římsa štít</t>
  </si>
  <si>
    <t>94</t>
  </si>
  <si>
    <t>458960914</t>
  </si>
  <si>
    <t>46,4*1,1 'Přepočtené koeficientem množství</t>
  </si>
  <si>
    <t>95</t>
  </si>
  <si>
    <t>766427112</t>
  </si>
  <si>
    <t>Montáž obložení podhledů podkladového roštu</t>
  </si>
  <si>
    <t>1184125103</t>
  </si>
  <si>
    <t>88,36/0,4 "rošt ro podhled SDK</t>
  </si>
  <si>
    <t>96</t>
  </si>
  <si>
    <t>-1425291157</t>
  </si>
  <si>
    <t>220,9*0,05*0,03</t>
  </si>
  <si>
    <t>0,331*1,1 'Přepočtené koeficientem množství</t>
  </si>
  <si>
    <t>97</t>
  </si>
  <si>
    <t>766622215</t>
  </si>
  <si>
    <t>Montáž plastových oken plochy do 1 m2 otevíravých s rámem do dřevěné konstrukce</t>
  </si>
  <si>
    <t>227166632</t>
  </si>
  <si>
    <t>98</t>
  </si>
  <si>
    <t>611-4</t>
  </si>
  <si>
    <t>Dodávka okno plastové 1400x600 - 4</t>
  </si>
  <si>
    <t>-2113661857</t>
  </si>
  <si>
    <t>99</t>
  </si>
  <si>
    <t>766660511</t>
  </si>
  <si>
    <t>Montáž vchodových dveří jednokřídlových bez nadsvětlíku do dřevěné kce</t>
  </si>
  <si>
    <t>-10741859</t>
  </si>
  <si>
    <t>100</t>
  </si>
  <si>
    <t>611-2</t>
  </si>
  <si>
    <t>Dodávka dveře plastové prosklenné 1300x2200 - 2</t>
  </si>
  <si>
    <t>-644031679</t>
  </si>
  <si>
    <t>101</t>
  </si>
  <si>
    <t>611-3</t>
  </si>
  <si>
    <t>Dodávka dveře plastové prosklenné 1100x2200 - 3</t>
  </si>
  <si>
    <t>-59801729</t>
  </si>
  <si>
    <t>102</t>
  </si>
  <si>
    <t>998766201</t>
  </si>
  <si>
    <t>Přesun hmot procentní pro konstrukce truhlářské v objektech v do 6 m</t>
  </si>
  <si>
    <t>326895971</t>
  </si>
  <si>
    <t>767</t>
  </si>
  <si>
    <t>Konstrukce zámečnické</t>
  </si>
  <si>
    <t>103</t>
  </si>
  <si>
    <t>767651113</t>
  </si>
  <si>
    <t>Montáž vrat garážových sekčních zajížděcích pod strop plochy do 13 m2</t>
  </si>
  <si>
    <t>1423967063</t>
  </si>
  <si>
    <t>104</t>
  </si>
  <si>
    <t>553458-1</t>
  </si>
  <si>
    <t>vrata garážová sekční 5000x2500 - 1 - specifikace dle PD</t>
  </si>
  <si>
    <t>-1425358954</t>
  </si>
  <si>
    <t>105</t>
  </si>
  <si>
    <t>767651121</t>
  </si>
  <si>
    <t>Montáž vrat garážových sekčních - kliky se zámkem</t>
  </si>
  <si>
    <t>-1871174013</t>
  </si>
  <si>
    <t>106</t>
  </si>
  <si>
    <t>55345889</t>
  </si>
  <si>
    <t>pohon garážových vrat ruční klika se zámkem chrom sada</t>
  </si>
  <si>
    <t>5677977</t>
  </si>
  <si>
    <t>107</t>
  </si>
  <si>
    <t>767651126</t>
  </si>
  <si>
    <t>Montáž vrat garážových sekčních elektrického stropního pohonu</t>
  </si>
  <si>
    <t>-454759254</t>
  </si>
  <si>
    <t>108</t>
  </si>
  <si>
    <t>55345877</t>
  </si>
  <si>
    <t>pohon garážových sekčních a výklopných vrat o síle 800N  max. 25 cyklů denně</t>
  </si>
  <si>
    <t>-671522685</t>
  </si>
  <si>
    <t>109</t>
  </si>
  <si>
    <t>767-SP</t>
  </si>
  <si>
    <t>Přesunutí sušáků prádla do nové pozice</t>
  </si>
  <si>
    <t>1470318263</t>
  </si>
  <si>
    <t>110</t>
  </si>
  <si>
    <t>767-Z</t>
  </si>
  <si>
    <t>M+D hlavice pilíře 250x250x5 - Z - viz stat.1</t>
  </si>
  <si>
    <t>1466012248</t>
  </si>
  <si>
    <t>111</t>
  </si>
  <si>
    <t>767-pozd</t>
  </si>
  <si>
    <t>M+D oc.pozednice 2x U 16 vč.kotvení k pilířům</t>
  </si>
  <si>
    <t>kg</t>
  </si>
  <si>
    <t>1554334803</t>
  </si>
  <si>
    <t>(4,45+3,2+3,95)*4*17,4*1,05</t>
  </si>
  <si>
    <t>112</t>
  </si>
  <si>
    <t>767-kotv</t>
  </si>
  <si>
    <t>M+D kotvení okrajových pozednic - viz stat.4</t>
  </si>
  <si>
    <t>-1794973035</t>
  </si>
  <si>
    <t>113</t>
  </si>
  <si>
    <t>998767201</t>
  </si>
  <si>
    <t>Přesun hmot procentní pro zámečnické konstrukce v objektech v do 6 m</t>
  </si>
  <si>
    <t>-650515449</t>
  </si>
  <si>
    <t>783</t>
  </si>
  <si>
    <t>Dokončovací práce - nátěry</t>
  </si>
  <si>
    <t>114</t>
  </si>
  <si>
    <t>783101401</t>
  </si>
  <si>
    <t>Ometení podkladu truhlářských konstrukcí před provedením nátěru</t>
  </si>
  <si>
    <t>-1550406456</t>
  </si>
  <si>
    <t>46,400 "podbití</t>
  </si>
  <si>
    <t>115</t>
  </si>
  <si>
    <t>783113101</t>
  </si>
  <si>
    <t>Jednonásobný napouštěcí syntetický nátěr truhlářských konstrukcí</t>
  </si>
  <si>
    <t>-923907574</t>
  </si>
  <si>
    <t>116</t>
  </si>
  <si>
    <t>783128101</t>
  </si>
  <si>
    <t>Lazurovací jednonásobný akrylátový nátěr truhlářských konstrukcí</t>
  </si>
  <si>
    <t>1405982002</t>
  </si>
  <si>
    <t>150,81*2</t>
  </si>
  <si>
    <t>117</t>
  </si>
  <si>
    <t>783213011</t>
  </si>
  <si>
    <t>Napouštěcí jednonásobný syntetický biocidní nátěr tesařských prvků nezabudovaných do konstrukce</t>
  </si>
  <si>
    <t>-117896622</t>
  </si>
  <si>
    <t>11,6*5,8*2,5 "bednění</t>
  </si>
  <si>
    <t>5,8*0,52*4 "krokve</t>
  </si>
  <si>
    <t>72*(0,12*2+0,05) "zavětrování</t>
  </si>
  <si>
    <t>20*11 "vazníky</t>
  </si>
  <si>
    <t>213,7*0,4 "stěny</t>
  </si>
  <si>
    <t>118</t>
  </si>
  <si>
    <t>783301401</t>
  </si>
  <si>
    <t>Ometení zámečnických konstrukcí</t>
  </si>
  <si>
    <t>522018621</t>
  </si>
  <si>
    <t>(4,45+3,2+3,95)*0,16*4*2 "pozednice</t>
  </si>
  <si>
    <t>(0,575+0,415)*0,14*4*4 "kotvení kroví</t>
  </si>
  <si>
    <t>119</t>
  </si>
  <si>
    <t>783314101</t>
  </si>
  <si>
    <t>Základní jednonásobný syntetický nátěr zámečnických konstrukcí</t>
  </si>
  <si>
    <t>1195294412</t>
  </si>
  <si>
    <t>120</t>
  </si>
  <si>
    <t>783315101</t>
  </si>
  <si>
    <t>Mezinátěr jednonásobný syntetický standardní zámečnických konstrukcí</t>
  </si>
  <si>
    <t>-622046385</t>
  </si>
  <si>
    <t>121</t>
  </si>
  <si>
    <t>783317101</t>
  </si>
  <si>
    <t>Krycí jednonásobný syntetický standardní nátěr zámečnických konstrukcí</t>
  </si>
  <si>
    <t>-1374288633</t>
  </si>
  <si>
    <t>784</t>
  </si>
  <si>
    <t>Dokončovací práce - malby a tapety</t>
  </si>
  <si>
    <t>122</t>
  </si>
  <si>
    <t>784111001</t>
  </si>
  <si>
    <t>Oprášení (ometení ) podkladu v místnostech výšky do 3,80 m</t>
  </si>
  <si>
    <t>406375273</t>
  </si>
  <si>
    <t>77,410 "stěny SDK</t>
  </si>
  <si>
    <t>88,36 "podhled SDK</t>
  </si>
  <si>
    <t>123</t>
  </si>
  <si>
    <t>784181101</t>
  </si>
  <si>
    <t>Základní akrylátová jednonásobná penetrace podkladu v místnostech výšky do 3,80m</t>
  </si>
  <si>
    <t>551590040</t>
  </si>
  <si>
    <t>124</t>
  </si>
  <si>
    <t>784221101</t>
  </si>
  <si>
    <t>Dvojnásobné bílé malby ze směsí za sucha dobře otěruvzdorných v místnostech do 3,80 m</t>
  </si>
  <si>
    <t>-1575794986</t>
  </si>
  <si>
    <t>OST</t>
  </si>
  <si>
    <t>Ostatní</t>
  </si>
  <si>
    <t>125</t>
  </si>
  <si>
    <t>999-PBŘ-1</t>
  </si>
  <si>
    <t>M+D hasící přístroj 34A (183B)</t>
  </si>
  <si>
    <t>-1443663385</t>
  </si>
  <si>
    <t>20 - Elektroinstalace</t>
  </si>
  <si>
    <t xml:space="preserve"> </t>
  </si>
  <si>
    <t>M21 - Elektromontáže</t>
  </si>
  <si>
    <t>M46 - Zemní práce při elektromontážích</t>
  </si>
  <si>
    <t>M58 - Výchozí revize</t>
  </si>
  <si>
    <t>D2 - Mimostaveništní doprava</t>
  </si>
  <si>
    <t>D3 - D - Dodávky</t>
  </si>
  <si>
    <t>M21</t>
  </si>
  <si>
    <t>Elektromontáže</t>
  </si>
  <si>
    <t>2100-10351</t>
  </si>
  <si>
    <t>KRAB.rozvodka do 4mm2 vč.zapoj. IP54</t>
  </si>
  <si>
    <t>ks</t>
  </si>
  <si>
    <t>10.074.495</t>
  </si>
  <si>
    <t>Krabice 6455-11P/S acidur IP67</t>
  </si>
  <si>
    <t>KS</t>
  </si>
  <si>
    <t>21001-0321</t>
  </si>
  <si>
    <t>krab.odboč.s víčkem.svor.(1903;KR 68) kruh.vč.zap.</t>
  </si>
  <si>
    <t>10.153.247</t>
  </si>
  <si>
    <t>Krabice KI 68 L/3 izolační</t>
  </si>
  <si>
    <t>210010022</t>
  </si>
  <si>
    <t>trubka tuhá el.inst.z PVC (PU)</t>
  </si>
  <si>
    <t>10.076.526</t>
  </si>
  <si>
    <t>Příchytka 5320 HF</t>
  </si>
  <si>
    <t>10.076.674</t>
  </si>
  <si>
    <t>Trubka pevná 1520 pr.20 320N bílá</t>
  </si>
  <si>
    <t>Pol1</t>
  </si>
  <si>
    <t>koleno 4120</t>
  </si>
  <si>
    <t>210100001</t>
  </si>
  <si>
    <t>ukonč.vod.v rozv.vč.zap.a konc.do 2.5mm2</t>
  </si>
  <si>
    <t>210100003</t>
  </si>
  <si>
    <t>ukonč.vod.v rozv.vč.zap.a konc.do 16mm2</t>
  </si>
  <si>
    <t>210102002</t>
  </si>
  <si>
    <t>SPOJKA epoxid. pro celoplast.kab. do 4x16 mm2/1kV CU</t>
  </si>
  <si>
    <t>10.050.200</t>
  </si>
  <si>
    <t>spojka kabelová gelová Raygel-PLUS-3- 1-5 x 6-16</t>
  </si>
  <si>
    <t>210110004</t>
  </si>
  <si>
    <t>přepinac řazení 6 nást. prost.vlhké</t>
  </si>
  <si>
    <t>10.069.961</t>
  </si>
  <si>
    <t>Spínač PRAKTIK 3553-06929 B IP44</t>
  </si>
  <si>
    <t>210110005</t>
  </si>
  <si>
    <t>křížový přep. řazení 7 nást. prost.vlhké</t>
  </si>
  <si>
    <t>10.069.965</t>
  </si>
  <si>
    <t>Spínač PRAKTIK 3553-07929 B IP44</t>
  </si>
  <si>
    <t>210110005.1</t>
  </si>
  <si>
    <t>křížový přep. řazení 6+6 nást. prost.vlhké</t>
  </si>
  <si>
    <t>10.806.587</t>
  </si>
  <si>
    <t>Spínač PRAKTIK 3553-52929 B</t>
  </si>
  <si>
    <t>210111021</t>
  </si>
  <si>
    <t>zás.v krabici prost.vlhké 10/16A 250V 2P+Z</t>
  </si>
  <si>
    <t>10.081.326</t>
  </si>
  <si>
    <t>Zásuvka PRAKTIK 5518-2929 B IP44</t>
  </si>
  <si>
    <t>210111021.1</t>
  </si>
  <si>
    <t>zás.v krabici prost.vlhké 10/16A 250V 2P+Z DVOJNASOBNA</t>
  </si>
  <si>
    <t>10.080.063</t>
  </si>
  <si>
    <t>Zásuvka PRAKTIK 5518-2969 B IP44</t>
  </si>
  <si>
    <t>210111062</t>
  </si>
  <si>
    <t>zás.nastenná 16A/500V Z 3P+PE+N</t>
  </si>
  <si>
    <t>10.081.291</t>
  </si>
  <si>
    <t>Zásuvka D19 609 33 16A/415V 5-pól. IP44</t>
  </si>
  <si>
    <t>210190001</t>
  </si>
  <si>
    <t>mont.oceloplech.rozvodnic do 20kg</t>
  </si>
  <si>
    <t>21020-1073</t>
  </si>
  <si>
    <t>svít.zářiv.průmyslové 2 zdroj s krytem</t>
  </si>
  <si>
    <t>10.024.425</t>
  </si>
  <si>
    <t>Trubice 36W/840 PHILIPS</t>
  </si>
  <si>
    <t>10.030.661</t>
  </si>
  <si>
    <t>Sví.zář. P 2x36W IP65 PCE EP</t>
  </si>
  <si>
    <t>r02</t>
  </si>
  <si>
    <t>recyklacní poplatek svítidla</t>
  </si>
  <si>
    <t>r04</t>
  </si>
  <si>
    <t>recyklacní poplatek zářivky-trubice</t>
  </si>
  <si>
    <t>2102000114</t>
  </si>
  <si>
    <t>Svit prisazene 1 zdroj</t>
  </si>
  <si>
    <t>10.588.194</t>
  </si>
  <si>
    <t>Žár.hal.   42W 230V E27 64543 P ECO</t>
  </si>
  <si>
    <t>st644017 6</t>
  </si>
  <si>
    <t>svit se senzorem STEINEL  180',100W,IP44</t>
  </si>
  <si>
    <t>210220000</t>
  </si>
  <si>
    <t>svorkovnice MET</t>
  </si>
  <si>
    <t>10.075.369</t>
  </si>
  <si>
    <t>Svorka OBO 1809/UP ekvipotenciální</t>
  </si>
  <si>
    <t>210220022</t>
  </si>
  <si>
    <t>uzem. v zemi FeZn R=8-10 mm vč.svorek;propoj.aj.</t>
  </si>
  <si>
    <t>10.577.458</t>
  </si>
  <si>
    <t>Drát uzem. FeZn pozink. pr.10</t>
  </si>
  <si>
    <t>KG</t>
  </si>
  <si>
    <t>210220301</t>
  </si>
  <si>
    <t>SVORKY hromosvodové do 2 šroubu (SS;SR 03-pásek/vodic)</t>
  </si>
  <si>
    <t>10.046.694</t>
  </si>
  <si>
    <t>Svorka SUa nerez</t>
  </si>
  <si>
    <t>2102203022</t>
  </si>
  <si>
    <t>SVORKY hromosv.nad 2 šrouby SZ</t>
  </si>
  <si>
    <t>10.046.559</t>
  </si>
  <si>
    <t>Svorka SZa - nerez</t>
  </si>
  <si>
    <t>210220451</t>
  </si>
  <si>
    <t>Ochran.pospoj. v prádel.apod. Cu 16 mm2 (vu+po)</t>
  </si>
  <si>
    <t>10.048.827</t>
  </si>
  <si>
    <t>H07V-U 16 zž (CY)</t>
  </si>
  <si>
    <t>2150122301</t>
  </si>
  <si>
    <t>lišta vkládací do šíře 60 mm a hloubky 60 mm</t>
  </si>
  <si>
    <t>Pol2</t>
  </si>
  <si>
    <t>lišta LHD 40x40</t>
  </si>
  <si>
    <t>Pol3</t>
  </si>
  <si>
    <t>kryty</t>
  </si>
  <si>
    <t>Pol4</t>
  </si>
  <si>
    <t>Prořez</t>
  </si>
  <si>
    <t>Pol5</t>
  </si>
  <si>
    <t>Podružný materiál</t>
  </si>
  <si>
    <t>Pol6</t>
  </si>
  <si>
    <t>Přesun</t>
  </si>
  <si>
    <t>Pol7</t>
  </si>
  <si>
    <t>PPV</t>
  </si>
  <si>
    <t>M46</t>
  </si>
  <si>
    <t>Zemní práce při elektromontážích</t>
  </si>
  <si>
    <t>460010024</t>
  </si>
  <si>
    <t>vytyč.trati kab.vedení v zastavěném prostoru</t>
  </si>
  <si>
    <t>km</t>
  </si>
  <si>
    <t>460030011</t>
  </si>
  <si>
    <t>sejmutí drnu</t>
  </si>
  <si>
    <t>460200163</t>
  </si>
  <si>
    <t>kabel.rýha 35cm/šíř. 80cm/hl. zem.tř.3</t>
  </si>
  <si>
    <t>460200283</t>
  </si>
  <si>
    <t>kabel.rýha 50cm/šíř. 100cm/hl. zem.tř.3</t>
  </si>
  <si>
    <t>460420001</t>
  </si>
  <si>
    <t>kabel.lože z pros.zem.v rýze 65cm tl.5cm</t>
  </si>
  <si>
    <t>46049-0012</t>
  </si>
  <si>
    <t>fólie výstražná z PVC šířky 33cm</t>
  </si>
  <si>
    <t>10.042.732</t>
  </si>
  <si>
    <t>Folie ČEZ 33 rudá - blesk 100m/bal</t>
  </si>
  <si>
    <t>460510021</t>
  </si>
  <si>
    <t>kabel.prostup z PVC roury světl.do 10.5cm</t>
  </si>
  <si>
    <t>10.074.636</t>
  </si>
  <si>
    <t>Trubka KOPOFLEX 110</t>
  </si>
  <si>
    <t>460560163</t>
  </si>
  <si>
    <t>ruč.zához.kab.rýhy 35cm šíř.80cm hl.zem.tř.3</t>
  </si>
  <si>
    <t>460560283</t>
  </si>
  <si>
    <t>ruč.zához.kab.rýhy 50cm šíř.100cm hl.zem.tř.3</t>
  </si>
  <si>
    <t>460620013</t>
  </si>
  <si>
    <t>provizorní úprava terénu zem.tř.3</t>
  </si>
  <si>
    <t>Pol8</t>
  </si>
  <si>
    <t>126</t>
  </si>
  <si>
    <t>Pol9</t>
  </si>
  <si>
    <t>128</t>
  </si>
  <si>
    <t>130</t>
  </si>
  <si>
    <t>M58</t>
  </si>
  <si>
    <t>Výchozí revize</t>
  </si>
  <si>
    <t>320410002</t>
  </si>
  <si>
    <t>Celk prohlídka el zařízení a vyhotv rev zprávy do 250 tis mont</t>
  </si>
  <si>
    <t>objem</t>
  </si>
  <si>
    <t>132</t>
  </si>
  <si>
    <t>D2</t>
  </si>
  <si>
    <t>Mimostaveništní doprava</t>
  </si>
  <si>
    <t>Pol13</t>
  </si>
  <si>
    <t>doprava nákladní do 8,5t</t>
  </si>
  <si>
    <t>140</t>
  </si>
  <si>
    <t>Pol14</t>
  </si>
  <si>
    <t>doprava dodávek</t>
  </si>
  <si>
    <t>142</t>
  </si>
  <si>
    <t>D3</t>
  </si>
  <si>
    <t>D - Dodávky</t>
  </si>
  <si>
    <t>Pol15</t>
  </si>
  <si>
    <t>skrin  na om IP65</t>
  </si>
  <si>
    <t>144</t>
  </si>
  <si>
    <t>Pol16</t>
  </si>
  <si>
    <t>MCB 1p, 6 kA, In=16 A, typ B,</t>
  </si>
  <si>
    <t>146</t>
  </si>
  <si>
    <t>Pol17</t>
  </si>
  <si>
    <t>MCB 3p, 6 kA, In=16 A, typ B</t>
  </si>
  <si>
    <t>148</t>
  </si>
  <si>
    <t>Pol18</t>
  </si>
  <si>
    <t>MCB 3p, 6 kA, In=10 A, typ C</t>
  </si>
  <si>
    <t>150</t>
  </si>
  <si>
    <t>Pol19</t>
  </si>
  <si>
    <t>RCCB 4 póly 6 kA In=25 A 30 mA</t>
  </si>
  <si>
    <t>152</t>
  </si>
  <si>
    <t>Pol20</t>
  </si>
  <si>
    <t>RCCB 4 póly 6 kA In=25 A 300 mA</t>
  </si>
  <si>
    <t>154</t>
  </si>
  <si>
    <t>Pol21</t>
  </si>
  <si>
    <t>Svodič přepětí 3p Kl. C svislý-tvar</t>
  </si>
  <si>
    <t>156</t>
  </si>
  <si>
    <t>Pol22</t>
  </si>
  <si>
    <t>RCBO 1 pól +N 6 kA In=10 A/B 30 mA</t>
  </si>
  <si>
    <t>158</t>
  </si>
  <si>
    <t>Pol23</t>
  </si>
  <si>
    <t>hlavní spínač  3/   25A</t>
  </si>
  <si>
    <t>160</t>
  </si>
  <si>
    <t>Pol24</t>
  </si>
  <si>
    <t>ADP autonomní hlásič kouře</t>
  </si>
  <si>
    <t>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</si>
</sst>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8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0"/>
      <c r="AQ5" s="20"/>
      <c r="AR5" s="18"/>
      <c r="BE5" s="225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3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0"/>
      <c r="AQ6" s="20"/>
      <c r="AR6" s="18"/>
      <c r="BE6" s="226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6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6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6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6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26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6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26"/>
      <c r="BS13" s="15" t="s">
        <v>6</v>
      </c>
    </row>
    <row r="14" spans="1:74" ht="12.75">
      <c r="B14" s="19"/>
      <c r="C14" s="20"/>
      <c r="D14" s="20"/>
      <c r="E14" s="231" t="s">
        <v>29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26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6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6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26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6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6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26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6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6"/>
    </row>
    <row r="23" spans="1:71" s="1" customFormat="1" ht="16.5" customHeight="1">
      <c r="B23" s="19"/>
      <c r="C23" s="20"/>
      <c r="D23" s="20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0"/>
      <c r="AP23" s="20"/>
      <c r="AQ23" s="20"/>
      <c r="AR23" s="18"/>
      <c r="BE23" s="226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6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6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>
        <f>ROUND(AG94,2)</f>
        <v>0</v>
      </c>
      <c r="AL26" s="235"/>
      <c r="AM26" s="235"/>
      <c r="AN26" s="235"/>
      <c r="AO26" s="235"/>
      <c r="AP26" s="34"/>
      <c r="AQ26" s="34"/>
      <c r="AR26" s="37"/>
      <c r="BE26" s="226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6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6" t="s">
        <v>37</v>
      </c>
      <c r="M28" s="236"/>
      <c r="N28" s="236"/>
      <c r="O28" s="236"/>
      <c r="P28" s="236"/>
      <c r="Q28" s="34"/>
      <c r="R28" s="34"/>
      <c r="S28" s="34"/>
      <c r="T28" s="34"/>
      <c r="U28" s="34"/>
      <c r="V28" s="34"/>
      <c r="W28" s="236" t="s">
        <v>38</v>
      </c>
      <c r="X28" s="236"/>
      <c r="Y28" s="236"/>
      <c r="Z28" s="236"/>
      <c r="AA28" s="236"/>
      <c r="AB28" s="236"/>
      <c r="AC28" s="236"/>
      <c r="AD28" s="236"/>
      <c r="AE28" s="236"/>
      <c r="AF28" s="34"/>
      <c r="AG28" s="34"/>
      <c r="AH28" s="34"/>
      <c r="AI28" s="34"/>
      <c r="AJ28" s="34"/>
      <c r="AK28" s="236" t="s">
        <v>39</v>
      </c>
      <c r="AL28" s="236"/>
      <c r="AM28" s="236"/>
      <c r="AN28" s="236"/>
      <c r="AO28" s="236"/>
      <c r="AP28" s="34"/>
      <c r="AQ28" s="34"/>
      <c r="AR28" s="37"/>
      <c r="BE28" s="226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39">
        <v>0.21</v>
      </c>
      <c r="M29" s="238"/>
      <c r="N29" s="238"/>
      <c r="O29" s="238"/>
      <c r="P29" s="238"/>
      <c r="Q29" s="39"/>
      <c r="R29" s="39"/>
      <c r="S29" s="39"/>
      <c r="T29" s="39"/>
      <c r="U29" s="39"/>
      <c r="V29" s="39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9"/>
      <c r="AG29" s="39"/>
      <c r="AH29" s="39"/>
      <c r="AI29" s="39"/>
      <c r="AJ29" s="39"/>
      <c r="AK29" s="237">
        <f>ROUND(AV94, 2)</f>
        <v>0</v>
      </c>
      <c r="AL29" s="238"/>
      <c r="AM29" s="238"/>
      <c r="AN29" s="238"/>
      <c r="AO29" s="238"/>
      <c r="AP29" s="39"/>
      <c r="AQ29" s="39"/>
      <c r="AR29" s="40"/>
      <c r="BE29" s="227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39">
        <v>0.15</v>
      </c>
      <c r="M30" s="238"/>
      <c r="N30" s="238"/>
      <c r="O30" s="238"/>
      <c r="P30" s="238"/>
      <c r="Q30" s="39"/>
      <c r="R30" s="39"/>
      <c r="S30" s="39"/>
      <c r="T30" s="39"/>
      <c r="U30" s="39"/>
      <c r="V30" s="39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9"/>
      <c r="AG30" s="39"/>
      <c r="AH30" s="39"/>
      <c r="AI30" s="39"/>
      <c r="AJ30" s="39"/>
      <c r="AK30" s="237">
        <f>ROUND(AW94, 2)</f>
        <v>0</v>
      </c>
      <c r="AL30" s="238"/>
      <c r="AM30" s="238"/>
      <c r="AN30" s="238"/>
      <c r="AO30" s="238"/>
      <c r="AP30" s="39"/>
      <c r="AQ30" s="39"/>
      <c r="AR30" s="40"/>
      <c r="BE30" s="227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39">
        <v>0.21</v>
      </c>
      <c r="M31" s="238"/>
      <c r="N31" s="238"/>
      <c r="O31" s="238"/>
      <c r="P31" s="238"/>
      <c r="Q31" s="39"/>
      <c r="R31" s="39"/>
      <c r="S31" s="39"/>
      <c r="T31" s="39"/>
      <c r="U31" s="39"/>
      <c r="V31" s="39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9"/>
      <c r="AG31" s="39"/>
      <c r="AH31" s="39"/>
      <c r="AI31" s="39"/>
      <c r="AJ31" s="39"/>
      <c r="AK31" s="237">
        <v>0</v>
      </c>
      <c r="AL31" s="238"/>
      <c r="AM31" s="238"/>
      <c r="AN31" s="238"/>
      <c r="AO31" s="238"/>
      <c r="AP31" s="39"/>
      <c r="AQ31" s="39"/>
      <c r="AR31" s="40"/>
      <c r="BE31" s="227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39">
        <v>0.15</v>
      </c>
      <c r="M32" s="238"/>
      <c r="N32" s="238"/>
      <c r="O32" s="238"/>
      <c r="P32" s="238"/>
      <c r="Q32" s="39"/>
      <c r="R32" s="39"/>
      <c r="S32" s="39"/>
      <c r="T32" s="39"/>
      <c r="U32" s="39"/>
      <c r="V32" s="39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9"/>
      <c r="AG32" s="39"/>
      <c r="AH32" s="39"/>
      <c r="AI32" s="39"/>
      <c r="AJ32" s="39"/>
      <c r="AK32" s="237">
        <v>0</v>
      </c>
      <c r="AL32" s="238"/>
      <c r="AM32" s="238"/>
      <c r="AN32" s="238"/>
      <c r="AO32" s="238"/>
      <c r="AP32" s="39"/>
      <c r="AQ32" s="39"/>
      <c r="AR32" s="40"/>
      <c r="BE32" s="227"/>
    </row>
    <row r="33" spans="1:57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39">
        <v>0</v>
      </c>
      <c r="M33" s="238"/>
      <c r="N33" s="238"/>
      <c r="O33" s="238"/>
      <c r="P33" s="238"/>
      <c r="Q33" s="39"/>
      <c r="R33" s="39"/>
      <c r="S33" s="39"/>
      <c r="T33" s="39"/>
      <c r="U33" s="39"/>
      <c r="V33" s="39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9"/>
      <c r="AG33" s="39"/>
      <c r="AH33" s="39"/>
      <c r="AI33" s="39"/>
      <c r="AJ33" s="39"/>
      <c r="AK33" s="237">
        <v>0</v>
      </c>
      <c r="AL33" s="238"/>
      <c r="AM33" s="238"/>
      <c r="AN33" s="238"/>
      <c r="AO33" s="238"/>
      <c r="AP33" s="39"/>
      <c r="AQ33" s="39"/>
      <c r="AR33" s="40"/>
      <c r="BE33" s="227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6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0" t="s">
        <v>48</v>
      </c>
      <c r="Y35" s="241"/>
      <c r="Z35" s="241"/>
      <c r="AA35" s="241"/>
      <c r="AB35" s="241"/>
      <c r="AC35" s="43"/>
      <c r="AD35" s="43"/>
      <c r="AE35" s="43"/>
      <c r="AF35" s="43"/>
      <c r="AG35" s="43"/>
      <c r="AH35" s="43"/>
      <c r="AI35" s="43"/>
      <c r="AJ35" s="43"/>
      <c r="AK35" s="242">
        <f>SUM(AK26:AK33)</f>
        <v>0</v>
      </c>
      <c r="AL35" s="241"/>
      <c r="AM35" s="241"/>
      <c r="AN35" s="241"/>
      <c r="AO35" s="243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Y384zm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4" t="str">
        <f>K6</f>
        <v>Hospodářská budova - Hranice u Aše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Hranice u Aše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6" t="str">
        <f>IF(AN8= "","",AN8)</f>
        <v>29. 5. 2020</v>
      </c>
      <c r="AN87" s="246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Domov pro seniory v Hranicích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47" t="str">
        <f>IF(E17="","",E17)</f>
        <v>ing.Čech Miroslav</v>
      </c>
      <c r="AN89" s="248"/>
      <c r="AO89" s="248"/>
      <c r="AP89" s="248"/>
      <c r="AQ89" s="34"/>
      <c r="AR89" s="37"/>
      <c r="AS89" s="249" t="s">
        <v>56</v>
      </c>
      <c r="AT89" s="250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47" t="str">
        <f>IF(E20="","",E20)</f>
        <v>Milan Hájek</v>
      </c>
      <c r="AN90" s="248"/>
      <c r="AO90" s="248"/>
      <c r="AP90" s="248"/>
      <c r="AQ90" s="34"/>
      <c r="AR90" s="37"/>
      <c r="AS90" s="251"/>
      <c r="AT90" s="252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3"/>
      <c r="AT91" s="254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5" t="s">
        <v>57</v>
      </c>
      <c r="D92" s="256"/>
      <c r="E92" s="256"/>
      <c r="F92" s="256"/>
      <c r="G92" s="256"/>
      <c r="H92" s="71"/>
      <c r="I92" s="257" t="s">
        <v>58</v>
      </c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8" t="s">
        <v>59</v>
      </c>
      <c r="AH92" s="256"/>
      <c r="AI92" s="256"/>
      <c r="AJ92" s="256"/>
      <c r="AK92" s="256"/>
      <c r="AL92" s="256"/>
      <c r="AM92" s="256"/>
      <c r="AN92" s="257" t="s">
        <v>60</v>
      </c>
      <c r="AO92" s="256"/>
      <c r="AP92" s="259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3">
        <f>ROUND(SUM(AG95:AG97),2)</f>
        <v>0</v>
      </c>
      <c r="AH94" s="263"/>
      <c r="AI94" s="263"/>
      <c r="AJ94" s="263"/>
      <c r="AK94" s="263"/>
      <c r="AL94" s="263"/>
      <c r="AM94" s="263"/>
      <c r="AN94" s="264">
        <f>SUM(AG94,AT94)</f>
        <v>0</v>
      </c>
      <c r="AO94" s="264"/>
      <c r="AP94" s="264"/>
      <c r="AQ94" s="83" t="s">
        <v>1</v>
      </c>
      <c r="AR94" s="84"/>
      <c r="AS94" s="85">
        <f>ROUND(SUM(AS95:AS97),2)</f>
        <v>0</v>
      </c>
      <c r="AT94" s="86">
        <f>ROUND(SUM(AV94:AW94),2)</f>
        <v>0</v>
      </c>
      <c r="AU94" s="87">
        <f>ROUND(SUM(AU95:AU97),5)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ROUND(SUM(AZ95:AZ97),2)</f>
        <v>0</v>
      </c>
      <c r="BA94" s="86">
        <f>ROUND(SUM(BA95:BA97),2)</f>
        <v>0</v>
      </c>
      <c r="BB94" s="86">
        <f>ROUND(SUM(BB95:BB97),2)</f>
        <v>0</v>
      </c>
      <c r="BC94" s="86">
        <f>ROUND(SUM(BC95:BC97),2)</f>
        <v>0</v>
      </c>
      <c r="BD94" s="88">
        <f>ROUND(SUM(BD95:BD97),2)</f>
        <v>0</v>
      </c>
      <c r="BS94" s="89" t="s">
        <v>75</v>
      </c>
      <c r="BT94" s="89" t="s">
        <v>76</v>
      </c>
      <c r="BU94" s="90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1" s="7" customFormat="1" ht="16.5" customHeight="1">
      <c r="A95" s="91" t="s">
        <v>80</v>
      </c>
      <c r="B95" s="92"/>
      <c r="C95" s="93"/>
      <c r="D95" s="262" t="s">
        <v>81</v>
      </c>
      <c r="E95" s="262"/>
      <c r="F95" s="262"/>
      <c r="G95" s="262"/>
      <c r="H95" s="262"/>
      <c r="I95" s="94"/>
      <c r="J95" s="262" t="s">
        <v>82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0">
        <f>'00 - Vedlejší náklady'!J30</f>
        <v>0</v>
      </c>
      <c r="AH95" s="261"/>
      <c r="AI95" s="261"/>
      <c r="AJ95" s="261"/>
      <c r="AK95" s="261"/>
      <c r="AL95" s="261"/>
      <c r="AM95" s="261"/>
      <c r="AN95" s="260">
        <f>SUM(AG95,AT95)</f>
        <v>0</v>
      </c>
      <c r="AO95" s="261"/>
      <c r="AP95" s="261"/>
      <c r="AQ95" s="95" t="s">
        <v>83</v>
      </c>
      <c r="AR95" s="96"/>
      <c r="AS95" s="97">
        <v>0</v>
      </c>
      <c r="AT95" s="98">
        <f>ROUND(SUM(AV95:AW95),2)</f>
        <v>0</v>
      </c>
      <c r="AU95" s="99">
        <f>'00 - Vedlejší náklady'!P122</f>
        <v>0</v>
      </c>
      <c r="AV95" s="98">
        <f>'00 - Vedlejší náklady'!J33</f>
        <v>0</v>
      </c>
      <c r="AW95" s="98">
        <f>'00 - Vedlejší náklady'!J34</f>
        <v>0</v>
      </c>
      <c r="AX95" s="98">
        <f>'00 - Vedlejší náklady'!J35</f>
        <v>0</v>
      </c>
      <c r="AY95" s="98">
        <f>'00 - Vedlejší náklady'!J36</f>
        <v>0</v>
      </c>
      <c r="AZ95" s="98">
        <f>'00 - Vedlejší náklady'!F33</f>
        <v>0</v>
      </c>
      <c r="BA95" s="98">
        <f>'00 - Vedlejší náklady'!F34</f>
        <v>0</v>
      </c>
      <c r="BB95" s="98">
        <f>'00 - Vedlejší náklady'!F35</f>
        <v>0</v>
      </c>
      <c r="BC95" s="98">
        <f>'00 - Vedlejší náklady'!F36</f>
        <v>0</v>
      </c>
      <c r="BD95" s="100">
        <f>'00 - Vedlejší náklady'!F37</f>
        <v>0</v>
      </c>
      <c r="BT95" s="101" t="s">
        <v>84</v>
      </c>
      <c r="BV95" s="101" t="s">
        <v>78</v>
      </c>
      <c r="BW95" s="101" t="s">
        <v>85</v>
      </c>
      <c r="BX95" s="101" t="s">
        <v>5</v>
      </c>
      <c r="CL95" s="101" t="s">
        <v>1</v>
      </c>
      <c r="CM95" s="101" t="s">
        <v>86</v>
      </c>
    </row>
    <row r="96" spans="1:91" s="7" customFormat="1" ht="16.5" customHeight="1">
      <c r="A96" s="91" t="s">
        <v>80</v>
      </c>
      <c r="B96" s="92"/>
      <c r="C96" s="93"/>
      <c r="D96" s="262" t="s">
        <v>87</v>
      </c>
      <c r="E96" s="262"/>
      <c r="F96" s="262"/>
      <c r="G96" s="262"/>
      <c r="H96" s="262"/>
      <c r="I96" s="94"/>
      <c r="J96" s="262" t="s">
        <v>88</v>
      </c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0">
        <f>'10 - Stavební část'!J30</f>
        <v>0</v>
      </c>
      <c r="AH96" s="261"/>
      <c r="AI96" s="261"/>
      <c r="AJ96" s="261"/>
      <c r="AK96" s="261"/>
      <c r="AL96" s="261"/>
      <c r="AM96" s="261"/>
      <c r="AN96" s="260">
        <f>SUM(AG96,AT96)</f>
        <v>0</v>
      </c>
      <c r="AO96" s="261"/>
      <c r="AP96" s="261"/>
      <c r="AQ96" s="95" t="s">
        <v>83</v>
      </c>
      <c r="AR96" s="96"/>
      <c r="AS96" s="97">
        <v>0</v>
      </c>
      <c r="AT96" s="98">
        <f>ROUND(SUM(AV96:AW96),2)</f>
        <v>0</v>
      </c>
      <c r="AU96" s="99">
        <f>'10 - Stavební část'!P138</f>
        <v>0</v>
      </c>
      <c r="AV96" s="98">
        <f>'10 - Stavební část'!J33</f>
        <v>0</v>
      </c>
      <c r="AW96" s="98">
        <f>'10 - Stavební část'!J34</f>
        <v>0</v>
      </c>
      <c r="AX96" s="98">
        <f>'10 - Stavební část'!J35</f>
        <v>0</v>
      </c>
      <c r="AY96" s="98">
        <f>'10 - Stavební část'!J36</f>
        <v>0</v>
      </c>
      <c r="AZ96" s="98">
        <f>'10 - Stavební část'!F33</f>
        <v>0</v>
      </c>
      <c r="BA96" s="98">
        <f>'10 - Stavební část'!F34</f>
        <v>0</v>
      </c>
      <c r="BB96" s="98">
        <f>'10 - Stavební část'!F35</f>
        <v>0</v>
      </c>
      <c r="BC96" s="98">
        <f>'10 - Stavební část'!F36</f>
        <v>0</v>
      </c>
      <c r="BD96" s="100">
        <f>'10 - Stavební část'!F37</f>
        <v>0</v>
      </c>
      <c r="BT96" s="101" t="s">
        <v>84</v>
      </c>
      <c r="BV96" s="101" t="s">
        <v>78</v>
      </c>
      <c r="BW96" s="101" t="s">
        <v>89</v>
      </c>
      <c r="BX96" s="101" t="s">
        <v>5</v>
      </c>
      <c r="CL96" s="101" t="s">
        <v>1</v>
      </c>
      <c r="CM96" s="101" t="s">
        <v>86</v>
      </c>
    </row>
    <row r="97" spans="1:91" s="7" customFormat="1" ht="16.5" customHeight="1">
      <c r="A97" s="91" t="s">
        <v>80</v>
      </c>
      <c r="B97" s="92"/>
      <c r="C97" s="93"/>
      <c r="D97" s="262" t="s">
        <v>90</v>
      </c>
      <c r="E97" s="262"/>
      <c r="F97" s="262"/>
      <c r="G97" s="262"/>
      <c r="H97" s="262"/>
      <c r="I97" s="94"/>
      <c r="J97" s="262" t="s">
        <v>91</v>
      </c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0">
        <f>'20 - Elektroinstalace'!J30</f>
        <v>0</v>
      </c>
      <c r="AH97" s="261"/>
      <c r="AI97" s="261"/>
      <c r="AJ97" s="261"/>
      <c r="AK97" s="261"/>
      <c r="AL97" s="261"/>
      <c r="AM97" s="261"/>
      <c r="AN97" s="260">
        <f>SUM(AG97,AT97)</f>
        <v>0</v>
      </c>
      <c r="AO97" s="261"/>
      <c r="AP97" s="261"/>
      <c r="AQ97" s="95" t="s">
        <v>83</v>
      </c>
      <c r="AR97" s="96"/>
      <c r="AS97" s="102">
        <v>0</v>
      </c>
      <c r="AT97" s="103">
        <f>ROUND(SUM(AV97:AW97),2)</f>
        <v>0</v>
      </c>
      <c r="AU97" s="104">
        <f>'20 - Elektroinstalace'!P121</f>
        <v>0</v>
      </c>
      <c r="AV97" s="103">
        <f>'20 - Elektroinstalace'!J33</f>
        <v>0</v>
      </c>
      <c r="AW97" s="103">
        <f>'20 - Elektroinstalace'!J34</f>
        <v>0</v>
      </c>
      <c r="AX97" s="103">
        <f>'20 - Elektroinstalace'!J35</f>
        <v>0</v>
      </c>
      <c r="AY97" s="103">
        <f>'20 - Elektroinstalace'!J36</f>
        <v>0</v>
      </c>
      <c r="AZ97" s="103">
        <f>'20 - Elektroinstalace'!F33</f>
        <v>0</v>
      </c>
      <c r="BA97" s="103">
        <f>'20 - Elektroinstalace'!F34</f>
        <v>0</v>
      </c>
      <c r="BB97" s="103">
        <f>'20 - Elektroinstalace'!F35</f>
        <v>0</v>
      </c>
      <c r="BC97" s="103">
        <f>'20 - Elektroinstalace'!F36</f>
        <v>0</v>
      </c>
      <c r="BD97" s="105">
        <f>'20 - Elektroinstalace'!F37</f>
        <v>0</v>
      </c>
      <c r="BT97" s="101" t="s">
        <v>84</v>
      </c>
      <c r="BV97" s="101" t="s">
        <v>78</v>
      </c>
      <c r="BW97" s="101" t="s">
        <v>92</v>
      </c>
      <c r="BX97" s="101" t="s">
        <v>5</v>
      </c>
      <c r="CL97" s="101" t="s">
        <v>1</v>
      </c>
      <c r="CM97" s="101" t="s">
        <v>86</v>
      </c>
    </row>
    <row r="98" spans="1:91" s="2" customFormat="1" ht="30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5" customHeight="1">
      <c r="A99" s="3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sheetProtection algorithmName="SHA-512" hashValue="9AdqCXpO6VhAPRbc43Be8476QY4zhEXcHtMGmVdRcucdpitOwF4xsp9oHV6mnoQ8etPJntwjbQS5LWumb1Wz6A==" saltValue="isdwrBEVJdnqpFbK/NGPj+rX0yVVOzghKlgI75e4hKipk2D/iHyj7GPxpAF9+WJevFoFx/2WBqUbRjlohAJ3b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 - Vedlejší náklady'!C2" display="/"/>
    <hyperlink ref="A96" location="'10 - Stavební část'!C2" display="/"/>
    <hyperlink ref="A97" location="'20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85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86</v>
      </c>
    </row>
    <row r="4" spans="1:46" s="1" customFormat="1" ht="24.95" customHeight="1">
      <c r="B4" s="18"/>
      <c r="D4" s="108" t="s">
        <v>93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6" t="str">
        <f>'Rekapitulace stavby'!K6</f>
        <v>Hospodářská budova - Hranice u Aše</v>
      </c>
      <c r="F7" s="267"/>
      <c r="G7" s="267"/>
      <c r="H7" s="267"/>
      <c r="L7" s="18"/>
    </row>
    <row r="8" spans="1:46" s="2" customFormat="1" ht="12" customHeight="1">
      <c r="A8" s="32"/>
      <c r="B8" s="37"/>
      <c r="C8" s="32"/>
      <c r="D8" s="110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8" t="s">
        <v>95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29. 5. 2020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26</v>
      </c>
      <c r="F15" s="32"/>
      <c r="G15" s="32"/>
      <c r="H15" s="32"/>
      <c r="I15" s="110" t="s">
        <v>27</v>
      </c>
      <c r="J15" s="111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31</v>
      </c>
      <c r="F21" s="32"/>
      <c r="G21" s="32"/>
      <c r="H21" s="32"/>
      <c r="I21" s="110" t="s">
        <v>27</v>
      </c>
      <c r="J21" s="111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33</v>
      </c>
      <c r="E23" s="32"/>
      <c r="F23" s="32"/>
      <c r="G23" s="32"/>
      <c r="H23" s="32"/>
      <c r="I23" s="110" t="s">
        <v>25</v>
      </c>
      <c r="J23" s="111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27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36</v>
      </c>
      <c r="E30" s="32"/>
      <c r="F30" s="32"/>
      <c r="G30" s="32"/>
      <c r="H30" s="32"/>
      <c r="I30" s="32"/>
      <c r="J30" s="118">
        <f>ROUND(J122,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38</v>
      </c>
      <c r="G32" s="32"/>
      <c r="H32" s="32"/>
      <c r="I32" s="119" t="s">
        <v>37</v>
      </c>
      <c r="J32" s="119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40</v>
      </c>
      <c r="E33" s="110" t="s">
        <v>41</v>
      </c>
      <c r="F33" s="121">
        <f>ROUND((SUM(BE122:BE135)),  2)</f>
        <v>0</v>
      </c>
      <c r="G33" s="32"/>
      <c r="H33" s="32"/>
      <c r="I33" s="122">
        <v>0.21</v>
      </c>
      <c r="J33" s="121">
        <f>ROUND(((SUM(BE122:BE135))*I33),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42</v>
      </c>
      <c r="F34" s="121">
        <f>ROUND((SUM(BF122:BF135)),  2)</f>
        <v>0</v>
      </c>
      <c r="G34" s="32"/>
      <c r="H34" s="32"/>
      <c r="I34" s="122">
        <v>0.15</v>
      </c>
      <c r="J34" s="121">
        <f>ROUND(((SUM(BF122:BF135))*I34),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43</v>
      </c>
      <c r="F35" s="121">
        <f>ROUND((SUM(BG122:BG135)),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44</v>
      </c>
      <c r="F36" s="121">
        <f>ROUND((SUM(BH122:BH135)),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45</v>
      </c>
      <c r="F37" s="121">
        <f>ROUND((SUM(BI122:BI135)),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49</v>
      </c>
      <c r="E50" s="131"/>
      <c r="F50" s="131"/>
      <c r="G50" s="130" t="s">
        <v>50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51</v>
      </c>
      <c r="E61" s="133"/>
      <c r="F61" s="134" t="s">
        <v>52</v>
      </c>
      <c r="G61" s="132" t="s">
        <v>51</v>
      </c>
      <c r="H61" s="133"/>
      <c r="I61" s="133"/>
      <c r="J61" s="135" t="s">
        <v>52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53</v>
      </c>
      <c r="E65" s="136"/>
      <c r="F65" s="136"/>
      <c r="G65" s="130" t="s">
        <v>54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51</v>
      </c>
      <c r="E76" s="133"/>
      <c r="F76" s="134" t="s">
        <v>52</v>
      </c>
      <c r="G76" s="132" t="s">
        <v>51</v>
      </c>
      <c r="H76" s="133"/>
      <c r="I76" s="133"/>
      <c r="J76" s="135" t="s">
        <v>52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3" t="str">
        <f>E7</f>
        <v>Hospodářská budova - Hranice u Aše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00 - Vedlejší náklady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Hranice u Aše</v>
      </c>
      <c r="G89" s="34"/>
      <c r="H89" s="34"/>
      <c r="I89" s="27" t="s">
        <v>22</v>
      </c>
      <c r="J89" s="64" t="str">
        <f>IF(J12="","",J12)</f>
        <v>29. 5. 2020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Domov pro seniory v Hranicích</v>
      </c>
      <c r="G91" s="34"/>
      <c r="H91" s="34"/>
      <c r="I91" s="27" t="s">
        <v>30</v>
      </c>
      <c r="J91" s="30" t="str">
        <f>E21</f>
        <v>ing.Čech Miroslav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Milan Hájek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97</v>
      </c>
      <c r="D94" s="142"/>
      <c r="E94" s="142"/>
      <c r="F94" s="142"/>
      <c r="G94" s="142"/>
      <c r="H94" s="142"/>
      <c r="I94" s="142"/>
      <c r="J94" s="143" t="s">
        <v>98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99</v>
      </c>
      <c r="D96" s="34"/>
      <c r="E96" s="34"/>
      <c r="F96" s="34"/>
      <c r="G96" s="34"/>
      <c r="H96" s="34"/>
      <c r="I96" s="34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100</v>
      </c>
    </row>
    <row r="97" spans="1:31" s="9" customFormat="1" ht="24.95" customHeight="1">
      <c r="B97" s="145"/>
      <c r="C97" s="146"/>
      <c r="D97" s="147" t="s">
        <v>101</v>
      </c>
      <c r="E97" s="148"/>
      <c r="F97" s="148"/>
      <c r="G97" s="148"/>
      <c r="H97" s="148"/>
      <c r="I97" s="148"/>
      <c r="J97" s="149">
        <f>J123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102</v>
      </c>
      <c r="E98" s="154"/>
      <c r="F98" s="154"/>
      <c r="G98" s="154"/>
      <c r="H98" s="154"/>
      <c r="I98" s="154"/>
      <c r="J98" s="155">
        <f>J124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103</v>
      </c>
      <c r="E99" s="154"/>
      <c r="F99" s="154"/>
      <c r="G99" s="154"/>
      <c r="H99" s="154"/>
      <c r="I99" s="154"/>
      <c r="J99" s="155">
        <f>J128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104</v>
      </c>
      <c r="E100" s="154"/>
      <c r="F100" s="154"/>
      <c r="G100" s="154"/>
      <c r="H100" s="154"/>
      <c r="I100" s="154"/>
      <c r="J100" s="155">
        <f>J131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105</v>
      </c>
      <c r="E101" s="154"/>
      <c r="F101" s="154"/>
      <c r="G101" s="154"/>
      <c r="H101" s="154"/>
      <c r="I101" s="154"/>
      <c r="J101" s="155">
        <f>J133</f>
        <v>0</v>
      </c>
      <c r="K101" s="152"/>
      <c r="L101" s="156"/>
    </row>
    <row r="102" spans="1:31" s="10" customFormat="1" ht="19.899999999999999" customHeight="1">
      <c r="B102" s="151"/>
      <c r="C102" s="152"/>
      <c r="D102" s="153" t="s">
        <v>106</v>
      </c>
      <c r="E102" s="154"/>
      <c r="F102" s="154"/>
      <c r="G102" s="154"/>
      <c r="H102" s="154"/>
      <c r="I102" s="154"/>
      <c r="J102" s="155">
        <f>J134</f>
        <v>0</v>
      </c>
      <c r="K102" s="152"/>
      <c r="L102" s="156"/>
    </row>
    <row r="103" spans="1:31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107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73" t="str">
        <f>E7</f>
        <v>Hospodářská budova - Hranice u Aše</v>
      </c>
      <c r="F112" s="274"/>
      <c r="G112" s="274"/>
      <c r="H112" s="27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94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4"/>
      <c r="D114" s="34"/>
      <c r="E114" s="244" t="str">
        <f>E9</f>
        <v>00 - Vedlejší náklady</v>
      </c>
      <c r="F114" s="275"/>
      <c r="G114" s="275"/>
      <c r="H114" s="275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4"/>
      <c r="E116" s="34"/>
      <c r="F116" s="25" t="str">
        <f>F12</f>
        <v>Hranice u Aše</v>
      </c>
      <c r="G116" s="34"/>
      <c r="H116" s="34"/>
      <c r="I116" s="27" t="s">
        <v>22</v>
      </c>
      <c r="J116" s="64" t="str">
        <f>IF(J12="","",J12)</f>
        <v>29. 5. 2020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4"/>
      <c r="E118" s="34"/>
      <c r="F118" s="25" t="str">
        <f>E15</f>
        <v>Domov pro seniory v Hranicích</v>
      </c>
      <c r="G118" s="34"/>
      <c r="H118" s="34"/>
      <c r="I118" s="27" t="s">
        <v>30</v>
      </c>
      <c r="J118" s="30" t="str">
        <f>E21</f>
        <v>ing.Čech Miroslav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33</v>
      </c>
      <c r="J119" s="30" t="str">
        <f>E24</f>
        <v>Milan Hájek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57"/>
      <c r="B121" s="158"/>
      <c r="C121" s="159" t="s">
        <v>108</v>
      </c>
      <c r="D121" s="160" t="s">
        <v>61</v>
      </c>
      <c r="E121" s="160" t="s">
        <v>57</v>
      </c>
      <c r="F121" s="160" t="s">
        <v>58</v>
      </c>
      <c r="G121" s="160" t="s">
        <v>109</v>
      </c>
      <c r="H121" s="160" t="s">
        <v>110</v>
      </c>
      <c r="I121" s="160" t="s">
        <v>111</v>
      </c>
      <c r="J121" s="160" t="s">
        <v>98</v>
      </c>
      <c r="K121" s="161" t="s">
        <v>112</v>
      </c>
      <c r="L121" s="162"/>
      <c r="M121" s="73" t="s">
        <v>1</v>
      </c>
      <c r="N121" s="74" t="s">
        <v>40</v>
      </c>
      <c r="O121" s="74" t="s">
        <v>113</v>
      </c>
      <c r="P121" s="74" t="s">
        <v>114</v>
      </c>
      <c r="Q121" s="74" t="s">
        <v>115</v>
      </c>
      <c r="R121" s="74" t="s">
        <v>116</v>
      </c>
      <c r="S121" s="74" t="s">
        <v>117</v>
      </c>
      <c r="T121" s="75" t="s">
        <v>118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>
      <c r="A122" s="32"/>
      <c r="B122" s="33"/>
      <c r="C122" s="80" t="s">
        <v>119</v>
      </c>
      <c r="D122" s="34"/>
      <c r="E122" s="34"/>
      <c r="F122" s="34"/>
      <c r="G122" s="34"/>
      <c r="H122" s="34"/>
      <c r="I122" s="34"/>
      <c r="J122" s="163">
        <f>BK122</f>
        <v>0</v>
      </c>
      <c r="K122" s="34"/>
      <c r="L122" s="37"/>
      <c r="M122" s="76"/>
      <c r="N122" s="164"/>
      <c r="O122" s="77"/>
      <c r="P122" s="165">
        <f>P123</f>
        <v>0</v>
      </c>
      <c r="Q122" s="77"/>
      <c r="R122" s="165">
        <f>R123</f>
        <v>0</v>
      </c>
      <c r="S122" s="77"/>
      <c r="T122" s="166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75</v>
      </c>
      <c r="AU122" s="15" t="s">
        <v>100</v>
      </c>
      <c r="BK122" s="167">
        <f>BK123</f>
        <v>0</v>
      </c>
    </row>
    <row r="123" spans="1:65" s="12" customFormat="1" ht="25.9" customHeight="1">
      <c r="B123" s="168"/>
      <c r="C123" s="169"/>
      <c r="D123" s="170" t="s">
        <v>75</v>
      </c>
      <c r="E123" s="171" t="s">
        <v>120</v>
      </c>
      <c r="F123" s="171" t="s">
        <v>121</v>
      </c>
      <c r="G123" s="169"/>
      <c r="H123" s="169"/>
      <c r="I123" s="172"/>
      <c r="J123" s="173">
        <f>BK123</f>
        <v>0</v>
      </c>
      <c r="K123" s="169"/>
      <c r="L123" s="174"/>
      <c r="M123" s="175"/>
      <c r="N123" s="176"/>
      <c r="O123" s="176"/>
      <c r="P123" s="177">
        <f>P124+P128+P131+P133+P134</f>
        <v>0</v>
      </c>
      <c r="Q123" s="176"/>
      <c r="R123" s="177">
        <f>R124+R128+R131+R133+R134</f>
        <v>0</v>
      </c>
      <c r="S123" s="176"/>
      <c r="T123" s="178">
        <f>T124+T128+T131+T133+T134</f>
        <v>0</v>
      </c>
      <c r="AR123" s="179" t="s">
        <v>122</v>
      </c>
      <c r="AT123" s="180" t="s">
        <v>75</v>
      </c>
      <c r="AU123" s="180" t="s">
        <v>76</v>
      </c>
      <c r="AY123" s="179" t="s">
        <v>123</v>
      </c>
      <c r="BK123" s="181">
        <f>BK124+BK128+BK131+BK133+BK134</f>
        <v>0</v>
      </c>
    </row>
    <row r="124" spans="1:65" s="12" customFormat="1" ht="22.9" customHeight="1">
      <c r="B124" s="168"/>
      <c r="C124" s="169"/>
      <c r="D124" s="170" t="s">
        <v>75</v>
      </c>
      <c r="E124" s="182" t="s">
        <v>124</v>
      </c>
      <c r="F124" s="182" t="s">
        <v>125</v>
      </c>
      <c r="G124" s="169"/>
      <c r="H124" s="169"/>
      <c r="I124" s="172"/>
      <c r="J124" s="183">
        <f>BK124</f>
        <v>0</v>
      </c>
      <c r="K124" s="169"/>
      <c r="L124" s="174"/>
      <c r="M124" s="175"/>
      <c r="N124" s="176"/>
      <c r="O124" s="176"/>
      <c r="P124" s="177">
        <f>SUM(P125:P127)</f>
        <v>0</v>
      </c>
      <c r="Q124" s="176"/>
      <c r="R124" s="177">
        <f>SUM(R125:R127)</f>
        <v>0</v>
      </c>
      <c r="S124" s="176"/>
      <c r="T124" s="178">
        <f>SUM(T125:T127)</f>
        <v>0</v>
      </c>
      <c r="AR124" s="179" t="s">
        <v>122</v>
      </c>
      <c r="AT124" s="180" t="s">
        <v>75</v>
      </c>
      <c r="AU124" s="180" t="s">
        <v>84</v>
      </c>
      <c r="AY124" s="179" t="s">
        <v>123</v>
      </c>
      <c r="BK124" s="181">
        <f>SUM(BK125:BK127)</f>
        <v>0</v>
      </c>
    </row>
    <row r="125" spans="1:65" s="2" customFormat="1" ht="24.2" customHeight="1">
      <c r="A125" s="32"/>
      <c r="B125" s="33"/>
      <c r="C125" s="184" t="s">
        <v>84</v>
      </c>
      <c r="D125" s="184" t="s">
        <v>126</v>
      </c>
      <c r="E125" s="185" t="s">
        <v>127</v>
      </c>
      <c r="F125" s="186" t="s">
        <v>128</v>
      </c>
      <c r="G125" s="187" t="s">
        <v>129</v>
      </c>
      <c r="H125" s="188">
        <v>1</v>
      </c>
      <c r="I125" s="189"/>
      <c r="J125" s="190">
        <f>ROUND(I125*H125,2)</f>
        <v>0</v>
      </c>
      <c r="K125" s="186" t="s">
        <v>130</v>
      </c>
      <c r="L125" s="37"/>
      <c r="M125" s="191" t="s">
        <v>1</v>
      </c>
      <c r="N125" s="192" t="s">
        <v>41</v>
      </c>
      <c r="O125" s="6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5" t="s">
        <v>131</v>
      </c>
      <c r="AT125" s="195" t="s">
        <v>126</v>
      </c>
      <c r="AU125" s="195" t="s">
        <v>86</v>
      </c>
      <c r="AY125" s="15" t="s">
        <v>123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5" t="s">
        <v>84</v>
      </c>
      <c r="BK125" s="196">
        <f>ROUND(I125*H125,2)</f>
        <v>0</v>
      </c>
      <c r="BL125" s="15" t="s">
        <v>131</v>
      </c>
      <c r="BM125" s="195" t="s">
        <v>132</v>
      </c>
    </row>
    <row r="126" spans="1:65" s="2" customFormat="1" ht="24.2" customHeight="1">
      <c r="A126" s="32"/>
      <c r="B126" s="33"/>
      <c r="C126" s="184" t="s">
        <v>86</v>
      </c>
      <c r="D126" s="184" t="s">
        <v>126</v>
      </c>
      <c r="E126" s="185" t="s">
        <v>133</v>
      </c>
      <c r="F126" s="186" t="s">
        <v>134</v>
      </c>
      <c r="G126" s="187" t="s">
        <v>129</v>
      </c>
      <c r="H126" s="188">
        <v>1</v>
      </c>
      <c r="I126" s="189"/>
      <c r="J126" s="190">
        <f>ROUND(I126*H126,2)</f>
        <v>0</v>
      </c>
      <c r="K126" s="186" t="s">
        <v>130</v>
      </c>
      <c r="L126" s="37"/>
      <c r="M126" s="191" t="s">
        <v>1</v>
      </c>
      <c r="N126" s="192" t="s">
        <v>41</v>
      </c>
      <c r="O126" s="6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131</v>
      </c>
      <c r="AT126" s="195" t="s">
        <v>126</v>
      </c>
      <c r="AU126" s="195" t="s">
        <v>86</v>
      </c>
      <c r="AY126" s="15" t="s">
        <v>123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5" t="s">
        <v>84</v>
      </c>
      <c r="BK126" s="196">
        <f>ROUND(I126*H126,2)</f>
        <v>0</v>
      </c>
      <c r="BL126" s="15" t="s">
        <v>131</v>
      </c>
      <c r="BM126" s="195" t="s">
        <v>135</v>
      </c>
    </row>
    <row r="127" spans="1:65" s="2" customFormat="1" ht="14.45" customHeight="1">
      <c r="A127" s="32"/>
      <c r="B127" s="33"/>
      <c r="C127" s="184" t="s">
        <v>136</v>
      </c>
      <c r="D127" s="184" t="s">
        <v>126</v>
      </c>
      <c r="E127" s="185" t="s">
        <v>137</v>
      </c>
      <c r="F127" s="186" t="s">
        <v>138</v>
      </c>
      <c r="G127" s="187" t="s">
        <v>129</v>
      </c>
      <c r="H127" s="188">
        <v>1</v>
      </c>
      <c r="I127" s="189"/>
      <c r="J127" s="190">
        <f>ROUND(I127*H127,2)</f>
        <v>0</v>
      </c>
      <c r="K127" s="186" t="s">
        <v>130</v>
      </c>
      <c r="L127" s="37"/>
      <c r="M127" s="191" t="s">
        <v>1</v>
      </c>
      <c r="N127" s="192" t="s">
        <v>41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131</v>
      </c>
      <c r="AT127" s="195" t="s">
        <v>126</v>
      </c>
      <c r="AU127" s="195" t="s">
        <v>86</v>
      </c>
      <c r="AY127" s="15" t="s">
        <v>123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84</v>
      </c>
      <c r="BK127" s="196">
        <f>ROUND(I127*H127,2)</f>
        <v>0</v>
      </c>
      <c r="BL127" s="15" t="s">
        <v>131</v>
      </c>
      <c r="BM127" s="195" t="s">
        <v>139</v>
      </c>
    </row>
    <row r="128" spans="1:65" s="12" customFormat="1" ht="22.9" customHeight="1">
      <c r="B128" s="168"/>
      <c r="C128" s="169"/>
      <c r="D128" s="170" t="s">
        <v>75</v>
      </c>
      <c r="E128" s="182" t="s">
        <v>140</v>
      </c>
      <c r="F128" s="182" t="s">
        <v>141</v>
      </c>
      <c r="G128" s="169"/>
      <c r="H128" s="169"/>
      <c r="I128" s="172"/>
      <c r="J128" s="183">
        <f>BK128</f>
        <v>0</v>
      </c>
      <c r="K128" s="169"/>
      <c r="L128" s="174"/>
      <c r="M128" s="175"/>
      <c r="N128" s="176"/>
      <c r="O128" s="176"/>
      <c r="P128" s="177">
        <f>SUM(P129:P130)</f>
        <v>0</v>
      </c>
      <c r="Q128" s="176"/>
      <c r="R128" s="177">
        <f>SUM(R129:R130)</f>
        <v>0</v>
      </c>
      <c r="S128" s="176"/>
      <c r="T128" s="178">
        <f>SUM(T129:T130)</f>
        <v>0</v>
      </c>
      <c r="AR128" s="179" t="s">
        <v>122</v>
      </c>
      <c r="AT128" s="180" t="s">
        <v>75</v>
      </c>
      <c r="AU128" s="180" t="s">
        <v>84</v>
      </c>
      <c r="AY128" s="179" t="s">
        <v>123</v>
      </c>
      <c r="BK128" s="181">
        <f>SUM(BK129:BK130)</f>
        <v>0</v>
      </c>
    </row>
    <row r="129" spans="1:65" s="2" customFormat="1" ht="14.45" customHeight="1">
      <c r="A129" s="32"/>
      <c r="B129" s="33"/>
      <c r="C129" s="184" t="s">
        <v>142</v>
      </c>
      <c r="D129" s="184" t="s">
        <v>126</v>
      </c>
      <c r="E129" s="185" t="s">
        <v>143</v>
      </c>
      <c r="F129" s="186" t="s">
        <v>141</v>
      </c>
      <c r="G129" s="187" t="s">
        <v>144</v>
      </c>
      <c r="H129" s="188">
        <v>1</v>
      </c>
      <c r="I129" s="189"/>
      <c r="J129" s="190">
        <f>ROUND(I129*H129,2)</f>
        <v>0</v>
      </c>
      <c r="K129" s="186" t="s">
        <v>1</v>
      </c>
      <c r="L129" s="37"/>
      <c r="M129" s="191" t="s">
        <v>1</v>
      </c>
      <c r="N129" s="192" t="s">
        <v>41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131</v>
      </c>
      <c r="AT129" s="195" t="s">
        <v>126</v>
      </c>
      <c r="AU129" s="195" t="s">
        <v>86</v>
      </c>
      <c r="AY129" s="15" t="s">
        <v>123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84</v>
      </c>
      <c r="BK129" s="196">
        <f>ROUND(I129*H129,2)</f>
        <v>0</v>
      </c>
      <c r="BL129" s="15" t="s">
        <v>131</v>
      </c>
      <c r="BM129" s="195" t="s">
        <v>145</v>
      </c>
    </row>
    <row r="130" spans="1:65" s="2" customFormat="1" ht="14.45" customHeight="1">
      <c r="A130" s="32"/>
      <c r="B130" s="33"/>
      <c r="C130" s="184" t="s">
        <v>122</v>
      </c>
      <c r="D130" s="184" t="s">
        <v>126</v>
      </c>
      <c r="E130" s="185" t="s">
        <v>146</v>
      </c>
      <c r="F130" s="186" t="s">
        <v>147</v>
      </c>
      <c r="G130" s="187" t="s">
        <v>148</v>
      </c>
      <c r="H130" s="188">
        <v>80</v>
      </c>
      <c r="I130" s="189"/>
      <c r="J130" s="190">
        <f>ROUND(I130*H130,2)</f>
        <v>0</v>
      </c>
      <c r="K130" s="186" t="s">
        <v>130</v>
      </c>
      <c r="L130" s="37"/>
      <c r="M130" s="191" t="s">
        <v>1</v>
      </c>
      <c r="N130" s="192" t="s">
        <v>41</v>
      </c>
      <c r="O130" s="69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5" t="s">
        <v>131</v>
      </c>
      <c r="AT130" s="195" t="s">
        <v>126</v>
      </c>
      <c r="AU130" s="195" t="s">
        <v>86</v>
      </c>
      <c r="AY130" s="15" t="s">
        <v>123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5" t="s">
        <v>84</v>
      </c>
      <c r="BK130" s="196">
        <f>ROUND(I130*H130,2)</f>
        <v>0</v>
      </c>
      <c r="BL130" s="15" t="s">
        <v>131</v>
      </c>
      <c r="BM130" s="195" t="s">
        <v>149</v>
      </c>
    </row>
    <row r="131" spans="1:65" s="12" customFormat="1" ht="22.9" customHeight="1">
      <c r="B131" s="168"/>
      <c r="C131" s="169"/>
      <c r="D131" s="170" t="s">
        <v>75</v>
      </c>
      <c r="E131" s="182" t="s">
        <v>150</v>
      </c>
      <c r="F131" s="182" t="s">
        <v>151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P132</f>
        <v>0</v>
      </c>
      <c r="Q131" s="176"/>
      <c r="R131" s="177">
        <f>R132</f>
        <v>0</v>
      </c>
      <c r="S131" s="176"/>
      <c r="T131" s="178">
        <f>T132</f>
        <v>0</v>
      </c>
      <c r="AR131" s="179" t="s">
        <v>122</v>
      </c>
      <c r="AT131" s="180" t="s">
        <v>75</v>
      </c>
      <c r="AU131" s="180" t="s">
        <v>84</v>
      </c>
      <c r="AY131" s="179" t="s">
        <v>123</v>
      </c>
      <c r="BK131" s="181">
        <f>BK132</f>
        <v>0</v>
      </c>
    </row>
    <row r="132" spans="1:65" s="2" customFormat="1" ht="14.45" customHeight="1">
      <c r="A132" s="32"/>
      <c r="B132" s="33"/>
      <c r="C132" s="184" t="s">
        <v>152</v>
      </c>
      <c r="D132" s="184" t="s">
        <v>126</v>
      </c>
      <c r="E132" s="185" t="s">
        <v>153</v>
      </c>
      <c r="F132" s="186" t="s">
        <v>151</v>
      </c>
      <c r="G132" s="187" t="s">
        <v>144</v>
      </c>
      <c r="H132" s="188">
        <v>1</v>
      </c>
      <c r="I132" s="189"/>
      <c r="J132" s="190">
        <f>ROUND(I132*H132,2)</f>
        <v>0</v>
      </c>
      <c r="K132" s="186" t="s">
        <v>1</v>
      </c>
      <c r="L132" s="37"/>
      <c r="M132" s="191" t="s">
        <v>1</v>
      </c>
      <c r="N132" s="192" t="s">
        <v>41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131</v>
      </c>
      <c r="AT132" s="195" t="s">
        <v>126</v>
      </c>
      <c r="AU132" s="195" t="s">
        <v>86</v>
      </c>
      <c r="AY132" s="15" t="s">
        <v>123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84</v>
      </c>
      <c r="BK132" s="196">
        <f>ROUND(I132*H132,2)</f>
        <v>0</v>
      </c>
      <c r="BL132" s="15" t="s">
        <v>131</v>
      </c>
      <c r="BM132" s="195" t="s">
        <v>154</v>
      </c>
    </row>
    <row r="133" spans="1:65" s="12" customFormat="1" ht="22.9" customHeight="1">
      <c r="B133" s="168"/>
      <c r="C133" s="169"/>
      <c r="D133" s="170" t="s">
        <v>75</v>
      </c>
      <c r="E133" s="182" t="s">
        <v>155</v>
      </c>
      <c r="F133" s="182" t="s">
        <v>156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v>0</v>
      </c>
      <c r="Q133" s="176"/>
      <c r="R133" s="177">
        <v>0</v>
      </c>
      <c r="S133" s="176"/>
      <c r="T133" s="178">
        <v>0</v>
      </c>
      <c r="AR133" s="179" t="s">
        <v>122</v>
      </c>
      <c r="AT133" s="180" t="s">
        <v>75</v>
      </c>
      <c r="AU133" s="180" t="s">
        <v>84</v>
      </c>
      <c r="AY133" s="179" t="s">
        <v>123</v>
      </c>
      <c r="BK133" s="181">
        <v>0</v>
      </c>
    </row>
    <row r="134" spans="1:65" s="12" customFormat="1" ht="22.9" customHeight="1">
      <c r="B134" s="168"/>
      <c r="C134" s="169"/>
      <c r="D134" s="170" t="s">
        <v>75</v>
      </c>
      <c r="E134" s="182" t="s">
        <v>157</v>
      </c>
      <c r="F134" s="182" t="s">
        <v>158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P135</f>
        <v>0</v>
      </c>
      <c r="Q134" s="176"/>
      <c r="R134" s="177">
        <f>R135</f>
        <v>0</v>
      </c>
      <c r="S134" s="176"/>
      <c r="T134" s="178">
        <f>T135</f>
        <v>0</v>
      </c>
      <c r="AR134" s="179" t="s">
        <v>122</v>
      </c>
      <c r="AT134" s="180" t="s">
        <v>75</v>
      </c>
      <c r="AU134" s="180" t="s">
        <v>84</v>
      </c>
      <c r="AY134" s="179" t="s">
        <v>123</v>
      </c>
      <c r="BK134" s="181">
        <f>BK135</f>
        <v>0</v>
      </c>
    </row>
    <row r="135" spans="1:65" s="2" customFormat="1" ht="14.45" customHeight="1">
      <c r="A135" s="32"/>
      <c r="B135" s="33"/>
      <c r="C135" s="184" t="s">
        <v>159</v>
      </c>
      <c r="D135" s="184" t="s">
        <v>126</v>
      </c>
      <c r="E135" s="185" t="s">
        <v>160</v>
      </c>
      <c r="F135" s="186" t="s">
        <v>161</v>
      </c>
      <c r="G135" s="187" t="s">
        <v>144</v>
      </c>
      <c r="H135" s="188">
        <v>1</v>
      </c>
      <c r="I135" s="189"/>
      <c r="J135" s="190">
        <f>ROUND(I135*H135,2)</f>
        <v>0</v>
      </c>
      <c r="K135" s="186" t="s">
        <v>1</v>
      </c>
      <c r="L135" s="37"/>
      <c r="M135" s="197" t="s">
        <v>1</v>
      </c>
      <c r="N135" s="198" t="s">
        <v>41</v>
      </c>
      <c r="O135" s="199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5" t="s">
        <v>131</v>
      </c>
      <c r="AT135" s="195" t="s">
        <v>126</v>
      </c>
      <c r="AU135" s="195" t="s">
        <v>86</v>
      </c>
      <c r="AY135" s="15" t="s">
        <v>123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5" t="s">
        <v>84</v>
      </c>
      <c r="BK135" s="196">
        <f>ROUND(I135*H135,2)</f>
        <v>0</v>
      </c>
      <c r="BL135" s="15" t="s">
        <v>131</v>
      </c>
      <c r="BM135" s="195" t="s">
        <v>162</v>
      </c>
    </row>
    <row r="136" spans="1:65" s="2" customFormat="1" ht="6.95" customHeight="1">
      <c r="A136" s="32"/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37"/>
      <c r="M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</sheetData>
  <sheetProtection algorithmName="SHA-512" hashValue="ntONiD4OmuoL1Hm3eWmussStXzSccy27+cqwWKoea7o2IE8guoihdiYkyosdZT5DV7B+wSUBSiuL6HjodYIf0w==" saltValue="8RT5BjWu6Q7vuM6RpLC+RolmruZaQVy4HB54Qy/E9XcbBCq7fARNz/6XiFzVLHWWdNnq+C04r+urciR7cM5fag==" spinCount="100000" sheet="1" objects="1" scenarios="1" formatColumns="0" formatRows="0" autoFilter="0"/>
  <autoFilter ref="C121:K13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89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86</v>
      </c>
    </row>
    <row r="4" spans="1:46" s="1" customFormat="1" ht="24.95" customHeight="1">
      <c r="B4" s="18"/>
      <c r="D4" s="108" t="s">
        <v>93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6" t="str">
        <f>'Rekapitulace stavby'!K6</f>
        <v>Hospodářská budova - Hranice u Aše</v>
      </c>
      <c r="F7" s="267"/>
      <c r="G7" s="267"/>
      <c r="H7" s="267"/>
      <c r="L7" s="18"/>
    </row>
    <row r="8" spans="1:46" s="2" customFormat="1" ht="12" customHeight="1">
      <c r="A8" s="32"/>
      <c r="B8" s="37"/>
      <c r="C8" s="32"/>
      <c r="D8" s="110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8" t="s">
        <v>163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29. 5. 2020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26</v>
      </c>
      <c r="F15" s="32"/>
      <c r="G15" s="32"/>
      <c r="H15" s="32"/>
      <c r="I15" s="110" t="s">
        <v>27</v>
      </c>
      <c r="J15" s="111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31</v>
      </c>
      <c r="F21" s="32"/>
      <c r="G21" s="32"/>
      <c r="H21" s="32"/>
      <c r="I21" s="110" t="s">
        <v>27</v>
      </c>
      <c r="J21" s="111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33</v>
      </c>
      <c r="E23" s="32"/>
      <c r="F23" s="32"/>
      <c r="G23" s="32"/>
      <c r="H23" s="32"/>
      <c r="I23" s="110" t="s">
        <v>25</v>
      </c>
      <c r="J23" s="111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27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36</v>
      </c>
      <c r="E30" s="32"/>
      <c r="F30" s="32"/>
      <c r="G30" s="32"/>
      <c r="H30" s="32"/>
      <c r="I30" s="32"/>
      <c r="J30" s="118">
        <f>ROUND(J138,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38</v>
      </c>
      <c r="G32" s="32"/>
      <c r="H32" s="32"/>
      <c r="I32" s="119" t="s">
        <v>37</v>
      </c>
      <c r="J32" s="119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40</v>
      </c>
      <c r="E33" s="110" t="s">
        <v>41</v>
      </c>
      <c r="F33" s="121">
        <f>ROUND((SUM(BE138:BE419)),  2)</f>
        <v>0</v>
      </c>
      <c r="G33" s="32"/>
      <c r="H33" s="32"/>
      <c r="I33" s="122">
        <v>0.21</v>
      </c>
      <c r="J33" s="121">
        <f>ROUND(((SUM(BE138:BE419))*I33),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42</v>
      </c>
      <c r="F34" s="121">
        <f>ROUND((SUM(BF138:BF419)),  2)</f>
        <v>0</v>
      </c>
      <c r="G34" s="32"/>
      <c r="H34" s="32"/>
      <c r="I34" s="122">
        <v>0.15</v>
      </c>
      <c r="J34" s="121">
        <f>ROUND(((SUM(BF138:BF419))*I34),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43</v>
      </c>
      <c r="F35" s="121">
        <f>ROUND((SUM(BG138:BG419)),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44</v>
      </c>
      <c r="F36" s="121">
        <f>ROUND((SUM(BH138:BH419)),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45</v>
      </c>
      <c r="F37" s="121">
        <f>ROUND((SUM(BI138:BI419)),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49</v>
      </c>
      <c r="E50" s="131"/>
      <c r="F50" s="131"/>
      <c r="G50" s="130" t="s">
        <v>50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51</v>
      </c>
      <c r="E61" s="133"/>
      <c r="F61" s="134" t="s">
        <v>52</v>
      </c>
      <c r="G61" s="132" t="s">
        <v>51</v>
      </c>
      <c r="H61" s="133"/>
      <c r="I61" s="133"/>
      <c r="J61" s="135" t="s">
        <v>52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53</v>
      </c>
      <c r="E65" s="136"/>
      <c r="F65" s="136"/>
      <c r="G65" s="130" t="s">
        <v>54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51</v>
      </c>
      <c r="E76" s="133"/>
      <c r="F76" s="134" t="s">
        <v>52</v>
      </c>
      <c r="G76" s="132" t="s">
        <v>51</v>
      </c>
      <c r="H76" s="133"/>
      <c r="I76" s="133"/>
      <c r="J76" s="135" t="s">
        <v>52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3" t="str">
        <f>E7</f>
        <v>Hospodářská budova - Hranice u Aše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10 - Stavební část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Hranice u Aše</v>
      </c>
      <c r="G89" s="34"/>
      <c r="H89" s="34"/>
      <c r="I89" s="27" t="s">
        <v>22</v>
      </c>
      <c r="J89" s="64" t="str">
        <f>IF(J12="","",J12)</f>
        <v>29. 5. 2020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Domov pro seniory v Hranicích</v>
      </c>
      <c r="G91" s="34"/>
      <c r="H91" s="34"/>
      <c r="I91" s="27" t="s">
        <v>30</v>
      </c>
      <c r="J91" s="30" t="str">
        <f>E21</f>
        <v>ing.Čech Miroslav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Milan Hájek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97</v>
      </c>
      <c r="D94" s="142"/>
      <c r="E94" s="142"/>
      <c r="F94" s="142"/>
      <c r="G94" s="142"/>
      <c r="H94" s="142"/>
      <c r="I94" s="142"/>
      <c r="J94" s="143" t="s">
        <v>98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99</v>
      </c>
      <c r="D96" s="34"/>
      <c r="E96" s="34"/>
      <c r="F96" s="34"/>
      <c r="G96" s="34"/>
      <c r="H96" s="34"/>
      <c r="I96" s="34"/>
      <c r="J96" s="82">
        <f>J138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100</v>
      </c>
    </row>
    <row r="97" spans="2:12" s="9" customFormat="1" ht="24.95" customHeight="1">
      <c r="B97" s="145"/>
      <c r="C97" s="146"/>
      <c r="D97" s="147" t="s">
        <v>164</v>
      </c>
      <c r="E97" s="148"/>
      <c r="F97" s="148"/>
      <c r="G97" s="148"/>
      <c r="H97" s="148"/>
      <c r="I97" s="148"/>
      <c r="J97" s="149">
        <f>J139</f>
        <v>0</v>
      </c>
      <c r="K97" s="146"/>
      <c r="L97" s="150"/>
    </row>
    <row r="98" spans="2:12" s="10" customFormat="1" ht="19.899999999999999" customHeight="1">
      <c r="B98" s="151"/>
      <c r="C98" s="152"/>
      <c r="D98" s="153" t="s">
        <v>165</v>
      </c>
      <c r="E98" s="154"/>
      <c r="F98" s="154"/>
      <c r="G98" s="154"/>
      <c r="H98" s="154"/>
      <c r="I98" s="154"/>
      <c r="J98" s="155">
        <f>J140</f>
        <v>0</v>
      </c>
      <c r="K98" s="152"/>
      <c r="L98" s="156"/>
    </row>
    <row r="99" spans="2:12" s="10" customFormat="1" ht="19.899999999999999" customHeight="1">
      <c r="B99" s="151"/>
      <c r="C99" s="152"/>
      <c r="D99" s="153" t="s">
        <v>166</v>
      </c>
      <c r="E99" s="154"/>
      <c r="F99" s="154"/>
      <c r="G99" s="154"/>
      <c r="H99" s="154"/>
      <c r="I99" s="154"/>
      <c r="J99" s="155">
        <f>J171</f>
        <v>0</v>
      </c>
      <c r="K99" s="152"/>
      <c r="L99" s="156"/>
    </row>
    <row r="100" spans="2:12" s="10" customFormat="1" ht="19.899999999999999" customHeight="1">
      <c r="B100" s="151"/>
      <c r="C100" s="152"/>
      <c r="D100" s="153" t="s">
        <v>167</v>
      </c>
      <c r="E100" s="154"/>
      <c r="F100" s="154"/>
      <c r="G100" s="154"/>
      <c r="H100" s="154"/>
      <c r="I100" s="154"/>
      <c r="J100" s="155">
        <f>J180</f>
        <v>0</v>
      </c>
      <c r="K100" s="152"/>
      <c r="L100" s="156"/>
    </row>
    <row r="101" spans="2:12" s="10" customFormat="1" ht="19.899999999999999" customHeight="1">
      <c r="B101" s="151"/>
      <c r="C101" s="152"/>
      <c r="D101" s="153" t="s">
        <v>168</v>
      </c>
      <c r="E101" s="154"/>
      <c r="F101" s="154"/>
      <c r="G101" s="154"/>
      <c r="H101" s="154"/>
      <c r="I101" s="154"/>
      <c r="J101" s="155">
        <f>J183</f>
        <v>0</v>
      </c>
      <c r="K101" s="152"/>
      <c r="L101" s="156"/>
    </row>
    <row r="102" spans="2:12" s="10" customFormat="1" ht="19.899999999999999" customHeight="1">
      <c r="B102" s="151"/>
      <c r="C102" s="152"/>
      <c r="D102" s="153" t="s">
        <v>169</v>
      </c>
      <c r="E102" s="154"/>
      <c r="F102" s="154"/>
      <c r="G102" s="154"/>
      <c r="H102" s="154"/>
      <c r="I102" s="154"/>
      <c r="J102" s="155">
        <f>J186</f>
        <v>0</v>
      </c>
      <c r="K102" s="152"/>
      <c r="L102" s="156"/>
    </row>
    <row r="103" spans="2:12" s="10" customFormat="1" ht="19.899999999999999" customHeight="1">
      <c r="B103" s="151"/>
      <c r="C103" s="152"/>
      <c r="D103" s="153" t="s">
        <v>170</v>
      </c>
      <c r="E103" s="154"/>
      <c r="F103" s="154"/>
      <c r="G103" s="154"/>
      <c r="H103" s="154"/>
      <c r="I103" s="154"/>
      <c r="J103" s="155">
        <f>J205</f>
        <v>0</v>
      </c>
      <c r="K103" s="152"/>
      <c r="L103" s="156"/>
    </row>
    <row r="104" spans="2:12" s="10" customFormat="1" ht="19.899999999999999" customHeight="1">
      <c r="B104" s="151"/>
      <c r="C104" s="152"/>
      <c r="D104" s="153" t="s">
        <v>171</v>
      </c>
      <c r="E104" s="154"/>
      <c r="F104" s="154"/>
      <c r="G104" s="154"/>
      <c r="H104" s="154"/>
      <c r="I104" s="154"/>
      <c r="J104" s="155">
        <f>J207</f>
        <v>0</v>
      </c>
      <c r="K104" s="152"/>
      <c r="L104" s="156"/>
    </row>
    <row r="105" spans="2:12" s="10" customFormat="1" ht="19.899999999999999" customHeight="1">
      <c r="B105" s="151"/>
      <c r="C105" s="152"/>
      <c r="D105" s="153" t="s">
        <v>172</v>
      </c>
      <c r="E105" s="154"/>
      <c r="F105" s="154"/>
      <c r="G105" s="154"/>
      <c r="H105" s="154"/>
      <c r="I105" s="154"/>
      <c r="J105" s="155">
        <f>J222</f>
        <v>0</v>
      </c>
      <c r="K105" s="152"/>
      <c r="L105" s="156"/>
    </row>
    <row r="106" spans="2:12" s="9" customFormat="1" ht="24.95" customHeight="1">
      <c r="B106" s="145"/>
      <c r="C106" s="146"/>
      <c r="D106" s="147" t="s">
        <v>173</v>
      </c>
      <c r="E106" s="148"/>
      <c r="F106" s="148"/>
      <c r="G106" s="148"/>
      <c r="H106" s="148"/>
      <c r="I106" s="148"/>
      <c r="J106" s="149">
        <f>J224</f>
        <v>0</v>
      </c>
      <c r="K106" s="146"/>
      <c r="L106" s="150"/>
    </row>
    <row r="107" spans="2:12" s="10" customFormat="1" ht="19.899999999999999" customHeight="1">
      <c r="B107" s="151"/>
      <c r="C107" s="152"/>
      <c r="D107" s="153" t="s">
        <v>174</v>
      </c>
      <c r="E107" s="154"/>
      <c r="F107" s="154"/>
      <c r="G107" s="154"/>
      <c r="H107" s="154"/>
      <c r="I107" s="154"/>
      <c r="J107" s="155">
        <f>J225</f>
        <v>0</v>
      </c>
      <c r="K107" s="152"/>
      <c r="L107" s="156"/>
    </row>
    <row r="108" spans="2:12" s="10" customFormat="1" ht="19.899999999999999" customHeight="1">
      <c r="B108" s="151"/>
      <c r="C108" s="152"/>
      <c r="D108" s="153" t="s">
        <v>175</v>
      </c>
      <c r="E108" s="154"/>
      <c r="F108" s="154"/>
      <c r="G108" s="154"/>
      <c r="H108" s="154"/>
      <c r="I108" s="154"/>
      <c r="J108" s="155">
        <f>J231</f>
        <v>0</v>
      </c>
      <c r="K108" s="152"/>
      <c r="L108" s="156"/>
    </row>
    <row r="109" spans="2:12" s="10" customFormat="1" ht="19.899999999999999" customHeight="1">
      <c r="B109" s="151"/>
      <c r="C109" s="152"/>
      <c r="D109" s="153" t="s">
        <v>176</v>
      </c>
      <c r="E109" s="154"/>
      <c r="F109" s="154"/>
      <c r="G109" s="154"/>
      <c r="H109" s="154"/>
      <c r="I109" s="154"/>
      <c r="J109" s="155">
        <f>J256</f>
        <v>0</v>
      </c>
      <c r="K109" s="152"/>
      <c r="L109" s="156"/>
    </row>
    <row r="110" spans="2:12" s="10" customFormat="1" ht="19.899999999999999" customHeight="1">
      <c r="B110" s="151"/>
      <c r="C110" s="152"/>
      <c r="D110" s="153" t="s">
        <v>177</v>
      </c>
      <c r="E110" s="154"/>
      <c r="F110" s="154"/>
      <c r="G110" s="154"/>
      <c r="H110" s="154"/>
      <c r="I110" s="154"/>
      <c r="J110" s="155">
        <f>J261</f>
        <v>0</v>
      </c>
      <c r="K110" s="152"/>
      <c r="L110" s="156"/>
    </row>
    <row r="111" spans="2:12" s="10" customFormat="1" ht="19.899999999999999" customHeight="1">
      <c r="B111" s="151"/>
      <c r="C111" s="152"/>
      <c r="D111" s="153" t="s">
        <v>178</v>
      </c>
      <c r="E111" s="154"/>
      <c r="F111" s="154"/>
      <c r="G111" s="154"/>
      <c r="H111" s="154"/>
      <c r="I111" s="154"/>
      <c r="J111" s="155">
        <f>J294</f>
        <v>0</v>
      </c>
      <c r="K111" s="152"/>
      <c r="L111" s="156"/>
    </row>
    <row r="112" spans="2:12" s="10" customFormat="1" ht="19.899999999999999" customHeight="1">
      <c r="B112" s="151"/>
      <c r="C112" s="152"/>
      <c r="D112" s="153" t="s">
        <v>179</v>
      </c>
      <c r="E112" s="154"/>
      <c r="F112" s="154"/>
      <c r="G112" s="154"/>
      <c r="H112" s="154"/>
      <c r="I112" s="154"/>
      <c r="J112" s="155">
        <f>J319</f>
        <v>0</v>
      </c>
      <c r="K112" s="152"/>
      <c r="L112" s="156"/>
    </row>
    <row r="113" spans="1:31" s="10" customFormat="1" ht="19.899999999999999" customHeight="1">
      <c r="B113" s="151"/>
      <c r="C113" s="152"/>
      <c r="D113" s="153" t="s">
        <v>180</v>
      </c>
      <c r="E113" s="154"/>
      <c r="F113" s="154"/>
      <c r="G113" s="154"/>
      <c r="H113" s="154"/>
      <c r="I113" s="154"/>
      <c r="J113" s="155">
        <f>J330</f>
        <v>0</v>
      </c>
      <c r="K113" s="152"/>
      <c r="L113" s="156"/>
    </row>
    <row r="114" spans="1:31" s="10" customFormat="1" ht="19.899999999999999" customHeight="1">
      <c r="B114" s="151"/>
      <c r="C114" s="152"/>
      <c r="D114" s="153" t="s">
        <v>181</v>
      </c>
      <c r="E114" s="154"/>
      <c r="F114" s="154"/>
      <c r="G114" s="154"/>
      <c r="H114" s="154"/>
      <c r="I114" s="154"/>
      <c r="J114" s="155">
        <f>J337</f>
        <v>0</v>
      </c>
      <c r="K114" s="152"/>
      <c r="L114" s="156"/>
    </row>
    <row r="115" spans="1:31" s="10" customFormat="1" ht="19.899999999999999" customHeight="1">
      <c r="B115" s="151"/>
      <c r="C115" s="152"/>
      <c r="D115" s="153" t="s">
        <v>182</v>
      </c>
      <c r="E115" s="154"/>
      <c r="F115" s="154"/>
      <c r="G115" s="154"/>
      <c r="H115" s="154"/>
      <c r="I115" s="154"/>
      <c r="J115" s="155">
        <f>J375</f>
        <v>0</v>
      </c>
      <c r="K115" s="152"/>
      <c r="L115" s="156"/>
    </row>
    <row r="116" spans="1:31" s="10" customFormat="1" ht="19.899999999999999" customHeight="1">
      <c r="B116" s="151"/>
      <c r="C116" s="152"/>
      <c r="D116" s="153" t="s">
        <v>183</v>
      </c>
      <c r="E116" s="154"/>
      <c r="F116" s="154"/>
      <c r="G116" s="154"/>
      <c r="H116" s="154"/>
      <c r="I116" s="154"/>
      <c r="J116" s="155">
        <f>J388</f>
        <v>0</v>
      </c>
      <c r="K116" s="152"/>
      <c r="L116" s="156"/>
    </row>
    <row r="117" spans="1:31" s="10" customFormat="1" ht="19.899999999999999" customHeight="1">
      <c r="B117" s="151"/>
      <c r="C117" s="152"/>
      <c r="D117" s="153" t="s">
        <v>184</v>
      </c>
      <c r="E117" s="154"/>
      <c r="F117" s="154"/>
      <c r="G117" s="154"/>
      <c r="H117" s="154"/>
      <c r="I117" s="154"/>
      <c r="J117" s="155">
        <f>J412</f>
        <v>0</v>
      </c>
      <c r="K117" s="152"/>
      <c r="L117" s="156"/>
    </row>
    <row r="118" spans="1:31" s="9" customFormat="1" ht="24.95" customHeight="1">
      <c r="B118" s="145"/>
      <c r="C118" s="146"/>
      <c r="D118" s="147" t="s">
        <v>185</v>
      </c>
      <c r="E118" s="148"/>
      <c r="F118" s="148"/>
      <c r="G118" s="148"/>
      <c r="H118" s="148"/>
      <c r="I118" s="148"/>
      <c r="J118" s="149">
        <f>J418</f>
        <v>0</v>
      </c>
      <c r="K118" s="146"/>
      <c r="L118" s="150"/>
    </row>
    <row r="119" spans="1:31" s="2" customFormat="1" ht="21.7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4" spans="1:31" s="2" customFormat="1" ht="6.95" customHeight="1">
      <c r="A124" s="32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24.95" customHeight="1">
      <c r="A125" s="32"/>
      <c r="B125" s="33"/>
      <c r="C125" s="21" t="s">
        <v>107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16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6.5" customHeight="1">
      <c r="A128" s="32"/>
      <c r="B128" s="33"/>
      <c r="C128" s="34"/>
      <c r="D128" s="34"/>
      <c r="E128" s="273" t="str">
        <f>E7</f>
        <v>Hospodářská budova - Hranice u Aše</v>
      </c>
      <c r="F128" s="274"/>
      <c r="G128" s="274"/>
      <c r="H128" s="27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94</v>
      </c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4"/>
      <c r="D130" s="34"/>
      <c r="E130" s="244" t="str">
        <f>E9</f>
        <v>10 - Stavební část</v>
      </c>
      <c r="F130" s="275"/>
      <c r="G130" s="275"/>
      <c r="H130" s="275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20</v>
      </c>
      <c r="D132" s="34"/>
      <c r="E132" s="34"/>
      <c r="F132" s="25" t="str">
        <f>F12</f>
        <v>Hranice u Aše</v>
      </c>
      <c r="G132" s="34"/>
      <c r="H132" s="34"/>
      <c r="I132" s="27" t="s">
        <v>22</v>
      </c>
      <c r="J132" s="64" t="str">
        <f>IF(J12="","",J12)</f>
        <v>29. 5. 2020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24</v>
      </c>
      <c r="D134" s="34"/>
      <c r="E134" s="34"/>
      <c r="F134" s="25" t="str">
        <f>E15</f>
        <v>Domov pro seniory v Hranicích</v>
      </c>
      <c r="G134" s="34"/>
      <c r="H134" s="34"/>
      <c r="I134" s="27" t="s">
        <v>30</v>
      </c>
      <c r="J134" s="30" t="str">
        <f>E21</f>
        <v>ing.Čech Miroslav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7" t="s">
        <v>28</v>
      </c>
      <c r="D135" s="34"/>
      <c r="E135" s="34"/>
      <c r="F135" s="25" t="str">
        <f>IF(E18="","",E18)</f>
        <v>Vyplň údaj</v>
      </c>
      <c r="G135" s="34"/>
      <c r="H135" s="34"/>
      <c r="I135" s="27" t="s">
        <v>33</v>
      </c>
      <c r="J135" s="30" t="str">
        <f>E24</f>
        <v>Milan Hájek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0.35" customHeight="1">
      <c r="A136" s="32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11" customFormat="1" ht="29.25" customHeight="1">
      <c r="A137" s="157"/>
      <c r="B137" s="158"/>
      <c r="C137" s="159" t="s">
        <v>108</v>
      </c>
      <c r="D137" s="160" t="s">
        <v>61</v>
      </c>
      <c r="E137" s="160" t="s">
        <v>57</v>
      </c>
      <c r="F137" s="160" t="s">
        <v>58</v>
      </c>
      <c r="G137" s="160" t="s">
        <v>109</v>
      </c>
      <c r="H137" s="160" t="s">
        <v>110</v>
      </c>
      <c r="I137" s="160" t="s">
        <v>111</v>
      </c>
      <c r="J137" s="160" t="s">
        <v>98</v>
      </c>
      <c r="K137" s="161" t="s">
        <v>112</v>
      </c>
      <c r="L137" s="162"/>
      <c r="M137" s="73" t="s">
        <v>1</v>
      </c>
      <c r="N137" s="74" t="s">
        <v>40</v>
      </c>
      <c r="O137" s="74" t="s">
        <v>113</v>
      </c>
      <c r="P137" s="74" t="s">
        <v>114</v>
      </c>
      <c r="Q137" s="74" t="s">
        <v>115</v>
      </c>
      <c r="R137" s="74" t="s">
        <v>116</v>
      </c>
      <c r="S137" s="74" t="s">
        <v>117</v>
      </c>
      <c r="T137" s="75" t="s">
        <v>118</v>
      </c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</row>
    <row r="138" spans="1:65" s="2" customFormat="1" ht="22.9" customHeight="1">
      <c r="A138" s="32"/>
      <c r="B138" s="33"/>
      <c r="C138" s="80" t="s">
        <v>119</v>
      </c>
      <c r="D138" s="34"/>
      <c r="E138" s="34"/>
      <c r="F138" s="34"/>
      <c r="G138" s="34"/>
      <c r="H138" s="34"/>
      <c r="I138" s="34"/>
      <c r="J138" s="163">
        <f>BK138</f>
        <v>0</v>
      </c>
      <c r="K138" s="34"/>
      <c r="L138" s="37"/>
      <c r="M138" s="76"/>
      <c r="N138" s="164"/>
      <c r="O138" s="77"/>
      <c r="P138" s="165">
        <f>P139+P224+P418</f>
        <v>0</v>
      </c>
      <c r="Q138" s="77"/>
      <c r="R138" s="165">
        <f>R139+R224+R418</f>
        <v>124.99806289</v>
      </c>
      <c r="S138" s="77"/>
      <c r="T138" s="166">
        <f>T139+T224+T418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75</v>
      </c>
      <c r="AU138" s="15" t="s">
        <v>100</v>
      </c>
      <c r="BK138" s="167">
        <f>BK139+BK224+BK418</f>
        <v>0</v>
      </c>
    </row>
    <row r="139" spans="1:65" s="12" customFormat="1" ht="25.9" customHeight="1">
      <c r="B139" s="168"/>
      <c r="C139" s="169"/>
      <c r="D139" s="170" t="s">
        <v>75</v>
      </c>
      <c r="E139" s="171" t="s">
        <v>186</v>
      </c>
      <c r="F139" s="171" t="s">
        <v>187</v>
      </c>
      <c r="G139" s="169"/>
      <c r="H139" s="169"/>
      <c r="I139" s="172"/>
      <c r="J139" s="173">
        <f>BK139</f>
        <v>0</v>
      </c>
      <c r="K139" s="169"/>
      <c r="L139" s="174"/>
      <c r="M139" s="175"/>
      <c r="N139" s="176"/>
      <c r="O139" s="176"/>
      <c r="P139" s="177">
        <f>P140+P171+P180+P183+P186+P205+P207+P222</f>
        <v>0</v>
      </c>
      <c r="Q139" s="176"/>
      <c r="R139" s="177">
        <f>R140+R171+R180+R183+R186+R205+R207+R222</f>
        <v>110.68005031999999</v>
      </c>
      <c r="S139" s="176"/>
      <c r="T139" s="178">
        <f>T140+T171+T180+T183+T186+T205+T207+T222</f>
        <v>0</v>
      </c>
      <c r="AR139" s="179" t="s">
        <v>84</v>
      </c>
      <c r="AT139" s="180" t="s">
        <v>75</v>
      </c>
      <c r="AU139" s="180" t="s">
        <v>76</v>
      </c>
      <c r="AY139" s="179" t="s">
        <v>123</v>
      </c>
      <c r="BK139" s="181">
        <f>BK140+BK171+BK180+BK183+BK186+BK205+BK207+BK222</f>
        <v>0</v>
      </c>
    </row>
    <row r="140" spans="1:65" s="12" customFormat="1" ht="22.9" customHeight="1">
      <c r="B140" s="168"/>
      <c r="C140" s="169"/>
      <c r="D140" s="170" t="s">
        <v>75</v>
      </c>
      <c r="E140" s="182" t="s">
        <v>84</v>
      </c>
      <c r="F140" s="182" t="s">
        <v>188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SUM(P141:P170)</f>
        <v>0</v>
      </c>
      <c r="Q140" s="176"/>
      <c r="R140" s="177">
        <f>SUM(R141:R170)</f>
        <v>12.96</v>
      </c>
      <c r="S140" s="176"/>
      <c r="T140" s="178">
        <f>SUM(T141:T170)</f>
        <v>0</v>
      </c>
      <c r="AR140" s="179" t="s">
        <v>84</v>
      </c>
      <c r="AT140" s="180" t="s">
        <v>75</v>
      </c>
      <c r="AU140" s="180" t="s">
        <v>84</v>
      </c>
      <c r="AY140" s="179" t="s">
        <v>123</v>
      </c>
      <c r="BK140" s="181">
        <f>SUM(BK141:BK170)</f>
        <v>0</v>
      </c>
    </row>
    <row r="141" spans="1:65" s="2" customFormat="1" ht="14.45" customHeight="1">
      <c r="A141" s="32"/>
      <c r="B141" s="33"/>
      <c r="C141" s="184" t="s">
        <v>84</v>
      </c>
      <c r="D141" s="184" t="s">
        <v>126</v>
      </c>
      <c r="E141" s="185" t="s">
        <v>189</v>
      </c>
      <c r="F141" s="186" t="s">
        <v>190</v>
      </c>
      <c r="G141" s="187" t="s">
        <v>191</v>
      </c>
      <c r="H141" s="188">
        <v>4</v>
      </c>
      <c r="I141" s="189"/>
      <c r="J141" s="190">
        <f>ROUND(I141*H141,2)</f>
        <v>0</v>
      </c>
      <c r="K141" s="186" t="s">
        <v>130</v>
      </c>
      <c r="L141" s="37"/>
      <c r="M141" s="191" t="s">
        <v>1</v>
      </c>
      <c r="N141" s="192" t="s">
        <v>41</v>
      </c>
      <c r="O141" s="6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142</v>
      </c>
      <c r="AT141" s="195" t="s">
        <v>126</v>
      </c>
      <c r="AU141" s="195" t="s">
        <v>86</v>
      </c>
      <c r="AY141" s="15" t="s">
        <v>123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84</v>
      </c>
      <c r="BK141" s="196">
        <f>ROUND(I141*H141,2)</f>
        <v>0</v>
      </c>
      <c r="BL141" s="15" t="s">
        <v>142</v>
      </c>
      <c r="BM141" s="195" t="s">
        <v>192</v>
      </c>
    </row>
    <row r="142" spans="1:65" s="2" customFormat="1" ht="24.2" customHeight="1">
      <c r="A142" s="32"/>
      <c r="B142" s="33"/>
      <c r="C142" s="184" t="s">
        <v>86</v>
      </c>
      <c r="D142" s="184" t="s">
        <v>126</v>
      </c>
      <c r="E142" s="185" t="s">
        <v>193</v>
      </c>
      <c r="F142" s="186" t="s">
        <v>194</v>
      </c>
      <c r="G142" s="187" t="s">
        <v>195</v>
      </c>
      <c r="H142" s="188">
        <v>28.763999999999999</v>
      </c>
      <c r="I142" s="189"/>
      <c r="J142" s="190">
        <f>ROUND(I142*H142,2)</f>
        <v>0</v>
      </c>
      <c r="K142" s="186" t="s">
        <v>130</v>
      </c>
      <c r="L142" s="37"/>
      <c r="M142" s="191" t="s">
        <v>1</v>
      </c>
      <c r="N142" s="192" t="s">
        <v>41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5" t="s">
        <v>142</v>
      </c>
      <c r="AT142" s="195" t="s">
        <v>126</v>
      </c>
      <c r="AU142" s="195" t="s">
        <v>86</v>
      </c>
      <c r="AY142" s="15" t="s">
        <v>123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5" t="s">
        <v>84</v>
      </c>
      <c r="BK142" s="196">
        <f>ROUND(I142*H142,2)</f>
        <v>0</v>
      </c>
      <c r="BL142" s="15" t="s">
        <v>142</v>
      </c>
      <c r="BM142" s="195" t="s">
        <v>196</v>
      </c>
    </row>
    <row r="143" spans="1:65" s="13" customFormat="1" ht="11.25">
      <c r="B143" s="202"/>
      <c r="C143" s="203"/>
      <c r="D143" s="204" t="s">
        <v>197</v>
      </c>
      <c r="E143" s="205" t="s">
        <v>1</v>
      </c>
      <c r="F143" s="206" t="s">
        <v>198</v>
      </c>
      <c r="G143" s="203"/>
      <c r="H143" s="207">
        <v>14.884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197</v>
      </c>
      <c r="AU143" s="213" t="s">
        <v>86</v>
      </c>
      <c r="AV143" s="13" t="s">
        <v>86</v>
      </c>
      <c r="AW143" s="13" t="s">
        <v>32</v>
      </c>
      <c r="AX143" s="13" t="s">
        <v>76</v>
      </c>
      <c r="AY143" s="213" t="s">
        <v>123</v>
      </c>
    </row>
    <row r="144" spans="1:65" s="13" customFormat="1" ht="11.25">
      <c r="B144" s="202"/>
      <c r="C144" s="203"/>
      <c r="D144" s="204" t="s">
        <v>197</v>
      </c>
      <c r="E144" s="205" t="s">
        <v>1</v>
      </c>
      <c r="F144" s="206" t="s">
        <v>199</v>
      </c>
      <c r="G144" s="203"/>
      <c r="H144" s="207">
        <v>13.88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197</v>
      </c>
      <c r="AU144" s="213" t="s">
        <v>86</v>
      </c>
      <c r="AV144" s="13" t="s">
        <v>86</v>
      </c>
      <c r="AW144" s="13" t="s">
        <v>32</v>
      </c>
      <c r="AX144" s="13" t="s">
        <v>76</v>
      </c>
      <c r="AY144" s="213" t="s">
        <v>123</v>
      </c>
    </row>
    <row r="145" spans="1:65" s="2" customFormat="1" ht="24.2" customHeight="1">
      <c r="A145" s="32"/>
      <c r="B145" s="33"/>
      <c r="C145" s="184" t="s">
        <v>136</v>
      </c>
      <c r="D145" s="184" t="s">
        <v>126</v>
      </c>
      <c r="E145" s="185" t="s">
        <v>200</v>
      </c>
      <c r="F145" s="186" t="s">
        <v>201</v>
      </c>
      <c r="G145" s="187" t="s">
        <v>195</v>
      </c>
      <c r="H145" s="188">
        <v>46.481999999999999</v>
      </c>
      <c r="I145" s="189"/>
      <c r="J145" s="190">
        <f>ROUND(I145*H145,2)</f>
        <v>0</v>
      </c>
      <c r="K145" s="186" t="s">
        <v>130</v>
      </c>
      <c r="L145" s="37"/>
      <c r="M145" s="191" t="s">
        <v>1</v>
      </c>
      <c r="N145" s="192" t="s">
        <v>41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142</v>
      </c>
      <c r="AT145" s="195" t="s">
        <v>126</v>
      </c>
      <c r="AU145" s="195" t="s">
        <v>86</v>
      </c>
      <c r="AY145" s="15" t="s">
        <v>123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84</v>
      </c>
      <c r="BK145" s="196">
        <f>ROUND(I145*H145,2)</f>
        <v>0</v>
      </c>
      <c r="BL145" s="15" t="s">
        <v>142</v>
      </c>
      <c r="BM145" s="195" t="s">
        <v>202</v>
      </c>
    </row>
    <row r="146" spans="1:65" s="13" customFormat="1" ht="11.25">
      <c r="B146" s="202"/>
      <c r="C146" s="203"/>
      <c r="D146" s="204" t="s">
        <v>197</v>
      </c>
      <c r="E146" s="205" t="s">
        <v>1</v>
      </c>
      <c r="F146" s="206" t="s">
        <v>203</v>
      </c>
      <c r="G146" s="203"/>
      <c r="H146" s="207">
        <v>27.05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197</v>
      </c>
      <c r="AU146" s="213" t="s">
        <v>86</v>
      </c>
      <c r="AV146" s="13" t="s">
        <v>86</v>
      </c>
      <c r="AW146" s="13" t="s">
        <v>32</v>
      </c>
      <c r="AX146" s="13" t="s">
        <v>76</v>
      </c>
      <c r="AY146" s="213" t="s">
        <v>123</v>
      </c>
    </row>
    <row r="147" spans="1:65" s="13" customFormat="1" ht="11.25">
      <c r="B147" s="202"/>
      <c r="C147" s="203"/>
      <c r="D147" s="204" t="s">
        <v>197</v>
      </c>
      <c r="E147" s="205" t="s">
        <v>1</v>
      </c>
      <c r="F147" s="206" t="s">
        <v>204</v>
      </c>
      <c r="G147" s="203"/>
      <c r="H147" s="207">
        <v>19.431999999999999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197</v>
      </c>
      <c r="AU147" s="213" t="s">
        <v>86</v>
      </c>
      <c r="AV147" s="13" t="s">
        <v>86</v>
      </c>
      <c r="AW147" s="13" t="s">
        <v>32</v>
      </c>
      <c r="AX147" s="13" t="s">
        <v>76</v>
      </c>
      <c r="AY147" s="213" t="s">
        <v>123</v>
      </c>
    </row>
    <row r="148" spans="1:65" s="2" customFormat="1" ht="24.2" customHeight="1">
      <c r="A148" s="32"/>
      <c r="B148" s="33"/>
      <c r="C148" s="184" t="s">
        <v>142</v>
      </c>
      <c r="D148" s="184" t="s">
        <v>126</v>
      </c>
      <c r="E148" s="185" t="s">
        <v>205</v>
      </c>
      <c r="F148" s="186" t="s">
        <v>206</v>
      </c>
      <c r="G148" s="187" t="s">
        <v>195</v>
      </c>
      <c r="H148" s="188">
        <v>7.2</v>
      </c>
      <c r="I148" s="189"/>
      <c r="J148" s="190">
        <f>ROUND(I148*H148,2)</f>
        <v>0</v>
      </c>
      <c r="K148" s="186" t="s">
        <v>130</v>
      </c>
      <c r="L148" s="37"/>
      <c r="M148" s="191" t="s">
        <v>1</v>
      </c>
      <c r="N148" s="192" t="s">
        <v>41</v>
      </c>
      <c r="O148" s="69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142</v>
      </c>
      <c r="AT148" s="195" t="s">
        <v>126</v>
      </c>
      <c r="AU148" s="195" t="s">
        <v>86</v>
      </c>
      <c r="AY148" s="15" t="s">
        <v>123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5" t="s">
        <v>84</v>
      </c>
      <c r="BK148" s="196">
        <f>ROUND(I148*H148,2)</f>
        <v>0</v>
      </c>
      <c r="BL148" s="15" t="s">
        <v>142</v>
      </c>
      <c r="BM148" s="195" t="s">
        <v>207</v>
      </c>
    </row>
    <row r="149" spans="1:65" s="13" customFormat="1" ht="11.25">
      <c r="B149" s="202"/>
      <c r="C149" s="203"/>
      <c r="D149" s="204" t="s">
        <v>197</v>
      </c>
      <c r="E149" s="205" t="s">
        <v>1</v>
      </c>
      <c r="F149" s="206" t="s">
        <v>208</v>
      </c>
      <c r="G149" s="203"/>
      <c r="H149" s="207">
        <v>7.2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197</v>
      </c>
      <c r="AU149" s="213" t="s">
        <v>86</v>
      </c>
      <c r="AV149" s="13" t="s">
        <v>86</v>
      </c>
      <c r="AW149" s="13" t="s">
        <v>32</v>
      </c>
      <c r="AX149" s="13" t="s">
        <v>84</v>
      </c>
      <c r="AY149" s="213" t="s">
        <v>123</v>
      </c>
    </row>
    <row r="150" spans="1:65" s="2" customFormat="1" ht="37.9" customHeight="1">
      <c r="A150" s="32"/>
      <c r="B150" s="33"/>
      <c r="C150" s="184" t="s">
        <v>122</v>
      </c>
      <c r="D150" s="184" t="s">
        <v>126</v>
      </c>
      <c r="E150" s="185" t="s">
        <v>209</v>
      </c>
      <c r="F150" s="186" t="s">
        <v>210</v>
      </c>
      <c r="G150" s="187" t="s">
        <v>195</v>
      </c>
      <c r="H150" s="188">
        <v>4.0609999999999999</v>
      </c>
      <c r="I150" s="189"/>
      <c r="J150" s="190">
        <f>ROUND(I150*H150,2)</f>
        <v>0</v>
      </c>
      <c r="K150" s="186" t="s">
        <v>130</v>
      </c>
      <c r="L150" s="37"/>
      <c r="M150" s="191" t="s">
        <v>1</v>
      </c>
      <c r="N150" s="192" t="s">
        <v>41</v>
      </c>
      <c r="O150" s="69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5" t="s">
        <v>142</v>
      </c>
      <c r="AT150" s="195" t="s">
        <v>126</v>
      </c>
      <c r="AU150" s="195" t="s">
        <v>86</v>
      </c>
      <c r="AY150" s="15" t="s">
        <v>123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5" t="s">
        <v>84</v>
      </c>
      <c r="BK150" s="196">
        <f>ROUND(I150*H150,2)</f>
        <v>0</v>
      </c>
      <c r="BL150" s="15" t="s">
        <v>142</v>
      </c>
      <c r="BM150" s="195" t="s">
        <v>211</v>
      </c>
    </row>
    <row r="151" spans="1:65" s="13" customFormat="1" ht="11.25">
      <c r="B151" s="202"/>
      <c r="C151" s="203"/>
      <c r="D151" s="204" t="s">
        <v>197</v>
      </c>
      <c r="E151" s="205" t="s">
        <v>1</v>
      </c>
      <c r="F151" s="206" t="s">
        <v>212</v>
      </c>
      <c r="G151" s="203"/>
      <c r="H151" s="207">
        <v>4.0609999999999999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197</v>
      </c>
      <c r="AU151" s="213" t="s">
        <v>86</v>
      </c>
      <c r="AV151" s="13" t="s">
        <v>86</v>
      </c>
      <c r="AW151" s="13" t="s">
        <v>32</v>
      </c>
      <c r="AX151" s="13" t="s">
        <v>84</v>
      </c>
      <c r="AY151" s="213" t="s">
        <v>123</v>
      </c>
    </row>
    <row r="152" spans="1:65" s="2" customFormat="1" ht="14.45" customHeight="1">
      <c r="A152" s="32"/>
      <c r="B152" s="33"/>
      <c r="C152" s="184" t="s">
        <v>152</v>
      </c>
      <c r="D152" s="184" t="s">
        <v>126</v>
      </c>
      <c r="E152" s="185" t="s">
        <v>213</v>
      </c>
      <c r="F152" s="186" t="s">
        <v>214</v>
      </c>
      <c r="G152" s="187" t="s">
        <v>191</v>
      </c>
      <c r="H152" s="188">
        <v>4</v>
      </c>
      <c r="I152" s="189"/>
      <c r="J152" s="190">
        <f>ROUND(I152*H152,2)</f>
        <v>0</v>
      </c>
      <c r="K152" s="186" t="s">
        <v>130</v>
      </c>
      <c r="L152" s="37"/>
      <c r="M152" s="191" t="s">
        <v>1</v>
      </c>
      <c r="N152" s="192" t="s">
        <v>41</v>
      </c>
      <c r="O152" s="69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142</v>
      </c>
      <c r="AT152" s="195" t="s">
        <v>126</v>
      </c>
      <c r="AU152" s="195" t="s">
        <v>86</v>
      </c>
      <c r="AY152" s="15" t="s">
        <v>123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5" t="s">
        <v>84</v>
      </c>
      <c r="BK152" s="196">
        <f>ROUND(I152*H152,2)</f>
        <v>0</v>
      </c>
      <c r="BL152" s="15" t="s">
        <v>142</v>
      </c>
      <c r="BM152" s="195" t="s">
        <v>215</v>
      </c>
    </row>
    <row r="153" spans="1:65" s="2" customFormat="1" ht="24.2" customHeight="1">
      <c r="A153" s="32"/>
      <c r="B153" s="33"/>
      <c r="C153" s="184" t="s">
        <v>159</v>
      </c>
      <c r="D153" s="184" t="s">
        <v>126</v>
      </c>
      <c r="E153" s="185" t="s">
        <v>216</v>
      </c>
      <c r="F153" s="186" t="s">
        <v>217</v>
      </c>
      <c r="G153" s="187" t="s">
        <v>191</v>
      </c>
      <c r="H153" s="188">
        <v>36</v>
      </c>
      <c r="I153" s="189"/>
      <c r="J153" s="190">
        <f>ROUND(I153*H153,2)</f>
        <v>0</v>
      </c>
      <c r="K153" s="186" t="s">
        <v>130</v>
      </c>
      <c r="L153" s="37"/>
      <c r="M153" s="191" t="s">
        <v>1</v>
      </c>
      <c r="N153" s="192" t="s">
        <v>41</v>
      </c>
      <c r="O153" s="69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5" t="s">
        <v>142</v>
      </c>
      <c r="AT153" s="195" t="s">
        <v>126</v>
      </c>
      <c r="AU153" s="195" t="s">
        <v>86</v>
      </c>
      <c r="AY153" s="15" t="s">
        <v>123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5" t="s">
        <v>84</v>
      </c>
      <c r="BK153" s="196">
        <f>ROUND(I153*H153,2)</f>
        <v>0</v>
      </c>
      <c r="BL153" s="15" t="s">
        <v>142</v>
      </c>
      <c r="BM153" s="195" t="s">
        <v>218</v>
      </c>
    </row>
    <row r="154" spans="1:65" s="13" customFormat="1" ht="11.25">
      <c r="B154" s="202"/>
      <c r="C154" s="203"/>
      <c r="D154" s="204" t="s">
        <v>197</v>
      </c>
      <c r="E154" s="203"/>
      <c r="F154" s="206" t="s">
        <v>219</v>
      </c>
      <c r="G154" s="203"/>
      <c r="H154" s="207">
        <v>36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197</v>
      </c>
      <c r="AU154" s="213" t="s">
        <v>86</v>
      </c>
      <c r="AV154" s="13" t="s">
        <v>86</v>
      </c>
      <c r="AW154" s="13" t="s">
        <v>4</v>
      </c>
      <c r="AX154" s="13" t="s">
        <v>84</v>
      </c>
      <c r="AY154" s="213" t="s">
        <v>123</v>
      </c>
    </row>
    <row r="155" spans="1:65" s="2" customFormat="1" ht="24.2" customHeight="1">
      <c r="A155" s="32"/>
      <c r="B155" s="33"/>
      <c r="C155" s="184" t="s">
        <v>220</v>
      </c>
      <c r="D155" s="184" t="s">
        <v>126</v>
      </c>
      <c r="E155" s="185" t="s">
        <v>221</v>
      </c>
      <c r="F155" s="186" t="s">
        <v>222</v>
      </c>
      <c r="G155" s="187" t="s">
        <v>195</v>
      </c>
      <c r="H155" s="188">
        <v>53.682000000000002</v>
      </c>
      <c r="I155" s="189"/>
      <c r="J155" s="190">
        <f>ROUND(I155*H155,2)</f>
        <v>0</v>
      </c>
      <c r="K155" s="186" t="s">
        <v>130</v>
      </c>
      <c r="L155" s="37"/>
      <c r="M155" s="191" t="s">
        <v>1</v>
      </c>
      <c r="N155" s="192" t="s">
        <v>41</v>
      </c>
      <c r="O155" s="69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5" t="s">
        <v>142</v>
      </c>
      <c r="AT155" s="195" t="s">
        <v>126</v>
      </c>
      <c r="AU155" s="195" t="s">
        <v>86</v>
      </c>
      <c r="AY155" s="15" t="s">
        <v>123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5" t="s">
        <v>84</v>
      </c>
      <c r="BK155" s="196">
        <f>ROUND(I155*H155,2)</f>
        <v>0</v>
      </c>
      <c r="BL155" s="15" t="s">
        <v>142</v>
      </c>
      <c r="BM155" s="195" t="s">
        <v>223</v>
      </c>
    </row>
    <row r="156" spans="1:65" s="13" customFormat="1" ht="11.25">
      <c r="B156" s="202"/>
      <c r="C156" s="203"/>
      <c r="D156" s="204" t="s">
        <v>197</v>
      </c>
      <c r="E156" s="205" t="s">
        <v>1</v>
      </c>
      <c r="F156" s="206" t="s">
        <v>224</v>
      </c>
      <c r="G156" s="203"/>
      <c r="H156" s="207">
        <v>53.682000000000002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197</v>
      </c>
      <c r="AU156" s="213" t="s">
        <v>86</v>
      </c>
      <c r="AV156" s="13" t="s">
        <v>86</v>
      </c>
      <c r="AW156" s="13" t="s">
        <v>32</v>
      </c>
      <c r="AX156" s="13" t="s">
        <v>84</v>
      </c>
      <c r="AY156" s="213" t="s">
        <v>123</v>
      </c>
    </row>
    <row r="157" spans="1:65" s="2" customFormat="1" ht="24.2" customHeight="1">
      <c r="A157" s="32"/>
      <c r="B157" s="33"/>
      <c r="C157" s="184" t="s">
        <v>225</v>
      </c>
      <c r="D157" s="184" t="s">
        <v>126</v>
      </c>
      <c r="E157" s="185" t="s">
        <v>226</v>
      </c>
      <c r="F157" s="186" t="s">
        <v>227</v>
      </c>
      <c r="G157" s="187" t="s">
        <v>228</v>
      </c>
      <c r="H157" s="188">
        <v>107.364</v>
      </c>
      <c r="I157" s="189"/>
      <c r="J157" s="190">
        <f>ROUND(I157*H157,2)</f>
        <v>0</v>
      </c>
      <c r="K157" s="186" t="s">
        <v>130</v>
      </c>
      <c r="L157" s="37"/>
      <c r="M157" s="191" t="s">
        <v>1</v>
      </c>
      <c r="N157" s="192" t="s">
        <v>41</v>
      </c>
      <c r="O157" s="69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5" t="s">
        <v>142</v>
      </c>
      <c r="AT157" s="195" t="s">
        <v>126</v>
      </c>
      <c r="AU157" s="195" t="s">
        <v>86</v>
      </c>
      <c r="AY157" s="15" t="s">
        <v>123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5" t="s">
        <v>84</v>
      </c>
      <c r="BK157" s="196">
        <f>ROUND(I157*H157,2)</f>
        <v>0</v>
      </c>
      <c r="BL157" s="15" t="s">
        <v>142</v>
      </c>
      <c r="BM157" s="195" t="s">
        <v>229</v>
      </c>
    </row>
    <row r="158" spans="1:65" s="13" customFormat="1" ht="11.25">
      <c r="B158" s="202"/>
      <c r="C158" s="203"/>
      <c r="D158" s="204" t="s">
        <v>197</v>
      </c>
      <c r="E158" s="203"/>
      <c r="F158" s="206" t="s">
        <v>230</v>
      </c>
      <c r="G158" s="203"/>
      <c r="H158" s="207">
        <v>107.364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197</v>
      </c>
      <c r="AU158" s="213" t="s">
        <v>86</v>
      </c>
      <c r="AV158" s="13" t="s">
        <v>86</v>
      </c>
      <c r="AW158" s="13" t="s">
        <v>4</v>
      </c>
      <c r="AX158" s="13" t="s">
        <v>84</v>
      </c>
      <c r="AY158" s="213" t="s">
        <v>123</v>
      </c>
    </row>
    <row r="159" spans="1:65" s="2" customFormat="1" ht="14.45" customHeight="1">
      <c r="A159" s="32"/>
      <c r="B159" s="33"/>
      <c r="C159" s="184" t="s">
        <v>87</v>
      </c>
      <c r="D159" s="184" t="s">
        <v>126</v>
      </c>
      <c r="E159" s="185" t="s">
        <v>231</v>
      </c>
      <c r="F159" s="186" t="s">
        <v>232</v>
      </c>
      <c r="G159" s="187" t="s">
        <v>195</v>
      </c>
      <c r="H159" s="188">
        <v>53.682000000000002</v>
      </c>
      <c r="I159" s="189"/>
      <c r="J159" s="190">
        <f>ROUND(I159*H159,2)</f>
        <v>0</v>
      </c>
      <c r="K159" s="186" t="s">
        <v>130</v>
      </c>
      <c r="L159" s="37"/>
      <c r="M159" s="191" t="s">
        <v>1</v>
      </c>
      <c r="N159" s="192" t="s">
        <v>41</v>
      </c>
      <c r="O159" s="69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5" t="s">
        <v>142</v>
      </c>
      <c r="AT159" s="195" t="s">
        <v>126</v>
      </c>
      <c r="AU159" s="195" t="s">
        <v>86</v>
      </c>
      <c r="AY159" s="15" t="s">
        <v>123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5" t="s">
        <v>84</v>
      </c>
      <c r="BK159" s="196">
        <f>ROUND(I159*H159,2)</f>
        <v>0</v>
      </c>
      <c r="BL159" s="15" t="s">
        <v>142</v>
      </c>
      <c r="BM159" s="195" t="s">
        <v>233</v>
      </c>
    </row>
    <row r="160" spans="1:65" s="2" customFormat="1" ht="24.2" customHeight="1">
      <c r="A160" s="32"/>
      <c r="B160" s="33"/>
      <c r="C160" s="184" t="s">
        <v>234</v>
      </c>
      <c r="D160" s="184" t="s">
        <v>126</v>
      </c>
      <c r="E160" s="185" t="s">
        <v>235</v>
      </c>
      <c r="F160" s="186" t="s">
        <v>236</v>
      </c>
      <c r="G160" s="187" t="s">
        <v>195</v>
      </c>
      <c r="H160" s="188">
        <v>3.6</v>
      </c>
      <c r="I160" s="189"/>
      <c r="J160" s="190">
        <f>ROUND(I160*H160,2)</f>
        <v>0</v>
      </c>
      <c r="K160" s="186" t="s">
        <v>130</v>
      </c>
      <c r="L160" s="37"/>
      <c r="M160" s="191" t="s">
        <v>1</v>
      </c>
      <c r="N160" s="192" t="s">
        <v>41</v>
      </c>
      <c r="O160" s="69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5" t="s">
        <v>142</v>
      </c>
      <c r="AT160" s="195" t="s">
        <v>126</v>
      </c>
      <c r="AU160" s="195" t="s">
        <v>86</v>
      </c>
      <c r="AY160" s="15" t="s">
        <v>123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5" t="s">
        <v>84</v>
      </c>
      <c r="BK160" s="196">
        <f>ROUND(I160*H160,2)</f>
        <v>0</v>
      </c>
      <c r="BL160" s="15" t="s">
        <v>142</v>
      </c>
      <c r="BM160" s="195" t="s">
        <v>237</v>
      </c>
    </row>
    <row r="161" spans="1:65" s="13" customFormat="1" ht="11.25">
      <c r="B161" s="202"/>
      <c r="C161" s="203"/>
      <c r="D161" s="204" t="s">
        <v>197</v>
      </c>
      <c r="E161" s="205" t="s">
        <v>1</v>
      </c>
      <c r="F161" s="206" t="s">
        <v>238</v>
      </c>
      <c r="G161" s="203"/>
      <c r="H161" s="207">
        <v>3.6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197</v>
      </c>
      <c r="AU161" s="213" t="s">
        <v>86</v>
      </c>
      <c r="AV161" s="13" t="s">
        <v>86</v>
      </c>
      <c r="AW161" s="13" t="s">
        <v>32</v>
      </c>
      <c r="AX161" s="13" t="s">
        <v>84</v>
      </c>
      <c r="AY161" s="213" t="s">
        <v>123</v>
      </c>
    </row>
    <row r="162" spans="1:65" s="2" customFormat="1" ht="14.45" customHeight="1">
      <c r="A162" s="32"/>
      <c r="B162" s="33"/>
      <c r="C162" s="214" t="s">
        <v>239</v>
      </c>
      <c r="D162" s="214" t="s">
        <v>240</v>
      </c>
      <c r="E162" s="215" t="s">
        <v>241</v>
      </c>
      <c r="F162" s="216" t="s">
        <v>242</v>
      </c>
      <c r="G162" s="217" t="s">
        <v>228</v>
      </c>
      <c r="H162" s="218">
        <v>7.2</v>
      </c>
      <c r="I162" s="219"/>
      <c r="J162" s="220">
        <f>ROUND(I162*H162,2)</f>
        <v>0</v>
      </c>
      <c r="K162" s="216" t="s">
        <v>130</v>
      </c>
      <c r="L162" s="221"/>
      <c r="M162" s="222" t="s">
        <v>1</v>
      </c>
      <c r="N162" s="223" t="s">
        <v>41</v>
      </c>
      <c r="O162" s="69"/>
      <c r="P162" s="193">
        <f>O162*H162</f>
        <v>0</v>
      </c>
      <c r="Q162" s="193">
        <v>1</v>
      </c>
      <c r="R162" s="193">
        <f>Q162*H162</f>
        <v>7.2</v>
      </c>
      <c r="S162" s="193">
        <v>0</v>
      </c>
      <c r="T162" s="19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5" t="s">
        <v>220</v>
      </c>
      <c r="AT162" s="195" t="s">
        <v>240</v>
      </c>
      <c r="AU162" s="195" t="s">
        <v>86</v>
      </c>
      <c r="AY162" s="15" t="s">
        <v>123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5" t="s">
        <v>84</v>
      </c>
      <c r="BK162" s="196">
        <f>ROUND(I162*H162,2)</f>
        <v>0</v>
      </c>
      <c r="BL162" s="15" t="s">
        <v>142</v>
      </c>
      <c r="BM162" s="195" t="s">
        <v>243</v>
      </c>
    </row>
    <row r="163" spans="1:65" s="13" customFormat="1" ht="11.25">
      <c r="B163" s="202"/>
      <c r="C163" s="203"/>
      <c r="D163" s="204" t="s">
        <v>197</v>
      </c>
      <c r="E163" s="203"/>
      <c r="F163" s="206" t="s">
        <v>244</v>
      </c>
      <c r="G163" s="203"/>
      <c r="H163" s="207">
        <v>7.2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197</v>
      </c>
      <c r="AU163" s="213" t="s">
        <v>86</v>
      </c>
      <c r="AV163" s="13" t="s">
        <v>86</v>
      </c>
      <c r="AW163" s="13" t="s">
        <v>4</v>
      </c>
      <c r="AX163" s="13" t="s">
        <v>84</v>
      </c>
      <c r="AY163" s="213" t="s">
        <v>123</v>
      </c>
    </row>
    <row r="164" spans="1:65" s="2" customFormat="1" ht="24.2" customHeight="1">
      <c r="A164" s="32"/>
      <c r="B164" s="33"/>
      <c r="C164" s="184" t="s">
        <v>245</v>
      </c>
      <c r="D164" s="184" t="s">
        <v>126</v>
      </c>
      <c r="E164" s="185" t="s">
        <v>246</v>
      </c>
      <c r="F164" s="186" t="s">
        <v>247</v>
      </c>
      <c r="G164" s="187" t="s">
        <v>195</v>
      </c>
      <c r="H164" s="188">
        <v>2.88</v>
      </c>
      <c r="I164" s="189"/>
      <c r="J164" s="190">
        <f>ROUND(I164*H164,2)</f>
        <v>0</v>
      </c>
      <c r="K164" s="186" t="s">
        <v>130</v>
      </c>
      <c r="L164" s="37"/>
      <c r="M164" s="191" t="s">
        <v>1</v>
      </c>
      <c r="N164" s="192" t="s">
        <v>41</v>
      </c>
      <c r="O164" s="69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5" t="s">
        <v>142</v>
      </c>
      <c r="AT164" s="195" t="s">
        <v>126</v>
      </c>
      <c r="AU164" s="195" t="s">
        <v>86</v>
      </c>
      <c r="AY164" s="15" t="s">
        <v>123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5" t="s">
        <v>84</v>
      </c>
      <c r="BK164" s="196">
        <f>ROUND(I164*H164,2)</f>
        <v>0</v>
      </c>
      <c r="BL164" s="15" t="s">
        <v>142</v>
      </c>
      <c r="BM164" s="195" t="s">
        <v>248</v>
      </c>
    </row>
    <row r="165" spans="1:65" s="13" customFormat="1" ht="11.25">
      <c r="B165" s="202"/>
      <c r="C165" s="203"/>
      <c r="D165" s="204" t="s">
        <v>197</v>
      </c>
      <c r="E165" s="205" t="s">
        <v>1</v>
      </c>
      <c r="F165" s="206" t="s">
        <v>249</v>
      </c>
      <c r="G165" s="203"/>
      <c r="H165" s="207">
        <v>2.88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197</v>
      </c>
      <c r="AU165" s="213" t="s">
        <v>86</v>
      </c>
      <c r="AV165" s="13" t="s">
        <v>86</v>
      </c>
      <c r="AW165" s="13" t="s">
        <v>32</v>
      </c>
      <c r="AX165" s="13" t="s">
        <v>84</v>
      </c>
      <c r="AY165" s="213" t="s">
        <v>123</v>
      </c>
    </row>
    <row r="166" spans="1:65" s="2" customFormat="1" ht="14.45" customHeight="1">
      <c r="A166" s="32"/>
      <c r="B166" s="33"/>
      <c r="C166" s="214" t="s">
        <v>250</v>
      </c>
      <c r="D166" s="214" t="s">
        <v>240</v>
      </c>
      <c r="E166" s="215" t="s">
        <v>241</v>
      </c>
      <c r="F166" s="216" t="s">
        <v>242</v>
      </c>
      <c r="G166" s="217" t="s">
        <v>228</v>
      </c>
      <c r="H166" s="218">
        <v>5.76</v>
      </c>
      <c r="I166" s="219"/>
      <c r="J166" s="220">
        <f>ROUND(I166*H166,2)</f>
        <v>0</v>
      </c>
      <c r="K166" s="216" t="s">
        <v>130</v>
      </c>
      <c r="L166" s="221"/>
      <c r="M166" s="222" t="s">
        <v>1</v>
      </c>
      <c r="N166" s="223" t="s">
        <v>41</v>
      </c>
      <c r="O166" s="69"/>
      <c r="P166" s="193">
        <f>O166*H166</f>
        <v>0</v>
      </c>
      <c r="Q166" s="193">
        <v>1</v>
      </c>
      <c r="R166" s="193">
        <f>Q166*H166</f>
        <v>5.76</v>
      </c>
      <c r="S166" s="193">
        <v>0</v>
      </c>
      <c r="T166" s="19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5" t="s">
        <v>220</v>
      </c>
      <c r="AT166" s="195" t="s">
        <v>240</v>
      </c>
      <c r="AU166" s="195" t="s">
        <v>86</v>
      </c>
      <c r="AY166" s="15" t="s">
        <v>123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5" t="s">
        <v>84</v>
      </c>
      <c r="BK166" s="196">
        <f>ROUND(I166*H166,2)</f>
        <v>0</v>
      </c>
      <c r="BL166" s="15" t="s">
        <v>142</v>
      </c>
      <c r="BM166" s="195" t="s">
        <v>251</v>
      </c>
    </row>
    <row r="167" spans="1:65" s="13" customFormat="1" ht="11.25">
      <c r="B167" s="202"/>
      <c r="C167" s="203"/>
      <c r="D167" s="204" t="s">
        <v>197</v>
      </c>
      <c r="E167" s="203"/>
      <c r="F167" s="206" t="s">
        <v>252</v>
      </c>
      <c r="G167" s="203"/>
      <c r="H167" s="207">
        <v>5.76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197</v>
      </c>
      <c r="AU167" s="213" t="s">
        <v>86</v>
      </c>
      <c r="AV167" s="13" t="s">
        <v>86</v>
      </c>
      <c r="AW167" s="13" t="s">
        <v>4</v>
      </c>
      <c r="AX167" s="13" t="s">
        <v>84</v>
      </c>
      <c r="AY167" s="213" t="s">
        <v>123</v>
      </c>
    </row>
    <row r="168" spans="1:65" s="2" customFormat="1" ht="24.2" customHeight="1">
      <c r="A168" s="32"/>
      <c r="B168" s="33"/>
      <c r="C168" s="184" t="s">
        <v>8</v>
      </c>
      <c r="D168" s="184" t="s">
        <v>126</v>
      </c>
      <c r="E168" s="185" t="s">
        <v>253</v>
      </c>
      <c r="F168" s="186" t="s">
        <v>254</v>
      </c>
      <c r="G168" s="187" t="s">
        <v>255</v>
      </c>
      <c r="H168" s="188">
        <v>242.84</v>
      </c>
      <c r="I168" s="189"/>
      <c r="J168" s="190">
        <f>ROUND(I168*H168,2)</f>
        <v>0</v>
      </c>
      <c r="K168" s="186" t="s">
        <v>130</v>
      </c>
      <c r="L168" s="37"/>
      <c r="M168" s="191" t="s">
        <v>1</v>
      </c>
      <c r="N168" s="192" t="s">
        <v>41</v>
      </c>
      <c r="O168" s="69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5" t="s">
        <v>142</v>
      </c>
      <c r="AT168" s="195" t="s">
        <v>126</v>
      </c>
      <c r="AU168" s="195" t="s">
        <v>86</v>
      </c>
      <c r="AY168" s="15" t="s">
        <v>123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5" t="s">
        <v>84</v>
      </c>
      <c r="BK168" s="196">
        <f>ROUND(I168*H168,2)</f>
        <v>0</v>
      </c>
      <c r="BL168" s="15" t="s">
        <v>142</v>
      </c>
      <c r="BM168" s="195" t="s">
        <v>256</v>
      </c>
    </row>
    <row r="169" spans="1:65" s="13" customFormat="1" ht="11.25">
      <c r="B169" s="202"/>
      <c r="C169" s="203"/>
      <c r="D169" s="204" t="s">
        <v>197</v>
      </c>
      <c r="E169" s="205" t="s">
        <v>1</v>
      </c>
      <c r="F169" s="206" t="s">
        <v>257</v>
      </c>
      <c r="G169" s="203"/>
      <c r="H169" s="207">
        <v>104.04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197</v>
      </c>
      <c r="AU169" s="213" t="s">
        <v>86</v>
      </c>
      <c r="AV169" s="13" t="s">
        <v>86</v>
      </c>
      <c r="AW169" s="13" t="s">
        <v>32</v>
      </c>
      <c r="AX169" s="13" t="s">
        <v>76</v>
      </c>
      <c r="AY169" s="213" t="s">
        <v>123</v>
      </c>
    </row>
    <row r="170" spans="1:65" s="13" customFormat="1" ht="11.25">
      <c r="B170" s="202"/>
      <c r="C170" s="203"/>
      <c r="D170" s="204" t="s">
        <v>197</v>
      </c>
      <c r="E170" s="205" t="s">
        <v>1</v>
      </c>
      <c r="F170" s="206" t="s">
        <v>258</v>
      </c>
      <c r="G170" s="203"/>
      <c r="H170" s="207">
        <v>138.80000000000001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197</v>
      </c>
      <c r="AU170" s="213" t="s">
        <v>86</v>
      </c>
      <c r="AV170" s="13" t="s">
        <v>86</v>
      </c>
      <c r="AW170" s="13" t="s">
        <v>32</v>
      </c>
      <c r="AX170" s="13" t="s">
        <v>76</v>
      </c>
      <c r="AY170" s="213" t="s">
        <v>123</v>
      </c>
    </row>
    <row r="171" spans="1:65" s="12" customFormat="1" ht="22.9" customHeight="1">
      <c r="B171" s="168"/>
      <c r="C171" s="169"/>
      <c r="D171" s="170" t="s">
        <v>75</v>
      </c>
      <c r="E171" s="182" t="s">
        <v>86</v>
      </c>
      <c r="F171" s="182" t="s">
        <v>259</v>
      </c>
      <c r="G171" s="169"/>
      <c r="H171" s="169"/>
      <c r="I171" s="172"/>
      <c r="J171" s="183">
        <f>BK171</f>
        <v>0</v>
      </c>
      <c r="K171" s="169"/>
      <c r="L171" s="174"/>
      <c r="M171" s="175"/>
      <c r="N171" s="176"/>
      <c r="O171" s="176"/>
      <c r="P171" s="177">
        <f>SUM(P172:P179)</f>
        <v>0</v>
      </c>
      <c r="Q171" s="176"/>
      <c r="R171" s="177">
        <f>SUM(R172:R179)</f>
        <v>0.11385047999999999</v>
      </c>
      <c r="S171" s="176"/>
      <c r="T171" s="178">
        <f>SUM(T172:T179)</f>
        <v>0</v>
      </c>
      <c r="AR171" s="179" t="s">
        <v>84</v>
      </c>
      <c r="AT171" s="180" t="s">
        <v>75</v>
      </c>
      <c r="AU171" s="180" t="s">
        <v>84</v>
      </c>
      <c r="AY171" s="179" t="s">
        <v>123</v>
      </c>
      <c r="BK171" s="181">
        <f>SUM(BK172:BK179)</f>
        <v>0</v>
      </c>
    </row>
    <row r="172" spans="1:65" s="2" customFormat="1" ht="24.2" customHeight="1">
      <c r="A172" s="32"/>
      <c r="B172" s="33"/>
      <c r="C172" s="184" t="s">
        <v>260</v>
      </c>
      <c r="D172" s="184" t="s">
        <v>126</v>
      </c>
      <c r="E172" s="185" t="s">
        <v>261</v>
      </c>
      <c r="F172" s="186" t="s">
        <v>262</v>
      </c>
      <c r="G172" s="187" t="s">
        <v>195</v>
      </c>
      <c r="H172" s="188">
        <v>5.1840000000000002</v>
      </c>
      <c r="I172" s="189"/>
      <c r="J172" s="190">
        <f>ROUND(I172*H172,2)</f>
        <v>0</v>
      </c>
      <c r="K172" s="186" t="s">
        <v>130</v>
      </c>
      <c r="L172" s="37"/>
      <c r="M172" s="191" t="s">
        <v>1</v>
      </c>
      <c r="N172" s="192" t="s">
        <v>41</v>
      </c>
      <c r="O172" s="69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5" t="s">
        <v>142</v>
      </c>
      <c r="AT172" s="195" t="s">
        <v>126</v>
      </c>
      <c r="AU172" s="195" t="s">
        <v>86</v>
      </c>
      <c r="AY172" s="15" t="s">
        <v>123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5" t="s">
        <v>84</v>
      </c>
      <c r="BK172" s="196">
        <f>ROUND(I172*H172,2)</f>
        <v>0</v>
      </c>
      <c r="BL172" s="15" t="s">
        <v>142</v>
      </c>
      <c r="BM172" s="195" t="s">
        <v>263</v>
      </c>
    </row>
    <row r="173" spans="1:65" s="13" customFormat="1" ht="11.25">
      <c r="B173" s="202"/>
      <c r="C173" s="203"/>
      <c r="D173" s="204" t="s">
        <v>197</v>
      </c>
      <c r="E173" s="205" t="s">
        <v>1</v>
      </c>
      <c r="F173" s="206" t="s">
        <v>264</v>
      </c>
      <c r="G173" s="203"/>
      <c r="H173" s="207">
        <v>5.1840000000000002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197</v>
      </c>
      <c r="AU173" s="213" t="s">
        <v>86</v>
      </c>
      <c r="AV173" s="13" t="s">
        <v>86</v>
      </c>
      <c r="AW173" s="13" t="s">
        <v>32</v>
      </c>
      <c r="AX173" s="13" t="s">
        <v>84</v>
      </c>
      <c r="AY173" s="213" t="s">
        <v>123</v>
      </c>
    </row>
    <row r="174" spans="1:65" s="2" customFormat="1" ht="14.45" customHeight="1">
      <c r="A174" s="32"/>
      <c r="B174" s="33"/>
      <c r="C174" s="184" t="s">
        <v>265</v>
      </c>
      <c r="D174" s="184" t="s">
        <v>126</v>
      </c>
      <c r="E174" s="185" t="s">
        <v>266</v>
      </c>
      <c r="F174" s="186" t="s">
        <v>267</v>
      </c>
      <c r="G174" s="187" t="s">
        <v>255</v>
      </c>
      <c r="H174" s="188">
        <v>18</v>
      </c>
      <c r="I174" s="189"/>
      <c r="J174" s="190">
        <f>ROUND(I174*H174,2)</f>
        <v>0</v>
      </c>
      <c r="K174" s="186" t="s">
        <v>130</v>
      </c>
      <c r="L174" s="37"/>
      <c r="M174" s="191" t="s">
        <v>1</v>
      </c>
      <c r="N174" s="192" t="s">
        <v>41</v>
      </c>
      <c r="O174" s="69"/>
      <c r="P174" s="193">
        <f>O174*H174</f>
        <v>0</v>
      </c>
      <c r="Q174" s="193">
        <v>1.4400000000000001E-3</v>
      </c>
      <c r="R174" s="193">
        <f>Q174*H174</f>
        <v>2.5920000000000002E-2</v>
      </c>
      <c r="S174" s="193">
        <v>0</v>
      </c>
      <c r="T174" s="19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5" t="s">
        <v>142</v>
      </c>
      <c r="AT174" s="195" t="s">
        <v>126</v>
      </c>
      <c r="AU174" s="195" t="s">
        <v>86</v>
      </c>
      <c r="AY174" s="15" t="s">
        <v>123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5" t="s">
        <v>84</v>
      </c>
      <c r="BK174" s="196">
        <f>ROUND(I174*H174,2)</f>
        <v>0</v>
      </c>
      <c r="BL174" s="15" t="s">
        <v>142</v>
      </c>
      <c r="BM174" s="195" t="s">
        <v>268</v>
      </c>
    </row>
    <row r="175" spans="1:65" s="13" customFormat="1" ht="11.25">
      <c r="B175" s="202"/>
      <c r="C175" s="203"/>
      <c r="D175" s="204" t="s">
        <v>197</v>
      </c>
      <c r="E175" s="205" t="s">
        <v>1</v>
      </c>
      <c r="F175" s="206" t="s">
        <v>269</v>
      </c>
      <c r="G175" s="203"/>
      <c r="H175" s="207">
        <v>18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197</v>
      </c>
      <c r="AU175" s="213" t="s">
        <v>86</v>
      </c>
      <c r="AV175" s="13" t="s">
        <v>86</v>
      </c>
      <c r="AW175" s="13" t="s">
        <v>32</v>
      </c>
      <c r="AX175" s="13" t="s">
        <v>84</v>
      </c>
      <c r="AY175" s="213" t="s">
        <v>123</v>
      </c>
    </row>
    <row r="176" spans="1:65" s="2" customFormat="1" ht="14.45" customHeight="1">
      <c r="A176" s="32"/>
      <c r="B176" s="33"/>
      <c r="C176" s="184" t="s">
        <v>270</v>
      </c>
      <c r="D176" s="184" t="s">
        <v>126</v>
      </c>
      <c r="E176" s="185" t="s">
        <v>271</v>
      </c>
      <c r="F176" s="186" t="s">
        <v>272</v>
      </c>
      <c r="G176" s="187" t="s">
        <v>255</v>
      </c>
      <c r="H176" s="188">
        <v>18</v>
      </c>
      <c r="I176" s="189"/>
      <c r="J176" s="190">
        <f>ROUND(I176*H176,2)</f>
        <v>0</v>
      </c>
      <c r="K176" s="186" t="s">
        <v>130</v>
      </c>
      <c r="L176" s="37"/>
      <c r="M176" s="191" t="s">
        <v>1</v>
      </c>
      <c r="N176" s="192" t="s">
        <v>41</v>
      </c>
      <c r="O176" s="69"/>
      <c r="P176" s="193">
        <f>O176*H176</f>
        <v>0</v>
      </c>
      <c r="Q176" s="193">
        <v>4.0000000000000003E-5</v>
      </c>
      <c r="R176" s="193">
        <f>Q176*H176</f>
        <v>7.2000000000000005E-4</v>
      </c>
      <c r="S176" s="193">
        <v>0</v>
      </c>
      <c r="T176" s="19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5" t="s">
        <v>142</v>
      </c>
      <c r="AT176" s="195" t="s">
        <v>126</v>
      </c>
      <c r="AU176" s="195" t="s">
        <v>86</v>
      </c>
      <c r="AY176" s="15" t="s">
        <v>123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5" t="s">
        <v>84</v>
      </c>
      <c r="BK176" s="196">
        <f>ROUND(I176*H176,2)</f>
        <v>0</v>
      </c>
      <c r="BL176" s="15" t="s">
        <v>142</v>
      </c>
      <c r="BM176" s="195" t="s">
        <v>273</v>
      </c>
    </row>
    <row r="177" spans="1:65" s="2" customFormat="1" ht="24.2" customHeight="1">
      <c r="A177" s="32"/>
      <c r="B177" s="33"/>
      <c r="C177" s="184" t="s">
        <v>274</v>
      </c>
      <c r="D177" s="184" t="s">
        <v>126</v>
      </c>
      <c r="E177" s="185" t="s">
        <v>275</v>
      </c>
      <c r="F177" s="186" t="s">
        <v>276</v>
      </c>
      <c r="G177" s="187" t="s">
        <v>228</v>
      </c>
      <c r="H177" s="188">
        <v>8.4000000000000005E-2</v>
      </c>
      <c r="I177" s="189"/>
      <c r="J177" s="190">
        <f>ROUND(I177*H177,2)</f>
        <v>0</v>
      </c>
      <c r="K177" s="186" t="s">
        <v>130</v>
      </c>
      <c r="L177" s="37"/>
      <c r="M177" s="191" t="s">
        <v>1</v>
      </c>
      <c r="N177" s="192" t="s">
        <v>41</v>
      </c>
      <c r="O177" s="69"/>
      <c r="P177" s="193">
        <f>O177*H177</f>
        <v>0</v>
      </c>
      <c r="Q177" s="193">
        <v>1.0382199999999999</v>
      </c>
      <c r="R177" s="193">
        <f>Q177*H177</f>
        <v>8.7210479999999993E-2</v>
      </c>
      <c r="S177" s="193">
        <v>0</v>
      </c>
      <c r="T177" s="19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5" t="s">
        <v>142</v>
      </c>
      <c r="AT177" s="195" t="s">
        <v>126</v>
      </c>
      <c r="AU177" s="195" t="s">
        <v>86</v>
      </c>
      <c r="AY177" s="15" t="s">
        <v>123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5" t="s">
        <v>84</v>
      </c>
      <c r="BK177" s="196">
        <f>ROUND(I177*H177,2)</f>
        <v>0</v>
      </c>
      <c r="BL177" s="15" t="s">
        <v>142</v>
      </c>
      <c r="BM177" s="195" t="s">
        <v>277</v>
      </c>
    </row>
    <row r="178" spans="1:65" s="13" customFormat="1" ht="11.25">
      <c r="B178" s="202"/>
      <c r="C178" s="203"/>
      <c r="D178" s="204" t="s">
        <v>197</v>
      </c>
      <c r="E178" s="205" t="s">
        <v>1</v>
      </c>
      <c r="F178" s="206" t="s">
        <v>278</v>
      </c>
      <c r="G178" s="203"/>
      <c r="H178" s="207">
        <v>6.7000000000000004E-2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197</v>
      </c>
      <c r="AU178" s="213" t="s">
        <v>86</v>
      </c>
      <c r="AV178" s="13" t="s">
        <v>86</v>
      </c>
      <c r="AW178" s="13" t="s">
        <v>32</v>
      </c>
      <c r="AX178" s="13" t="s">
        <v>76</v>
      </c>
      <c r="AY178" s="213" t="s">
        <v>123</v>
      </c>
    </row>
    <row r="179" spans="1:65" s="13" customFormat="1" ht="11.25">
      <c r="B179" s="202"/>
      <c r="C179" s="203"/>
      <c r="D179" s="204" t="s">
        <v>197</v>
      </c>
      <c r="E179" s="205" t="s">
        <v>1</v>
      </c>
      <c r="F179" s="206" t="s">
        <v>279</v>
      </c>
      <c r="G179" s="203"/>
      <c r="H179" s="207">
        <v>1.7000000000000001E-2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197</v>
      </c>
      <c r="AU179" s="213" t="s">
        <v>86</v>
      </c>
      <c r="AV179" s="13" t="s">
        <v>86</v>
      </c>
      <c r="AW179" s="13" t="s">
        <v>32</v>
      </c>
      <c r="AX179" s="13" t="s">
        <v>76</v>
      </c>
      <c r="AY179" s="213" t="s">
        <v>123</v>
      </c>
    </row>
    <row r="180" spans="1:65" s="12" customFormat="1" ht="22.9" customHeight="1">
      <c r="B180" s="168"/>
      <c r="C180" s="169"/>
      <c r="D180" s="170" t="s">
        <v>75</v>
      </c>
      <c r="E180" s="182" t="s">
        <v>136</v>
      </c>
      <c r="F180" s="182" t="s">
        <v>280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SUM(P181:P182)</f>
        <v>0</v>
      </c>
      <c r="Q180" s="176"/>
      <c r="R180" s="177">
        <f>SUM(R181:R182)</f>
        <v>12.733319999999999</v>
      </c>
      <c r="S180" s="176"/>
      <c r="T180" s="178">
        <f>SUM(T181:T182)</f>
        <v>0</v>
      </c>
      <c r="AR180" s="179" t="s">
        <v>84</v>
      </c>
      <c r="AT180" s="180" t="s">
        <v>75</v>
      </c>
      <c r="AU180" s="180" t="s">
        <v>84</v>
      </c>
      <c r="AY180" s="179" t="s">
        <v>123</v>
      </c>
      <c r="BK180" s="181">
        <f>SUM(BK181:BK182)</f>
        <v>0</v>
      </c>
    </row>
    <row r="181" spans="1:65" s="2" customFormat="1" ht="24.2" customHeight="1">
      <c r="A181" s="32"/>
      <c r="B181" s="33"/>
      <c r="C181" s="184" t="s">
        <v>90</v>
      </c>
      <c r="D181" s="184" t="s">
        <v>126</v>
      </c>
      <c r="E181" s="185" t="s">
        <v>281</v>
      </c>
      <c r="F181" s="186" t="s">
        <v>282</v>
      </c>
      <c r="G181" s="187" t="s">
        <v>148</v>
      </c>
      <c r="H181" s="188">
        <v>34.799999999999997</v>
      </c>
      <c r="I181" s="189"/>
      <c r="J181" s="190">
        <f>ROUND(I181*H181,2)</f>
        <v>0</v>
      </c>
      <c r="K181" s="186" t="s">
        <v>130</v>
      </c>
      <c r="L181" s="37"/>
      <c r="M181" s="191" t="s">
        <v>1</v>
      </c>
      <c r="N181" s="192" t="s">
        <v>41</v>
      </c>
      <c r="O181" s="69"/>
      <c r="P181" s="193">
        <f>O181*H181</f>
        <v>0</v>
      </c>
      <c r="Q181" s="193">
        <v>0.3659</v>
      </c>
      <c r="R181" s="193">
        <f>Q181*H181</f>
        <v>12.733319999999999</v>
      </c>
      <c r="S181" s="193">
        <v>0</v>
      </c>
      <c r="T181" s="19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5" t="s">
        <v>142</v>
      </c>
      <c r="AT181" s="195" t="s">
        <v>126</v>
      </c>
      <c r="AU181" s="195" t="s">
        <v>86</v>
      </c>
      <c r="AY181" s="15" t="s">
        <v>123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5" t="s">
        <v>84</v>
      </c>
      <c r="BK181" s="196">
        <f>ROUND(I181*H181,2)</f>
        <v>0</v>
      </c>
      <c r="BL181" s="15" t="s">
        <v>142</v>
      </c>
      <c r="BM181" s="195" t="s">
        <v>283</v>
      </c>
    </row>
    <row r="182" spans="1:65" s="13" customFormat="1" ht="11.25">
      <c r="B182" s="202"/>
      <c r="C182" s="203"/>
      <c r="D182" s="204" t="s">
        <v>197</v>
      </c>
      <c r="E182" s="205" t="s">
        <v>1</v>
      </c>
      <c r="F182" s="206" t="s">
        <v>284</v>
      </c>
      <c r="G182" s="203"/>
      <c r="H182" s="207">
        <v>34.799999999999997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197</v>
      </c>
      <c r="AU182" s="213" t="s">
        <v>86</v>
      </c>
      <c r="AV182" s="13" t="s">
        <v>86</v>
      </c>
      <c r="AW182" s="13" t="s">
        <v>32</v>
      </c>
      <c r="AX182" s="13" t="s">
        <v>84</v>
      </c>
      <c r="AY182" s="213" t="s">
        <v>123</v>
      </c>
    </row>
    <row r="183" spans="1:65" s="12" customFormat="1" ht="22.9" customHeight="1">
      <c r="B183" s="168"/>
      <c r="C183" s="169"/>
      <c r="D183" s="170" t="s">
        <v>75</v>
      </c>
      <c r="E183" s="182" t="s">
        <v>142</v>
      </c>
      <c r="F183" s="182" t="s">
        <v>285</v>
      </c>
      <c r="G183" s="169"/>
      <c r="H183" s="169"/>
      <c r="I183" s="172"/>
      <c r="J183" s="183">
        <f>BK183</f>
        <v>0</v>
      </c>
      <c r="K183" s="169"/>
      <c r="L183" s="174"/>
      <c r="M183" s="175"/>
      <c r="N183" s="176"/>
      <c r="O183" s="176"/>
      <c r="P183" s="177">
        <f>SUM(P184:P185)</f>
        <v>0</v>
      </c>
      <c r="Q183" s="176"/>
      <c r="R183" s="177">
        <f>SUM(R184:R185)</f>
        <v>0</v>
      </c>
      <c r="S183" s="176"/>
      <c r="T183" s="178">
        <f>SUM(T184:T185)</f>
        <v>0</v>
      </c>
      <c r="AR183" s="179" t="s">
        <v>84</v>
      </c>
      <c r="AT183" s="180" t="s">
        <v>75</v>
      </c>
      <c r="AU183" s="180" t="s">
        <v>84</v>
      </c>
      <c r="AY183" s="179" t="s">
        <v>123</v>
      </c>
      <c r="BK183" s="181">
        <f>SUM(BK184:BK185)</f>
        <v>0</v>
      </c>
    </row>
    <row r="184" spans="1:65" s="2" customFormat="1" ht="24.2" customHeight="1">
      <c r="A184" s="32"/>
      <c r="B184" s="33"/>
      <c r="C184" s="184" t="s">
        <v>7</v>
      </c>
      <c r="D184" s="184" t="s">
        <v>126</v>
      </c>
      <c r="E184" s="185" t="s">
        <v>286</v>
      </c>
      <c r="F184" s="186" t="s">
        <v>287</v>
      </c>
      <c r="G184" s="187" t="s">
        <v>195</v>
      </c>
      <c r="H184" s="188">
        <v>0.72</v>
      </c>
      <c r="I184" s="189"/>
      <c r="J184" s="190">
        <f>ROUND(I184*H184,2)</f>
        <v>0</v>
      </c>
      <c r="K184" s="186" t="s">
        <v>130</v>
      </c>
      <c r="L184" s="37"/>
      <c r="M184" s="191" t="s">
        <v>1</v>
      </c>
      <c r="N184" s="192" t="s">
        <v>41</v>
      </c>
      <c r="O184" s="69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5" t="s">
        <v>142</v>
      </c>
      <c r="AT184" s="195" t="s">
        <v>126</v>
      </c>
      <c r="AU184" s="195" t="s">
        <v>86</v>
      </c>
      <c r="AY184" s="15" t="s">
        <v>123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5" t="s">
        <v>84</v>
      </c>
      <c r="BK184" s="196">
        <f>ROUND(I184*H184,2)</f>
        <v>0</v>
      </c>
      <c r="BL184" s="15" t="s">
        <v>142</v>
      </c>
      <c r="BM184" s="195" t="s">
        <v>288</v>
      </c>
    </row>
    <row r="185" spans="1:65" s="13" customFormat="1" ht="11.25">
      <c r="B185" s="202"/>
      <c r="C185" s="203"/>
      <c r="D185" s="204" t="s">
        <v>197</v>
      </c>
      <c r="E185" s="205" t="s">
        <v>1</v>
      </c>
      <c r="F185" s="206" t="s">
        <v>289</v>
      </c>
      <c r="G185" s="203"/>
      <c r="H185" s="207">
        <v>0.72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197</v>
      </c>
      <c r="AU185" s="213" t="s">
        <v>86</v>
      </c>
      <c r="AV185" s="13" t="s">
        <v>86</v>
      </c>
      <c r="AW185" s="13" t="s">
        <v>32</v>
      </c>
      <c r="AX185" s="13" t="s">
        <v>84</v>
      </c>
      <c r="AY185" s="213" t="s">
        <v>123</v>
      </c>
    </row>
    <row r="186" spans="1:65" s="12" customFormat="1" ht="22.9" customHeight="1">
      <c r="B186" s="168"/>
      <c r="C186" s="169"/>
      <c r="D186" s="170" t="s">
        <v>75</v>
      </c>
      <c r="E186" s="182" t="s">
        <v>122</v>
      </c>
      <c r="F186" s="182" t="s">
        <v>290</v>
      </c>
      <c r="G186" s="169"/>
      <c r="H186" s="169"/>
      <c r="I186" s="172"/>
      <c r="J186" s="183">
        <f>BK186</f>
        <v>0</v>
      </c>
      <c r="K186" s="169"/>
      <c r="L186" s="174"/>
      <c r="M186" s="175"/>
      <c r="N186" s="176"/>
      <c r="O186" s="176"/>
      <c r="P186" s="177">
        <f>SUM(P187:P204)</f>
        <v>0</v>
      </c>
      <c r="Q186" s="176"/>
      <c r="R186" s="177">
        <f>SUM(R187:R204)</f>
        <v>70.483232399999991</v>
      </c>
      <c r="S186" s="176"/>
      <c r="T186" s="178">
        <f>SUM(T187:T204)</f>
        <v>0</v>
      </c>
      <c r="AR186" s="179" t="s">
        <v>84</v>
      </c>
      <c r="AT186" s="180" t="s">
        <v>75</v>
      </c>
      <c r="AU186" s="180" t="s">
        <v>84</v>
      </c>
      <c r="AY186" s="179" t="s">
        <v>123</v>
      </c>
      <c r="BK186" s="181">
        <f>SUM(BK187:BK204)</f>
        <v>0</v>
      </c>
    </row>
    <row r="187" spans="1:65" s="2" customFormat="1" ht="14.45" customHeight="1">
      <c r="A187" s="32"/>
      <c r="B187" s="33"/>
      <c r="C187" s="184" t="s">
        <v>291</v>
      </c>
      <c r="D187" s="184" t="s">
        <v>126</v>
      </c>
      <c r="E187" s="185" t="s">
        <v>292</v>
      </c>
      <c r="F187" s="186" t="s">
        <v>293</v>
      </c>
      <c r="G187" s="187" t="s">
        <v>255</v>
      </c>
      <c r="H187" s="188">
        <v>4.32</v>
      </c>
      <c r="I187" s="189"/>
      <c r="J187" s="190">
        <f>ROUND(I187*H187,2)</f>
        <v>0</v>
      </c>
      <c r="K187" s="186" t="s">
        <v>130</v>
      </c>
      <c r="L187" s="37"/>
      <c r="M187" s="191" t="s">
        <v>1</v>
      </c>
      <c r="N187" s="192" t="s">
        <v>41</v>
      </c>
      <c r="O187" s="69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5" t="s">
        <v>142</v>
      </c>
      <c r="AT187" s="195" t="s">
        <v>126</v>
      </c>
      <c r="AU187" s="195" t="s">
        <v>86</v>
      </c>
      <c r="AY187" s="15" t="s">
        <v>123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5" t="s">
        <v>84</v>
      </c>
      <c r="BK187" s="196">
        <f>ROUND(I187*H187,2)</f>
        <v>0</v>
      </c>
      <c r="BL187" s="15" t="s">
        <v>142</v>
      </c>
      <c r="BM187" s="195" t="s">
        <v>294</v>
      </c>
    </row>
    <row r="188" spans="1:65" s="13" customFormat="1" ht="11.25">
      <c r="B188" s="202"/>
      <c r="C188" s="203"/>
      <c r="D188" s="204" t="s">
        <v>197</v>
      </c>
      <c r="E188" s="205" t="s">
        <v>1</v>
      </c>
      <c r="F188" s="206" t="s">
        <v>295</v>
      </c>
      <c r="G188" s="203"/>
      <c r="H188" s="207">
        <v>4.32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197</v>
      </c>
      <c r="AU188" s="213" t="s">
        <v>86</v>
      </c>
      <c r="AV188" s="13" t="s">
        <v>86</v>
      </c>
      <c r="AW188" s="13" t="s">
        <v>32</v>
      </c>
      <c r="AX188" s="13" t="s">
        <v>84</v>
      </c>
      <c r="AY188" s="213" t="s">
        <v>123</v>
      </c>
    </row>
    <row r="189" spans="1:65" s="2" customFormat="1" ht="14.45" customHeight="1">
      <c r="A189" s="32"/>
      <c r="B189" s="33"/>
      <c r="C189" s="184" t="s">
        <v>296</v>
      </c>
      <c r="D189" s="184" t="s">
        <v>126</v>
      </c>
      <c r="E189" s="185" t="s">
        <v>297</v>
      </c>
      <c r="F189" s="186" t="s">
        <v>298</v>
      </c>
      <c r="G189" s="187" t="s">
        <v>255</v>
      </c>
      <c r="H189" s="188">
        <v>99.72</v>
      </c>
      <c r="I189" s="189"/>
      <c r="J189" s="190">
        <f>ROUND(I189*H189,2)</f>
        <v>0</v>
      </c>
      <c r="K189" s="186" t="s">
        <v>130</v>
      </c>
      <c r="L189" s="37"/>
      <c r="M189" s="191" t="s">
        <v>1</v>
      </c>
      <c r="N189" s="192" t="s">
        <v>41</v>
      </c>
      <c r="O189" s="69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5" t="s">
        <v>142</v>
      </c>
      <c r="AT189" s="195" t="s">
        <v>126</v>
      </c>
      <c r="AU189" s="195" t="s">
        <v>86</v>
      </c>
      <c r="AY189" s="15" t="s">
        <v>123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5" t="s">
        <v>84</v>
      </c>
      <c r="BK189" s="196">
        <f>ROUND(I189*H189,2)</f>
        <v>0</v>
      </c>
      <c r="BL189" s="15" t="s">
        <v>142</v>
      </c>
      <c r="BM189" s="195" t="s">
        <v>299</v>
      </c>
    </row>
    <row r="190" spans="1:65" s="13" customFormat="1" ht="11.25">
      <c r="B190" s="202"/>
      <c r="C190" s="203"/>
      <c r="D190" s="204" t="s">
        <v>197</v>
      </c>
      <c r="E190" s="205" t="s">
        <v>1</v>
      </c>
      <c r="F190" s="206" t="s">
        <v>300</v>
      </c>
      <c r="G190" s="203"/>
      <c r="H190" s="207">
        <v>104.04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197</v>
      </c>
      <c r="AU190" s="213" t="s">
        <v>86</v>
      </c>
      <c r="AV190" s="13" t="s">
        <v>86</v>
      </c>
      <c r="AW190" s="13" t="s">
        <v>32</v>
      </c>
      <c r="AX190" s="13" t="s">
        <v>76</v>
      </c>
      <c r="AY190" s="213" t="s">
        <v>123</v>
      </c>
    </row>
    <row r="191" spans="1:65" s="13" customFormat="1" ht="11.25">
      <c r="B191" s="202"/>
      <c r="C191" s="203"/>
      <c r="D191" s="204" t="s">
        <v>197</v>
      </c>
      <c r="E191" s="205" t="s">
        <v>1</v>
      </c>
      <c r="F191" s="206" t="s">
        <v>301</v>
      </c>
      <c r="G191" s="203"/>
      <c r="H191" s="207">
        <v>-4.32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197</v>
      </c>
      <c r="AU191" s="213" t="s">
        <v>86</v>
      </c>
      <c r="AV191" s="13" t="s">
        <v>86</v>
      </c>
      <c r="AW191" s="13" t="s">
        <v>32</v>
      </c>
      <c r="AX191" s="13" t="s">
        <v>76</v>
      </c>
      <c r="AY191" s="213" t="s">
        <v>123</v>
      </c>
    </row>
    <row r="192" spans="1:65" s="2" customFormat="1" ht="14.45" customHeight="1">
      <c r="A192" s="32"/>
      <c r="B192" s="33"/>
      <c r="C192" s="184" t="s">
        <v>302</v>
      </c>
      <c r="D192" s="184" t="s">
        <v>126</v>
      </c>
      <c r="E192" s="185" t="s">
        <v>303</v>
      </c>
      <c r="F192" s="186" t="s">
        <v>304</v>
      </c>
      <c r="G192" s="187" t="s">
        <v>255</v>
      </c>
      <c r="H192" s="188">
        <v>138.80000000000001</v>
      </c>
      <c r="I192" s="189"/>
      <c r="J192" s="190">
        <f>ROUND(I192*H192,2)</f>
        <v>0</v>
      </c>
      <c r="K192" s="186" t="s">
        <v>130</v>
      </c>
      <c r="L192" s="37"/>
      <c r="M192" s="191" t="s">
        <v>1</v>
      </c>
      <c r="N192" s="192" t="s">
        <v>41</v>
      </c>
      <c r="O192" s="69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5" t="s">
        <v>142</v>
      </c>
      <c r="AT192" s="195" t="s">
        <v>126</v>
      </c>
      <c r="AU192" s="195" t="s">
        <v>86</v>
      </c>
      <c r="AY192" s="15" t="s">
        <v>123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5" t="s">
        <v>84</v>
      </c>
      <c r="BK192" s="196">
        <f>ROUND(I192*H192,2)</f>
        <v>0</v>
      </c>
      <c r="BL192" s="15" t="s">
        <v>142</v>
      </c>
      <c r="BM192" s="195" t="s">
        <v>305</v>
      </c>
    </row>
    <row r="193" spans="1:65" s="13" customFormat="1" ht="11.25">
      <c r="B193" s="202"/>
      <c r="C193" s="203"/>
      <c r="D193" s="204" t="s">
        <v>197</v>
      </c>
      <c r="E193" s="205" t="s">
        <v>1</v>
      </c>
      <c r="F193" s="206" t="s">
        <v>258</v>
      </c>
      <c r="G193" s="203"/>
      <c r="H193" s="207">
        <v>138.80000000000001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197</v>
      </c>
      <c r="AU193" s="213" t="s">
        <v>86</v>
      </c>
      <c r="AV193" s="13" t="s">
        <v>86</v>
      </c>
      <c r="AW193" s="13" t="s">
        <v>32</v>
      </c>
      <c r="AX193" s="13" t="s">
        <v>84</v>
      </c>
      <c r="AY193" s="213" t="s">
        <v>123</v>
      </c>
    </row>
    <row r="194" spans="1:65" s="2" customFormat="1" ht="14.45" customHeight="1">
      <c r="A194" s="32"/>
      <c r="B194" s="33"/>
      <c r="C194" s="184" t="s">
        <v>306</v>
      </c>
      <c r="D194" s="184" t="s">
        <v>126</v>
      </c>
      <c r="E194" s="185" t="s">
        <v>307</v>
      </c>
      <c r="F194" s="186" t="s">
        <v>308</v>
      </c>
      <c r="G194" s="187" t="s">
        <v>255</v>
      </c>
      <c r="H194" s="188">
        <v>99.72</v>
      </c>
      <c r="I194" s="189"/>
      <c r="J194" s="190">
        <f>ROUND(I194*H194,2)</f>
        <v>0</v>
      </c>
      <c r="K194" s="186" t="s">
        <v>130</v>
      </c>
      <c r="L194" s="37"/>
      <c r="M194" s="191" t="s">
        <v>1</v>
      </c>
      <c r="N194" s="192" t="s">
        <v>41</v>
      </c>
      <c r="O194" s="69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5" t="s">
        <v>142</v>
      </c>
      <c r="AT194" s="195" t="s">
        <v>126</v>
      </c>
      <c r="AU194" s="195" t="s">
        <v>86</v>
      </c>
      <c r="AY194" s="15" t="s">
        <v>123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5" t="s">
        <v>84</v>
      </c>
      <c r="BK194" s="196">
        <f>ROUND(I194*H194,2)</f>
        <v>0</v>
      </c>
      <c r="BL194" s="15" t="s">
        <v>142</v>
      </c>
      <c r="BM194" s="195" t="s">
        <v>309</v>
      </c>
    </row>
    <row r="195" spans="1:65" s="13" customFormat="1" ht="11.25">
      <c r="B195" s="202"/>
      <c r="C195" s="203"/>
      <c r="D195" s="204" t="s">
        <v>197</v>
      </c>
      <c r="E195" s="205" t="s">
        <v>1</v>
      </c>
      <c r="F195" s="206" t="s">
        <v>310</v>
      </c>
      <c r="G195" s="203"/>
      <c r="H195" s="207">
        <v>104.04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197</v>
      </c>
      <c r="AU195" s="213" t="s">
        <v>86</v>
      </c>
      <c r="AV195" s="13" t="s">
        <v>86</v>
      </c>
      <c r="AW195" s="13" t="s">
        <v>32</v>
      </c>
      <c r="AX195" s="13" t="s">
        <v>76</v>
      </c>
      <c r="AY195" s="213" t="s">
        <v>123</v>
      </c>
    </row>
    <row r="196" spans="1:65" s="13" customFormat="1" ht="11.25">
      <c r="B196" s="202"/>
      <c r="C196" s="203"/>
      <c r="D196" s="204" t="s">
        <v>197</v>
      </c>
      <c r="E196" s="205" t="s">
        <v>1</v>
      </c>
      <c r="F196" s="206" t="s">
        <v>301</v>
      </c>
      <c r="G196" s="203"/>
      <c r="H196" s="207">
        <v>-4.32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197</v>
      </c>
      <c r="AU196" s="213" t="s">
        <v>86</v>
      </c>
      <c r="AV196" s="13" t="s">
        <v>86</v>
      </c>
      <c r="AW196" s="13" t="s">
        <v>32</v>
      </c>
      <c r="AX196" s="13" t="s">
        <v>76</v>
      </c>
      <c r="AY196" s="213" t="s">
        <v>123</v>
      </c>
    </row>
    <row r="197" spans="1:65" s="2" customFormat="1" ht="24.2" customHeight="1">
      <c r="A197" s="32"/>
      <c r="B197" s="33"/>
      <c r="C197" s="184" t="s">
        <v>311</v>
      </c>
      <c r="D197" s="184" t="s">
        <v>126</v>
      </c>
      <c r="E197" s="185" t="s">
        <v>312</v>
      </c>
      <c r="F197" s="186" t="s">
        <v>313</v>
      </c>
      <c r="G197" s="187" t="s">
        <v>255</v>
      </c>
      <c r="H197" s="188">
        <v>35</v>
      </c>
      <c r="I197" s="189"/>
      <c r="J197" s="190">
        <f>ROUND(I197*H197,2)</f>
        <v>0</v>
      </c>
      <c r="K197" s="186" t="s">
        <v>130</v>
      </c>
      <c r="L197" s="37"/>
      <c r="M197" s="191" t="s">
        <v>1</v>
      </c>
      <c r="N197" s="192" t="s">
        <v>41</v>
      </c>
      <c r="O197" s="69"/>
      <c r="P197" s="193">
        <f>O197*H197</f>
        <v>0</v>
      </c>
      <c r="Q197" s="193">
        <v>8.4250000000000005E-2</v>
      </c>
      <c r="R197" s="193">
        <f>Q197*H197</f>
        <v>2.94875</v>
      </c>
      <c r="S197" s="193">
        <v>0</v>
      </c>
      <c r="T197" s="19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5" t="s">
        <v>142</v>
      </c>
      <c r="AT197" s="195" t="s">
        <v>126</v>
      </c>
      <c r="AU197" s="195" t="s">
        <v>86</v>
      </c>
      <c r="AY197" s="15" t="s">
        <v>123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5" t="s">
        <v>84</v>
      </c>
      <c r="BK197" s="196">
        <f>ROUND(I197*H197,2)</f>
        <v>0</v>
      </c>
      <c r="BL197" s="15" t="s">
        <v>142</v>
      </c>
      <c r="BM197" s="195" t="s">
        <v>314</v>
      </c>
    </row>
    <row r="198" spans="1:65" s="13" customFormat="1" ht="11.25">
      <c r="B198" s="202"/>
      <c r="C198" s="203"/>
      <c r="D198" s="204" t="s">
        <v>197</v>
      </c>
      <c r="E198" s="205" t="s">
        <v>1</v>
      </c>
      <c r="F198" s="206" t="s">
        <v>315</v>
      </c>
      <c r="G198" s="203"/>
      <c r="H198" s="207">
        <v>35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197</v>
      </c>
      <c r="AU198" s="213" t="s">
        <v>86</v>
      </c>
      <c r="AV198" s="13" t="s">
        <v>86</v>
      </c>
      <c r="AW198" s="13" t="s">
        <v>32</v>
      </c>
      <c r="AX198" s="13" t="s">
        <v>84</v>
      </c>
      <c r="AY198" s="213" t="s">
        <v>123</v>
      </c>
    </row>
    <row r="199" spans="1:65" s="2" customFormat="1" ht="24.2" customHeight="1">
      <c r="A199" s="32"/>
      <c r="B199" s="33"/>
      <c r="C199" s="184" t="s">
        <v>316</v>
      </c>
      <c r="D199" s="184" t="s">
        <v>126</v>
      </c>
      <c r="E199" s="185" t="s">
        <v>317</v>
      </c>
      <c r="F199" s="186" t="s">
        <v>318</v>
      </c>
      <c r="G199" s="187" t="s">
        <v>255</v>
      </c>
      <c r="H199" s="188">
        <v>238.52</v>
      </c>
      <c r="I199" s="189"/>
      <c r="J199" s="190">
        <f>ROUND(I199*H199,2)</f>
        <v>0</v>
      </c>
      <c r="K199" s="186" t="s">
        <v>130</v>
      </c>
      <c r="L199" s="37"/>
      <c r="M199" s="191" t="s">
        <v>1</v>
      </c>
      <c r="N199" s="192" t="s">
        <v>41</v>
      </c>
      <c r="O199" s="69"/>
      <c r="P199" s="193">
        <f>O199*H199</f>
        <v>0</v>
      </c>
      <c r="Q199" s="193">
        <v>0.10362</v>
      </c>
      <c r="R199" s="193">
        <f>Q199*H199</f>
        <v>24.715442400000001</v>
      </c>
      <c r="S199" s="193">
        <v>0</v>
      </c>
      <c r="T199" s="19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5" t="s">
        <v>142</v>
      </c>
      <c r="AT199" s="195" t="s">
        <v>126</v>
      </c>
      <c r="AU199" s="195" t="s">
        <v>86</v>
      </c>
      <c r="AY199" s="15" t="s">
        <v>123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5" t="s">
        <v>84</v>
      </c>
      <c r="BK199" s="196">
        <f>ROUND(I199*H199,2)</f>
        <v>0</v>
      </c>
      <c r="BL199" s="15" t="s">
        <v>142</v>
      </c>
      <c r="BM199" s="195" t="s">
        <v>319</v>
      </c>
    </row>
    <row r="200" spans="1:65" s="13" customFormat="1" ht="11.25">
      <c r="B200" s="202"/>
      <c r="C200" s="203"/>
      <c r="D200" s="204" t="s">
        <v>197</v>
      </c>
      <c r="E200" s="205" t="s">
        <v>1</v>
      </c>
      <c r="F200" s="206" t="s">
        <v>320</v>
      </c>
      <c r="G200" s="203"/>
      <c r="H200" s="207">
        <v>104.04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197</v>
      </c>
      <c r="AU200" s="213" t="s">
        <v>86</v>
      </c>
      <c r="AV200" s="13" t="s">
        <v>86</v>
      </c>
      <c r="AW200" s="13" t="s">
        <v>32</v>
      </c>
      <c r="AX200" s="13" t="s">
        <v>76</v>
      </c>
      <c r="AY200" s="213" t="s">
        <v>123</v>
      </c>
    </row>
    <row r="201" spans="1:65" s="13" customFormat="1" ht="11.25">
      <c r="B201" s="202"/>
      <c r="C201" s="203"/>
      <c r="D201" s="204" t="s">
        <v>197</v>
      </c>
      <c r="E201" s="205" t="s">
        <v>1</v>
      </c>
      <c r="F201" s="206" t="s">
        <v>301</v>
      </c>
      <c r="G201" s="203"/>
      <c r="H201" s="207">
        <v>-4.32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197</v>
      </c>
      <c r="AU201" s="213" t="s">
        <v>86</v>
      </c>
      <c r="AV201" s="13" t="s">
        <v>86</v>
      </c>
      <c r="AW201" s="13" t="s">
        <v>32</v>
      </c>
      <c r="AX201" s="13" t="s">
        <v>76</v>
      </c>
      <c r="AY201" s="213" t="s">
        <v>123</v>
      </c>
    </row>
    <row r="202" spans="1:65" s="13" customFormat="1" ht="11.25">
      <c r="B202" s="202"/>
      <c r="C202" s="203"/>
      <c r="D202" s="204" t="s">
        <v>197</v>
      </c>
      <c r="E202" s="205" t="s">
        <v>1</v>
      </c>
      <c r="F202" s="206" t="s">
        <v>258</v>
      </c>
      <c r="G202" s="203"/>
      <c r="H202" s="207">
        <v>138.80000000000001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197</v>
      </c>
      <c r="AU202" s="213" t="s">
        <v>86</v>
      </c>
      <c r="AV202" s="13" t="s">
        <v>86</v>
      </c>
      <c r="AW202" s="13" t="s">
        <v>32</v>
      </c>
      <c r="AX202" s="13" t="s">
        <v>76</v>
      </c>
      <c r="AY202" s="213" t="s">
        <v>123</v>
      </c>
    </row>
    <row r="203" spans="1:65" s="2" customFormat="1" ht="14.45" customHeight="1">
      <c r="A203" s="32"/>
      <c r="B203" s="33"/>
      <c r="C203" s="214" t="s">
        <v>321</v>
      </c>
      <c r="D203" s="214" t="s">
        <v>240</v>
      </c>
      <c r="E203" s="215" t="s">
        <v>322</v>
      </c>
      <c r="F203" s="216" t="s">
        <v>323</v>
      </c>
      <c r="G203" s="217" t="s">
        <v>255</v>
      </c>
      <c r="H203" s="218">
        <v>243.29</v>
      </c>
      <c r="I203" s="219"/>
      <c r="J203" s="220">
        <f>ROUND(I203*H203,2)</f>
        <v>0</v>
      </c>
      <c r="K203" s="216" t="s">
        <v>130</v>
      </c>
      <c r="L203" s="221"/>
      <c r="M203" s="222" t="s">
        <v>1</v>
      </c>
      <c r="N203" s="223" t="s">
        <v>41</v>
      </c>
      <c r="O203" s="69"/>
      <c r="P203" s="193">
        <f>O203*H203</f>
        <v>0</v>
      </c>
      <c r="Q203" s="193">
        <v>0.17599999999999999</v>
      </c>
      <c r="R203" s="193">
        <f>Q203*H203</f>
        <v>42.819039999999994</v>
      </c>
      <c r="S203" s="193">
        <v>0</v>
      </c>
      <c r="T203" s="19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5" t="s">
        <v>220</v>
      </c>
      <c r="AT203" s="195" t="s">
        <v>240</v>
      </c>
      <c r="AU203" s="195" t="s">
        <v>86</v>
      </c>
      <c r="AY203" s="15" t="s">
        <v>123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5" t="s">
        <v>84</v>
      </c>
      <c r="BK203" s="196">
        <f>ROUND(I203*H203,2)</f>
        <v>0</v>
      </c>
      <c r="BL203" s="15" t="s">
        <v>142</v>
      </c>
      <c r="BM203" s="195" t="s">
        <v>324</v>
      </c>
    </row>
    <row r="204" spans="1:65" s="13" customFormat="1" ht="11.25">
      <c r="B204" s="202"/>
      <c r="C204" s="203"/>
      <c r="D204" s="204" t="s">
        <v>197</v>
      </c>
      <c r="E204" s="203"/>
      <c r="F204" s="206" t="s">
        <v>325</v>
      </c>
      <c r="G204" s="203"/>
      <c r="H204" s="207">
        <v>243.29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197</v>
      </c>
      <c r="AU204" s="213" t="s">
        <v>86</v>
      </c>
      <c r="AV204" s="13" t="s">
        <v>86</v>
      </c>
      <c r="AW204" s="13" t="s">
        <v>4</v>
      </c>
      <c r="AX204" s="13" t="s">
        <v>84</v>
      </c>
      <c r="AY204" s="213" t="s">
        <v>123</v>
      </c>
    </row>
    <row r="205" spans="1:65" s="12" customFormat="1" ht="22.9" customHeight="1">
      <c r="B205" s="168"/>
      <c r="C205" s="169"/>
      <c r="D205" s="170" t="s">
        <v>75</v>
      </c>
      <c r="E205" s="182" t="s">
        <v>220</v>
      </c>
      <c r="F205" s="182" t="s">
        <v>326</v>
      </c>
      <c r="G205" s="169"/>
      <c r="H205" s="169"/>
      <c r="I205" s="172"/>
      <c r="J205" s="183">
        <f>BK205</f>
        <v>0</v>
      </c>
      <c r="K205" s="169"/>
      <c r="L205" s="174"/>
      <c r="M205" s="175"/>
      <c r="N205" s="176"/>
      <c r="O205" s="176"/>
      <c r="P205" s="177">
        <f>P206</f>
        <v>0</v>
      </c>
      <c r="Q205" s="176"/>
      <c r="R205" s="177">
        <f>R206</f>
        <v>0</v>
      </c>
      <c r="S205" s="176"/>
      <c r="T205" s="178">
        <f>T206</f>
        <v>0</v>
      </c>
      <c r="AR205" s="179" t="s">
        <v>84</v>
      </c>
      <c r="AT205" s="180" t="s">
        <v>75</v>
      </c>
      <c r="AU205" s="180" t="s">
        <v>84</v>
      </c>
      <c r="AY205" s="179" t="s">
        <v>123</v>
      </c>
      <c r="BK205" s="181">
        <f>BK206</f>
        <v>0</v>
      </c>
    </row>
    <row r="206" spans="1:65" s="2" customFormat="1" ht="14.45" customHeight="1">
      <c r="A206" s="32"/>
      <c r="B206" s="33"/>
      <c r="C206" s="184" t="s">
        <v>327</v>
      </c>
      <c r="D206" s="184" t="s">
        <v>126</v>
      </c>
      <c r="E206" s="185" t="s">
        <v>328</v>
      </c>
      <c r="F206" s="186" t="s">
        <v>329</v>
      </c>
      <c r="G206" s="187" t="s">
        <v>191</v>
      </c>
      <c r="H206" s="188">
        <v>1</v>
      </c>
      <c r="I206" s="189"/>
      <c r="J206" s="190">
        <f>ROUND(I206*H206,2)</f>
        <v>0</v>
      </c>
      <c r="K206" s="186" t="s">
        <v>1</v>
      </c>
      <c r="L206" s="37"/>
      <c r="M206" s="191" t="s">
        <v>1</v>
      </c>
      <c r="N206" s="192" t="s">
        <v>41</v>
      </c>
      <c r="O206" s="69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5" t="s">
        <v>142</v>
      </c>
      <c r="AT206" s="195" t="s">
        <v>126</v>
      </c>
      <c r="AU206" s="195" t="s">
        <v>86</v>
      </c>
      <c r="AY206" s="15" t="s">
        <v>123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5" t="s">
        <v>84</v>
      </c>
      <c r="BK206" s="196">
        <f>ROUND(I206*H206,2)</f>
        <v>0</v>
      </c>
      <c r="BL206" s="15" t="s">
        <v>142</v>
      </c>
      <c r="BM206" s="195" t="s">
        <v>330</v>
      </c>
    </row>
    <row r="207" spans="1:65" s="12" customFormat="1" ht="22.9" customHeight="1">
      <c r="B207" s="168"/>
      <c r="C207" s="169"/>
      <c r="D207" s="170" t="s">
        <v>75</v>
      </c>
      <c r="E207" s="182" t="s">
        <v>225</v>
      </c>
      <c r="F207" s="182" t="s">
        <v>331</v>
      </c>
      <c r="G207" s="169"/>
      <c r="H207" s="169"/>
      <c r="I207" s="172"/>
      <c r="J207" s="183">
        <f>BK207</f>
        <v>0</v>
      </c>
      <c r="K207" s="169"/>
      <c r="L207" s="174"/>
      <c r="M207" s="175"/>
      <c r="N207" s="176"/>
      <c r="O207" s="176"/>
      <c r="P207" s="177">
        <f>SUM(P208:P221)</f>
        <v>0</v>
      </c>
      <c r="Q207" s="176"/>
      <c r="R207" s="177">
        <f>SUM(R208:R221)</f>
        <v>14.389647439999999</v>
      </c>
      <c r="S207" s="176"/>
      <c r="T207" s="178">
        <f>SUM(T208:T221)</f>
        <v>0</v>
      </c>
      <c r="AR207" s="179" t="s">
        <v>84</v>
      </c>
      <c r="AT207" s="180" t="s">
        <v>75</v>
      </c>
      <c r="AU207" s="180" t="s">
        <v>84</v>
      </c>
      <c r="AY207" s="179" t="s">
        <v>123</v>
      </c>
      <c r="BK207" s="181">
        <f>SUM(BK208:BK221)</f>
        <v>0</v>
      </c>
    </row>
    <row r="208" spans="1:65" s="2" customFormat="1" ht="24.2" customHeight="1">
      <c r="A208" s="32"/>
      <c r="B208" s="33"/>
      <c r="C208" s="184" t="s">
        <v>332</v>
      </c>
      <c r="D208" s="184" t="s">
        <v>126</v>
      </c>
      <c r="E208" s="185" t="s">
        <v>333</v>
      </c>
      <c r="F208" s="186" t="s">
        <v>334</v>
      </c>
      <c r="G208" s="187" t="s">
        <v>148</v>
      </c>
      <c r="H208" s="188">
        <v>67.599999999999994</v>
      </c>
      <c r="I208" s="189"/>
      <c r="J208" s="190">
        <f>ROUND(I208*H208,2)</f>
        <v>0</v>
      </c>
      <c r="K208" s="186" t="s">
        <v>130</v>
      </c>
      <c r="L208" s="37"/>
      <c r="M208" s="191" t="s">
        <v>1</v>
      </c>
      <c r="N208" s="192" t="s">
        <v>41</v>
      </c>
      <c r="O208" s="69"/>
      <c r="P208" s="193">
        <f>O208*H208</f>
        <v>0</v>
      </c>
      <c r="Q208" s="193">
        <v>0.15540000000000001</v>
      </c>
      <c r="R208" s="193">
        <f>Q208*H208</f>
        <v>10.505039999999999</v>
      </c>
      <c r="S208" s="193">
        <v>0</v>
      </c>
      <c r="T208" s="19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95" t="s">
        <v>142</v>
      </c>
      <c r="AT208" s="195" t="s">
        <v>126</v>
      </c>
      <c r="AU208" s="195" t="s">
        <v>86</v>
      </c>
      <c r="AY208" s="15" t="s">
        <v>123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5" t="s">
        <v>84</v>
      </c>
      <c r="BK208" s="196">
        <f>ROUND(I208*H208,2)</f>
        <v>0</v>
      </c>
      <c r="BL208" s="15" t="s">
        <v>142</v>
      </c>
      <c r="BM208" s="195" t="s">
        <v>335</v>
      </c>
    </row>
    <row r="209" spans="1:65" s="13" customFormat="1" ht="11.25">
      <c r="B209" s="202"/>
      <c r="C209" s="203"/>
      <c r="D209" s="204" t="s">
        <v>197</v>
      </c>
      <c r="E209" s="205" t="s">
        <v>1</v>
      </c>
      <c r="F209" s="206" t="s">
        <v>336</v>
      </c>
      <c r="G209" s="203"/>
      <c r="H209" s="207">
        <v>33.6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197</v>
      </c>
      <c r="AU209" s="213" t="s">
        <v>86</v>
      </c>
      <c r="AV209" s="13" t="s">
        <v>86</v>
      </c>
      <c r="AW209" s="13" t="s">
        <v>32</v>
      </c>
      <c r="AX209" s="13" t="s">
        <v>76</v>
      </c>
      <c r="AY209" s="213" t="s">
        <v>123</v>
      </c>
    </row>
    <row r="210" spans="1:65" s="13" customFormat="1" ht="11.25">
      <c r="B210" s="202"/>
      <c r="C210" s="203"/>
      <c r="D210" s="204" t="s">
        <v>197</v>
      </c>
      <c r="E210" s="205" t="s">
        <v>1</v>
      </c>
      <c r="F210" s="206" t="s">
        <v>337</v>
      </c>
      <c r="G210" s="203"/>
      <c r="H210" s="207">
        <v>34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197</v>
      </c>
      <c r="AU210" s="213" t="s">
        <v>86</v>
      </c>
      <c r="AV210" s="13" t="s">
        <v>86</v>
      </c>
      <c r="AW210" s="13" t="s">
        <v>32</v>
      </c>
      <c r="AX210" s="13" t="s">
        <v>76</v>
      </c>
      <c r="AY210" s="213" t="s">
        <v>123</v>
      </c>
    </row>
    <row r="211" spans="1:65" s="2" customFormat="1" ht="14.45" customHeight="1">
      <c r="A211" s="32"/>
      <c r="B211" s="33"/>
      <c r="C211" s="214" t="s">
        <v>338</v>
      </c>
      <c r="D211" s="214" t="s">
        <v>240</v>
      </c>
      <c r="E211" s="215" t="s">
        <v>339</v>
      </c>
      <c r="F211" s="216" t="s">
        <v>340</v>
      </c>
      <c r="G211" s="217" t="s">
        <v>148</v>
      </c>
      <c r="H211" s="218">
        <v>68.951999999999998</v>
      </c>
      <c r="I211" s="219"/>
      <c r="J211" s="220">
        <f>ROUND(I211*H211,2)</f>
        <v>0</v>
      </c>
      <c r="K211" s="216" t="s">
        <v>130</v>
      </c>
      <c r="L211" s="221"/>
      <c r="M211" s="222" t="s">
        <v>1</v>
      </c>
      <c r="N211" s="223" t="s">
        <v>41</v>
      </c>
      <c r="O211" s="69"/>
      <c r="P211" s="193">
        <f>O211*H211</f>
        <v>0</v>
      </c>
      <c r="Q211" s="193">
        <v>5.6120000000000003E-2</v>
      </c>
      <c r="R211" s="193">
        <f>Q211*H211</f>
        <v>3.8695862400000003</v>
      </c>
      <c r="S211" s="193">
        <v>0</v>
      </c>
      <c r="T211" s="19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5" t="s">
        <v>220</v>
      </c>
      <c r="AT211" s="195" t="s">
        <v>240</v>
      </c>
      <c r="AU211" s="195" t="s">
        <v>86</v>
      </c>
      <c r="AY211" s="15" t="s">
        <v>123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5" t="s">
        <v>84</v>
      </c>
      <c r="BK211" s="196">
        <f>ROUND(I211*H211,2)</f>
        <v>0</v>
      </c>
      <c r="BL211" s="15" t="s">
        <v>142</v>
      </c>
      <c r="BM211" s="195" t="s">
        <v>341</v>
      </c>
    </row>
    <row r="212" spans="1:65" s="13" customFormat="1" ht="11.25">
      <c r="B212" s="202"/>
      <c r="C212" s="203"/>
      <c r="D212" s="204" t="s">
        <v>197</v>
      </c>
      <c r="E212" s="203"/>
      <c r="F212" s="206" t="s">
        <v>342</v>
      </c>
      <c r="G212" s="203"/>
      <c r="H212" s="207">
        <v>68.951999999999998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197</v>
      </c>
      <c r="AU212" s="213" t="s">
        <v>86</v>
      </c>
      <c r="AV212" s="13" t="s">
        <v>86</v>
      </c>
      <c r="AW212" s="13" t="s">
        <v>4</v>
      </c>
      <c r="AX212" s="13" t="s">
        <v>84</v>
      </c>
      <c r="AY212" s="213" t="s">
        <v>123</v>
      </c>
    </row>
    <row r="213" spans="1:65" s="2" customFormat="1" ht="24.2" customHeight="1">
      <c r="A213" s="32"/>
      <c r="B213" s="33"/>
      <c r="C213" s="184" t="s">
        <v>343</v>
      </c>
      <c r="D213" s="184" t="s">
        <v>126</v>
      </c>
      <c r="E213" s="185" t="s">
        <v>344</v>
      </c>
      <c r="F213" s="186" t="s">
        <v>345</v>
      </c>
      <c r="G213" s="187" t="s">
        <v>255</v>
      </c>
      <c r="H213" s="188">
        <v>93.8</v>
      </c>
      <c r="I213" s="189"/>
      <c r="J213" s="190">
        <f>ROUND(I213*H213,2)</f>
        <v>0</v>
      </c>
      <c r="K213" s="186" t="s">
        <v>130</v>
      </c>
      <c r="L213" s="37"/>
      <c r="M213" s="191" t="s">
        <v>1</v>
      </c>
      <c r="N213" s="192" t="s">
        <v>41</v>
      </c>
      <c r="O213" s="69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5" t="s">
        <v>142</v>
      </c>
      <c r="AT213" s="195" t="s">
        <v>126</v>
      </c>
      <c r="AU213" s="195" t="s">
        <v>86</v>
      </c>
      <c r="AY213" s="15" t="s">
        <v>123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5" t="s">
        <v>84</v>
      </c>
      <c r="BK213" s="196">
        <f>ROUND(I213*H213,2)</f>
        <v>0</v>
      </c>
      <c r="BL213" s="15" t="s">
        <v>142</v>
      </c>
      <c r="BM213" s="195" t="s">
        <v>346</v>
      </c>
    </row>
    <row r="214" spans="1:65" s="13" customFormat="1" ht="11.25">
      <c r="B214" s="202"/>
      <c r="C214" s="203"/>
      <c r="D214" s="204" t="s">
        <v>197</v>
      </c>
      <c r="E214" s="205" t="s">
        <v>1</v>
      </c>
      <c r="F214" s="206" t="s">
        <v>347</v>
      </c>
      <c r="G214" s="203"/>
      <c r="H214" s="207">
        <v>74.8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197</v>
      </c>
      <c r="AU214" s="213" t="s">
        <v>86</v>
      </c>
      <c r="AV214" s="13" t="s">
        <v>86</v>
      </c>
      <c r="AW214" s="13" t="s">
        <v>32</v>
      </c>
      <c r="AX214" s="13" t="s">
        <v>76</v>
      </c>
      <c r="AY214" s="213" t="s">
        <v>123</v>
      </c>
    </row>
    <row r="215" spans="1:65" s="13" customFormat="1" ht="11.25">
      <c r="B215" s="202"/>
      <c r="C215" s="203"/>
      <c r="D215" s="204" t="s">
        <v>197</v>
      </c>
      <c r="E215" s="205" t="s">
        <v>1</v>
      </c>
      <c r="F215" s="206" t="s">
        <v>348</v>
      </c>
      <c r="G215" s="203"/>
      <c r="H215" s="207">
        <v>19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197</v>
      </c>
      <c r="AU215" s="213" t="s">
        <v>86</v>
      </c>
      <c r="AV215" s="13" t="s">
        <v>86</v>
      </c>
      <c r="AW215" s="13" t="s">
        <v>32</v>
      </c>
      <c r="AX215" s="13" t="s">
        <v>76</v>
      </c>
      <c r="AY215" s="213" t="s">
        <v>123</v>
      </c>
    </row>
    <row r="216" spans="1:65" s="2" customFormat="1" ht="24.2" customHeight="1">
      <c r="A216" s="32"/>
      <c r="B216" s="33"/>
      <c r="C216" s="184" t="s">
        <v>349</v>
      </c>
      <c r="D216" s="184" t="s">
        <v>126</v>
      </c>
      <c r="E216" s="185" t="s">
        <v>350</v>
      </c>
      <c r="F216" s="186" t="s">
        <v>351</v>
      </c>
      <c r="G216" s="187" t="s">
        <v>255</v>
      </c>
      <c r="H216" s="188">
        <v>2814</v>
      </c>
      <c r="I216" s="189"/>
      <c r="J216" s="190">
        <f>ROUND(I216*H216,2)</f>
        <v>0</v>
      </c>
      <c r="K216" s="186" t="s">
        <v>130</v>
      </c>
      <c r="L216" s="37"/>
      <c r="M216" s="191" t="s">
        <v>1</v>
      </c>
      <c r="N216" s="192" t="s">
        <v>41</v>
      </c>
      <c r="O216" s="69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5" t="s">
        <v>142</v>
      </c>
      <c r="AT216" s="195" t="s">
        <v>126</v>
      </c>
      <c r="AU216" s="195" t="s">
        <v>86</v>
      </c>
      <c r="AY216" s="15" t="s">
        <v>123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5" t="s">
        <v>84</v>
      </c>
      <c r="BK216" s="196">
        <f>ROUND(I216*H216,2)</f>
        <v>0</v>
      </c>
      <c r="BL216" s="15" t="s">
        <v>142</v>
      </c>
      <c r="BM216" s="195" t="s">
        <v>352</v>
      </c>
    </row>
    <row r="217" spans="1:65" s="13" customFormat="1" ht="11.25">
      <c r="B217" s="202"/>
      <c r="C217" s="203"/>
      <c r="D217" s="204" t="s">
        <v>197</v>
      </c>
      <c r="E217" s="203"/>
      <c r="F217" s="206" t="s">
        <v>353</v>
      </c>
      <c r="G217" s="203"/>
      <c r="H217" s="207">
        <v>2814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197</v>
      </c>
      <c r="AU217" s="213" t="s">
        <v>86</v>
      </c>
      <c r="AV217" s="13" t="s">
        <v>86</v>
      </c>
      <c r="AW217" s="13" t="s">
        <v>4</v>
      </c>
      <c r="AX217" s="13" t="s">
        <v>84</v>
      </c>
      <c r="AY217" s="213" t="s">
        <v>123</v>
      </c>
    </row>
    <row r="218" spans="1:65" s="2" customFormat="1" ht="24.2" customHeight="1">
      <c r="A218" s="32"/>
      <c r="B218" s="33"/>
      <c r="C218" s="184" t="s">
        <v>354</v>
      </c>
      <c r="D218" s="184" t="s">
        <v>126</v>
      </c>
      <c r="E218" s="185" t="s">
        <v>355</v>
      </c>
      <c r="F218" s="186" t="s">
        <v>356</v>
      </c>
      <c r="G218" s="187" t="s">
        <v>255</v>
      </c>
      <c r="H218" s="188">
        <v>93.8</v>
      </c>
      <c r="I218" s="189"/>
      <c r="J218" s="190">
        <f>ROUND(I218*H218,2)</f>
        <v>0</v>
      </c>
      <c r="K218" s="186" t="s">
        <v>130</v>
      </c>
      <c r="L218" s="37"/>
      <c r="M218" s="191" t="s">
        <v>1</v>
      </c>
      <c r="N218" s="192" t="s">
        <v>41</v>
      </c>
      <c r="O218" s="69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5" t="s">
        <v>142</v>
      </c>
      <c r="AT218" s="195" t="s">
        <v>126</v>
      </c>
      <c r="AU218" s="195" t="s">
        <v>86</v>
      </c>
      <c r="AY218" s="15" t="s">
        <v>123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5" t="s">
        <v>84</v>
      </c>
      <c r="BK218" s="196">
        <f>ROUND(I218*H218,2)</f>
        <v>0</v>
      </c>
      <c r="BL218" s="15" t="s">
        <v>142</v>
      </c>
      <c r="BM218" s="195" t="s">
        <v>357</v>
      </c>
    </row>
    <row r="219" spans="1:65" s="2" customFormat="1" ht="24.2" customHeight="1">
      <c r="A219" s="32"/>
      <c r="B219" s="33"/>
      <c r="C219" s="184" t="s">
        <v>358</v>
      </c>
      <c r="D219" s="184" t="s">
        <v>126</v>
      </c>
      <c r="E219" s="185" t="s">
        <v>359</v>
      </c>
      <c r="F219" s="186" t="s">
        <v>360</v>
      </c>
      <c r="G219" s="187" t="s">
        <v>255</v>
      </c>
      <c r="H219" s="188">
        <v>88.36</v>
      </c>
      <c r="I219" s="189"/>
      <c r="J219" s="190">
        <f>ROUND(I219*H219,2)</f>
        <v>0</v>
      </c>
      <c r="K219" s="186" t="s">
        <v>130</v>
      </c>
      <c r="L219" s="37"/>
      <c r="M219" s="191" t="s">
        <v>1</v>
      </c>
      <c r="N219" s="192" t="s">
        <v>41</v>
      </c>
      <c r="O219" s="69"/>
      <c r="P219" s="193">
        <f>O219*H219</f>
        <v>0</v>
      </c>
      <c r="Q219" s="193">
        <v>1.2999999999999999E-4</v>
      </c>
      <c r="R219" s="193">
        <f>Q219*H219</f>
        <v>1.1486799999999998E-2</v>
      </c>
      <c r="S219" s="193">
        <v>0</v>
      </c>
      <c r="T219" s="19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5" t="s">
        <v>142</v>
      </c>
      <c r="AT219" s="195" t="s">
        <v>126</v>
      </c>
      <c r="AU219" s="195" t="s">
        <v>86</v>
      </c>
      <c r="AY219" s="15" t="s">
        <v>123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5" t="s">
        <v>84</v>
      </c>
      <c r="BK219" s="196">
        <f>ROUND(I219*H219,2)</f>
        <v>0</v>
      </c>
      <c r="BL219" s="15" t="s">
        <v>142</v>
      </c>
      <c r="BM219" s="195" t="s">
        <v>361</v>
      </c>
    </row>
    <row r="220" spans="1:65" s="13" customFormat="1" ht="11.25">
      <c r="B220" s="202"/>
      <c r="C220" s="203"/>
      <c r="D220" s="204" t="s">
        <v>197</v>
      </c>
      <c r="E220" s="205" t="s">
        <v>1</v>
      </c>
      <c r="F220" s="206" t="s">
        <v>362</v>
      </c>
      <c r="G220" s="203"/>
      <c r="H220" s="207">
        <v>88.36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197</v>
      </c>
      <c r="AU220" s="213" t="s">
        <v>86</v>
      </c>
      <c r="AV220" s="13" t="s">
        <v>86</v>
      </c>
      <c r="AW220" s="13" t="s">
        <v>32</v>
      </c>
      <c r="AX220" s="13" t="s">
        <v>84</v>
      </c>
      <c r="AY220" s="213" t="s">
        <v>123</v>
      </c>
    </row>
    <row r="221" spans="1:65" s="2" customFormat="1" ht="24.2" customHeight="1">
      <c r="A221" s="32"/>
      <c r="B221" s="33"/>
      <c r="C221" s="184" t="s">
        <v>363</v>
      </c>
      <c r="D221" s="184" t="s">
        <v>126</v>
      </c>
      <c r="E221" s="185" t="s">
        <v>364</v>
      </c>
      <c r="F221" s="186" t="s">
        <v>365</v>
      </c>
      <c r="G221" s="187" t="s">
        <v>255</v>
      </c>
      <c r="H221" s="188">
        <v>88.36</v>
      </c>
      <c r="I221" s="189"/>
      <c r="J221" s="190">
        <f>ROUND(I221*H221,2)</f>
        <v>0</v>
      </c>
      <c r="K221" s="186" t="s">
        <v>130</v>
      </c>
      <c r="L221" s="37"/>
      <c r="M221" s="191" t="s">
        <v>1</v>
      </c>
      <c r="N221" s="192" t="s">
        <v>41</v>
      </c>
      <c r="O221" s="69"/>
      <c r="P221" s="193">
        <f>O221*H221</f>
        <v>0</v>
      </c>
      <c r="Q221" s="193">
        <v>4.0000000000000003E-5</v>
      </c>
      <c r="R221" s="193">
        <f>Q221*H221</f>
        <v>3.5344000000000005E-3</v>
      </c>
      <c r="S221" s="193">
        <v>0</v>
      </c>
      <c r="T221" s="19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5" t="s">
        <v>142</v>
      </c>
      <c r="AT221" s="195" t="s">
        <v>126</v>
      </c>
      <c r="AU221" s="195" t="s">
        <v>86</v>
      </c>
      <c r="AY221" s="15" t="s">
        <v>123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5" t="s">
        <v>84</v>
      </c>
      <c r="BK221" s="196">
        <f>ROUND(I221*H221,2)</f>
        <v>0</v>
      </c>
      <c r="BL221" s="15" t="s">
        <v>142</v>
      </c>
      <c r="BM221" s="195" t="s">
        <v>366</v>
      </c>
    </row>
    <row r="222" spans="1:65" s="12" customFormat="1" ht="22.9" customHeight="1">
      <c r="B222" s="168"/>
      <c r="C222" s="169"/>
      <c r="D222" s="170" t="s">
        <v>75</v>
      </c>
      <c r="E222" s="182" t="s">
        <v>367</v>
      </c>
      <c r="F222" s="182" t="s">
        <v>368</v>
      </c>
      <c r="G222" s="169"/>
      <c r="H222" s="169"/>
      <c r="I222" s="172"/>
      <c r="J222" s="183">
        <f>BK222</f>
        <v>0</v>
      </c>
      <c r="K222" s="169"/>
      <c r="L222" s="174"/>
      <c r="M222" s="175"/>
      <c r="N222" s="176"/>
      <c r="O222" s="176"/>
      <c r="P222" s="177">
        <f>P223</f>
        <v>0</v>
      </c>
      <c r="Q222" s="176"/>
      <c r="R222" s="177">
        <f>R223</f>
        <v>0</v>
      </c>
      <c r="S222" s="176"/>
      <c r="T222" s="178">
        <f>T223</f>
        <v>0</v>
      </c>
      <c r="AR222" s="179" t="s">
        <v>84</v>
      </c>
      <c r="AT222" s="180" t="s">
        <v>75</v>
      </c>
      <c r="AU222" s="180" t="s">
        <v>84</v>
      </c>
      <c r="AY222" s="179" t="s">
        <v>123</v>
      </c>
      <c r="BK222" s="181">
        <f>BK223</f>
        <v>0</v>
      </c>
    </row>
    <row r="223" spans="1:65" s="2" customFormat="1" ht="14.45" customHeight="1">
      <c r="A223" s="32"/>
      <c r="B223" s="33"/>
      <c r="C223" s="184" t="s">
        <v>369</v>
      </c>
      <c r="D223" s="184" t="s">
        <v>126</v>
      </c>
      <c r="E223" s="185" t="s">
        <v>370</v>
      </c>
      <c r="F223" s="186" t="s">
        <v>371</v>
      </c>
      <c r="G223" s="187" t="s">
        <v>228</v>
      </c>
      <c r="H223" s="188">
        <v>110.68</v>
      </c>
      <c r="I223" s="189"/>
      <c r="J223" s="190">
        <f>ROUND(I223*H223,2)</f>
        <v>0</v>
      </c>
      <c r="K223" s="186" t="s">
        <v>130</v>
      </c>
      <c r="L223" s="37"/>
      <c r="M223" s="191" t="s">
        <v>1</v>
      </c>
      <c r="N223" s="192" t="s">
        <v>41</v>
      </c>
      <c r="O223" s="69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95" t="s">
        <v>142</v>
      </c>
      <c r="AT223" s="195" t="s">
        <v>126</v>
      </c>
      <c r="AU223" s="195" t="s">
        <v>86</v>
      </c>
      <c r="AY223" s="15" t="s">
        <v>123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5" t="s">
        <v>84</v>
      </c>
      <c r="BK223" s="196">
        <f>ROUND(I223*H223,2)</f>
        <v>0</v>
      </c>
      <c r="BL223" s="15" t="s">
        <v>142</v>
      </c>
      <c r="BM223" s="195" t="s">
        <v>372</v>
      </c>
    </row>
    <row r="224" spans="1:65" s="12" customFormat="1" ht="25.9" customHeight="1">
      <c r="B224" s="168"/>
      <c r="C224" s="169"/>
      <c r="D224" s="170" t="s">
        <v>75</v>
      </c>
      <c r="E224" s="171" t="s">
        <v>373</v>
      </c>
      <c r="F224" s="171" t="s">
        <v>374</v>
      </c>
      <c r="G224" s="169"/>
      <c r="H224" s="169"/>
      <c r="I224" s="172"/>
      <c r="J224" s="173">
        <f>BK224</f>
        <v>0</v>
      </c>
      <c r="K224" s="169"/>
      <c r="L224" s="174"/>
      <c r="M224" s="175"/>
      <c r="N224" s="176"/>
      <c r="O224" s="176"/>
      <c r="P224" s="177">
        <f>P225+P231+P256+P261+P294+P319+P330+P337+P375+P388+P412</f>
        <v>0</v>
      </c>
      <c r="Q224" s="176"/>
      <c r="R224" s="177">
        <f>R225+R231+R256+R261+R294+R319+R330+R337+R375+R388+R412</f>
        <v>14.318012570000002</v>
      </c>
      <c r="S224" s="176"/>
      <c r="T224" s="178">
        <f>T225+T231+T256+T261+T294+T319+T330+T337+T375+T388+T412</f>
        <v>0</v>
      </c>
      <c r="AR224" s="179" t="s">
        <v>86</v>
      </c>
      <c r="AT224" s="180" t="s">
        <v>75</v>
      </c>
      <c r="AU224" s="180" t="s">
        <v>76</v>
      </c>
      <c r="AY224" s="179" t="s">
        <v>123</v>
      </c>
      <c r="BK224" s="181">
        <f>BK225+BK231+BK256+BK261+BK294+BK319+BK330+BK337+BK375+BK388+BK412</f>
        <v>0</v>
      </c>
    </row>
    <row r="225" spans="1:65" s="12" customFormat="1" ht="22.9" customHeight="1">
      <c r="B225" s="168"/>
      <c r="C225" s="169"/>
      <c r="D225" s="170" t="s">
        <v>75</v>
      </c>
      <c r="E225" s="182" t="s">
        <v>375</v>
      </c>
      <c r="F225" s="182" t="s">
        <v>376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SUM(P226:P230)</f>
        <v>0</v>
      </c>
      <c r="Q225" s="176"/>
      <c r="R225" s="177">
        <f>SUM(R226:R230)</f>
        <v>0.61897599999999997</v>
      </c>
      <c r="S225" s="176"/>
      <c r="T225" s="178">
        <f>SUM(T226:T230)</f>
        <v>0</v>
      </c>
      <c r="AR225" s="179" t="s">
        <v>86</v>
      </c>
      <c r="AT225" s="180" t="s">
        <v>75</v>
      </c>
      <c r="AU225" s="180" t="s">
        <v>84</v>
      </c>
      <c r="AY225" s="179" t="s">
        <v>123</v>
      </c>
      <c r="BK225" s="181">
        <f>SUM(BK226:BK230)</f>
        <v>0</v>
      </c>
    </row>
    <row r="226" spans="1:65" s="2" customFormat="1" ht="24.2" customHeight="1">
      <c r="A226" s="32"/>
      <c r="B226" s="33"/>
      <c r="C226" s="184" t="s">
        <v>377</v>
      </c>
      <c r="D226" s="184" t="s">
        <v>126</v>
      </c>
      <c r="E226" s="185" t="s">
        <v>378</v>
      </c>
      <c r="F226" s="186" t="s">
        <v>379</v>
      </c>
      <c r="G226" s="187" t="s">
        <v>255</v>
      </c>
      <c r="H226" s="188">
        <v>134.56</v>
      </c>
      <c r="I226" s="189"/>
      <c r="J226" s="190">
        <f>ROUND(I226*H226,2)</f>
        <v>0</v>
      </c>
      <c r="K226" s="186" t="s">
        <v>130</v>
      </c>
      <c r="L226" s="37"/>
      <c r="M226" s="191" t="s">
        <v>1</v>
      </c>
      <c r="N226" s="192" t="s">
        <v>41</v>
      </c>
      <c r="O226" s="69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5" t="s">
        <v>260</v>
      </c>
      <c r="AT226" s="195" t="s">
        <v>126</v>
      </c>
      <c r="AU226" s="195" t="s">
        <v>86</v>
      </c>
      <c r="AY226" s="15" t="s">
        <v>123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5" t="s">
        <v>84</v>
      </c>
      <c r="BK226" s="196">
        <f>ROUND(I226*H226,2)</f>
        <v>0</v>
      </c>
      <c r="BL226" s="15" t="s">
        <v>260</v>
      </c>
      <c r="BM226" s="195" t="s">
        <v>380</v>
      </c>
    </row>
    <row r="227" spans="1:65" s="13" customFormat="1" ht="11.25">
      <c r="B227" s="202"/>
      <c r="C227" s="203"/>
      <c r="D227" s="204" t="s">
        <v>197</v>
      </c>
      <c r="E227" s="205" t="s">
        <v>1</v>
      </c>
      <c r="F227" s="206" t="s">
        <v>381</v>
      </c>
      <c r="G227" s="203"/>
      <c r="H227" s="207">
        <v>134.56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197</v>
      </c>
      <c r="AU227" s="213" t="s">
        <v>86</v>
      </c>
      <c r="AV227" s="13" t="s">
        <v>86</v>
      </c>
      <c r="AW227" s="13" t="s">
        <v>32</v>
      </c>
      <c r="AX227" s="13" t="s">
        <v>84</v>
      </c>
      <c r="AY227" s="213" t="s">
        <v>123</v>
      </c>
    </row>
    <row r="228" spans="1:65" s="2" customFormat="1" ht="49.15" customHeight="1">
      <c r="A228" s="32"/>
      <c r="B228" s="33"/>
      <c r="C228" s="214" t="s">
        <v>382</v>
      </c>
      <c r="D228" s="214" t="s">
        <v>240</v>
      </c>
      <c r="E228" s="215" t="s">
        <v>383</v>
      </c>
      <c r="F228" s="216" t="s">
        <v>384</v>
      </c>
      <c r="G228" s="217" t="s">
        <v>255</v>
      </c>
      <c r="H228" s="218">
        <v>154.744</v>
      </c>
      <c r="I228" s="219"/>
      <c r="J228" s="220">
        <f>ROUND(I228*H228,2)</f>
        <v>0</v>
      </c>
      <c r="K228" s="216" t="s">
        <v>130</v>
      </c>
      <c r="L228" s="221"/>
      <c r="M228" s="222" t="s">
        <v>1</v>
      </c>
      <c r="N228" s="223" t="s">
        <v>41</v>
      </c>
      <c r="O228" s="69"/>
      <c r="P228" s="193">
        <f>O228*H228</f>
        <v>0</v>
      </c>
      <c r="Q228" s="193">
        <v>4.0000000000000001E-3</v>
      </c>
      <c r="R228" s="193">
        <f>Q228*H228</f>
        <v>0.61897599999999997</v>
      </c>
      <c r="S228" s="193">
        <v>0</v>
      </c>
      <c r="T228" s="194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5" t="s">
        <v>343</v>
      </c>
      <c r="AT228" s="195" t="s">
        <v>240</v>
      </c>
      <c r="AU228" s="195" t="s">
        <v>86</v>
      </c>
      <c r="AY228" s="15" t="s">
        <v>123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5" t="s">
        <v>84</v>
      </c>
      <c r="BK228" s="196">
        <f>ROUND(I228*H228,2)</f>
        <v>0</v>
      </c>
      <c r="BL228" s="15" t="s">
        <v>260</v>
      </c>
      <c r="BM228" s="195" t="s">
        <v>385</v>
      </c>
    </row>
    <row r="229" spans="1:65" s="13" customFormat="1" ht="11.25">
      <c r="B229" s="202"/>
      <c r="C229" s="203"/>
      <c r="D229" s="204" t="s">
        <v>197</v>
      </c>
      <c r="E229" s="203"/>
      <c r="F229" s="206" t="s">
        <v>386</v>
      </c>
      <c r="G229" s="203"/>
      <c r="H229" s="207">
        <v>154.744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197</v>
      </c>
      <c r="AU229" s="213" t="s">
        <v>86</v>
      </c>
      <c r="AV229" s="13" t="s">
        <v>86</v>
      </c>
      <c r="AW229" s="13" t="s">
        <v>4</v>
      </c>
      <c r="AX229" s="13" t="s">
        <v>84</v>
      </c>
      <c r="AY229" s="213" t="s">
        <v>123</v>
      </c>
    </row>
    <row r="230" spans="1:65" s="2" customFormat="1" ht="24.2" customHeight="1">
      <c r="A230" s="32"/>
      <c r="B230" s="33"/>
      <c r="C230" s="184" t="s">
        <v>387</v>
      </c>
      <c r="D230" s="184" t="s">
        <v>126</v>
      </c>
      <c r="E230" s="185" t="s">
        <v>388</v>
      </c>
      <c r="F230" s="186" t="s">
        <v>389</v>
      </c>
      <c r="G230" s="187" t="s">
        <v>390</v>
      </c>
      <c r="H230" s="224"/>
      <c r="I230" s="189"/>
      <c r="J230" s="190">
        <f>ROUND(I230*H230,2)</f>
        <v>0</v>
      </c>
      <c r="K230" s="186" t="s">
        <v>130</v>
      </c>
      <c r="L230" s="37"/>
      <c r="M230" s="191" t="s">
        <v>1</v>
      </c>
      <c r="N230" s="192" t="s">
        <v>41</v>
      </c>
      <c r="O230" s="69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5" t="s">
        <v>260</v>
      </c>
      <c r="AT230" s="195" t="s">
        <v>126</v>
      </c>
      <c r="AU230" s="195" t="s">
        <v>86</v>
      </c>
      <c r="AY230" s="15" t="s">
        <v>123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5" t="s">
        <v>84</v>
      </c>
      <c r="BK230" s="196">
        <f>ROUND(I230*H230,2)</f>
        <v>0</v>
      </c>
      <c r="BL230" s="15" t="s">
        <v>260</v>
      </c>
      <c r="BM230" s="195" t="s">
        <v>391</v>
      </c>
    </row>
    <row r="231" spans="1:65" s="12" customFormat="1" ht="22.9" customHeight="1">
      <c r="B231" s="168"/>
      <c r="C231" s="169"/>
      <c r="D231" s="170" t="s">
        <v>75</v>
      </c>
      <c r="E231" s="182" t="s">
        <v>392</v>
      </c>
      <c r="F231" s="182" t="s">
        <v>393</v>
      </c>
      <c r="G231" s="169"/>
      <c r="H231" s="169"/>
      <c r="I231" s="172"/>
      <c r="J231" s="183">
        <f>BK231</f>
        <v>0</v>
      </c>
      <c r="K231" s="169"/>
      <c r="L231" s="174"/>
      <c r="M231" s="175"/>
      <c r="N231" s="176"/>
      <c r="O231" s="176"/>
      <c r="P231" s="177">
        <f>SUM(P232:P255)</f>
        <v>0</v>
      </c>
      <c r="Q231" s="176"/>
      <c r="R231" s="177">
        <f>SUM(R232:R255)</f>
        <v>1.5416984400000002</v>
      </c>
      <c r="S231" s="176"/>
      <c r="T231" s="178">
        <f>SUM(T232:T255)</f>
        <v>0</v>
      </c>
      <c r="AR231" s="179" t="s">
        <v>86</v>
      </c>
      <c r="AT231" s="180" t="s">
        <v>75</v>
      </c>
      <c r="AU231" s="180" t="s">
        <v>84</v>
      </c>
      <c r="AY231" s="179" t="s">
        <v>123</v>
      </c>
      <c r="BK231" s="181">
        <f>SUM(BK232:BK255)</f>
        <v>0</v>
      </c>
    </row>
    <row r="232" spans="1:65" s="2" customFormat="1" ht="24.2" customHeight="1">
      <c r="A232" s="32"/>
      <c r="B232" s="33"/>
      <c r="C232" s="184" t="s">
        <v>394</v>
      </c>
      <c r="D232" s="184" t="s">
        <v>126</v>
      </c>
      <c r="E232" s="185" t="s">
        <v>395</v>
      </c>
      <c r="F232" s="186" t="s">
        <v>396</v>
      </c>
      <c r="G232" s="187" t="s">
        <v>255</v>
      </c>
      <c r="H232" s="188">
        <v>97.614000000000004</v>
      </c>
      <c r="I232" s="189"/>
      <c r="J232" s="190">
        <f>ROUND(I232*H232,2)</f>
        <v>0</v>
      </c>
      <c r="K232" s="186" t="s">
        <v>130</v>
      </c>
      <c r="L232" s="37"/>
      <c r="M232" s="191" t="s">
        <v>1</v>
      </c>
      <c r="N232" s="192" t="s">
        <v>41</v>
      </c>
      <c r="O232" s="69"/>
      <c r="P232" s="193">
        <f>O232*H232</f>
        <v>0</v>
      </c>
      <c r="Q232" s="193">
        <v>2.9999999999999997E-4</v>
      </c>
      <c r="R232" s="193">
        <f>Q232*H232</f>
        <v>2.92842E-2</v>
      </c>
      <c r="S232" s="193">
        <v>0</v>
      </c>
      <c r="T232" s="19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5" t="s">
        <v>260</v>
      </c>
      <c r="AT232" s="195" t="s">
        <v>126</v>
      </c>
      <c r="AU232" s="195" t="s">
        <v>86</v>
      </c>
      <c r="AY232" s="15" t="s">
        <v>123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5" t="s">
        <v>84</v>
      </c>
      <c r="BK232" s="196">
        <f>ROUND(I232*H232,2)</f>
        <v>0</v>
      </c>
      <c r="BL232" s="15" t="s">
        <v>260</v>
      </c>
      <c r="BM232" s="195" t="s">
        <v>397</v>
      </c>
    </row>
    <row r="233" spans="1:65" s="13" customFormat="1" ht="11.25">
      <c r="B233" s="202"/>
      <c r="C233" s="203"/>
      <c r="D233" s="204" t="s">
        <v>197</v>
      </c>
      <c r="E233" s="205" t="s">
        <v>1</v>
      </c>
      <c r="F233" s="206" t="s">
        <v>398</v>
      </c>
      <c r="G233" s="203"/>
      <c r="H233" s="207">
        <v>97.614000000000004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197</v>
      </c>
      <c r="AU233" s="213" t="s">
        <v>86</v>
      </c>
      <c r="AV233" s="13" t="s">
        <v>86</v>
      </c>
      <c r="AW233" s="13" t="s">
        <v>32</v>
      </c>
      <c r="AX233" s="13" t="s">
        <v>84</v>
      </c>
      <c r="AY233" s="213" t="s">
        <v>123</v>
      </c>
    </row>
    <row r="234" spans="1:65" s="2" customFormat="1" ht="24.2" customHeight="1">
      <c r="A234" s="32"/>
      <c r="B234" s="33"/>
      <c r="C234" s="214" t="s">
        <v>399</v>
      </c>
      <c r="D234" s="214" t="s">
        <v>240</v>
      </c>
      <c r="E234" s="215" t="s">
        <v>400</v>
      </c>
      <c r="F234" s="216" t="s">
        <v>401</v>
      </c>
      <c r="G234" s="217" t="s">
        <v>255</v>
      </c>
      <c r="H234" s="218">
        <v>99.566000000000003</v>
      </c>
      <c r="I234" s="219"/>
      <c r="J234" s="220">
        <f>ROUND(I234*H234,2)</f>
        <v>0</v>
      </c>
      <c r="K234" s="216" t="s">
        <v>130</v>
      </c>
      <c r="L234" s="221"/>
      <c r="M234" s="222" t="s">
        <v>1</v>
      </c>
      <c r="N234" s="223" t="s">
        <v>41</v>
      </c>
      <c r="O234" s="69"/>
      <c r="P234" s="193">
        <f>O234*H234</f>
        <v>0</v>
      </c>
      <c r="Q234" s="193">
        <v>5.2500000000000003E-3</v>
      </c>
      <c r="R234" s="193">
        <f>Q234*H234</f>
        <v>0.52272150000000006</v>
      </c>
      <c r="S234" s="193">
        <v>0</v>
      </c>
      <c r="T234" s="194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5" t="s">
        <v>343</v>
      </c>
      <c r="AT234" s="195" t="s">
        <v>240</v>
      </c>
      <c r="AU234" s="195" t="s">
        <v>86</v>
      </c>
      <c r="AY234" s="15" t="s">
        <v>123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5" t="s">
        <v>84</v>
      </c>
      <c r="BK234" s="196">
        <f>ROUND(I234*H234,2)</f>
        <v>0</v>
      </c>
      <c r="BL234" s="15" t="s">
        <v>260</v>
      </c>
      <c r="BM234" s="195" t="s">
        <v>402</v>
      </c>
    </row>
    <row r="235" spans="1:65" s="13" customFormat="1" ht="11.25">
      <c r="B235" s="202"/>
      <c r="C235" s="203"/>
      <c r="D235" s="204" t="s">
        <v>197</v>
      </c>
      <c r="E235" s="203"/>
      <c r="F235" s="206" t="s">
        <v>403</v>
      </c>
      <c r="G235" s="203"/>
      <c r="H235" s="207">
        <v>99.566000000000003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197</v>
      </c>
      <c r="AU235" s="213" t="s">
        <v>86</v>
      </c>
      <c r="AV235" s="13" t="s">
        <v>86</v>
      </c>
      <c r="AW235" s="13" t="s">
        <v>4</v>
      </c>
      <c r="AX235" s="13" t="s">
        <v>84</v>
      </c>
      <c r="AY235" s="213" t="s">
        <v>123</v>
      </c>
    </row>
    <row r="236" spans="1:65" s="2" customFormat="1" ht="24.2" customHeight="1">
      <c r="A236" s="32"/>
      <c r="B236" s="33"/>
      <c r="C236" s="184" t="s">
        <v>404</v>
      </c>
      <c r="D236" s="184" t="s">
        <v>126</v>
      </c>
      <c r="E236" s="185" t="s">
        <v>405</v>
      </c>
      <c r="F236" s="186" t="s">
        <v>406</v>
      </c>
      <c r="G236" s="187" t="s">
        <v>255</v>
      </c>
      <c r="H236" s="188">
        <v>77.41</v>
      </c>
      <c r="I236" s="189"/>
      <c r="J236" s="190">
        <f>ROUND(I236*H236,2)</f>
        <v>0</v>
      </c>
      <c r="K236" s="186" t="s">
        <v>130</v>
      </c>
      <c r="L236" s="37"/>
      <c r="M236" s="191" t="s">
        <v>1</v>
      </c>
      <c r="N236" s="192" t="s">
        <v>41</v>
      </c>
      <c r="O236" s="69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5" t="s">
        <v>260</v>
      </c>
      <c r="AT236" s="195" t="s">
        <v>126</v>
      </c>
      <c r="AU236" s="195" t="s">
        <v>86</v>
      </c>
      <c r="AY236" s="15" t="s">
        <v>123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5" t="s">
        <v>84</v>
      </c>
      <c r="BK236" s="196">
        <f>ROUND(I236*H236,2)</f>
        <v>0</v>
      </c>
      <c r="BL236" s="15" t="s">
        <v>260</v>
      </c>
      <c r="BM236" s="195" t="s">
        <v>407</v>
      </c>
    </row>
    <row r="237" spans="1:65" s="13" customFormat="1" ht="11.25">
      <c r="B237" s="202"/>
      <c r="C237" s="203"/>
      <c r="D237" s="204" t="s">
        <v>197</v>
      </c>
      <c r="E237" s="205" t="s">
        <v>1</v>
      </c>
      <c r="F237" s="206" t="s">
        <v>408</v>
      </c>
      <c r="G237" s="203"/>
      <c r="H237" s="207">
        <v>97.44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197</v>
      </c>
      <c r="AU237" s="213" t="s">
        <v>86</v>
      </c>
      <c r="AV237" s="13" t="s">
        <v>86</v>
      </c>
      <c r="AW237" s="13" t="s">
        <v>32</v>
      </c>
      <c r="AX237" s="13" t="s">
        <v>76</v>
      </c>
      <c r="AY237" s="213" t="s">
        <v>123</v>
      </c>
    </row>
    <row r="238" spans="1:65" s="13" customFormat="1" ht="11.25">
      <c r="B238" s="202"/>
      <c r="C238" s="203"/>
      <c r="D238" s="204" t="s">
        <v>197</v>
      </c>
      <c r="E238" s="205" t="s">
        <v>1</v>
      </c>
      <c r="F238" s="206" t="s">
        <v>409</v>
      </c>
      <c r="G238" s="203"/>
      <c r="H238" s="207">
        <v>-2.7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197</v>
      </c>
      <c r="AU238" s="213" t="s">
        <v>86</v>
      </c>
      <c r="AV238" s="13" t="s">
        <v>86</v>
      </c>
      <c r="AW238" s="13" t="s">
        <v>32</v>
      </c>
      <c r="AX238" s="13" t="s">
        <v>76</v>
      </c>
      <c r="AY238" s="213" t="s">
        <v>123</v>
      </c>
    </row>
    <row r="239" spans="1:65" s="13" customFormat="1" ht="11.25">
      <c r="B239" s="202"/>
      <c r="C239" s="203"/>
      <c r="D239" s="204" t="s">
        <v>197</v>
      </c>
      <c r="E239" s="205" t="s">
        <v>1</v>
      </c>
      <c r="F239" s="206" t="s">
        <v>410</v>
      </c>
      <c r="G239" s="203"/>
      <c r="H239" s="207">
        <v>-1.68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197</v>
      </c>
      <c r="AU239" s="213" t="s">
        <v>86</v>
      </c>
      <c r="AV239" s="13" t="s">
        <v>86</v>
      </c>
      <c r="AW239" s="13" t="s">
        <v>32</v>
      </c>
      <c r="AX239" s="13" t="s">
        <v>76</v>
      </c>
      <c r="AY239" s="213" t="s">
        <v>123</v>
      </c>
    </row>
    <row r="240" spans="1:65" s="13" customFormat="1" ht="11.25">
      <c r="B240" s="202"/>
      <c r="C240" s="203"/>
      <c r="D240" s="204" t="s">
        <v>197</v>
      </c>
      <c r="E240" s="205" t="s">
        <v>1</v>
      </c>
      <c r="F240" s="206" t="s">
        <v>411</v>
      </c>
      <c r="G240" s="203"/>
      <c r="H240" s="207">
        <v>-3.15</v>
      </c>
      <c r="I240" s="208"/>
      <c r="J240" s="203"/>
      <c r="K240" s="203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197</v>
      </c>
      <c r="AU240" s="213" t="s">
        <v>86</v>
      </c>
      <c r="AV240" s="13" t="s">
        <v>86</v>
      </c>
      <c r="AW240" s="13" t="s">
        <v>32</v>
      </c>
      <c r="AX240" s="13" t="s">
        <v>76</v>
      </c>
      <c r="AY240" s="213" t="s">
        <v>123</v>
      </c>
    </row>
    <row r="241" spans="1:65" s="13" customFormat="1" ht="11.25">
      <c r="B241" s="202"/>
      <c r="C241" s="203"/>
      <c r="D241" s="204" t="s">
        <v>197</v>
      </c>
      <c r="E241" s="205" t="s">
        <v>1</v>
      </c>
      <c r="F241" s="206" t="s">
        <v>412</v>
      </c>
      <c r="G241" s="203"/>
      <c r="H241" s="207">
        <v>-12.5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197</v>
      </c>
      <c r="AU241" s="213" t="s">
        <v>86</v>
      </c>
      <c r="AV241" s="13" t="s">
        <v>86</v>
      </c>
      <c r="AW241" s="13" t="s">
        <v>32</v>
      </c>
      <c r="AX241" s="13" t="s">
        <v>76</v>
      </c>
      <c r="AY241" s="213" t="s">
        <v>123</v>
      </c>
    </row>
    <row r="242" spans="1:65" s="2" customFormat="1" ht="24.2" customHeight="1">
      <c r="A242" s="32"/>
      <c r="B242" s="33"/>
      <c r="C242" s="214" t="s">
        <v>413</v>
      </c>
      <c r="D242" s="214" t="s">
        <v>240</v>
      </c>
      <c r="E242" s="215" t="s">
        <v>414</v>
      </c>
      <c r="F242" s="216" t="s">
        <v>415</v>
      </c>
      <c r="G242" s="217" t="s">
        <v>255</v>
      </c>
      <c r="H242" s="218">
        <v>81.281000000000006</v>
      </c>
      <c r="I242" s="219"/>
      <c r="J242" s="220">
        <f>ROUND(I242*H242,2)</f>
        <v>0</v>
      </c>
      <c r="K242" s="216" t="s">
        <v>130</v>
      </c>
      <c r="L242" s="221"/>
      <c r="M242" s="222" t="s">
        <v>1</v>
      </c>
      <c r="N242" s="223" t="s">
        <v>41</v>
      </c>
      <c r="O242" s="69"/>
      <c r="P242" s="193">
        <f>O242*H242</f>
        <v>0</v>
      </c>
      <c r="Q242" s="193">
        <v>1.1780000000000001E-2</v>
      </c>
      <c r="R242" s="193">
        <f>Q242*H242</f>
        <v>0.95749018000000008</v>
      </c>
      <c r="S242" s="193">
        <v>0</v>
      </c>
      <c r="T242" s="194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5" t="s">
        <v>343</v>
      </c>
      <c r="AT242" s="195" t="s">
        <v>240</v>
      </c>
      <c r="AU242" s="195" t="s">
        <v>86</v>
      </c>
      <c r="AY242" s="15" t="s">
        <v>123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5" t="s">
        <v>84</v>
      </c>
      <c r="BK242" s="196">
        <f>ROUND(I242*H242,2)</f>
        <v>0</v>
      </c>
      <c r="BL242" s="15" t="s">
        <v>260</v>
      </c>
      <c r="BM242" s="195" t="s">
        <v>416</v>
      </c>
    </row>
    <row r="243" spans="1:65" s="13" customFormat="1" ht="11.25">
      <c r="B243" s="202"/>
      <c r="C243" s="203"/>
      <c r="D243" s="204" t="s">
        <v>197</v>
      </c>
      <c r="E243" s="203"/>
      <c r="F243" s="206" t="s">
        <v>417</v>
      </c>
      <c r="G243" s="203"/>
      <c r="H243" s="207">
        <v>81.281000000000006</v>
      </c>
      <c r="I243" s="208"/>
      <c r="J243" s="203"/>
      <c r="K243" s="203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197</v>
      </c>
      <c r="AU243" s="213" t="s">
        <v>86</v>
      </c>
      <c r="AV243" s="13" t="s">
        <v>86</v>
      </c>
      <c r="AW243" s="13" t="s">
        <v>4</v>
      </c>
      <c r="AX243" s="13" t="s">
        <v>84</v>
      </c>
      <c r="AY243" s="213" t="s">
        <v>123</v>
      </c>
    </row>
    <row r="244" spans="1:65" s="2" customFormat="1" ht="24.2" customHeight="1">
      <c r="A244" s="32"/>
      <c r="B244" s="33"/>
      <c r="C244" s="184" t="s">
        <v>418</v>
      </c>
      <c r="D244" s="184" t="s">
        <v>126</v>
      </c>
      <c r="E244" s="185" t="s">
        <v>419</v>
      </c>
      <c r="F244" s="186" t="s">
        <v>420</v>
      </c>
      <c r="G244" s="187" t="s">
        <v>255</v>
      </c>
      <c r="H244" s="188">
        <v>154.82</v>
      </c>
      <c r="I244" s="189"/>
      <c r="J244" s="190">
        <f>ROUND(I244*H244,2)</f>
        <v>0</v>
      </c>
      <c r="K244" s="186" t="s">
        <v>130</v>
      </c>
      <c r="L244" s="37"/>
      <c r="M244" s="191" t="s">
        <v>1</v>
      </c>
      <c r="N244" s="192" t="s">
        <v>41</v>
      </c>
      <c r="O244" s="69"/>
      <c r="P244" s="193">
        <f>O244*H244</f>
        <v>0</v>
      </c>
      <c r="Q244" s="193">
        <v>4.0000000000000003E-5</v>
      </c>
      <c r="R244" s="193">
        <f>Q244*H244</f>
        <v>6.1928E-3</v>
      </c>
      <c r="S244" s="193">
        <v>0</v>
      </c>
      <c r="T244" s="19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5" t="s">
        <v>260</v>
      </c>
      <c r="AT244" s="195" t="s">
        <v>126</v>
      </c>
      <c r="AU244" s="195" t="s">
        <v>86</v>
      </c>
      <c r="AY244" s="15" t="s">
        <v>123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5" t="s">
        <v>84</v>
      </c>
      <c r="BK244" s="196">
        <f>ROUND(I244*H244,2)</f>
        <v>0</v>
      </c>
      <c r="BL244" s="15" t="s">
        <v>260</v>
      </c>
      <c r="BM244" s="195" t="s">
        <v>421</v>
      </c>
    </row>
    <row r="245" spans="1:65" s="13" customFormat="1" ht="11.25">
      <c r="B245" s="202"/>
      <c r="C245" s="203"/>
      <c r="D245" s="204" t="s">
        <v>197</v>
      </c>
      <c r="E245" s="205" t="s">
        <v>1</v>
      </c>
      <c r="F245" s="206" t="s">
        <v>408</v>
      </c>
      <c r="G245" s="203"/>
      <c r="H245" s="207">
        <v>97.44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197</v>
      </c>
      <c r="AU245" s="213" t="s">
        <v>86</v>
      </c>
      <c r="AV245" s="13" t="s">
        <v>86</v>
      </c>
      <c r="AW245" s="13" t="s">
        <v>32</v>
      </c>
      <c r="AX245" s="13" t="s">
        <v>76</v>
      </c>
      <c r="AY245" s="213" t="s">
        <v>123</v>
      </c>
    </row>
    <row r="246" spans="1:65" s="13" customFormat="1" ht="11.25">
      <c r="B246" s="202"/>
      <c r="C246" s="203"/>
      <c r="D246" s="204" t="s">
        <v>197</v>
      </c>
      <c r="E246" s="205" t="s">
        <v>1</v>
      </c>
      <c r="F246" s="206" t="s">
        <v>409</v>
      </c>
      <c r="G246" s="203"/>
      <c r="H246" s="207">
        <v>-2.7</v>
      </c>
      <c r="I246" s="208"/>
      <c r="J246" s="203"/>
      <c r="K246" s="203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197</v>
      </c>
      <c r="AU246" s="213" t="s">
        <v>86</v>
      </c>
      <c r="AV246" s="13" t="s">
        <v>86</v>
      </c>
      <c r="AW246" s="13" t="s">
        <v>32</v>
      </c>
      <c r="AX246" s="13" t="s">
        <v>76</v>
      </c>
      <c r="AY246" s="213" t="s">
        <v>123</v>
      </c>
    </row>
    <row r="247" spans="1:65" s="13" customFormat="1" ht="11.25">
      <c r="B247" s="202"/>
      <c r="C247" s="203"/>
      <c r="D247" s="204" t="s">
        <v>197</v>
      </c>
      <c r="E247" s="205" t="s">
        <v>1</v>
      </c>
      <c r="F247" s="206" t="s">
        <v>410</v>
      </c>
      <c r="G247" s="203"/>
      <c r="H247" s="207">
        <v>-1.68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197</v>
      </c>
      <c r="AU247" s="213" t="s">
        <v>86</v>
      </c>
      <c r="AV247" s="13" t="s">
        <v>86</v>
      </c>
      <c r="AW247" s="13" t="s">
        <v>32</v>
      </c>
      <c r="AX247" s="13" t="s">
        <v>76</v>
      </c>
      <c r="AY247" s="213" t="s">
        <v>123</v>
      </c>
    </row>
    <row r="248" spans="1:65" s="13" customFormat="1" ht="11.25">
      <c r="B248" s="202"/>
      <c r="C248" s="203"/>
      <c r="D248" s="204" t="s">
        <v>197</v>
      </c>
      <c r="E248" s="205" t="s">
        <v>1</v>
      </c>
      <c r="F248" s="206" t="s">
        <v>411</v>
      </c>
      <c r="G248" s="203"/>
      <c r="H248" s="207">
        <v>-3.15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197</v>
      </c>
      <c r="AU248" s="213" t="s">
        <v>86</v>
      </c>
      <c r="AV248" s="13" t="s">
        <v>86</v>
      </c>
      <c r="AW248" s="13" t="s">
        <v>32</v>
      </c>
      <c r="AX248" s="13" t="s">
        <v>76</v>
      </c>
      <c r="AY248" s="213" t="s">
        <v>123</v>
      </c>
    </row>
    <row r="249" spans="1:65" s="13" customFormat="1" ht="11.25">
      <c r="B249" s="202"/>
      <c r="C249" s="203"/>
      <c r="D249" s="204" t="s">
        <v>197</v>
      </c>
      <c r="E249" s="205" t="s">
        <v>1</v>
      </c>
      <c r="F249" s="206" t="s">
        <v>412</v>
      </c>
      <c r="G249" s="203"/>
      <c r="H249" s="207">
        <v>-12.5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197</v>
      </c>
      <c r="AU249" s="213" t="s">
        <v>86</v>
      </c>
      <c r="AV249" s="13" t="s">
        <v>86</v>
      </c>
      <c r="AW249" s="13" t="s">
        <v>32</v>
      </c>
      <c r="AX249" s="13" t="s">
        <v>76</v>
      </c>
      <c r="AY249" s="213" t="s">
        <v>123</v>
      </c>
    </row>
    <row r="250" spans="1:65" s="13" customFormat="1" ht="11.25">
      <c r="B250" s="202"/>
      <c r="C250" s="203"/>
      <c r="D250" s="204" t="s">
        <v>197</v>
      </c>
      <c r="E250" s="205" t="s">
        <v>1</v>
      </c>
      <c r="F250" s="206" t="s">
        <v>422</v>
      </c>
      <c r="G250" s="203"/>
      <c r="H250" s="207">
        <v>77.41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197</v>
      </c>
      <c r="AU250" s="213" t="s">
        <v>86</v>
      </c>
      <c r="AV250" s="13" t="s">
        <v>86</v>
      </c>
      <c r="AW250" s="13" t="s">
        <v>32</v>
      </c>
      <c r="AX250" s="13" t="s">
        <v>76</v>
      </c>
      <c r="AY250" s="213" t="s">
        <v>123</v>
      </c>
    </row>
    <row r="251" spans="1:65" s="2" customFormat="1" ht="24.2" customHeight="1">
      <c r="A251" s="32"/>
      <c r="B251" s="33"/>
      <c r="C251" s="214" t="s">
        <v>423</v>
      </c>
      <c r="D251" s="214" t="s">
        <v>240</v>
      </c>
      <c r="E251" s="215" t="s">
        <v>424</v>
      </c>
      <c r="F251" s="216" t="s">
        <v>425</v>
      </c>
      <c r="G251" s="217" t="s">
        <v>255</v>
      </c>
      <c r="H251" s="218">
        <v>92.891999999999996</v>
      </c>
      <c r="I251" s="219"/>
      <c r="J251" s="220">
        <f>ROUND(I251*H251,2)</f>
        <v>0</v>
      </c>
      <c r="K251" s="216" t="s">
        <v>130</v>
      </c>
      <c r="L251" s="221"/>
      <c r="M251" s="222" t="s">
        <v>1</v>
      </c>
      <c r="N251" s="223" t="s">
        <v>41</v>
      </c>
      <c r="O251" s="69"/>
      <c r="P251" s="193">
        <f>O251*H251</f>
        <v>0</v>
      </c>
      <c r="Q251" s="193">
        <v>1.3999999999999999E-4</v>
      </c>
      <c r="R251" s="193">
        <f>Q251*H251</f>
        <v>1.3004879999999998E-2</v>
      </c>
      <c r="S251" s="193">
        <v>0</v>
      </c>
      <c r="T251" s="19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5" t="s">
        <v>343</v>
      </c>
      <c r="AT251" s="195" t="s">
        <v>240</v>
      </c>
      <c r="AU251" s="195" t="s">
        <v>86</v>
      </c>
      <c r="AY251" s="15" t="s">
        <v>123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5" t="s">
        <v>84</v>
      </c>
      <c r="BK251" s="196">
        <f>ROUND(I251*H251,2)</f>
        <v>0</v>
      </c>
      <c r="BL251" s="15" t="s">
        <v>260</v>
      </c>
      <c r="BM251" s="195" t="s">
        <v>426</v>
      </c>
    </row>
    <row r="252" spans="1:65" s="13" customFormat="1" ht="11.25">
      <c r="B252" s="202"/>
      <c r="C252" s="203"/>
      <c r="D252" s="204" t="s">
        <v>197</v>
      </c>
      <c r="E252" s="203"/>
      <c r="F252" s="206" t="s">
        <v>427</v>
      </c>
      <c r="G252" s="203"/>
      <c r="H252" s="207">
        <v>92.891999999999996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197</v>
      </c>
      <c r="AU252" s="213" t="s">
        <v>86</v>
      </c>
      <c r="AV252" s="13" t="s">
        <v>86</v>
      </c>
      <c r="AW252" s="13" t="s">
        <v>4</v>
      </c>
      <c r="AX252" s="13" t="s">
        <v>84</v>
      </c>
      <c r="AY252" s="213" t="s">
        <v>123</v>
      </c>
    </row>
    <row r="253" spans="1:65" s="2" customFormat="1" ht="37.9" customHeight="1">
      <c r="A253" s="32"/>
      <c r="B253" s="33"/>
      <c r="C253" s="214" t="s">
        <v>428</v>
      </c>
      <c r="D253" s="214" t="s">
        <v>240</v>
      </c>
      <c r="E253" s="215" t="s">
        <v>429</v>
      </c>
      <c r="F253" s="216" t="s">
        <v>430</v>
      </c>
      <c r="G253" s="217" t="s">
        <v>255</v>
      </c>
      <c r="H253" s="218">
        <v>92.891999999999996</v>
      </c>
      <c r="I253" s="219"/>
      <c r="J253" s="220">
        <f>ROUND(I253*H253,2)</f>
        <v>0</v>
      </c>
      <c r="K253" s="216" t="s">
        <v>130</v>
      </c>
      <c r="L253" s="221"/>
      <c r="M253" s="222" t="s">
        <v>1</v>
      </c>
      <c r="N253" s="223" t="s">
        <v>41</v>
      </c>
      <c r="O253" s="69"/>
      <c r="P253" s="193">
        <f>O253*H253</f>
        <v>0</v>
      </c>
      <c r="Q253" s="193">
        <v>1.3999999999999999E-4</v>
      </c>
      <c r="R253" s="193">
        <f>Q253*H253</f>
        <v>1.3004879999999998E-2</v>
      </c>
      <c r="S253" s="193">
        <v>0</v>
      </c>
      <c r="T253" s="19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95" t="s">
        <v>343</v>
      </c>
      <c r="AT253" s="195" t="s">
        <v>240</v>
      </c>
      <c r="AU253" s="195" t="s">
        <v>86</v>
      </c>
      <c r="AY253" s="15" t="s">
        <v>123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5" t="s">
        <v>84</v>
      </c>
      <c r="BK253" s="196">
        <f>ROUND(I253*H253,2)</f>
        <v>0</v>
      </c>
      <c r="BL253" s="15" t="s">
        <v>260</v>
      </c>
      <c r="BM253" s="195" t="s">
        <v>431</v>
      </c>
    </row>
    <row r="254" spans="1:65" s="13" customFormat="1" ht="11.25">
      <c r="B254" s="202"/>
      <c r="C254" s="203"/>
      <c r="D254" s="204" t="s">
        <v>197</v>
      </c>
      <c r="E254" s="203"/>
      <c r="F254" s="206" t="s">
        <v>427</v>
      </c>
      <c r="G254" s="203"/>
      <c r="H254" s="207">
        <v>92.891999999999996</v>
      </c>
      <c r="I254" s="208"/>
      <c r="J254" s="203"/>
      <c r="K254" s="203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197</v>
      </c>
      <c r="AU254" s="213" t="s">
        <v>86</v>
      </c>
      <c r="AV254" s="13" t="s">
        <v>86</v>
      </c>
      <c r="AW254" s="13" t="s">
        <v>4</v>
      </c>
      <c r="AX254" s="13" t="s">
        <v>84</v>
      </c>
      <c r="AY254" s="213" t="s">
        <v>123</v>
      </c>
    </row>
    <row r="255" spans="1:65" s="2" customFormat="1" ht="24.2" customHeight="1">
      <c r="A255" s="32"/>
      <c r="B255" s="33"/>
      <c r="C255" s="184" t="s">
        <v>432</v>
      </c>
      <c r="D255" s="184" t="s">
        <v>126</v>
      </c>
      <c r="E255" s="185" t="s">
        <v>433</v>
      </c>
      <c r="F255" s="186" t="s">
        <v>434</v>
      </c>
      <c r="G255" s="187" t="s">
        <v>390</v>
      </c>
      <c r="H255" s="224"/>
      <c r="I255" s="189"/>
      <c r="J255" s="190">
        <f>ROUND(I255*H255,2)</f>
        <v>0</v>
      </c>
      <c r="K255" s="186" t="s">
        <v>130</v>
      </c>
      <c r="L255" s="37"/>
      <c r="M255" s="191" t="s">
        <v>1</v>
      </c>
      <c r="N255" s="192" t="s">
        <v>41</v>
      </c>
      <c r="O255" s="69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95" t="s">
        <v>260</v>
      </c>
      <c r="AT255" s="195" t="s">
        <v>126</v>
      </c>
      <c r="AU255" s="195" t="s">
        <v>86</v>
      </c>
      <c r="AY255" s="15" t="s">
        <v>123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5" t="s">
        <v>84</v>
      </c>
      <c r="BK255" s="196">
        <f>ROUND(I255*H255,2)</f>
        <v>0</v>
      </c>
      <c r="BL255" s="15" t="s">
        <v>260</v>
      </c>
      <c r="BM255" s="195" t="s">
        <v>435</v>
      </c>
    </row>
    <row r="256" spans="1:65" s="12" customFormat="1" ht="22.9" customHeight="1">
      <c r="B256" s="168"/>
      <c r="C256" s="169"/>
      <c r="D256" s="170" t="s">
        <v>75</v>
      </c>
      <c r="E256" s="182" t="s">
        <v>436</v>
      </c>
      <c r="F256" s="182" t="s">
        <v>437</v>
      </c>
      <c r="G256" s="169"/>
      <c r="H256" s="169"/>
      <c r="I256" s="172"/>
      <c r="J256" s="183">
        <f>BK256</f>
        <v>0</v>
      </c>
      <c r="K256" s="169"/>
      <c r="L256" s="174"/>
      <c r="M256" s="175"/>
      <c r="N256" s="176"/>
      <c r="O256" s="176"/>
      <c r="P256" s="177">
        <f>SUM(P257:P260)</f>
        <v>0</v>
      </c>
      <c r="Q256" s="176"/>
      <c r="R256" s="177">
        <f>SUM(R257:R260)</f>
        <v>2.9279999999999997E-2</v>
      </c>
      <c r="S256" s="176"/>
      <c r="T256" s="178">
        <f>SUM(T257:T260)</f>
        <v>0</v>
      </c>
      <c r="AR256" s="179" t="s">
        <v>86</v>
      </c>
      <c r="AT256" s="180" t="s">
        <v>75</v>
      </c>
      <c r="AU256" s="180" t="s">
        <v>84</v>
      </c>
      <c r="AY256" s="179" t="s">
        <v>123</v>
      </c>
      <c r="BK256" s="181">
        <f>SUM(BK257:BK260)</f>
        <v>0</v>
      </c>
    </row>
    <row r="257" spans="1:65" s="2" customFormat="1" ht="14.45" customHeight="1">
      <c r="A257" s="32"/>
      <c r="B257" s="33"/>
      <c r="C257" s="184" t="s">
        <v>438</v>
      </c>
      <c r="D257" s="184" t="s">
        <v>126</v>
      </c>
      <c r="E257" s="185" t="s">
        <v>439</v>
      </c>
      <c r="F257" s="186" t="s">
        <v>440</v>
      </c>
      <c r="G257" s="187" t="s">
        <v>148</v>
      </c>
      <c r="H257" s="188">
        <v>2</v>
      </c>
      <c r="I257" s="189"/>
      <c r="J257" s="190">
        <f>ROUND(I257*H257,2)</f>
        <v>0</v>
      </c>
      <c r="K257" s="186" t="s">
        <v>130</v>
      </c>
      <c r="L257" s="37"/>
      <c r="M257" s="191" t="s">
        <v>1</v>
      </c>
      <c r="N257" s="192" t="s">
        <v>41</v>
      </c>
      <c r="O257" s="69"/>
      <c r="P257" s="193">
        <f>O257*H257</f>
        <v>0</v>
      </c>
      <c r="Q257" s="193">
        <v>1.6800000000000001E-3</v>
      </c>
      <c r="R257" s="193">
        <f>Q257*H257</f>
        <v>3.3600000000000001E-3</v>
      </c>
      <c r="S257" s="193">
        <v>0</v>
      </c>
      <c r="T257" s="19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95" t="s">
        <v>260</v>
      </c>
      <c r="AT257" s="195" t="s">
        <v>126</v>
      </c>
      <c r="AU257" s="195" t="s">
        <v>86</v>
      </c>
      <c r="AY257" s="15" t="s">
        <v>123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5" t="s">
        <v>84</v>
      </c>
      <c r="BK257" s="196">
        <f>ROUND(I257*H257,2)</f>
        <v>0</v>
      </c>
      <c r="BL257" s="15" t="s">
        <v>260</v>
      </c>
      <c r="BM257" s="195" t="s">
        <v>441</v>
      </c>
    </row>
    <row r="258" spans="1:65" s="2" customFormat="1" ht="14.45" customHeight="1">
      <c r="A258" s="32"/>
      <c r="B258" s="33"/>
      <c r="C258" s="184" t="s">
        <v>442</v>
      </c>
      <c r="D258" s="184" t="s">
        <v>126</v>
      </c>
      <c r="E258" s="185" t="s">
        <v>443</v>
      </c>
      <c r="F258" s="186" t="s">
        <v>444</v>
      </c>
      <c r="G258" s="187" t="s">
        <v>148</v>
      </c>
      <c r="H258" s="188">
        <v>12</v>
      </c>
      <c r="I258" s="189"/>
      <c r="J258" s="190">
        <f>ROUND(I258*H258,2)</f>
        <v>0</v>
      </c>
      <c r="K258" s="186" t="s">
        <v>130</v>
      </c>
      <c r="L258" s="37"/>
      <c r="M258" s="191" t="s">
        <v>1</v>
      </c>
      <c r="N258" s="192" t="s">
        <v>41</v>
      </c>
      <c r="O258" s="69"/>
      <c r="P258" s="193">
        <f>O258*H258</f>
        <v>0</v>
      </c>
      <c r="Q258" s="193">
        <v>1.91E-3</v>
      </c>
      <c r="R258" s="193">
        <f>Q258*H258</f>
        <v>2.2919999999999999E-2</v>
      </c>
      <c r="S258" s="193">
        <v>0</v>
      </c>
      <c r="T258" s="194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5" t="s">
        <v>260</v>
      </c>
      <c r="AT258" s="195" t="s">
        <v>126</v>
      </c>
      <c r="AU258" s="195" t="s">
        <v>86</v>
      </c>
      <c r="AY258" s="15" t="s">
        <v>123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5" t="s">
        <v>84</v>
      </c>
      <c r="BK258" s="196">
        <f>ROUND(I258*H258,2)</f>
        <v>0</v>
      </c>
      <c r="BL258" s="15" t="s">
        <v>260</v>
      </c>
      <c r="BM258" s="195" t="s">
        <v>445</v>
      </c>
    </row>
    <row r="259" spans="1:65" s="2" customFormat="1" ht="24.2" customHeight="1">
      <c r="A259" s="32"/>
      <c r="B259" s="33"/>
      <c r="C259" s="184" t="s">
        <v>446</v>
      </c>
      <c r="D259" s="184" t="s">
        <v>126</v>
      </c>
      <c r="E259" s="185" t="s">
        <v>447</v>
      </c>
      <c r="F259" s="186" t="s">
        <v>448</v>
      </c>
      <c r="G259" s="187" t="s">
        <v>191</v>
      </c>
      <c r="H259" s="188">
        <v>2</v>
      </c>
      <c r="I259" s="189"/>
      <c r="J259" s="190">
        <f>ROUND(I259*H259,2)</f>
        <v>0</v>
      </c>
      <c r="K259" s="186" t="s">
        <v>130</v>
      </c>
      <c r="L259" s="37"/>
      <c r="M259" s="191" t="s">
        <v>1</v>
      </c>
      <c r="N259" s="192" t="s">
        <v>41</v>
      </c>
      <c r="O259" s="69"/>
      <c r="P259" s="193">
        <f>O259*H259</f>
        <v>0</v>
      </c>
      <c r="Q259" s="193">
        <v>1.5E-3</v>
      </c>
      <c r="R259" s="193">
        <f>Q259*H259</f>
        <v>3.0000000000000001E-3</v>
      </c>
      <c r="S259" s="193">
        <v>0</v>
      </c>
      <c r="T259" s="19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95" t="s">
        <v>260</v>
      </c>
      <c r="AT259" s="195" t="s">
        <v>126</v>
      </c>
      <c r="AU259" s="195" t="s">
        <v>86</v>
      </c>
      <c r="AY259" s="15" t="s">
        <v>123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5" t="s">
        <v>84</v>
      </c>
      <c r="BK259" s="196">
        <f>ROUND(I259*H259,2)</f>
        <v>0</v>
      </c>
      <c r="BL259" s="15" t="s">
        <v>260</v>
      </c>
      <c r="BM259" s="195" t="s">
        <v>449</v>
      </c>
    </row>
    <row r="260" spans="1:65" s="2" customFormat="1" ht="24.2" customHeight="1">
      <c r="A260" s="32"/>
      <c r="B260" s="33"/>
      <c r="C260" s="184" t="s">
        <v>450</v>
      </c>
      <c r="D260" s="184" t="s">
        <v>126</v>
      </c>
      <c r="E260" s="185" t="s">
        <v>451</v>
      </c>
      <c r="F260" s="186" t="s">
        <v>452</v>
      </c>
      <c r="G260" s="187" t="s">
        <v>390</v>
      </c>
      <c r="H260" s="224"/>
      <c r="I260" s="189"/>
      <c r="J260" s="190">
        <f>ROUND(I260*H260,2)</f>
        <v>0</v>
      </c>
      <c r="K260" s="186" t="s">
        <v>130</v>
      </c>
      <c r="L260" s="37"/>
      <c r="M260" s="191" t="s">
        <v>1</v>
      </c>
      <c r="N260" s="192" t="s">
        <v>41</v>
      </c>
      <c r="O260" s="69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5" t="s">
        <v>260</v>
      </c>
      <c r="AT260" s="195" t="s">
        <v>126</v>
      </c>
      <c r="AU260" s="195" t="s">
        <v>86</v>
      </c>
      <c r="AY260" s="15" t="s">
        <v>123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5" t="s">
        <v>84</v>
      </c>
      <c r="BK260" s="196">
        <f>ROUND(I260*H260,2)</f>
        <v>0</v>
      </c>
      <c r="BL260" s="15" t="s">
        <v>260</v>
      </c>
      <c r="BM260" s="195" t="s">
        <v>453</v>
      </c>
    </row>
    <row r="261" spans="1:65" s="12" customFormat="1" ht="22.9" customHeight="1">
      <c r="B261" s="168"/>
      <c r="C261" s="169"/>
      <c r="D261" s="170" t="s">
        <v>75</v>
      </c>
      <c r="E261" s="182" t="s">
        <v>454</v>
      </c>
      <c r="F261" s="182" t="s">
        <v>455</v>
      </c>
      <c r="G261" s="169"/>
      <c r="H261" s="169"/>
      <c r="I261" s="172"/>
      <c r="J261" s="183">
        <f>BK261</f>
        <v>0</v>
      </c>
      <c r="K261" s="169"/>
      <c r="L261" s="174"/>
      <c r="M261" s="175"/>
      <c r="N261" s="176"/>
      <c r="O261" s="176"/>
      <c r="P261" s="177">
        <f>SUM(P262:P293)</f>
        <v>0</v>
      </c>
      <c r="Q261" s="176"/>
      <c r="R261" s="177">
        <f>SUM(R262:R293)</f>
        <v>4.6087561400000006</v>
      </c>
      <c r="S261" s="176"/>
      <c r="T261" s="178">
        <f>SUM(T262:T293)</f>
        <v>0</v>
      </c>
      <c r="AR261" s="179" t="s">
        <v>86</v>
      </c>
      <c r="AT261" s="180" t="s">
        <v>75</v>
      </c>
      <c r="AU261" s="180" t="s">
        <v>84</v>
      </c>
      <c r="AY261" s="179" t="s">
        <v>123</v>
      </c>
      <c r="BK261" s="181">
        <f>SUM(BK262:BK293)</f>
        <v>0</v>
      </c>
    </row>
    <row r="262" spans="1:65" s="2" customFormat="1" ht="24.2" customHeight="1">
      <c r="A262" s="32"/>
      <c r="B262" s="33"/>
      <c r="C262" s="184" t="s">
        <v>456</v>
      </c>
      <c r="D262" s="184" t="s">
        <v>126</v>
      </c>
      <c r="E262" s="185" t="s">
        <v>457</v>
      </c>
      <c r="F262" s="186" t="s">
        <v>458</v>
      </c>
      <c r="G262" s="187" t="s">
        <v>148</v>
      </c>
      <c r="H262" s="188">
        <v>213.7</v>
      </c>
      <c r="I262" s="189"/>
      <c r="J262" s="190">
        <f>ROUND(I262*H262,2)</f>
        <v>0</v>
      </c>
      <c r="K262" s="186" t="s">
        <v>130</v>
      </c>
      <c r="L262" s="37"/>
      <c r="M262" s="191" t="s">
        <v>1</v>
      </c>
      <c r="N262" s="192" t="s">
        <v>41</v>
      </c>
      <c r="O262" s="69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95" t="s">
        <v>260</v>
      </c>
      <c r="AT262" s="195" t="s">
        <v>126</v>
      </c>
      <c r="AU262" s="195" t="s">
        <v>86</v>
      </c>
      <c r="AY262" s="15" t="s">
        <v>123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5" t="s">
        <v>84</v>
      </c>
      <c r="BK262" s="196">
        <f>ROUND(I262*H262,2)</f>
        <v>0</v>
      </c>
      <c r="BL262" s="15" t="s">
        <v>260</v>
      </c>
      <c r="BM262" s="195" t="s">
        <v>459</v>
      </c>
    </row>
    <row r="263" spans="1:65" s="13" customFormat="1" ht="11.25">
      <c r="B263" s="202"/>
      <c r="C263" s="203"/>
      <c r="D263" s="204" t="s">
        <v>197</v>
      </c>
      <c r="E263" s="205" t="s">
        <v>1</v>
      </c>
      <c r="F263" s="206" t="s">
        <v>460</v>
      </c>
      <c r="G263" s="203"/>
      <c r="H263" s="207">
        <v>50.4</v>
      </c>
      <c r="I263" s="208"/>
      <c r="J263" s="203"/>
      <c r="K263" s="203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197</v>
      </c>
      <c r="AU263" s="213" t="s">
        <v>86</v>
      </c>
      <c r="AV263" s="13" t="s">
        <v>86</v>
      </c>
      <c r="AW263" s="13" t="s">
        <v>32</v>
      </c>
      <c r="AX263" s="13" t="s">
        <v>76</v>
      </c>
      <c r="AY263" s="213" t="s">
        <v>123</v>
      </c>
    </row>
    <row r="264" spans="1:65" s="13" customFormat="1" ht="11.25">
      <c r="B264" s="202"/>
      <c r="C264" s="203"/>
      <c r="D264" s="204" t="s">
        <v>197</v>
      </c>
      <c r="E264" s="205" t="s">
        <v>1</v>
      </c>
      <c r="F264" s="206" t="s">
        <v>461</v>
      </c>
      <c r="G264" s="203"/>
      <c r="H264" s="207">
        <v>6.8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197</v>
      </c>
      <c r="AU264" s="213" t="s">
        <v>86</v>
      </c>
      <c r="AV264" s="13" t="s">
        <v>86</v>
      </c>
      <c r="AW264" s="13" t="s">
        <v>32</v>
      </c>
      <c r="AX264" s="13" t="s">
        <v>76</v>
      </c>
      <c r="AY264" s="213" t="s">
        <v>123</v>
      </c>
    </row>
    <row r="265" spans="1:65" s="13" customFormat="1" ht="11.25">
      <c r="B265" s="202"/>
      <c r="C265" s="203"/>
      <c r="D265" s="204" t="s">
        <v>197</v>
      </c>
      <c r="E265" s="205" t="s">
        <v>1</v>
      </c>
      <c r="F265" s="206" t="s">
        <v>462</v>
      </c>
      <c r="G265" s="203"/>
      <c r="H265" s="207">
        <v>121.8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197</v>
      </c>
      <c r="AU265" s="213" t="s">
        <v>86</v>
      </c>
      <c r="AV265" s="13" t="s">
        <v>86</v>
      </c>
      <c r="AW265" s="13" t="s">
        <v>32</v>
      </c>
      <c r="AX265" s="13" t="s">
        <v>76</v>
      </c>
      <c r="AY265" s="213" t="s">
        <v>123</v>
      </c>
    </row>
    <row r="266" spans="1:65" s="13" customFormat="1" ht="11.25">
      <c r="B266" s="202"/>
      <c r="C266" s="203"/>
      <c r="D266" s="204" t="s">
        <v>197</v>
      </c>
      <c r="E266" s="205" t="s">
        <v>1</v>
      </c>
      <c r="F266" s="206" t="s">
        <v>463</v>
      </c>
      <c r="G266" s="203"/>
      <c r="H266" s="207">
        <v>14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197</v>
      </c>
      <c r="AU266" s="213" t="s">
        <v>86</v>
      </c>
      <c r="AV266" s="13" t="s">
        <v>86</v>
      </c>
      <c r="AW266" s="13" t="s">
        <v>32</v>
      </c>
      <c r="AX266" s="13" t="s">
        <v>76</v>
      </c>
      <c r="AY266" s="213" t="s">
        <v>123</v>
      </c>
    </row>
    <row r="267" spans="1:65" s="13" customFormat="1" ht="11.25">
      <c r="B267" s="202"/>
      <c r="C267" s="203"/>
      <c r="D267" s="204" t="s">
        <v>197</v>
      </c>
      <c r="E267" s="205" t="s">
        <v>1</v>
      </c>
      <c r="F267" s="206" t="s">
        <v>464</v>
      </c>
      <c r="G267" s="203"/>
      <c r="H267" s="207">
        <v>1.2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197</v>
      </c>
      <c r="AU267" s="213" t="s">
        <v>86</v>
      </c>
      <c r="AV267" s="13" t="s">
        <v>86</v>
      </c>
      <c r="AW267" s="13" t="s">
        <v>32</v>
      </c>
      <c r="AX267" s="13" t="s">
        <v>76</v>
      </c>
      <c r="AY267" s="213" t="s">
        <v>123</v>
      </c>
    </row>
    <row r="268" spans="1:65" s="13" customFormat="1" ht="11.25">
      <c r="B268" s="202"/>
      <c r="C268" s="203"/>
      <c r="D268" s="204" t="s">
        <v>197</v>
      </c>
      <c r="E268" s="205" t="s">
        <v>1</v>
      </c>
      <c r="F268" s="206" t="s">
        <v>465</v>
      </c>
      <c r="G268" s="203"/>
      <c r="H268" s="207">
        <v>19.5</v>
      </c>
      <c r="I268" s="208"/>
      <c r="J268" s="203"/>
      <c r="K268" s="203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197</v>
      </c>
      <c r="AU268" s="213" t="s">
        <v>86</v>
      </c>
      <c r="AV268" s="13" t="s">
        <v>86</v>
      </c>
      <c r="AW268" s="13" t="s">
        <v>32</v>
      </c>
      <c r="AX268" s="13" t="s">
        <v>76</v>
      </c>
      <c r="AY268" s="213" t="s">
        <v>123</v>
      </c>
    </row>
    <row r="269" spans="1:65" s="2" customFormat="1" ht="14.45" customHeight="1">
      <c r="A269" s="32"/>
      <c r="B269" s="33"/>
      <c r="C269" s="214" t="s">
        <v>466</v>
      </c>
      <c r="D269" s="214" t="s">
        <v>240</v>
      </c>
      <c r="E269" s="215" t="s">
        <v>467</v>
      </c>
      <c r="F269" s="216" t="s">
        <v>468</v>
      </c>
      <c r="G269" s="217" t="s">
        <v>195</v>
      </c>
      <c r="H269" s="218">
        <v>1.9750000000000001</v>
      </c>
      <c r="I269" s="219"/>
      <c r="J269" s="220">
        <f>ROUND(I269*H269,2)</f>
        <v>0</v>
      </c>
      <c r="K269" s="216" t="s">
        <v>130</v>
      </c>
      <c r="L269" s="221"/>
      <c r="M269" s="222" t="s">
        <v>1</v>
      </c>
      <c r="N269" s="223" t="s">
        <v>41</v>
      </c>
      <c r="O269" s="69"/>
      <c r="P269" s="193">
        <f>O269*H269</f>
        <v>0</v>
      </c>
      <c r="Q269" s="193">
        <v>0.55000000000000004</v>
      </c>
      <c r="R269" s="193">
        <f>Q269*H269</f>
        <v>1.0862500000000002</v>
      </c>
      <c r="S269" s="193">
        <v>0</v>
      </c>
      <c r="T269" s="19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95" t="s">
        <v>343</v>
      </c>
      <c r="AT269" s="195" t="s">
        <v>240</v>
      </c>
      <c r="AU269" s="195" t="s">
        <v>86</v>
      </c>
      <c r="AY269" s="15" t="s">
        <v>123</v>
      </c>
      <c r="BE269" s="196">
        <f>IF(N269="základní",J269,0)</f>
        <v>0</v>
      </c>
      <c r="BF269" s="196">
        <f>IF(N269="snížená",J269,0)</f>
        <v>0</v>
      </c>
      <c r="BG269" s="196">
        <f>IF(N269="zákl. přenesená",J269,0)</f>
        <v>0</v>
      </c>
      <c r="BH269" s="196">
        <f>IF(N269="sníž. přenesená",J269,0)</f>
        <v>0</v>
      </c>
      <c r="BI269" s="196">
        <f>IF(N269="nulová",J269,0)</f>
        <v>0</v>
      </c>
      <c r="BJ269" s="15" t="s">
        <v>84</v>
      </c>
      <c r="BK269" s="196">
        <f>ROUND(I269*H269,2)</f>
        <v>0</v>
      </c>
      <c r="BL269" s="15" t="s">
        <v>260</v>
      </c>
      <c r="BM269" s="195" t="s">
        <v>469</v>
      </c>
    </row>
    <row r="270" spans="1:65" s="13" customFormat="1" ht="11.25">
      <c r="B270" s="202"/>
      <c r="C270" s="203"/>
      <c r="D270" s="204" t="s">
        <v>197</v>
      </c>
      <c r="E270" s="205" t="s">
        <v>1</v>
      </c>
      <c r="F270" s="206" t="s">
        <v>470</v>
      </c>
      <c r="G270" s="203"/>
      <c r="H270" s="207">
        <v>1.7949999999999999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197</v>
      </c>
      <c r="AU270" s="213" t="s">
        <v>86</v>
      </c>
      <c r="AV270" s="13" t="s">
        <v>86</v>
      </c>
      <c r="AW270" s="13" t="s">
        <v>32</v>
      </c>
      <c r="AX270" s="13" t="s">
        <v>84</v>
      </c>
      <c r="AY270" s="213" t="s">
        <v>123</v>
      </c>
    </row>
    <row r="271" spans="1:65" s="13" customFormat="1" ht="11.25">
      <c r="B271" s="202"/>
      <c r="C271" s="203"/>
      <c r="D271" s="204" t="s">
        <v>197</v>
      </c>
      <c r="E271" s="203"/>
      <c r="F271" s="206" t="s">
        <v>471</v>
      </c>
      <c r="G271" s="203"/>
      <c r="H271" s="207">
        <v>1.9750000000000001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197</v>
      </c>
      <c r="AU271" s="213" t="s">
        <v>86</v>
      </c>
      <c r="AV271" s="13" t="s">
        <v>86</v>
      </c>
      <c r="AW271" s="13" t="s">
        <v>4</v>
      </c>
      <c r="AX271" s="13" t="s">
        <v>84</v>
      </c>
      <c r="AY271" s="213" t="s">
        <v>123</v>
      </c>
    </row>
    <row r="272" spans="1:65" s="2" customFormat="1" ht="24.2" customHeight="1">
      <c r="A272" s="32"/>
      <c r="B272" s="33"/>
      <c r="C272" s="184" t="s">
        <v>472</v>
      </c>
      <c r="D272" s="184" t="s">
        <v>126</v>
      </c>
      <c r="E272" s="185" t="s">
        <v>473</v>
      </c>
      <c r="F272" s="186" t="s">
        <v>474</v>
      </c>
      <c r="G272" s="187" t="s">
        <v>195</v>
      </c>
      <c r="H272" s="188">
        <v>1.9750000000000001</v>
      </c>
      <c r="I272" s="189"/>
      <c r="J272" s="190">
        <f>ROUND(I272*H272,2)</f>
        <v>0</v>
      </c>
      <c r="K272" s="186" t="s">
        <v>130</v>
      </c>
      <c r="L272" s="37"/>
      <c r="M272" s="191" t="s">
        <v>1</v>
      </c>
      <c r="N272" s="192" t="s">
        <v>41</v>
      </c>
      <c r="O272" s="69"/>
      <c r="P272" s="193">
        <f>O272*H272</f>
        <v>0</v>
      </c>
      <c r="Q272" s="193">
        <v>1.2659999999999999E-2</v>
      </c>
      <c r="R272" s="193">
        <f>Q272*H272</f>
        <v>2.5003500000000001E-2</v>
      </c>
      <c r="S272" s="193">
        <v>0</v>
      </c>
      <c r="T272" s="194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95" t="s">
        <v>260</v>
      </c>
      <c r="AT272" s="195" t="s">
        <v>126</v>
      </c>
      <c r="AU272" s="195" t="s">
        <v>86</v>
      </c>
      <c r="AY272" s="15" t="s">
        <v>123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5" t="s">
        <v>84</v>
      </c>
      <c r="BK272" s="196">
        <f>ROUND(I272*H272,2)</f>
        <v>0</v>
      </c>
      <c r="BL272" s="15" t="s">
        <v>260</v>
      </c>
      <c r="BM272" s="195" t="s">
        <v>475</v>
      </c>
    </row>
    <row r="273" spans="1:65" s="13" customFormat="1" ht="11.25">
      <c r="B273" s="202"/>
      <c r="C273" s="203"/>
      <c r="D273" s="204" t="s">
        <v>197</v>
      </c>
      <c r="E273" s="205" t="s">
        <v>1</v>
      </c>
      <c r="F273" s="206" t="s">
        <v>476</v>
      </c>
      <c r="G273" s="203"/>
      <c r="H273" s="207">
        <v>1.9750000000000001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197</v>
      </c>
      <c r="AU273" s="213" t="s">
        <v>86</v>
      </c>
      <c r="AV273" s="13" t="s">
        <v>86</v>
      </c>
      <c r="AW273" s="13" t="s">
        <v>32</v>
      </c>
      <c r="AX273" s="13" t="s">
        <v>84</v>
      </c>
      <c r="AY273" s="213" t="s">
        <v>123</v>
      </c>
    </row>
    <row r="274" spans="1:65" s="2" customFormat="1" ht="24.2" customHeight="1">
      <c r="A274" s="32"/>
      <c r="B274" s="33"/>
      <c r="C274" s="184" t="s">
        <v>477</v>
      </c>
      <c r="D274" s="184" t="s">
        <v>126</v>
      </c>
      <c r="E274" s="185" t="s">
        <v>478</v>
      </c>
      <c r="F274" s="186" t="s">
        <v>479</v>
      </c>
      <c r="G274" s="187" t="s">
        <v>148</v>
      </c>
      <c r="H274" s="188">
        <v>23.2</v>
      </c>
      <c r="I274" s="189"/>
      <c r="J274" s="190">
        <f>ROUND(I274*H274,2)</f>
        <v>0</v>
      </c>
      <c r="K274" s="186" t="s">
        <v>130</v>
      </c>
      <c r="L274" s="37"/>
      <c r="M274" s="191" t="s">
        <v>1</v>
      </c>
      <c r="N274" s="192" t="s">
        <v>41</v>
      </c>
      <c r="O274" s="69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95" t="s">
        <v>260</v>
      </c>
      <c r="AT274" s="195" t="s">
        <v>126</v>
      </c>
      <c r="AU274" s="195" t="s">
        <v>86</v>
      </c>
      <c r="AY274" s="15" t="s">
        <v>123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5" t="s">
        <v>84</v>
      </c>
      <c r="BK274" s="196">
        <f>ROUND(I274*H274,2)</f>
        <v>0</v>
      </c>
      <c r="BL274" s="15" t="s">
        <v>260</v>
      </c>
      <c r="BM274" s="195" t="s">
        <v>480</v>
      </c>
    </row>
    <row r="275" spans="1:65" s="13" customFormat="1" ht="11.25">
      <c r="B275" s="202"/>
      <c r="C275" s="203"/>
      <c r="D275" s="204" t="s">
        <v>197</v>
      </c>
      <c r="E275" s="205" t="s">
        <v>1</v>
      </c>
      <c r="F275" s="206" t="s">
        <v>481</v>
      </c>
      <c r="G275" s="203"/>
      <c r="H275" s="207">
        <v>23.2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197</v>
      </c>
      <c r="AU275" s="213" t="s">
        <v>86</v>
      </c>
      <c r="AV275" s="13" t="s">
        <v>86</v>
      </c>
      <c r="AW275" s="13" t="s">
        <v>32</v>
      </c>
      <c r="AX275" s="13" t="s">
        <v>84</v>
      </c>
      <c r="AY275" s="213" t="s">
        <v>123</v>
      </c>
    </row>
    <row r="276" spans="1:65" s="2" customFormat="1" ht="14.45" customHeight="1">
      <c r="A276" s="32"/>
      <c r="B276" s="33"/>
      <c r="C276" s="214" t="s">
        <v>482</v>
      </c>
      <c r="D276" s="214" t="s">
        <v>240</v>
      </c>
      <c r="E276" s="215" t="s">
        <v>483</v>
      </c>
      <c r="F276" s="216" t="s">
        <v>484</v>
      </c>
      <c r="G276" s="217" t="s">
        <v>195</v>
      </c>
      <c r="H276" s="218">
        <v>0.40799999999999997</v>
      </c>
      <c r="I276" s="219"/>
      <c r="J276" s="220">
        <f>ROUND(I276*H276,2)</f>
        <v>0</v>
      </c>
      <c r="K276" s="216" t="s">
        <v>130</v>
      </c>
      <c r="L276" s="221"/>
      <c r="M276" s="222" t="s">
        <v>1</v>
      </c>
      <c r="N276" s="223" t="s">
        <v>41</v>
      </c>
      <c r="O276" s="69"/>
      <c r="P276" s="193">
        <f>O276*H276</f>
        <v>0</v>
      </c>
      <c r="Q276" s="193">
        <v>0.55000000000000004</v>
      </c>
      <c r="R276" s="193">
        <f>Q276*H276</f>
        <v>0.22440000000000002</v>
      </c>
      <c r="S276" s="193">
        <v>0</v>
      </c>
      <c r="T276" s="194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95" t="s">
        <v>343</v>
      </c>
      <c r="AT276" s="195" t="s">
        <v>240</v>
      </c>
      <c r="AU276" s="195" t="s">
        <v>86</v>
      </c>
      <c r="AY276" s="15" t="s">
        <v>123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5" t="s">
        <v>84</v>
      </c>
      <c r="BK276" s="196">
        <f>ROUND(I276*H276,2)</f>
        <v>0</v>
      </c>
      <c r="BL276" s="15" t="s">
        <v>260</v>
      </c>
      <c r="BM276" s="195" t="s">
        <v>485</v>
      </c>
    </row>
    <row r="277" spans="1:65" s="13" customFormat="1" ht="11.25">
      <c r="B277" s="202"/>
      <c r="C277" s="203"/>
      <c r="D277" s="204" t="s">
        <v>197</v>
      </c>
      <c r="E277" s="205" t="s">
        <v>1</v>
      </c>
      <c r="F277" s="206" t="s">
        <v>486</v>
      </c>
      <c r="G277" s="203"/>
      <c r="H277" s="207">
        <v>0.371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197</v>
      </c>
      <c r="AU277" s="213" t="s">
        <v>86</v>
      </c>
      <c r="AV277" s="13" t="s">
        <v>86</v>
      </c>
      <c r="AW277" s="13" t="s">
        <v>32</v>
      </c>
      <c r="AX277" s="13" t="s">
        <v>84</v>
      </c>
      <c r="AY277" s="213" t="s">
        <v>123</v>
      </c>
    </row>
    <row r="278" spans="1:65" s="13" customFormat="1" ht="11.25">
      <c r="B278" s="202"/>
      <c r="C278" s="203"/>
      <c r="D278" s="204" t="s">
        <v>197</v>
      </c>
      <c r="E278" s="203"/>
      <c r="F278" s="206" t="s">
        <v>487</v>
      </c>
      <c r="G278" s="203"/>
      <c r="H278" s="207">
        <v>0.40799999999999997</v>
      </c>
      <c r="I278" s="208"/>
      <c r="J278" s="203"/>
      <c r="K278" s="203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197</v>
      </c>
      <c r="AU278" s="213" t="s">
        <v>86</v>
      </c>
      <c r="AV278" s="13" t="s">
        <v>86</v>
      </c>
      <c r="AW278" s="13" t="s">
        <v>4</v>
      </c>
      <c r="AX278" s="13" t="s">
        <v>84</v>
      </c>
      <c r="AY278" s="213" t="s">
        <v>123</v>
      </c>
    </row>
    <row r="279" spans="1:65" s="2" customFormat="1" ht="24.2" customHeight="1">
      <c r="A279" s="32"/>
      <c r="B279" s="33"/>
      <c r="C279" s="184" t="s">
        <v>488</v>
      </c>
      <c r="D279" s="184" t="s">
        <v>126</v>
      </c>
      <c r="E279" s="185" t="s">
        <v>489</v>
      </c>
      <c r="F279" s="186" t="s">
        <v>490</v>
      </c>
      <c r="G279" s="187" t="s">
        <v>255</v>
      </c>
      <c r="H279" s="188">
        <v>134.56</v>
      </c>
      <c r="I279" s="189"/>
      <c r="J279" s="190">
        <f>ROUND(I279*H279,2)</f>
        <v>0</v>
      </c>
      <c r="K279" s="186" t="s">
        <v>130</v>
      </c>
      <c r="L279" s="37"/>
      <c r="M279" s="191" t="s">
        <v>1</v>
      </c>
      <c r="N279" s="192" t="s">
        <v>41</v>
      </c>
      <c r="O279" s="69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95" t="s">
        <v>260</v>
      </c>
      <c r="AT279" s="195" t="s">
        <v>126</v>
      </c>
      <c r="AU279" s="195" t="s">
        <v>86</v>
      </c>
      <c r="AY279" s="15" t="s">
        <v>123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5" t="s">
        <v>84</v>
      </c>
      <c r="BK279" s="196">
        <f>ROUND(I279*H279,2)</f>
        <v>0</v>
      </c>
      <c r="BL279" s="15" t="s">
        <v>260</v>
      </c>
      <c r="BM279" s="195" t="s">
        <v>491</v>
      </c>
    </row>
    <row r="280" spans="1:65" s="13" customFormat="1" ht="11.25">
      <c r="B280" s="202"/>
      <c r="C280" s="203"/>
      <c r="D280" s="204" t="s">
        <v>197</v>
      </c>
      <c r="E280" s="205" t="s">
        <v>1</v>
      </c>
      <c r="F280" s="206" t="s">
        <v>492</v>
      </c>
      <c r="G280" s="203"/>
      <c r="H280" s="207">
        <v>134.56</v>
      </c>
      <c r="I280" s="208"/>
      <c r="J280" s="203"/>
      <c r="K280" s="203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197</v>
      </c>
      <c r="AU280" s="213" t="s">
        <v>86</v>
      </c>
      <c r="AV280" s="13" t="s">
        <v>86</v>
      </c>
      <c r="AW280" s="13" t="s">
        <v>32</v>
      </c>
      <c r="AX280" s="13" t="s">
        <v>84</v>
      </c>
      <c r="AY280" s="213" t="s">
        <v>123</v>
      </c>
    </row>
    <row r="281" spans="1:65" s="2" customFormat="1" ht="24.2" customHeight="1">
      <c r="A281" s="32"/>
      <c r="B281" s="33"/>
      <c r="C281" s="214" t="s">
        <v>493</v>
      </c>
      <c r="D281" s="214" t="s">
        <v>240</v>
      </c>
      <c r="E281" s="215" t="s">
        <v>494</v>
      </c>
      <c r="F281" s="216" t="s">
        <v>495</v>
      </c>
      <c r="G281" s="217" t="s">
        <v>195</v>
      </c>
      <c r="H281" s="218">
        <v>3.552</v>
      </c>
      <c r="I281" s="219"/>
      <c r="J281" s="220">
        <f>ROUND(I281*H281,2)</f>
        <v>0</v>
      </c>
      <c r="K281" s="216" t="s">
        <v>130</v>
      </c>
      <c r="L281" s="221"/>
      <c r="M281" s="222" t="s">
        <v>1</v>
      </c>
      <c r="N281" s="223" t="s">
        <v>41</v>
      </c>
      <c r="O281" s="69"/>
      <c r="P281" s="193">
        <f>O281*H281</f>
        <v>0</v>
      </c>
      <c r="Q281" s="193">
        <v>0.55000000000000004</v>
      </c>
      <c r="R281" s="193">
        <f>Q281*H281</f>
        <v>1.9536000000000002</v>
      </c>
      <c r="S281" s="193">
        <v>0</v>
      </c>
      <c r="T281" s="194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95" t="s">
        <v>343</v>
      </c>
      <c r="AT281" s="195" t="s">
        <v>240</v>
      </c>
      <c r="AU281" s="195" t="s">
        <v>86</v>
      </c>
      <c r="AY281" s="15" t="s">
        <v>123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5" t="s">
        <v>84</v>
      </c>
      <c r="BK281" s="196">
        <f>ROUND(I281*H281,2)</f>
        <v>0</v>
      </c>
      <c r="BL281" s="15" t="s">
        <v>260</v>
      </c>
      <c r="BM281" s="195" t="s">
        <v>496</v>
      </c>
    </row>
    <row r="282" spans="1:65" s="13" customFormat="1" ht="11.25">
      <c r="B282" s="202"/>
      <c r="C282" s="203"/>
      <c r="D282" s="204" t="s">
        <v>197</v>
      </c>
      <c r="E282" s="205" t="s">
        <v>1</v>
      </c>
      <c r="F282" s="206" t="s">
        <v>497</v>
      </c>
      <c r="G282" s="203"/>
      <c r="H282" s="207">
        <v>3.2290000000000001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197</v>
      </c>
      <c r="AU282" s="213" t="s">
        <v>86</v>
      </c>
      <c r="AV282" s="13" t="s">
        <v>86</v>
      </c>
      <c r="AW282" s="13" t="s">
        <v>32</v>
      </c>
      <c r="AX282" s="13" t="s">
        <v>84</v>
      </c>
      <c r="AY282" s="213" t="s">
        <v>123</v>
      </c>
    </row>
    <row r="283" spans="1:65" s="13" customFormat="1" ht="11.25">
      <c r="B283" s="202"/>
      <c r="C283" s="203"/>
      <c r="D283" s="204" t="s">
        <v>197</v>
      </c>
      <c r="E283" s="203"/>
      <c r="F283" s="206" t="s">
        <v>498</v>
      </c>
      <c r="G283" s="203"/>
      <c r="H283" s="207">
        <v>3.552</v>
      </c>
      <c r="I283" s="208"/>
      <c r="J283" s="203"/>
      <c r="K283" s="203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197</v>
      </c>
      <c r="AU283" s="213" t="s">
        <v>86</v>
      </c>
      <c r="AV283" s="13" t="s">
        <v>86</v>
      </c>
      <c r="AW283" s="13" t="s">
        <v>4</v>
      </c>
      <c r="AX283" s="13" t="s">
        <v>84</v>
      </c>
      <c r="AY283" s="213" t="s">
        <v>123</v>
      </c>
    </row>
    <row r="284" spans="1:65" s="2" customFormat="1" ht="24.2" customHeight="1">
      <c r="A284" s="32"/>
      <c r="B284" s="33"/>
      <c r="C284" s="184" t="s">
        <v>499</v>
      </c>
      <c r="D284" s="184" t="s">
        <v>126</v>
      </c>
      <c r="E284" s="185" t="s">
        <v>500</v>
      </c>
      <c r="F284" s="186" t="s">
        <v>501</v>
      </c>
      <c r="G284" s="187" t="s">
        <v>195</v>
      </c>
      <c r="H284" s="188">
        <v>6.0720000000000001</v>
      </c>
      <c r="I284" s="189"/>
      <c r="J284" s="190">
        <f>ROUND(I284*H284,2)</f>
        <v>0</v>
      </c>
      <c r="K284" s="186" t="s">
        <v>130</v>
      </c>
      <c r="L284" s="37"/>
      <c r="M284" s="191" t="s">
        <v>1</v>
      </c>
      <c r="N284" s="192" t="s">
        <v>41</v>
      </c>
      <c r="O284" s="69"/>
      <c r="P284" s="193">
        <f>O284*H284</f>
        <v>0</v>
      </c>
      <c r="Q284" s="193">
        <v>2.3369999999999998E-2</v>
      </c>
      <c r="R284" s="193">
        <f>Q284*H284</f>
        <v>0.14190264</v>
      </c>
      <c r="S284" s="193">
        <v>0</v>
      </c>
      <c r="T284" s="194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5" t="s">
        <v>260</v>
      </c>
      <c r="AT284" s="195" t="s">
        <v>126</v>
      </c>
      <c r="AU284" s="195" t="s">
        <v>86</v>
      </c>
      <c r="AY284" s="15" t="s">
        <v>123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5" t="s">
        <v>84</v>
      </c>
      <c r="BK284" s="196">
        <f>ROUND(I284*H284,2)</f>
        <v>0</v>
      </c>
      <c r="BL284" s="15" t="s">
        <v>260</v>
      </c>
      <c r="BM284" s="195" t="s">
        <v>502</v>
      </c>
    </row>
    <row r="285" spans="1:65" s="2" customFormat="1" ht="14.45" customHeight="1">
      <c r="A285" s="32"/>
      <c r="B285" s="33"/>
      <c r="C285" s="184" t="s">
        <v>503</v>
      </c>
      <c r="D285" s="184" t="s">
        <v>126</v>
      </c>
      <c r="E285" s="185" t="s">
        <v>504</v>
      </c>
      <c r="F285" s="186" t="s">
        <v>505</v>
      </c>
      <c r="G285" s="187" t="s">
        <v>255</v>
      </c>
      <c r="H285" s="188">
        <v>80</v>
      </c>
      <c r="I285" s="189"/>
      <c r="J285" s="190">
        <f>ROUND(I285*H285,2)</f>
        <v>0</v>
      </c>
      <c r="K285" s="186" t="s">
        <v>130</v>
      </c>
      <c r="L285" s="37"/>
      <c r="M285" s="191" t="s">
        <v>1</v>
      </c>
      <c r="N285" s="192" t="s">
        <v>41</v>
      </c>
      <c r="O285" s="69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95" t="s">
        <v>260</v>
      </c>
      <c r="AT285" s="195" t="s">
        <v>126</v>
      </c>
      <c r="AU285" s="195" t="s">
        <v>86</v>
      </c>
      <c r="AY285" s="15" t="s">
        <v>123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5" t="s">
        <v>84</v>
      </c>
      <c r="BK285" s="196">
        <f>ROUND(I285*H285,2)</f>
        <v>0</v>
      </c>
      <c r="BL285" s="15" t="s">
        <v>260</v>
      </c>
      <c r="BM285" s="195" t="s">
        <v>506</v>
      </c>
    </row>
    <row r="286" spans="1:65" s="13" customFormat="1" ht="11.25">
      <c r="B286" s="202"/>
      <c r="C286" s="203"/>
      <c r="D286" s="204" t="s">
        <v>197</v>
      </c>
      <c r="E286" s="205" t="s">
        <v>1</v>
      </c>
      <c r="F286" s="206" t="s">
        <v>507</v>
      </c>
      <c r="G286" s="203"/>
      <c r="H286" s="207">
        <v>80</v>
      </c>
      <c r="I286" s="208"/>
      <c r="J286" s="203"/>
      <c r="K286" s="203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197</v>
      </c>
      <c r="AU286" s="213" t="s">
        <v>86</v>
      </c>
      <c r="AV286" s="13" t="s">
        <v>86</v>
      </c>
      <c r="AW286" s="13" t="s">
        <v>32</v>
      </c>
      <c r="AX286" s="13" t="s">
        <v>84</v>
      </c>
      <c r="AY286" s="213" t="s">
        <v>123</v>
      </c>
    </row>
    <row r="287" spans="1:65" s="2" customFormat="1" ht="14.45" customHeight="1">
      <c r="A287" s="32"/>
      <c r="B287" s="33"/>
      <c r="C287" s="214" t="s">
        <v>508</v>
      </c>
      <c r="D287" s="214" t="s">
        <v>240</v>
      </c>
      <c r="E287" s="215" t="s">
        <v>509</v>
      </c>
      <c r="F287" s="216" t="s">
        <v>510</v>
      </c>
      <c r="G287" s="217" t="s">
        <v>195</v>
      </c>
      <c r="H287" s="218">
        <v>2.1120000000000001</v>
      </c>
      <c r="I287" s="219"/>
      <c r="J287" s="220">
        <f>ROUND(I287*H287,2)</f>
        <v>0</v>
      </c>
      <c r="K287" s="216" t="s">
        <v>130</v>
      </c>
      <c r="L287" s="221"/>
      <c r="M287" s="222" t="s">
        <v>1</v>
      </c>
      <c r="N287" s="223" t="s">
        <v>41</v>
      </c>
      <c r="O287" s="69"/>
      <c r="P287" s="193">
        <f>O287*H287</f>
        <v>0</v>
      </c>
      <c r="Q287" s="193">
        <v>0.55000000000000004</v>
      </c>
      <c r="R287" s="193">
        <f>Q287*H287</f>
        <v>1.1616000000000002</v>
      </c>
      <c r="S287" s="193">
        <v>0</v>
      </c>
      <c r="T287" s="19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95" t="s">
        <v>343</v>
      </c>
      <c r="AT287" s="195" t="s">
        <v>240</v>
      </c>
      <c r="AU287" s="195" t="s">
        <v>86</v>
      </c>
      <c r="AY287" s="15" t="s">
        <v>123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5" t="s">
        <v>84</v>
      </c>
      <c r="BK287" s="196">
        <f>ROUND(I287*H287,2)</f>
        <v>0</v>
      </c>
      <c r="BL287" s="15" t="s">
        <v>260</v>
      </c>
      <c r="BM287" s="195" t="s">
        <v>511</v>
      </c>
    </row>
    <row r="288" spans="1:65" s="13" customFormat="1" ht="11.25">
      <c r="B288" s="202"/>
      <c r="C288" s="203"/>
      <c r="D288" s="204" t="s">
        <v>197</v>
      </c>
      <c r="E288" s="205" t="s">
        <v>1</v>
      </c>
      <c r="F288" s="206" t="s">
        <v>512</v>
      </c>
      <c r="G288" s="203"/>
      <c r="H288" s="207">
        <v>1.92</v>
      </c>
      <c r="I288" s="208"/>
      <c r="J288" s="203"/>
      <c r="K288" s="203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197</v>
      </c>
      <c r="AU288" s="213" t="s">
        <v>86</v>
      </c>
      <c r="AV288" s="13" t="s">
        <v>86</v>
      </c>
      <c r="AW288" s="13" t="s">
        <v>32</v>
      </c>
      <c r="AX288" s="13" t="s">
        <v>84</v>
      </c>
      <c r="AY288" s="213" t="s">
        <v>123</v>
      </c>
    </row>
    <row r="289" spans="1:65" s="13" customFormat="1" ht="11.25">
      <c r="B289" s="202"/>
      <c r="C289" s="203"/>
      <c r="D289" s="204" t="s">
        <v>197</v>
      </c>
      <c r="E289" s="203"/>
      <c r="F289" s="206" t="s">
        <v>513</v>
      </c>
      <c r="G289" s="203"/>
      <c r="H289" s="207">
        <v>2.1120000000000001</v>
      </c>
      <c r="I289" s="208"/>
      <c r="J289" s="203"/>
      <c r="K289" s="203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197</v>
      </c>
      <c r="AU289" s="213" t="s">
        <v>86</v>
      </c>
      <c r="AV289" s="13" t="s">
        <v>86</v>
      </c>
      <c r="AW289" s="13" t="s">
        <v>4</v>
      </c>
      <c r="AX289" s="13" t="s">
        <v>84</v>
      </c>
      <c r="AY289" s="213" t="s">
        <v>123</v>
      </c>
    </row>
    <row r="290" spans="1:65" s="2" customFormat="1" ht="24.2" customHeight="1">
      <c r="A290" s="32"/>
      <c r="B290" s="33"/>
      <c r="C290" s="184" t="s">
        <v>514</v>
      </c>
      <c r="D290" s="184" t="s">
        <v>126</v>
      </c>
      <c r="E290" s="185" t="s">
        <v>515</v>
      </c>
      <c r="F290" s="186" t="s">
        <v>516</v>
      </c>
      <c r="G290" s="187" t="s">
        <v>255</v>
      </c>
      <c r="H290" s="188">
        <v>80</v>
      </c>
      <c r="I290" s="189"/>
      <c r="J290" s="190">
        <f>ROUND(I290*H290,2)</f>
        <v>0</v>
      </c>
      <c r="K290" s="186" t="s">
        <v>130</v>
      </c>
      <c r="L290" s="37"/>
      <c r="M290" s="191" t="s">
        <v>1</v>
      </c>
      <c r="N290" s="192" t="s">
        <v>41</v>
      </c>
      <c r="O290" s="69"/>
      <c r="P290" s="193">
        <f>O290*H290</f>
        <v>0</v>
      </c>
      <c r="Q290" s="193">
        <v>2.0000000000000001E-4</v>
      </c>
      <c r="R290" s="193">
        <f>Q290*H290</f>
        <v>1.6E-2</v>
      </c>
      <c r="S290" s="193">
        <v>0</v>
      </c>
      <c r="T290" s="194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5" t="s">
        <v>260</v>
      </c>
      <c r="AT290" s="195" t="s">
        <v>126</v>
      </c>
      <c r="AU290" s="195" t="s">
        <v>86</v>
      </c>
      <c r="AY290" s="15" t="s">
        <v>123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5" t="s">
        <v>84</v>
      </c>
      <c r="BK290" s="196">
        <f>ROUND(I290*H290,2)</f>
        <v>0</v>
      </c>
      <c r="BL290" s="15" t="s">
        <v>260</v>
      </c>
      <c r="BM290" s="195" t="s">
        <v>517</v>
      </c>
    </row>
    <row r="291" spans="1:65" s="2" customFormat="1" ht="14.45" customHeight="1">
      <c r="A291" s="32"/>
      <c r="B291" s="33"/>
      <c r="C291" s="184" t="s">
        <v>518</v>
      </c>
      <c r="D291" s="184" t="s">
        <v>126</v>
      </c>
      <c r="E291" s="185" t="s">
        <v>519</v>
      </c>
      <c r="F291" s="186" t="s">
        <v>520</v>
      </c>
      <c r="G291" s="187" t="s">
        <v>255</v>
      </c>
      <c r="H291" s="188">
        <v>1</v>
      </c>
      <c r="I291" s="189"/>
      <c r="J291" s="190">
        <f>ROUND(I291*H291,2)</f>
        <v>0</v>
      </c>
      <c r="K291" s="186" t="s">
        <v>130</v>
      </c>
      <c r="L291" s="37"/>
      <c r="M291" s="191" t="s">
        <v>1</v>
      </c>
      <c r="N291" s="192" t="s">
        <v>41</v>
      </c>
      <c r="O291" s="69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95" t="s">
        <v>260</v>
      </c>
      <c r="AT291" s="195" t="s">
        <v>126</v>
      </c>
      <c r="AU291" s="195" t="s">
        <v>86</v>
      </c>
      <c r="AY291" s="15" t="s">
        <v>123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5" t="s">
        <v>84</v>
      </c>
      <c r="BK291" s="196">
        <f>ROUND(I291*H291,2)</f>
        <v>0</v>
      </c>
      <c r="BL291" s="15" t="s">
        <v>260</v>
      </c>
      <c r="BM291" s="195" t="s">
        <v>521</v>
      </c>
    </row>
    <row r="292" spans="1:65" s="2" customFormat="1" ht="24.2" customHeight="1">
      <c r="A292" s="32"/>
      <c r="B292" s="33"/>
      <c r="C292" s="214" t="s">
        <v>522</v>
      </c>
      <c r="D292" s="214" t="s">
        <v>240</v>
      </c>
      <c r="E292" s="215" t="s">
        <v>523</v>
      </c>
      <c r="F292" s="216" t="s">
        <v>524</v>
      </c>
      <c r="G292" s="217" t="s">
        <v>191</v>
      </c>
      <c r="H292" s="218">
        <v>1</v>
      </c>
      <c r="I292" s="219"/>
      <c r="J292" s="220">
        <f>ROUND(I292*H292,2)</f>
        <v>0</v>
      </c>
      <c r="K292" s="216" t="s">
        <v>1</v>
      </c>
      <c r="L292" s="221"/>
      <c r="M292" s="222" t="s">
        <v>1</v>
      </c>
      <c r="N292" s="223" t="s">
        <v>41</v>
      </c>
      <c r="O292" s="69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95" t="s">
        <v>343</v>
      </c>
      <c r="AT292" s="195" t="s">
        <v>240</v>
      </c>
      <c r="AU292" s="195" t="s">
        <v>86</v>
      </c>
      <c r="AY292" s="15" t="s">
        <v>123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5" t="s">
        <v>84</v>
      </c>
      <c r="BK292" s="196">
        <f>ROUND(I292*H292,2)</f>
        <v>0</v>
      </c>
      <c r="BL292" s="15" t="s">
        <v>260</v>
      </c>
      <c r="BM292" s="195" t="s">
        <v>525</v>
      </c>
    </row>
    <row r="293" spans="1:65" s="2" customFormat="1" ht="24.2" customHeight="1">
      <c r="A293" s="32"/>
      <c r="B293" s="33"/>
      <c r="C293" s="184" t="s">
        <v>526</v>
      </c>
      <c r="D293" s="184" t="s">
        <v>126</v>
      </c>
      <c r="E293" s="185" t="s">
        <v>527</v>
      </c>
      <c r="F293" s="186" t="s">
        <v>528</v>
      </c>
      <c r="G293" s="187" t="s">
        <v>390</v>
      </c>
      <c r="H293" s="224"/>
      <c r="I293" s="189"/>
      <c r="J293" s="190">
        <f>ROUND(I293*H293,2)</f>
        <v>0</v>
      </c>
      <c r="K293" s="186" t="s">
        <v>130</v>
      </c>
      <c r="L293" s="37"/>
      <c r="M293" s="191" t="s">
        <v>1</v>
      </c>
      <c r="N293" s="192" t="s">
        <v>41</v>
      </c>
      <c r="O293" s="69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95" t="s">
        <v>260</v>
      </c>
      <c r="AT293" s="195" t="s">
        <v>126</v>
      </c>
      <c r="AU293" s="195" t="s">
        <v>86</v>
      </c>
      <c r="AY293" s="15" t="s">
        <v>123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5" t="s">
        <v>84</v>
      </c>
      <c r="BK293" s="196">
        <f>ROUND(I293*H293,2)</f>
        <v>0</v>
      </c>
      <c r="BL293" s="15" t="s">
        <v>260</v>
      </c>
      <c r="BM293" s="195" t="s">
        <v>529</v>
      </c>
    </row>
    <row r="294" spans="1:65" s="12" customFormat="1" ht="22.9" customHeight="1">
      <c r="B294" s="168"/>
      <c r="C294" s="169"/>
      <c r="D294" s="170" t="s">
        <v>75</v>
      </c>
      <c r="E294" s="182" t="s">
        <v>530</v>
      </c>
      <c r="F294" s="182" t="s">
        <v>531</v>
      </c>
      <c r="G294" s="169"/>
      <c r="H294" s="169"/>
      <c r="I294" s="172"/>
      <c r="J294" s="183">
        <f>BK294</f>
        <v>0</v>
      </c>
      <c r="K294" s="169"/>
      <c r="L294" s="174"/>
      <c r="M294" s="175"/>
      <c r="N294" s="176"/>
      <c r="O294" s="176"/>
      <c r="P294" s="177">
        <f>SUM(P295:P318)</f>
        <v>0</v>
      </c>
      <c r="Q294" s="176"/>
      <c r="R294" s="177">
        <f>SUM(R295:R318)</f>
        <v>3.5144407400000004</v>
      </c>
      <c r="S294" s="176"/>
      <c r="T294" s="178">
        <f>SUM(T295:T318)</f>
        <v>0</v>
      </c>
      <c r="AR294" s="179" t="s">
        <v>86</v>
      </c>
      <c r="AT294" s="180" t="s">
        <v>75</v>
      </c>
      <c r="AU294" s="180" t="s">
        <v>84</v>
      </c>
      <c r="AY294" s="179" t="s">
        <v>123</v>
      </c>
      <c r="BK294" s="181">
        <f>SUM(BK295:BK318)</f>
        <v>0</v>
      </c>
    </row>
    <row r="295" spans="1:65" s="2" customFormat="1" ht="24.2" customHeight="1">
      <c r="A295" s="32"/>
      <c r="B295" s="33"/>
      <c r="C295" s="184" t="s">
        <v>532</v>
      </c>
      <c r="D295" s="184" t="s">
        <v>126</v>
      </c>
      <c r="E295" s="185" t="s">
        <v>533</v>
      </c>
      <c r="F295" s="186" t="s">
        <v>534</v>
      </c>
      <c r="G295" s="187" t="s">
        <v>255</v>
      </c>
      <c r="H295" s="188">
        <v>77.41</v>
      </c>
      <c r="I295" s="189"/>
      <c r="J295" s="190">
        <f>ROUND(I295*H295,2)</f>
        <v>0</v>
      </c>
      <c r="K295" s="186" t="s">
        <v>130</v>
      </c>
      <c r="L295" s="37"/>
      <c r="M295" s="191" t="s">
        <v>1</v>
      </c>
      <c r="N295" s="192" t="s">
        <v>41</v>
      </c>
      <c r="O295" s="69"/>
      <c r="P295" s="193">
        <f>O295*H295</f>
        <v>0</v>
      </c>
      <c r="Q295" s="193">
        <v>4.2000000000000002E-4</v>
      </c>
      <c r="R295" s="193">
        <f>Q295*H295</f>
        <v>3.2512199999999998E-2</v>
      </c>
      <c r="S295" s="193">
        <v>0</v>
      </c>
      <c r="T295" s="194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95" t="s">
        <v>260</v>
      </c>
      <c r="AT295" s="195" t="s">
        <v>126</v>
      </c>
      <c r="AU295" s="195" t="s">
        <v>86</v>
      </c>
      <c r="AY295" s="15" t="s">
        <v>123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5" t="s">
        <v>84</v>
      </c>
      <c r="BK295" s="196">
        <f>ROUND(I295*H295,2)</f>
        <v>0</v>
      </c>
      <c r="BL295" s="15" t="s">
        <v>260</v>
      </c>
      <c r="BM295" s="195" t="s">
        <v>535</v>
      </c>
    </row>
    <row r="296" spans="1:65" s="13" customFormat="1" ht="11.25">
      <c r="B296" s="202"/>
      <c r="C296" s="203"/>
      <c r="D296" s="204" t="s">
        <v>197</v>
      </c>
      <c r="E296" s="205" t="s">
        <v>1</v>
      </c>
      <c r="F296" s="206" t="s">
        <v>408</v>
      </c>
      <c r="G296" s="203"/>
      <c r="H296" s="207">
        <v>97.44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197</v>
      </c>
      <c r="AU296" s="213" t="s">
        <v>86</v>
      </c>
      <c r="AV296" s="13" t="s">
        <v>86</v>
      </c>
      <c r="AW296" s="13" t="s">
        <v>32</v>
      </c>
      <c r="AX296" s="13" t="s">
        <v>76</v>
      </c>
      <c r="AY296" s="213" t="s">
        <v>123</v>
      </c>
    </row>
    <row r="297" spans="1:65" s="13" customFormat="1" ht="11.25">
      <c r="B297" s="202"/>
      <c r="C297" s="203"/>
      <c r="D297" s="204" t="s">
        <v>197</v>
      </c>
      <c r="E297" s="205" t="s">
        <v>1</v>
      </c>
      <c r="F297" s="206" t="s">
        <v>409</v>
      </c>
      <c r="G297" s="203"/>
      <c r="H297" s="207">
        <v>-2.7</v>
      </c>
      <c r="I297" s="208"/>
      <c r="J297" s="203"/>
      <c r="K297" s="203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197</v>
      </c>
      <c r="AU297" s="213" t="s">
        <v>86</v>
      </c>
      <c r="AV297" s="13" t="s">
        <v>86</v>
      </c>
      <c r="AW297" s="13" t="s">
        <v>32</v>
      </c>
      <c r="AX297" s="13" t="s">
        <v>76</v>
      </c>
      <c r="AY297" s="213" t="s">
        <v>123</v>
      </c>
    </row>
    <row r="298" spans="1:65" s="13" customFormat="1" ht="11.25">
      <c r="B298" s="202"/>
      <c r="C298" s="203"/>
      <c r="D298" s="204" t="s">
        <v>197</v>
      </c>
      <c r="E298" s="205" t="s">
        <v>1</v>
      </c>
      <c r="F298" s="206" t="s">
        <v>410</v>
      </c>
      <c r="G298" s="203"/>
      <c r="H298" s="207">
        <v>-1.68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197</v>
      </c>
      <c r="AU298" s="213" t="s">
        <v>86</v>
      </c>
      <c r="AV298" s="13" t="s">
        <v>86</v>
      </c>
      <c r="AW298" s="13" t="s">
        <v>32</v>
      </c>
      <c r="AX298" s="13" t="s">
        <v>76</v>
      </c>
      <c r="AY298" s="213" t="s">
        <v>123</v>
      </c>
    </row>
    <row r="299" spans="1:65" s="13" customFormat="1" ht="11.25">
      <c r="B299" s="202"/>
      <c r="C299" s="203"/>
      <c r="D299" s="204" t="s">
        <v>197</v>
      </c>
      <c r="E299" s="205" t="s">
        <v>1</v>
      </c>
      <c r="F299" s="206" t="s">
        <v>411</v>
      </c>
      <c r="G299" s="203"/>
      <c r="H299" s="207">
        <v>-3.15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197</v>
      </c>
      <c r="AU299" s="213" t="s">
        <v>86</v>
      </c>
      <c r="AV299" s="13" t="s">
        <v>86</v>
      </c>
      <c r="AW299" s="13" t="s">
        <v>32</v>
      </c>
      <c r="AX299" s="13" t="s">
        <v>76</v>
      </c>
      <c r="AY299" s="213" t="s">
        <v>123</v>
      </c>
    </row>
    <row r="300" spans="1:65" s="13" customFormat="1" ht="11.25">
      <c r="B300" s="202"/>
      <c r="C300" s="203"/>
      <c r="D300" s="204" t="s">
        <v>197</v>
      </c>
      <c r="E300" s="205" t="s">
        <v>1</v>
      </c>
      <c r="F300" s="206" t="s">
        <v>412</v>
      </c>
      <c r="G300" s="203"/>
      <c r="H300" s="207">
        <v>-12.5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197</v>
      </c>
      <c r="AU300" s="213" t="s">
        <v>86</v>
      </c>
      <c r="AV300" s="13" t="s">
        <v>86</v>
      </c>
      <c r="AW300" s="13" t="s">
        <v>32</v>
      </c>
      <c r="AX300" s="13" t="s">
        <v>76</v>
      </c>
      <c r="AY300" s="213" t="s">
        <v>123</v>
      </c>
    </row>
    <row r="301" spans="1:65" s="2" customFormat="1" ht="14.45" customHeight="1">
      <c r="A301" s="32"/>
      <c r="B301" s="33"/>
      <c r="C301" s="214" t="s">
        <v>536</v>
      </c>
      <c r="D301" s="214" t="s">
        <v>240</v>
      </c>
      <c r="E301" s="215" t="s">
        <v>537</v>
      </c>
      <c r="F301" s="216" t="s">
        <v>538</v>
      </c>
      <c r="G301" s="217" t="s">
        <v>255</v>
      </c>
      <c r="H301" s="218">
        <v>85.150999999999996</v>
      </c>
      <c r="I301" s="219"/>
      <c r="J301" s="220">
        <f>ROUND(I301*H301,2)</f>
        <v>0</v>
      </c>
      <c r="K301" s="216" t="s">
        <v>130</v>
      </c>
      <c r="L301" s="221"/>
      <c r="M301" s="222" t="s">
        <v>1</v>
      </c>
      <c r="N301" s="223" t="s">
        <v>41</v>
      </c>
      <c r="O301" s="69"/>
      <c r="P301" s="193">
        <f>O301*H301</f>
        <v>0</v>
      </c>
      <c r="Q301" s="193">
        <v>1.0500000000000001E-2</v>
      </c>
      <c r="R301" s="193">
        <f>Q301*H301</f>
        <v>0.89408549999999998</v>
      </c>
      <c r="S301" s="193">
        <v>0</v>
      </c>
      <c r="T301" s="19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95" t="s">
        <v>343</v>
      </c>
      <c r="AT301" s="195" t="s">
        <v>240</v>
      </c>
      <c r="AU301" s="195" t="s">
        <v>86</v>
      </c>
      <c r="AY301" s="15" t="s">
        <v>123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5" t="s">
        <v>84</v>
      </c>
      <c r="BK301" s="196">
        <f>ROUND(I301*H301,2)</f>
        <v>0</v>
      </c>
      <c r="BL301" s="15" t="s">
        <v>260</v>
      </c>
      <c r="BM301" s="195" t="s">
        <v>539</v>
      </c>
    </row>
    <row r="302" spans="1:65" s="13" customFormat="1" ht="11.25">
      <c r="B302" s="202"/>
      <c r="C302" s="203"/>
      <c r="D302" s="204" t="s">
        <v>197</v>
      </c>
      <c r="E302" s="203"/>
      <c r="F302" s="206" t="s">
        <v>540</v>
      </c>
      <c r="G302" s="203"/>
      <c r="H302" s="207">
        <v>85.150999999999996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197</v>
      </c>
      <c r="AU302" s="213" t="s">
        <v>86</v>
      </c>
      <c r="AV302" s="13" t="s">
        <v>86</v>
      </c>
      <c r="AW302" s="13" t="s">
        <v>4</v>
      </c>
      <c r="AX302" s="13" t="s">
        <v>84</v>
      </c>
      <c r="AY302" s="213" t="s">
        <v>123</v>
      </c>
    </row>
    <row r="303" spans="1:65" s="2" customFormat="1" ht="14.45" customHeight="1">
      <c r="A303" s="32"/>
      <c r="B303" s="33"/>
      <c r="C303" s="184" t="s">
        <v>541</v>
      </c>
      <c r="D303" s="184" t="s">
        <v>126</v>
      </c>
      <c r="E303" s="185" t="s">
        <v>542</v>
      </c>
      <c r="F303" s="186" t="s">
        <v>543</v>
      </c>
      <c r="G303" s="187" t="s">
        <v>255</v>
      </c>
      <c r="H303" s="188">
        <v>88.36</v>
      </c>
      <c r="I303" s="189"/>
      <c r="J303" s="190">
        <f>ROUND(I303*H303,2)</f>
        <v>0</v>
      </c>
      <c r="K303" s="186" t="s">
        <v>130</v>
      </c>
      <c r="L303" s="37"/>
      <c r="M303" s="191" t="s">
        <v>1</v>
      </c>
      <c r="N303" s="192" t="s">
        <v>41</v>
      </c>
      <c r="O303" s="69"/>
      <c r="P303" s="193">
        <f>O303*H303</f>
        <v>0</v>
      </c>
      <c r="Q303" s="193">
        <v>4.0999999999999999E-4</v>
      </c>
      <c r="R303" s="193">
        <f>Q303*H303</f>
        <v>3.6227599999999999E-2</v>
      </c>
      <c r="S303" s="193">
        <v>0</v>
      </c>
      <c r="T303" s="194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95" t="s">
        <v>260</v>
      </c>
      <c r="AT303" s="195" t="s">
        <v>126</v>
      </c>
      <c r="AU303" s="195" t="s">
        <v>86</v>
      </c>
      <c r="AY303" s="15" t="s">
        <v>123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5" t="s">
        <v>84</v>
      </c>
      <c r="BK303" s="196">
        <f>ROUND(I303*H303,2)</f>
        <v>0</v>
      </c>
      <c r="BL303" s="15" t="s">
        <v>260</v>
      </c>
      <c r="BM303" s="195" t="s">
        <v>544</v>
      </c>
    </row>
    <row r="304" spans="1:65" s="13" customFormat="1" ht="11.25">
      <c r="B304" s="202"/>
      <c r="C304" s="203"/>
      <c r="D304" s="204" t="s">
        <v>197</v>
      </c>
      <c r="E304" s="205" t="s">
        <v>1</v>
      </c>
      <c r="F304" s="206" t="s">
        <v>362</v>
      </c>
      <c r="G304" s="203"/>
      <c r="H304" s="207">
        <v>88.36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197</v>
      </c>
      <c r="AU304" s="213" t="s">
        <v>86</v>
      </c>
      <c r="AV304" s="13" t="s">
        <v>86</v>
      </c>
      <c r="AW304" s="13" t="s">
        <v>32</v>
      </c>
      <c r="AX304" s="13" t="s">
        <v>84</v>
      </c>
      <c r="AY304" s="213" t="s">
        <v>123</v>
      </c>
    </row>
    <row r="305" spans="1:65" s="2" customFormat="1" ht="14.45" customHeight="1">
      <c r="A305" s="32"/>
      <c r="B305" s="33"/>
      <c r="C305" s="214" t="s">
        <v>545</v>
      </c>
      <c r="D305" s="214" t="s">
        <v>240</v>
      </c>
      <c r="E305" s="215" t="s">
        <v>537</v>
      </c>
      <c r="F305" s="216" t="s">
        <v>538</v>
      </c>
      <c r="G305" s="217" t="s">
        <v>255</v>
      </c>
      <c r="H305" s="218">
        <v>97.195999999999998</v>
      </c>
      <c r="I305" s="219"/>
      <c r="J305" s="220">
        <f>ROUND(I305*H305,2)</f>
        <v>0</v>
      </c>
      <c r="K305" s="216" t="s">
        <v>130</v>
      </c>
      <c r="L305" s="221"/>
      <c r="M305" s="222" t="s">
        <v>1</v>
      </c>
      <c r="N305" s="223" t="s">
        <v>41</v>
      </c>
      <c r="O305" s="69"/>
      <c r="P305" s="193">
        <f>O305*H305</f>
        <v>0</v>
      </c>
      <c r="Q305" s="193">
        <v>1.0500000000000001E-2</v>
      </c>
      <c r="R305" s="193">
        <f>Q305*H305</f>
        <v>1.0205580000000001</v>
      </c>
      <c r="S305" s="193">
        <v>0</v>
      </c>
      <c r="T305" s="194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95" t="s">
        <v>343</v>
      </c>
      <c r="AT305" s="195" t="s">
        <v>240</v>
      </c>
      <c r="AU305" s="195" t="s">
        <v>86</v>
      </c>
      <c r="AY305" s="15" t="s">
        <v>123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5" t="s">
        <v>84</v>
      </c>
      <c r="BK305" s="196">
        <f>ROUND(I305*H305,2)</f>
        <v>0</v>
      </c>
      <c r="BL305" s="15" t="s">
        <v>260</v>
      </c>
      <c r="BM305" s="195" t="s">
        <v>546</v>
      </c>
    </row>
    <row r="306" spans="1:65" s="13" customFormat="1" ht="11.25">
      <c r="B306" s="202"/>
      <c r="C306" s="203"/>
      <c r="D306" s="204" t="s">
        <v>197</v>
      </c>
      <c r="E306" s="203"/>
      <c r="F306" s="206" t="s">
        <v>547</v>
      </c>
      <c r="G306" s="203"/>
      <c r="H306" s="207">
        <v>97.195999999999998</v>
      </c>
      <c r="I306" s="208"/>
      <c r="J306" s="203"/>
      <c r="K306" s="203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197</v>
      </c>
      <c r="AU306" s="213" t="s">
        <v>86</v>
      </c>
      <c r="AV306" s="13" t="s">
        <v>86</v>
      </c>
      <c r="AW306" s="13" t="s">
        <v>4</v>
      </c>
      <c r="AX306" s="13" t="s">
        <v>84</v>
      </c>
      <c r="AY306" s="213" t="s">
        <v>123</v>
      </c>
    </row>
    <row r="307" spans="1:65" s="2" customFormat="1" ht="14.45" customHeight="1">
      <c r="A307" s="32"/>
      <c r="B307" s="33"/>
      <c r="C307" s="184" t="s">
        <v>548</v>
      </c>
      <c r="D307" s="184" t="s">
        <v>126</v>
      </c>
      <c r="E307" s="185" t="s">
        <v>549</v>
      </c>
      <c r="F307" s="186" t="s">
        <v>550</v>
      </c>
      <c r="G307" s="187" t="s">
        <v>255</v>
      </c>
      <c r="H307" s="188">
        <v>88.36</v>
      </c>
      <c r="I307" s="189"/>
      <c r="J307" s="190">
        <f>ROUND(I307*H307,2)</f>
        <v>0</v>
      </c>
      <c r="K307" s="186" t="s">
        <v>130</v>
      </c>
      <c r="L307" s="37"/>
      <c r="M307" s="191" t="s">
        <v>1</v>
      </c>
      <c r="N307" s="192" t="s">
        <v>41</v>
      </c>
      <c r="O307" s="69"/>
      <c r="P307" s="193">
        <f>O307*H307</f>
        <v>0</v>
      </c>
      <c r="Q307" s="193">
        <v>0</v>
      </c>
      <c r="R307" s="193">
        <f>Q307*H307</f>
        <v>0</v>
      </c>
      <c r="S307" s="193">
        <v>0</v>
      </c>
      <c r="T307" s="194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95" t="s">
        <v>260</v>
      </c>
      <c r="AT307" s="195" t="s">
        <v>126</v>
      </c>
      <c r="AU307" s="195" t="s">
        <v>86</v>
      </c>
      <c r="AY307" s="15" t="s">
        <v>123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5" t="s">
        <v>84</v>
      </c>
      <c r="BK307" s="196">
        <f>ROUND(I307*H307,2)</f>
        <v>0</v>
      </c>
      <c r="BL307" s="15" t="s">
        <v>260</v>
      </c>
      <c r="BM307" s="195" t="s">
        <v>551</v>
      </c>
    </row>
    <row r="308" spans="1:65" s="2" customFormat="1" ht="24.2" customHeight="1">
      <c r="A308" s="32"/>
      <c r="B308" s="33"/>
      <c r="C308" s="214" t="s">
        <v>552</v>
      </c>
      <c r="D308" s="214" t="s">
        <v>240</v>
      </c>
      <c r="E308" s="215" t="s">
        <v>424</v>
      </c>
      <c r="F308" s="216" t="s">
        <v>425</v>
      </c>
      <c r="G308" s="217" t="s">
        <v>255</v>
      </c>
      <c r="H308" s="218">
        <v>97.195999999999998</v>
      </c>
      <c r="I308" s="219"/>
      <c r="J308" s="220">
        <f>ROUND(I308*H308,2)</f>
        <v>0</v>
      </c>
      <c r="K308" s="216" t="s">
        <v>130</v>
      </c>
      <c r="L308" s="221"/>
      <c r="M308" s="222" t="s">
        <v>1</v>
      </c>
      <c r="N308" s="223" t="s">
        <v>41</v>
      </c>
      <c r="O308" s="69"/>
      <c r="P308" s="193">
        <f>O308*H308</f>
        <v>0</v>
      </c>
      <c r="Q308" s="193">
        <v>1.3999999999999999E-4</v>
      </c>
      <c r="R308" s="193">
        <f>Q308*H308</f>
        <v>1.3607439999999998E-2</v>
      </c>
      <c r="S308" s="193">
        <v>0</v>
      </c>
      <c r="T308" s="194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95" t="s">
        <v>343</v>
      </c>
      <c r="AT308" s="195" t="s">
        <v>240</v>
      </c>
      <c r="AU308" s="195" t="s">
        <v>86</v>
      </c>
      <c r="AY308" s="15" t="s">
        <v>123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5" t="s">
        <v>84</v>
      </c>
      <c r="BK308" s="196">
        <f>ROUND(I308*H308,2)</f>
        <v>0</v>
      </c>
      <c r="BL308" s="15" t="s">
        <v>260</v>
      </c>
      <c r="BM308" s="195" t="s">
        <v>553</v>
      </c>
    </row>
    <row r="309" spans="1:65" s="13" customFormat="1" ht="11.25">
      <c r="B309" s="202"/>
      <c r="C309" s="203"/>
      <c r="D309" s="204" t="s">
        <v>197</v>
      </c>
      <c r="E309" s="203"/>
      <c r="F309" s="206" t="s">
        <v>547</v>
      </c>
      <c r="G309" s="203"/>
      <c r="H309" s="207">
        <v>97.195999999999998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197</v>
      </c>
      <c r="AU309" s="213" t="s">
        <v>86</v>
      </c>
      <c r="AV309" s="13" t="s">
        <v>86</v>
      </c>
      <c r="AW309" s="13" t="s">
        <v>4</v>
      </c>
      <c r="AX309" s="13" t="s">
        <v>84</v>
      </c>
      <c r="AY309" s="213" t="s">
        <v>123</v>
      </c>
    </row>
    <row r="310" spans="1:65" s="2" customFormat="1" ht="24.2" customHeight="1">
      <c r="A310" s="32"/>
      <c r="B310" s="33"/>
      <c r="C310" s="184" t="s">
        <v>554</v>
      </c>
      <c r="D310" s="184" t="s">
        <v>126</v>
      </c>
      <c r="E310" s="185" t="s">
        <v>555</v>
      </c>
      <c r="F310" s="186" t="s">
        <v>556</v>
      </c>
      <c r="G310" s="187" t="s">
        <v>148</v>
      </c>
      <c r="H310" s="188">
        <v>121</v>
      </c>
      <c r="I310" s="189"/>
      <c r="J310" s="190">
        <f>ROUND(I310*H310,2)</f>
        <v>0</v>
      </c>
      <c r="K310" s="186" t="s">
        <v>130</v>
      </c>
      <c r="L310" s="37"/>
      <c r="M310" s="191" t="s">
        <v>1</v>
      </c>
      <c r="N310" s="192" t="s">
        <v>41</v>
      </c>
      <c r="O310" s="69"/>
      <c r="P310" s="193">
        <f>O310*H310</f>
        <v>0</v>
      </c>
      <c r="Q310" s="193">
        <v>0</v>
      </c>
      <c r="R310" s="193">
        <f>Q310*H310</f>
        <v>0</v>
      </c>
      <c r="S310" s="193">
        <v>0</v>
      </c>
      <c r="T310" s="194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5" t="s">
        <v>260</v>
      </c>
      <c r="AT310" s="195" t="s">
        <v>126</v>
      </c>
      <c r="AU310" s="195" t="s">
        <v>86</v>
      </c>
      <c r="AY310" s="15" t="s">
        <v>123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5" t="s">
        <v>84</v>
      </c>
      <c r="BK310" s="196">
        <f>ROUND(I310*H310,2)</f>
        <v>0</v>
      </c>
      <c r="BL310" s="15" t="s">
        <v>260</v>
      </c>
      <c r="BM310" s="195" t="s">
        <v>557</v>
      </c>
    </row>
    <row r="311" spans="1:65" s="13" customFormat="1" ht="11.25">
      <c r="B311" s="202"/>
      <c r="C311" s="203"/>
      <c r="D311" s="204" t="s">
        <v>197</v>
      </c>
      <c r="E311" s="205" t="s">
        <v>1</v>
      </c>
      <c r="F311" s="206" t="s">
        <v>558</v>
      </c>
      <c r="G311" s="203"/>
      <c r="H311" s="207">
        <v>121</v>
      </c>
      <c r="I311" s="208"/>
      <c r="J311" s="203"/>
      <c r="K311" s="203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197</v>
      </c>
      <c r="AU311" s="213" t="s">
        <v>86</v>
      </c>
      <c r="AV311" s="13" t="s">
        <v>86</v>
      </c>
      <c r="AW311" s="13" t="s">
        <v>32</v>
      </c>
      <c r="AX311" s="13" t="s">
        <v>84</v>
      </c>
      <c r="AY311" s="213" t="s">
        <v>123</v>
      </c>
    </row>
    <row r="312" spans="1:65" s="2" customFormat="1" ht="24.2" customHeight="1">
      <c r="A312" s="32"/>
      <c r="B312" s="33"/>
      <c r="C312" s="214" t="s">
        <v>559</v>
      </c>
      <c r="D312" s="214" t="s">
        <v>240</v>
      </c>
      <c r="E312" s="215" t="s">
        <v>560</v>
      </c>
      <c r="F312" s="216" t="s">
        <v>561</v>
      </c>
      <c r="G312" s="217" t="s">
        <v>148</v>
      </c>
      <c r="H312" s="218">
        <v>121</v>
      </c>
      <c r="I312" s="219"/>
      <c r="J312" s="220">
        <f>ROUND(I312*H312,2)</f>
        <v>0</v>
      </c>
      <c r="K312" s="216" t="s">
        <v>130</v>
      </c>
      <c r="L312" s="221"/>
      <c r="M312" s="222" t="s">
        <v>1</v>
      </c>
      <c r="N312" s="223" t="s">
        <v>41</v>
      </c>
      <c r="O312" s="69"/>
      <c r="P312" s="193">
        <f>O312*H312</f>
        <v>0</v>
      </c>
      <c r="Q312" s="193">
        <v>1.2E-2</v>
      </c>
      <c r="R312" s="193">
        <f>Q312*H312</f>
        <v>1.452</v>
      </c>
      <c r="S312" s="193">
        <v>0</v>
      </c>
      <c r="T312" s="194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5" t="s">
        <v>343</v>
      </c>
      <c r="AT312" s="195" t="s">
        <v>240</v>
      </c>
      <c r="AU312" s="195" t="s">
        <v>86</v>
      </c>
      <c r="AY312" s="15" t="s">
        <v>123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5" t="s">
        <v>84</v>
      </c>
      <c r="BK312" s="196">
        <f>ROUND(I312*H312,2)</f>
        <v>0</v>
      </c>
      <c r="BL312" s="15" t="s">
        <v>260</v>
      </c>
      <c r="BM312" s="195" t="s">
        <v>562</v>
      </c>
    </row>
    <row r="313" spans="1:65" s="2" customFormat="1" ht="24.2" customHeight="1">
      <c r="A313" s="32"/>
      <c r="B313" s="33"/>
      <c r="C313" s="184" t="s">
        <v>563</v>
      </c>
      <c r="D313" s="184" t="s">
        <v>126</v>
      </c>
      <c r="E313" s="185" t="s">
        <v>564</v>
      </c>
      <c r="F313" s="186" t="s">
        <v>565</v>
      </c>
      <c r="G313" s="187" t="s">
        <v>148</v>
      </c>
      <c r="H313" s="188">
        <v>72</v>
      </c>
      <c r="I313" s="189"/>
      <c r="J313" s="190">
        <f>ROUND(I313*H313,2)</f>
        <v>0</v>
      </c>
      <c r="K313" s="186" t="s">
        <v>130</v>
      </c>
      <c r="L313" s="37"/>
      <c r="M313" s="191" t="s">
        <v>1</v>
      </c>
      <c r="N313" s="192" t="s">
        <v>41</v>
      </c>
      <c r="O313" s="69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95" t="s">
        <v>260</v>
      </c>
      <c r="AT313" s="195" t="s">
        <v>126</v>
      </c>
      <c r="AU313" s="195" t="s">
        <v>86</v>
      </c>
      <c r="AY313" s="15" t="s">
        <v>123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5" t="s">
        <v>84</v>
      </c>
      <c r="BK313" s="196">
        <f>ROUND(I313*H313,2)</f>
        <v>0</v>
      </c>
      <c r="BL313" s="15" t="s">
        <v>260</v>
      </c>
      <c r="BM313" s="195" t="s">
        <v>566</v>
      </c>
    </row>
    <row r="314" spans="1:65" s="13" customFormat="1" ht="11.25">
      <c r="B314" s="202"/>
      <c r="C314" s="203"/>
      <c r="D314" s="204" t="s">
        <v>197</v>
      </c>
      <c r="E314" s="205" t="s">
        <v>1</v>
      </c>
      <c r="F314" s="206" t="s">
        <v>567</v>
      </c>
      <c r="G314" s="203"/>
      <c r="H314" s="207">
        <v>72</v>
      </c>
      <c r="I314" s="208"/>
      <c r="J314" s="203"/>
      <c r="K314" s="203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197</v>
      </c>
      <c r="AU314" s="213" t="s">
        <v>86</v>
      </c>
      <c r="AV314" s="13" t="s">
        <v>86</v>
      </c>
      <c r="AW314" s="13" t="s">
        <v>32</v>
      </c>
      <c r="AX314" s="13" t="s">
        <v>84</v>
      </c>
      <c r="AY314" s="213" t="s">
        <v>123</v>
      </c>
    </row>
    <row r="315" spans="1:65" s="2" customFormat="1" ht="24.2" customHeight="1">
      <c r="A315" s="32"/>
      <c r="B315" s="33"/>
      <c r="C315" s="214" t="s">
        <v>568</v>
      </c>
      <c r="D315" s="214" t="s">
        <v>240</v>
      </c>
      <c r="E315" s="215" t="s">
        <v>494</v>
      </c>
      <c r="F315" s="216" t="s">
        <v>495</v>
      </c>
      <c r="G315" s="217" t="s">
        <v>195</v>
      </c>
      <c r="H315" s="218">
        <v>0.11899999999999999</v>
      </c>
      <c r="I315" s="219"/>
      <c r="J315" s="220">
        <f>ROUND(I315*H315,2)</f>
        <v>0</v>
      </c>
      <c r="K315" s="216" t="s">
        <v>130</v>
      </c>
      <c r="L315" s="221"/>
      <c r="M315" s="222" t="s">
        <v>1</v>
      </c>
      <c r="N315" s="223" t="s">
        <v>41</v>
      </c>
      <c r="O315" s="69"/>
      <c r="P315" s="193">
        <f>O315*H315</f>
        <v>0</v>
      </c>
      <c r="Q315" s="193">
        <v>0.55000000000000004</v>
      </c>
      <c r="R315" s="193">
        <f>Q315*H315</f>
        <v>6.5450000000000008E-2</v>
      </c>
      <c r="S315" s="193">
        <v>0</v>
      </c>
      <c r="T315" s="194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95" t="s">
        <v>343</v>
      </c>
      <c r="AT315" s="195" t="s">
        <v>240</v>
      </c>
      <c r="AU315" s="195" t="s">
        <v>86</v>
      </c>
      <c r="AY315" s="15" t="s">
        <v>123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15" t="s">
        <v>84</v>
      </c>
      <c r="BK315" s="196">
        <f>ROUND(I315*H315,2)</f>
        <v>0</v>
      </c>
      <c r="BL315" s="15" t="s">
        <v>260</v>
      </c>
      <c r="BM315" s="195" t="s">
        <v>569</v>
      </c>
    </row>
    <row r="316" spans="1:65" s="13" customFormat="1" ht="11.25">
      <c r="B316" s="202"/>
      <c r="C316" s="203"/>
      <c r="D316" s="204" t="s">
        <v>197</v>
      </c>
      <c r="E316" s="205" t="s">
        <v>1</v>
      </c>
      <c r="F316" s="206" t="s">
        <v>570</v>
      </c>
      <c r="G316" s="203"/>
      <c r="H316" s="207">
        <v>0.108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197</v>
      </c>
      <c r="AU316" s="213" t="s">
        <v>86</v>
      </c>
      <c r="AV316" s="13" t="s">
        <v>86</v>
      </c>
      <c r="AW316" s="13" t="s">
        <v>32</v>
      </c>
      <c r="AX316" s="13" t="s">
        <v>84</v>
      </c>
      <c r="AY316" s="213" t="s">
        <v>123</v>
      </c>
    </row>
    <row r="317" spans="1:65" s="13" customFormat="1" ht="11.25">
      <c r="B317" s="202"/>
      <c r="C317" s="203"/>
      <c r="D317" s="204" t="s">
        <v>197</v>
      </c>
      <c r="E317" s="203"/>
      <c r="F317" s="206" t="s">
        <v>571</v>
      </c>
      <c r="G317" s="203"/>
      <c r="H317" s="207">
        <v>0.11899999999999999</v>
      </c>
      <c r="I317" s="208"/>
      <c r="J317" s="203"/>
      <c r="K317" s="203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197</v>
      </c>
      <c r="AU317" s="213" t="s">
        <v>86</v>
      </c>
      <c r="AV317" s="13" t="s">
        <v>86</v>
      </c>
      <c r="AW317" s="13" t="s">
        <v>4</v>
      </c>
      <c r="AX317" s="13" t="s">
        <v>84</v>
      </c>
      <c r="AY317" s="213" t="s">
        <v>123</v>
      </c>
    </row>
    <row r="318" spans="1:65" s="2" customFormat="1" ht="24.2" customHeight="1">
      <c r="A318" s="32"/>
      <c r="B318" s="33"/>
      <c r="C318" s="184" t="s">
        <v>572</v>
      </c>
      <c r="D318" s="184" t="s">
        <v>126</v>
      </c>
      <c r="E318" s="185" t="s">
        <v>573</v>
      </c>
      <c r="F318" s="186" t="s">
        <v>574</v>
      </c>
      <c r="G318" s="187" t="s">
        <v>390</v>
      </c>
      <c r="H318" s="224"/>
      <c r="I318" s="189"/>
      <c r="J318" s="190">
        <f>ROUND(I318*H318,2)</f>
        <v>0</v>
      </c>
      <c r="K318" s="186" t="s">
        <v>130</v>
      </c>
      <c r="L318" s="37"/>
      <c r="M318" s="191" t="s">
        <v>1</v>
      </c>
      <c r="N318" s="192" t="s">
        <v>41</v>
      </c>
      <c r="O318" s="69"/>
      <c r="P318" s="193">
        <f>O318*H318</f>
        <v>0</v>
      </c>
      <c r="Q318" s="193">
        <v>0</v>
      </c>
      <c r="R318" s="193">
        <f>Q318*H318</f>
        <v>0</v>
      </c>
      <c r="S318" s="193">
        <v>0</v>
      </c>
      <c r="T318" s="194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95" t="s">
        <v>260</v>
      </c>
      <c r="AT318" s="195" t="s">
        <v>126</v>
      </c>
      <c r="AU318" s="195" t="s">
        <v>86</v>
      </c>
      <c r="AY318" s="15" t="s">
        <v>123</v>
      </c>
      <c r="BE318" s="196">
        <f>IF(N318="základní",J318,0)</f>
        <v>0</v>
      </c>
      <c r="BF318" s="196">
        <f>IF(N318="snížená",J318,0)</f>
        <v>0</v>
      </c>
      <c r="BG318" s="196">
        <f>IF(N318="zákl. přenesená",J318,0)</f>
        <v>0</v>
      </c>
      <c r="BH318" s="196">
        <f>IF(N318="sníž. přenesená",J318,0)</f>
        <v>0</v>
      </c>
      <c r="BI318" s="196">
        <f>IF(N318="nulová",J318,0)</f>
        <v>0</v>
      </c>
      <c r="BJ318" s="15" t="s">
        <v>84</v>
      </c>
      <c r="BK318" s="196">
        <f>ROUND(I318*H318,2)</f>
        <v>0</v>
      </c>
      <c r="BL318" s="15" t="s">
        <v>260</v>
      </c>
      <c r="BM318" s="195" t="s">
        <v>575</v>
      </c>
    </row>
    <row r="319" spans="1:65" s="12" customFormat="1" ht="22.9" customHeight="1">
      <c r="B319" s="168"/>
      <c r="C319" s="169"/>
      <c r="D319" s="170" t="s">
        <v>75</v>
      </c>
      <c r="E319" s="182" t="s">
        <v>576</v>
      </c>
      <c r="F319" s="182" t="s">
        <v>577</v>
      </c>
      <c r="G319" s="169"/>
      <c r="H319" s="169"/>
      <c r="I319" s="172"/>
      <c r="J319" s="183">
        <f>BK319</f>
        <v>0</v>
      </c>
      <c r="K319" s="169"/>
      <c r="L319" s="174"/>
      <c r="M319" s="175"/>
      <c r="N319" s="176"/>
      <c r="O319" s="176"/>
      <c r="P319" s="177">
        <f>SUM(P320:P329)</f>
        <v>0</v>
      </c>
      <c r="Q319" s="176"/>
      <c r="R319" s="177">
        <f>SUM(R320:R329)</f>
        <v>0.17595</v>
      </c>
      <c r="S319" s="176"/>
      <c r="T319" s="178">
        <f>SUM(T320:T329)</f>
        <v>0</v>
      </c>
      <c r="AR319" s="179" t="s">
        <v>86</v>
      </c>
      <c r="AT319" s="180" t="s">
        <v>75</v>
      </c>
      <c r="AU319" s="180" t="s">
        <v>84</v>
      </c>
      <c r="AY319" s="179" t="s">
        <v>123</v>
      </c>
      <c r="BK319" s="181">
        <f>SUM(BK320:BK329)</f>
        <v>0</v>
      </c>
    </row>
    <row r="320" spans="1:65" s="2" customFormat="1" ht="24.2" customHeight="1">
      <c r="A320" s="32"/>
      <c r="B320" s="33"/>
      <c r="C320" s="184" t="s">
        <v>578</v>
      </c>
      <c r="D320" s="184" t="s">
        <v>126</v>
      </c>
      <c r="E320" s="185" t="s">
        <v>579</v>
      </c>
      <c r="F320" s="186" t="s">
        <v>580</v>
      </c>
      <c r="G320" s="187" t="s">
        <v>148</v>
      </c>
      <c r="H320" s="188">
        <v>23.2</v>
      </c>
      <c r="I320" s="189"/>
      <c r="J320" s="190">
        <f>ROUND(I320*H320,2)</f>
        <v>0</v>
      </c>
      <c r="K320" s="186" t="s">
        <v>130</v>
      </c>
      <c r="L320" s="37"/>
      <c r="M320" s="191" t="s">
        <v>1</v>
      </c>
      <c r="N320" s="192" t="s">
        <v>41</v>
      </c>
      <c r="O320" s="69"/>
      <c r="P320" s="193">
        <f>O320*H320</f>
        <v>0</v>
      </c>
      <c r="Q320" s="193">
        <v>2.1800000000000001E-3</v>
      </c>
      <c r="R320" s="193">
        <f>Q320*H320</f>
        <v>5.0576000000000003E-2</v>
      </c>
      <c r="S320" s="193">
        <v>0</v>
      </c>
      <c r="T320" s="194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95" t="s">
        <v>260</v>
      </c>
      <c r="AT320" s="195" t="s">
        <v>126</v>
      </c>
      <c r="AU320" s="195" t="s">
        <v>86</v>
      </c>
      <c r="AY320" s="15" t="s">
        <v>123</v>
      </c>
      <c r="BE320" s="196">
        <f>IF(N320="základní",J320,0)</f>
        <v>0</v>
      </c>
      <c r="BF320" s="196">
        <f>IF(N320="snížená",J320,0)</f>
        <v>0</v>
      </c>
      <c r="BG320" s="196">
        <f>IF(N320="zákl. přenesená",J320,0)</f>
        <v>0</v>
      </c>
      <c r="BH320" s="196">
        <f>IF(N320="sníž. přenesená",J320,0)</f>
        <v>0</v>
      </c>
      <c r="BI320" s="196">
        <f>IF(N320="nulová",J320,0)</f>
        <v>0</v>
      </c>
      <c r="BJ320" s="15" t="s">
        <v>84</v>
      </c>
      <c r="BK320" s="196">
        <f>ROUND(I320*H320,2)</f>
        <v>0</v>
      </c>
      <c r="BL320" s="15" t="s">
        <v>260</v>
      </c>
      <c r="BM320" s="195" t="s">
        <v>581</v>
      </c>
    </row>
    <row r="321" spans="1:65" s="13" customFormat="1" ht="11.25">
      <c r="B321" s="202"/>
      <c r="C321" s="203"/>
      <c r="D321" s="204" t="s">
        <v>197</v>
      </c>
      <c r="E321" s="205" t="s">
        <v>1</v>
      </c>
      <c r="F321" s="206" t="s">
        <v>582</v>
      </c>
      <c r="G321" s="203"/>
      <c r="H321" s="207">
        <v>23.2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197</v>
      </c>
      <c r="AU321" s="213" t="s">
        <v>86</v>
      </c>
      <c r="AV321" s="13" t="s">
        <v>86</v>
      </c>
      <c r="AW321" s="13" t="s">
        <v>32</v>
      </c>
      <c r="AX321" s="13" t="s">
        <v>84</v>
      </c>
      <c r="AY321" s="213" t="s">
        <v>123</v>
      </c>
    </row>
    <row r="322" spans="1:65" s="2" customFormat="1" ht="24.2" customHeight="1">
      <c r="A322" s="32"/>
      <c r="B322" s="33"/>
      <c r="C322" s="184" t="s">
        <v>583</v>
      </c>
      <c r="D322" s="184" t="s">
        <v>126</v>
      </c>
      <c r="E322" s="185" t="s">
        <v>584</v>
      </c>
      <c r="F322" s="186" t="s">
        <v>585</v>
      </c>
      <c r="G322" s="187" t="s">
        <v>148</v>
      </c>
      <c r="H322" s="188">
        <v>23.2</v>
      </c>
      <c r="I322" s="189"/>
      <c r="J322" s="190">
        <f>ROUND(I322*H322,2)</f>
        <v>0</v>
      </c>
      <c r="K322" s="186" t="s">
        <v>130</v>
      </c>
      <c r="L322" s="37"/>
      <c r="M322" s="191" t="s">
        <v>1</v>
      </c>
      <c r="N322" s="192" t="s">
        <v>41</v>
      </c>
      <c r="O322" s="69"/>
      <c r="P322" s="193">
        <f>O322*H322</f>
        <v>0</v>
      </c>
      <c r="Q322" s="193">
        <v>2.2799999999999999E-3</v>
      </c>
      <c r="R322" s="193">
        <f>Q322*H322</f>
        <v>5.2895999999999999E-2</v>
      </c>
      <c r="S322" s="193">
        <v>0</v>
      </c>
      <c r="T322" s="194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95" t="s">
        <v>260</v>
      </c>
      <c r="AT322" s="195" t="s">
        <v>126</v>
      </c>
      <c r="AU322" s="195" t="s">
        <v>86</v>
      </c>
      <c r="AY322" s="15" t="s">
        <v>123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5" t="s">
        <v>84</v>
      </c>
      <c r="BK322" s="196">
        <f>ROUND(I322*H322,2)</f>
        <v>0</v>
      </c>
      <c r="BL322" s="15" t="s">
        <v>260</v>
      </c>
      <c r="BM322" s="195" t="s">
        <v>586</v>
      </c>
    </row>
    <row r="323" spans="1:65" s="13" customFormat="1" ht="11.25">
      <c r="B323" s="202"/>
      <c r="C323" s="203"/>
      <c r="D323" s="204" t="s">
        <v>197</v>
      </c>
      <c r="E323" s="205" t="s">
        <v>1</v>
      </c>
      <c r="F323" s="206" t="s">
        <v>587</v>
      </c>
      <c r="G323" s="203"/>
      <c r="H323" s="207">
        <v>23.2</v>
      </c>
      <c r="I323" s="208"/>
      <c r="J323" s="203"/>
      <c r="K323" s="203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197</v>
      </c>
      <c r="AU323" s="213" t="s">
        <v>86</v>
      </c>
      <c r="AV323" s="13" t="s">
        <v>86</v>
      </c>
      <c r="AW323" s="13" t="s">
        <v>32</v>
      </c>
      <c r="AX323" s="13" t="s">
        <v>84</v>
      </c>
      <c r="AY323" s="213" t="s">
        <v>123</v>
      </c>
    </row>
    <row r="324" spans="1:65" s="2" customFormat="1" ht="24.2" customHeight="1">
      <c r="A324" s="32"/>
      <c r="B324" s="33"/>
      <c r="C324" s="184" t="s">
        <v>588</v>
      </c>
      <c r="D324" s="184" t="s">
        <v>126</v>
      </c>
      <c r="E324" s="185" t="s">
        <v>589</v>
      </c>
      <c r="F324" s="186" t="s">
        <v>590</v>
      </c>
      <c r="G324" s="187" t="s">
        <v>148</v>
      </c>
      <c r="H324" s="188">
        <v>23.2</v>
      </c>
      <c r="I324" s="189"/>
      <c r="J324" s="190">
        <f>ROUND(I324*H324,2)</f>
        <v>0</v>
      </c>
      <c r="K324" s="186" t="s">
        <v>130</v>
      </c>
      <c r="L324" s="37"/>
      <c r="M324" s="191" t="s">
        <v>1</v>
      </c>
      <c r="N324" s="192" t="s">
        <v>41</v>
      </c>
      <c r="O324" s="69"/>
      <c r="P324" s="193">
        <f>O324*H324</f>
        <v>0</v>
      </c>
      <c r="Q324" s="193">
        <v>1.6900000000000001E-3</v>
      </c>
      <c r="R324" s="193">
        <f>Q324*H324</f>
        <v>3.9208E-2</v>
      </c>
      <c r="S324" s="193">
        <v>0</v>
      </c>
      <c r="T324" s="194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95" t="s">
        <v>260</v>
      </c>
      <c r="AT324" s="195" t="s">
        <v>126</v>
      </c>
      <c r="AU324" s="195" t="s">
        <v>86</v>
      </c>
      <c r="AY324" s="15" t="s">
        <v>123</v>
      </c>
      <c r="BE324" s="196">
        <f>IF(N324="základní",J324,0)</f>
        <v>0</v>
      </c>
      <c r="BF324" s="196">
        <f>IF(N324="snížená",J324,0)</f>
        <v>0</v>
      </c>
      <c r="BG324" s="196">
        <f>IF(N324="zákl. přenesená",J324,0)</f>
        <v>0</v>
      </c>
      <c r="BH324" s="196">
        <f>IF(N324="sníž. přenesená",J324,0)</f>
        <v>0</v>
      </c>
      <c r="BI324" s="196">
        <f>IF(N324="nulová",J324,0)</f>
        <v>0</v>
      </c>
      <c r="BJ324" s="15" t="s">
        <v>84</v>
      </c>
      <c r="BK324" s="196">
        <f>ROUND(I324*H324,2)</f>
        <v>0</v>
      </c>
      <c r="BL324" s="15" t="s">
        <v>260</v>
      </c>
      <c r="BM324" s="195" t="s">
        <v>591</v>
      </c>
    </row>
    <row r="325" spans="1:65" s="13" customFormat="1" ht="11.25">
      <c r="B325" s="202"/>
      <c r="C325" s="203"/>
      <c r="D325" s="204" t="s">
        <v>197</v>
      </c>
      <c r="E325" s="205" t="s">
        <v>1</v>
      </c>
      <c r="F325" s="206" t="s">
        <v>587</v>
      </c>
      <c r="G325" s="203"/>
      <c r="H325" s="207">
        <v>23.2</v>
      </c>
      <c r="I325" s="208"/>
      <c r="J325" s="203"/>
      <c r="K325" s="203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197</v>
      </c>
      <c r="AU325" s="213" t="s">
        <v>86</v>
      </c>
      <c r="AV325" s="13" t="s">
        <v>86</v>
      </c>
      <c r="AW325" s="13" t="s">
        <v>32</v>
      </c>
      <c r="AX325" s="13" t="s">
        <v>84</v>
      </c>
      <c r="AY325" s="213" t="s">
        <v>123</v>
      </c>
    </row>
    <row r="326" spans="1:65" s="2" customFormat="1" ht="24.2" customHeight="1">
      <c r="A326" s="32"/>
      <c r="B326" s="33"/>
      <c r="C326" s="184" t="s">
        <v>592</v>
      </c>
      <c r="D326" s="184" t="s">
        <v>126</v>
      </c>
      <c r="E326" s="185" t="s">
        <v>593</v>
      </c>
      <c r="F326" s="186" t="s">
        <v>594</v>
      </c>
      <c r="G326" s="187" t="s">
        <v>191</v>
      </c>
      <c r="H326" s="188">
        <v>2</v>
      </c>
      <c r="I326" s="189"/>
      <c r="J326" s="190">
        <f>ROUND(I326*H326,2)</f>
        <v>0</v>
      </c>
      <c r="K326" s="186" t="s">
        <v>130</v>
      </c>
      <c r="L326" s="37"/>
      <c r="M326" s="191" t="s">
        <v>1</v>
      </c>
      <c r="N326" s="192" t="s">
        <v>41</v>
      </c>
      <c r="O326" s="69"/>
      <c r="P326" s="193">
        <f>O326*H326</f>
        <v>0</v>
      </c>
      <c r="Q326" s="193">
        <v>3.6000000000000002E-4</v>
      </c>
      <c r="R326" s="193">
        <f>Q326*H326</f>
        <v>7.2000000000000005E-4</v>
      </c>
      <c r="S326" s="193">
        <v>0</v>
      </c>
      <c r="T326" s="194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5" t="s">
        <v>260</v>
      </c>
      <c r="AT326" s="195" t="s">
        <v>126</v>
      </c>
      <c r="AU326" s="195" t="s">
        <v>86</v>
      </c>
      <c r="AY326" s="15" t="s">
        <v>123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15" t="s">
        <v>84</v>
      </c>
      <c r="BK326" s="196">
        <f>ROUND(I326*H326,2)</f>
        <v>0</v>
      </c>
      <c r="BL326" s="15" t="s">
        <v>260</v>
      </c>
      <c r="BM326" s="195" t="s">
        <v>595</v>
      </c>
    </row>
    <row r="327" spans="1:65" s="2" customFormat="1" ht="24.2" customHeight="1">
      <c r="A327" s="32"/>
      <c r="B327" s="33"/>
      <c r="C327" s="184" t="s">
        <v>596</v>
      </c>
      <c r="D327" s="184" t="s">
        <v>126</v>
      </c>
      <c r="E327" s="185" t="s">
        <v>597</v>
      </c>
      <c r="F327" s="186" t="s">
        <v>598</v>
      </c>
      <c r="G327" s="187" t="s">
        <v>148</v>
      </c>
      <c r="H327" s="188">
        <v>15</v>
      </c>
      <c r="I327" s="189"/>
      <c r="J327" s="190">
        <f>ROUND(I327*H327,2)</f>
        <v>0</v>
      </c>
      <c r="K327" s="186" t="s">
        <v>130</v>
      </c>
      <c r="L327" s="37"/>
      <c r="M327" s="191" t="s">
        <v>1</v>
      </c>
      <c r="N327" s="192" t="s">
        <v>41</v>
      </c>
      <c r="O327" s="69"/>
      <c r="P327" s="193">
        <f>O327*H327</f>
        <v>0</v>
      </c>
      <c r="Q327" s="193">
        <v>2.1700000000000001E-3</v>
      </c>
      <c r="R327" s="193">
        <f>Q327*H327</f>
        <v>3.2550000000000003E-2</v>
      </c>
      <c r="S327" s="193">
        <v>0</v>
      </c>
      <c r="T327" s="194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95" t="s">
        <v>260</v>
      </c>
      <c r="AT327" s="195" t="s">
        <v>126</v>
      </c>
      <c r="AU327" s="195" t="s">
        <v>86</v>
      </c>
      <c r="AY327" s="15" t="s">
        <v>123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5" t="s">
        <v>84</v>
      </c>
      <c r="BK327" s="196">
        <f>ROUND(I327*H327,2)</f>
        <v>0</v>
      </c>
      <c r="BL327" s="15" t="s">
        <v>260</v>
      </c>
      <c r="BM327" s="195" t="s">
        <v>599</v>
      </c>
    </row>
    <row r="328" spans="1:65" s="13" customFormat="1" ht="11.25">
      <c r="B328" s="202"/>
      <c r="C328" s="203"/>
      <c r="D328" s="204" t="s">
        <v>197</v>
      </c>
      <c r="E328" s="205" t="s">
        <v>1</v>
      </c>
      <c r="F328" s="206" t="s">
        <v>600</v>
      </c>
      <c r="G328" s="203"/>
      <c r="H328" s="207">
        <v>15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197</v>
      </c>
      <c r="AU328" s="213" t="s">
        <v>86</v>
      </c>
      <c r="AV328" s="13" t="s">
        <v>86</v>
      </c>
      <c r="AW328" s="13" t="s">
        <v>32</v>
      </c>
      <c r="AX328" s="13" t="s">
        <v>84</v>
      </c>
      <c r="AY328" s="213" t="s">
        <v>123</v>
      </c>
    </row>
    <row r="329" spans="1:65" s="2" customFormat="1" ht="24.2" customHeight="1">
      <c r="A329" s="32"/>
      <c r="B329" s="33"/>
      <c r="C329" s="184" t="s">
        <v>601</v>
      </c>
      <c r="D329" s="184" t="s">
        <v>126</v>
      </c>
      <c r="E329" s="185" t="s">
        <v>602</v>
      </c>
      <c r="F329" s="186" t="s">
        <v>603</v>
      </c>
      <c r="G329" s="187" t="s">
        <v>390</v>
      </c>
      <c r="H329" s="224"/>
      <c r="I329" s="189"/>
      <c r="J329" s="190">
        <f>ROUND(I329*H329,2)</f>
        <v>0</v>
      </c>
      <c r="K329" s="186" t="s">
        <v>130</v>
      </c>
      <c r="L329" s="37"/>
      <c r="M329" s="191" t="s">
        <v>1</v>
      </c>
      <c r="N329" s="192" t="s">
        <v>41</v>
      </c>
      <c r="O329" s="69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95" t="s">
        <v>260</v>
      </c>
      <c r="AT329" s="195" t="s">
        <v>126</v>
      </c>
      <c r="AU329" s="195" t="s">
        <v>86</v>
      </c>
      <c r="AY329" s="15" t="s">
        <v>123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5" t="s">
        <v>84</v>
      </c>
      <c r="BK329" s="196">
        <f>ROUND(I329*H329,2)</f>
        <v>0</v>
      </c>
      <c r="BL329" s="15" t="s">
        <v>260</v>
      </c>
      <c r="BM329" s="195" t="s">
        <v>604</v>
      </c>
    </row>
    <row r="330" spans="1:65" s="12" customFormat="1" ht="22.9" customHeight="1">
      <c r="B330" s="168"/>
      <c r="C330" s="169"/>
      <c r="D330" s="170" t="s">
        <v>75</v>
      </c>
      <c r="E330" s="182" t="s">
        <v>605</v>
      </c>
      <c r="F330" s="182" t="s">
        <v>606</v>
      </c>
      <c r="G330" s="169"/>
      <c r="H330" s="169"/>
      <c r="I330" s="172"/>
      <c r="J330" s="183">
        <f>BK330</f>
        <v>0</v>
      </c>
      <c r="K330" s="169"/>
      <c r="L330" s="174"/>
      <c r="M330" s="175"/>
      <c r="N330" s="176"/>
      <c r="O330" s="176"/>
      <c r="P330" s="177">
        <f>SUM(P331:P336)</f>
        <v>0</v>
      </c>
      <c r="Q330" s="176"/>
      <c r="R330" s="177">
        <f>SUM(R331:R336)</f>
        <v>1.3456232000000001</v>
      </c>
      <c r="S330" s="176"/>
      <c r="T330" s="178">
        <f>SUM(T331:T336)</f>
        <v>0</v>
      </c>
      <c r="AR330" s="179" t="s">
        <v>86</v>
      </c>
      <c r="AT330" s="180" t="s">
        <v>75</v>
      </c>
      <c r="AU330" s="180" t="s">
        <v>84</v>
      </c>
      <c r="AY330" s="179" t="s">
        <v>123</v>
      </c>
      <c r="BK330" s="181">
        <f>SUM(BK331:BK336)</f>
        <v>0</v>
      </c>
    </row>
    <row r="331" spans="1:65" s="2" customFormat="1" ht="14.45" customHeight="1">
      <c r="A331" s="32"/>
      <c r="B331" s="33"/>
      <c r="C331" s="184" t="s">
        <v>607</v>
      </c>
      <c r="D331" s="184" t="s">
        <v>126</v>
      </c>
      <c r="E331" s="185" t="s">
        <v>608</v>
      </c>
      <c r="F331" s="186" t="s">
        <v>609</v>
      </c>
      <c r="G331" s="187" t="s">
        <v>255</v>
      </c>
      <c r="H331" s="188">
        <v>134.56</v>
      </c>
      <c r="I331" s="189"/>
      <c r="J331" s="190">
        <f>ROUND(I331*H331,2)</f>
        <v>0</v>
      </c>
      <c r="K331" s="186" t="s">
        <v>130</v>
      </c>
      <c r="L331" s="37"/>
      <c r="M331" s="191" t="s">
        <v>1</v>
      </c>
      <c r="N331" s="192" t="s">
        <v>41</v>
      </c>
      <c r="O331" s="69"/>
      <c r="P331" s="193">
        <f>O331*H331</f>
        <v>0</v>
      </c>
      <c r="Q331" s="193">
        <v>9.5200000000000007E-3</v>
      </c>
      <c r="R331" s="193">
        <f>Q331*H331</f>
        <v>1.2810112</v>
      </c>
      <c r="S331" s="193">
        <v>0</v>
      </c>
      <c r="T331" s="194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95" t="s">
        <v>260</v>
      </c>
      <c r="AT331" s="195" t="s">
        <v>126</v>
      </c>
      <c r="AU331" s="195" t="s">
        <v>86</v>
      </c>
      <c r="AY331" s="15" t="s">
        <v>123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15" t="s">
        <v>84</v>
      </c>
      <c r="BK331" s="196">
        <f>ROUND(I331*H331,2)</f>
        <v>0</v>
      </c>
      <c r="BL331" s="15" t="s">
        <v>260</v>
      </c>
      <c r="BM331" s="195" t="s">
        <v>610</v>
      </c>
    </row>
    <row r="332" spans="1:65" s="13" customFormat="1" ht="11.25">
      <c r="B332" s="202"/>
      <c r="C332" s="203"/>
      <c r="D332" s="204" t="s">
        <v>197</v>
      </c>
      <c r="E332" s="205" t="s">
        <v>1</v>
      </c>
      <c r="F332" s="206" t="s">
        <v>492</v>
      </c>
      <c r="G332" s="203"/>
      <c r="H332" s="207">
        <v>134.56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197</v>
      </c>
      <c r="AU332" s="213" t="s">
        <v>86</v>
      </c>
      <c r="AV332" s="13" t="s">
        <v>86</v>
      </c>
      <c r="AW332" s="13" t="s">
        <v>32</v>
      </c>
      <c r="AX332" s="13" t="s">
        <v>84</v>
      </c>
      <c r="AY332" s="213" t="s">
        <v>123</v>
      </c>
    </row>
    <row r="333" spans="1:65" s="2" customFormat="1" ht="14.45" customHeight="1">
      <c r="A333" s="32"/>
      <c r="B333" s="33"/>
      <c r="C333" s="184" t="s">
        <v>611</v>
      </c>
      <c r="D333" s="184" t="s">
        <v>126</v>
      </c>
      <c r="E333" s="185" t="s">
        <v>612</v>
      </c>
      <c r="F333" s="186" t="s">
        <v>613</v>
      </c>
      <c r="G333" s="187" t="s">
        <v>148</v>
      </c>
      <c r="H333" s="188">
        <v>23.2</v>
      </c>
      <c r="I333" s="189"/>
      <c r="J333" s="190">
        <f>ROUND(I333*H333,2)</f>
        <v>0</v>
      </c>
      <c r="K333" s="186" t="s">
        <v>130</v>
      </c>
      <c r="L333" s="37"/>
      <c r="M333" s="191" t="s">
        <v>1</v>
      </c>
      <c r="N333" s="192" t="s">
        <v>41</v>
      </c>
      <c r="O333" s="69"/>
      <c r="P333" s="193">
        <f>O333*H333</f>
        <v>0</v>
      </c>
      <c r="Q333" s="193">
        <v>1.42E-3</v>
      </c>
      <c r="R333" s="193">
        <f>Q333*H333</f>
        <v>3.2944000000000001E-2</v>
      </c>
      <c r="S333" s="193">
        <v>0</v>
      </c>
      <c r="T333" s="194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95" t="s">
        <v>260</v>
      </c>
      <c r="AT333" s="195" t="s">
        <v>126</v>
      </c>
      <c r="AU333" s="195" t="s">
        <v>86</v>
      </c>
      <c r="AY333" s="15" t="s">
        <v>123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15" t="s">
        <v>84</v>
      </c>
      <c r="BK333" s="196">
        <f>ROUND(I333*H333,2)</f>
        <v>0</v>
      </c>
      <c r="BL333" s="15" t="s">
        <v>260</v>
      </c>
      <c r="BM333" s="195" t="s">
        <v>614</v>
      </c>
    </row>
    <row r="334" spans="1:65" s="13" customFormat="1" ht="11.25">
      <c r="B334" s="202"/>
      <c r="C334" s="203"/>
      <c r="D334" s="204" t="s">
        <v>197</v>
      </c>
      <c r="E334" s="205" t="s">
        <v>1</v>
      </c>
      <c r="F334" s="206" t="s">
        <v>587</v>
      </c>
      <c r="G334" s="203"/>
      <c r="H334" s="207">
        <v>23.2</v>
      </c>
      <c r="I334" s="208"/>
      <c r="J334" s="203"/>
      <c r="K334" s="203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197</v>
      </c>
      <c r="AU334" s="213" t="s">
        <v>86</v>
      </c>
      <c r="AV334" s="13" t="s">
        <v>86</v>
      </c>
      <c r="AW334" s="13" t="s">
        <v>32</v>
      </c>
      <c r="AX334" s="13" t="s">
        <v>84</v>
      </c>
      <c r="AY334" s="213" t="s">
        <v>123</v>
      </c>
    </row>
    <row r="335" spans="1:65" s="2" customFormat="1" ht="24.2" customHeight="1">
      <c r="A335" s="32"/>
      <c r="B335" s="33"/>
      <c r="C335" s="184" t="s">
        <v>615</v>
      </c>
      <c r="D335" s="184" t="s">
        <v>126</v>
      </c>
      <c r="E335" s="185" t="s">
        <v>616</v>
      </c>
      <c r="F335" s="186" t="s">
        <v>617</v>
      </c>
      <c r="G335" s="187" t="s">
        <v>148</v>
      </c>
      <c r="H335" s="188">
        <v>11.6</v>
      </c>
      <c r="I335" s="189"/>
      <c r="J335" s="190">
        <f>ROUND(I335*H335,2)</f>
        <v>0</v>
      </c>
      <c r="K335" s="186" t="s">
        <v>130</v>
      </c>
      <c r="L335" s="37"/>
      <c r="M335" s="191" t="s">
        <v>1</v>
      </c>
      <c r="N335" s="192" t="s">
        <v>41</v>
      </c>
      <c r="O335" s="69"/>
      <c r="P335" s="193">
        <f>O335*H335</f>
        <v>0</v>
      </c>
      <c r="Q335" s="193">
        <v>2.7299999999999998E-3</v>
      </c>
      <c r="R335" s="193">
        <f>Q335*H335</f>
        <v>3.1667999999999995E-2</v>
      </c>
      <c r="S335" s="193">
        <v>0</v>
      </c>
      <c r="T335" s="194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95" t="s">
        <v>260</v>
      </c>
      <c r="AT335" s="195" t="s">
        <v>126</v>
      </c>
      <c r="AU335" s="195" t="s">
        <v>86</v>
      </c>
      <c r="AY335" s="15" t="s">
        <v>123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5" t="s">
        <v>84</v>
      </c>
      <c r="BK335" s="196">
        <f>ROUND(I335*H335,2)</f>
        <v>0</v>
      </c>
      <c r="BL335" s="15" t="s">
        <v>260</v>
      </c>
      <c r="BM335" s="195" t="s">
        <v>618</v>
      </c>
    </row>
    <row r="336" spans="1:65" s="2" customFormat="1" ht="24.2" customHeight="1">
      <c r="A336" s="32"/>
      <c r="B336" s="33"/>
      <c r="C336" s="184" t="s">
        <v>619</v>
      </c>
      <c r="D336" s="184" t="s">
        <v>126</v>
      </c>
      <c r="E336" s="185" t="s">
        <v>620</v>
      </c>
      <c r="F336" s="186" t="s">
        <v>621</v>
      </c>
      <c r="G336" s="187" t="s">
        <v>390</v>
      </c>
      <c r="H336" s="224"/>
      <c r="I336" s="189"/>
      <c r="J336" s="190">
        <f>ROUND(I336*H336,2)</f>
        <v>0</v>
      </c>
      <c r="K336" s="186" t="s">
        <v>130</v>
      </c>
      <c r="L336" s="37"/>
      <c r="M336" s="191" t="s">
        <v>1</v>
      </c>
      <c r="N336" s="192" t="s">
        <v>41</v>
      </c>
      <c r="O336" s="69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95" t="s">
        <v>260</v>
      </c>
      <c r="AT336" s="195" t="s">
        <v>126</v>
      </c>
      <c r="AU336" s="195" t="s">
        <v>86</v>
      </c>
      <c r="AY336" s="15" t="s">
        <v>123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5" t="s">
        <v>84</v>
      </c>
      <c r="BK336" s="196">
        <f>ROUND(I336*H336,2)</f>
        <v>0</v>
      </c>
      <c r="BL336" s="15" t="s">
        <v>260</v>
      </c>
      <c r="BM336" s="195" t="s">
        <v>622</v>
      </c>
    </row>
    <row r="337" spans="1:65" s="12" customFormat="1" ht="22.9" customHeight="1">
      <c r="B337" s="168"/>
      <c r="C337" s="169"/>
      <c r="D337" s="170" t="s">
        <v>75</v>
      </c>
      <c r="E337" s="182" t="s">
        <v>623</v>
      </c>
      <c r="F337" s="182" t="s">
        <v>624</v>
      </c>
      <c r="G337" s="169"/>
      <c r="H337" s="169"/>
      <c r="I337" s="172"/>
      <c r="J337" s="183">
        <f>BK337</f>
        <v>0</v>
      </c>
      <c r="K337" s="169"/>
      <c r="L337" s="174"/>
      <c r="M337" s="175"/>
      <c r="N337" s="176"/>
      <c r="O337" s="176"/>
      <c r="P337" s="177">
        <f>SUM(P338:P374)</f>
        <v>0</v>
      </c>
      <c r="Q337" s="176"/>
      <c r="R337" s="177">
        <f>SUM(R338:R374)</f>
        <v>2.0984352099999999</v>
      </c>
      <c r="S337" s="176"/>
      <c r="T337" s="178">
        <f>SUM(T338:T374)</f>
        <v>0</v>
      </c>
      <c r="AR337" s="179" t="s">
        <v>86</v>
      </c>
      <c r="AT337" s="180" t="s">
        <v>75</v>
      </c>
      <c r="AU337" s="180" t="s">
        <v>84</v>
      </c>
      <c r="AY337" s="179" t="s">
        <v>123</v>
      </c>
      <c r="BK337" s="181">
        <f>SUM(BK338:BK374)</f>
        <v>0</v>
      </c>
    </row>
    <row r="338" spans="1:65" s="2" customFormat="1" ht="24.2" customHeight="1">
      <c r="A338" s="32"/>
      <c r="B338" s="33"/>
      <c r="C338" s="184" t="s">
        <v>625</v>
      </c>
      <c r="D338" s="184" t="s">
        <v>126</v>
      </c>
      <c r="E338" s="185" t="s">
        <v>626</v>
      </c>
      <c r="F338" s="186" t="s">
        <v>627</v>
      </c>
      <c r="G338" s="187" t="s">
        <v>255</v>
      </c>
      <c r="H338" s="188">
        <v>209.41</v>
      </c>
      <c r="I338" s="189"/>
      <c r="J338" s="190">
        <f>ROUND(I338*H338,2)</f>
        <v>0</v>
      </c>
      <c r="K338" s="186" t="s">
        <v>130</v>
      </c>
      <c r="L338" s="37"/>
      <c r="M338" s="191" t="s">
        <v>1</v>
      </c>
      <c r="N338" s="192" t="s">
        <v>41</v>
      </c>
      <c r="O338" s="69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95" t="s">
        <v>260</v>
      </c>
      <c r="AT338" s="195" t="s">
        <v>126</v>
      </c>
      <c r="AU338" s="195" t="s">
        <v>86</v>
      </c>
      <c r="AY338" s="15" t="s">
        <v>123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15" t="s">
        <v>84</v>
      </c>
      <c r="BK338" s="196">
        <f>ROUND(I338*H338,2)</f>
        <v>0</v>
      </c>
      <c r="BL338" s="15" t="s">
        <v>260</v>
      </c>
      <c r="BM338" s="195" t="s">
        <v>628</v>
      </c>
    </row>
    <row r="339" spans="1:65" s="13" customFormat="1" ht="11.25">
      <c r="B339" s="202"/>
      <c r="C339" s="203"/>
      <c r="D339" s="204" t="s">
        <v>197</v>
      </c>
      <c r="E339" s="205" t="s">
        <v>1</v>
      </c>
      <c r="F339" s="206" t="s">
        <v>629</v>
      </c>
      <c r="G339" s="203"/>
      <c r="H339" s="207">
        <v>27</v>
      </c>
      <c r="I339" s="208"/>
      <c r="J339" s="203"/>
      <c r="K339" s="203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197</v>
      </c>
      <c r="AU339" s="213" t="s">
        <v>86</v>
      </c>
      <c r="AV339" s="13" t="s">
        <v>86</v>
      </c>
      <c r="AW339" s="13" t="s">
        <v>32</v>
      </c>
      <c r="AX339" s="13" t="s">
        <v>76</v>
      </c>
      <c r="AY339" s="213" t="s">
        <v>123</v>
      </c>
    </row>
    <row r="340" spans="1:65" s="13" customFormat="1" ht="11.25">
      <c r="B340" s="202"/>
      <c r="C340" s="203"/>
      <c r="D340" s="204" t="s">
        <v>197</v>
      </c>
      <c r="E340" s="205" t="s">
        <v>1</v>
      </c>
      <c r="F340" s="206" t="s">
        <v>408</v>
      </c>
      <c r="G340" s="203"/>
      <c r="H340" s="207">
        <v>97.44</v>
      </c>
      <c r="I340" s="208"/>
      <c r="J340" s="203"/>
      <c r="K340" s="203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197</v>
      </c>
      <c r="AU340" s="213" t="s">
        <v>86</v>
      </c>
      <c r="AV340" s="13" t="s">
        <v>86</v>
      </c>
      <c r="AW340" s="13" t="s">
        <v>32</v>
      </c>
      <c r="AX340" s="13" t="s">
        <v>76</v>
      </c>
      <c r="AY340" s="213" t="s">
        <v>123</v>
      </c>
    </row>
    <row r="341" spans="1:65" s="13" customFormat="1" ht="11.25">
      <c r="B341" s="202"/>
      <c r="C341" s="203"/>
      <c r="D341" s="204" t="s">
        <v>197</v>
      </c>
      <c r="E341" s="205" t="s">
        <v>1</v>
      </c>
      <c r="F341" s="206" t="s">
        <v>409</v>
      </c>
      <c r="G341" s="203"/>
      <c r="H341" s="207">
        <v>-2.7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197</v>
      </c>
      <c r="AU341" s="213" t="s">
        <v>86</v>
      </c>
      <c r="AV341" s="13" t="s">
        <v>86</v>
      </c>
      <c r="AW341" s="13" t="s">
        <v>32</v>
      </c>
      <c r="AX341" s="13" t="s">
        <v>76</v>
      </c>
      <c r="AY341" s="213" t="s">
        <v>123</v>
      </c>
    </row>
    <row r="342" spans="1:65" s="13" customFormat="1" ht="11.25">
      <c r="B342" s="202"/>
      <c r="C342" s="203"/>
      <c r="D342" s="204" t="s">
        <v>197</v>
      </c>
      <c r="E342" s="205" t="s">
        <v>1</v>
      </c>
      <c r="F342" s="206" t="s">
        <v>410</v>
      </c>
      <c r="G342" s="203"/>
      <c r="H342" s="207">
        <v>-1.68</v>
      </c>
      <c r="I342" s="208"/>
      <c r="J342" s="203"/>
      <c r="K342" s="203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197</v>
      </c>
      <c r="AU342" s="213" t="s">
        <v>86</v>
      </c>
      <c r="AV342" s="13" t="s">
        <v>86</v>
      </c>
      <c r="AW342" s="13" t="s">
        <v>32</v>
      </c>
      <c r="AX342" s="13" t="s">
        <v>76</v>
      </c>
      <c r="AY342" s="213" t="s">
        <v>123</v>
      </c>
    </row>
    <row r="343" spans="1:65" s="13" customFormat="1" ht="11.25">
      <c r="B343" s="202"/>
      <c r="C343" s="203"/>
      <c r="D343" s="204" t="s">
        <v>197</v>
      </c>
      <c r="E343" s="205" t="s">
        <v>1</v>
      </c>
      <c r="F343" s="206" t="s">
        <v>411</v>
      </c>
      <c r="G343" s="203"/>
      <c r="H343" s="207">
        <v>-3.15</v>
      </c>
      <c r="I343" s="208"/>
      <c r="J343" s="203"/>
      <c r="K343" s="203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197</v>
      </c>
      <c r="AU343" s="213" t="s">
        <v>86</v>
      </c>
      <c r="AV343" s="13" t="s">
        <v>86</v>
      </c>
      <c r="AW343" s="13" t="s">
        <v>32</v>
      </c>
      <c r="AX343" s="13" t="s">
        <v>76</v>
      </c>
      <c r="AY343" s="213" t="s">
        <v>123</v>
      </c>
    </row>
    <row r="344" spans="1:65" s="13" customFormat="1" ht="11.25">
      <c r="B344" s="202"/>
      <c r="C344" s="203"/>
      <c r="D344" s="204" t="s">
        <v>197</v>
      </c>
      <c r="E344" s="205" t="s">
        <v>1</v>
      </c>
      <c r="F344" s="206" t="s">
        <v>412</v>
      </c>
      <c r="G344" s="203"/>
      <c r="H344" s="207">
        <v>-12.5</v>
      </c>
      <c r="I344" s="208"/>
      <c r="J344" s="203"/>
      <c r="K344" s="203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197</v>
      </c>
      <c r="AU344" s="213" t="s">
        <v>86</v>
      </c>
      <c r="AV344" s="13" t="s">
        <v>86</v>
      </c>
      <c r="AW344" s="13" t="s">
        <v>32</v>
      </c>
      <c r="AX344" s="13" t="s">
        <v>76</v>
      </c>
      <c r="AY344" s="213" t="s">
        <v>123</v>
      </c>
    </row>
    <row r="345" spans="1:65" s="13" customFormat="1" ht="11.25">
      <c r="B345" s="202"/>
      <c r="C345" s="203"/>
      <c r="D345" s="204" t="s">
        <v>197</v>
      </c>
      <c r="E345" s="205" t="s">
        <v>1</v>
      </c>
      <c r="F345" s="206" t="s">
        <v>630</v>
      </c>
      <c r="G345" s="203"/>
      <c r="H345" s="207">
        <v>105</v>
      </c>
      <c r="I345" s="208"/>
      <c r="J345" s="203"/>
      <c r="K345" s="203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197</v>
      </c>
      <c r="AU345" s="213" t="s">
        <v>86</v>
      </c>
      <c r="AV345" s="13" t="s">
        <v>86</v>
      </c>
      <c r="AW345" s="13" t="s">
        <v>32</v>
      </c>
      <c r="AX345" s="13" t="s">
        <v>76</v>
      </c>
      <c r="AY345" s="213" t="s">
        <v>123</v>
      </c>
    </row>
    <row r="346" spans="1:65" s="2" customFormat="1" ht="24.2" customHeight="1">
      <c r="A346" s="32"/>
      <c r="B346" s="33"/>
      <c r="C346" s="214" t="s">
        <v>631</v>
      </c>
      <c r="D346" s="214" t="s">
        <v>240</v>
      </c>
      <c r="E346" s="215" t="s">
        <v>632</v>
      </c>
      <c r="F346" s="216" t="s">
        <v>633</v>
      </c>
      <c r="G346" s="217" t="s">
        <v>255</v>
      </c>
      <c r="H346" s="218">
        <v>114.851</v>
      </c>
      <c r="I346" s="219"/>
      <c r="J346" s="220">
        <f>ROUND(I346*H346,2)</f>
        <v>0</v>
      </c>
      <c r="K346" s="216" t="s">
        <v>130</v>
      </c>
      <c r="L346" s="221"/>
      <c r="M346" s="222" t="s">
        <v>1</v>
      </c>
      <c r="N346" s="223" t="s">
        <v>41</v>
      </c>
      <c r="O346" s="69"/>
      <c r="P346" s="193">
        <f>O346*H346</f>
        <v>0</v>
      </c>
      <c r="Q346" s="193">
        <v>9.3100000000000006E-3</v>
      </c>
      <c r="R346" s="193">
        <f>Q346*H346</f>
        <v>1.0692628100000001</v>
      </c>
      <c r="S346" s="193">
        <v>0</v>
      </c>
      <c r="T346" s="194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95" t="s">
        <v>343</v>
      </c>
      <c r="AT346" s="195" t="s">
        <v>240</v>
      </c>
      <c r="AU346" s="195" t="s">
        <v>86</v>
      </c>
      <c r="AY346" s="15" t="s">
        <v>123</v>
      </c>
      <c r="BE346" s="196">
        <f>IF(N346="základní",J346,0)</f>
        <v>0</v>
      </c>
      <c r="BF346" s="196">
        <f>IF(N346="snížená",J346,0)</f>
        <v>0</v>
      </c>
      <c r="BG346" s="196">
        <f>IF(N346="zákl. přenesená",J346,0)</f>
        <v>0</v>
      </c>
      <c r="BH346" s="196">
        <f>IF(N346="sníž. přenesená",J346,0)</f>
        <v>0</v>
      </c>
      <c r="BI346" s="196">
        <f>IF(N346="nulová",J346,0)</f>
        <v>0</v>
      </c>
      <c r="BJ346" s="15" t="s">
        <v>84</v>
      </c>
      <c r="BK346" s="196">
        <f>ROUND(I346*H346,2)</f>
        <v>0</v>
      </c>
      <c r="BL346" s="15" t="s">
        <v>260</v>
      </c>
      <c r="BM346" s="195" t="s">
        <v>634</v>
      </c>
    </row>
    <row r="347" spans="1:65" s="13" customFormat="1" ht="11.25">
      <c r="B347" s="202"/>
      <c r="C347" s="203"/>
      <c r="D347" s="204" t="s">
        <v>197</v>
      </c>
      <c r="E347" s="203"/>
      <c r="F347" s="206" t="s">
        <v>635</v>
      </c>
      <c r="G347" s="203"/>
      <c r="H347" s="207">
        <v>114.851</v>
      </c>
      <c r="I347" s="208"/>
      <c r="J347" s="203"/>
      <c r="K347" s="203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197</v>
      </c>
      <c r="AU347" s="213" t="s">
        <v>86</v>
      </c>
      <c r="AV347" s="13" t="s">
        <v>86</v>
      </c>
      <c r="AW347" s="13" t="s">
        <v>4</v>
      </c>
      <c r="AX347" s="13" t="s">
        <v>84</v>
      </c>
      <c r="AY347" s="213" t="s">
        <v>123</v>
      </c>
    </row>
    <row r="348" spans="1:65" s="2" customFormat="1" ht="24.2" customHeight="1">
      <c r="A348" s="32"/>
      <c r="B348" s="33"/>
      <c r="C348" s="184" t="s">
        <v>636</v>
      </c>
      <c r="D348" s="184" t="s">
        <v>126</v>
      </c>
      <c r="E348" s="185" t="s">
        <v>637</v>
      </c>
      <c r="F348" s="186" t="s">
        <v>638</v>
      </c>
      <c r="G348" s="187" t="s">
        <v>148</v>
      </c>
      <c r="H348" s="188">
        <v>24.6</v>
      </c>
      <c r="I348" s="189"/>
      <c r="J348" s="190">
        <f>ROUND(I348*H348,2)</f>
        <v>0</v>
      </c>
      <c r="K348" s="186" t="s">
        <v>1</v>
      </c>
      <c r="L348" s="37"/>
      <c r="M348" s="191" t="s">
        <v>1</v>
      </c>
      <c r="N348" s="192" t="s">
        <v>41</v>
      </c>
      <c r="O348" s="69"/>
      <c r="P348" s="193">
        <f>O348*H348</f>
        <v>0</v>
      </c>
      <c r="Q348" s="193">
        <v>0</v>
      </c>
      <c r="R348" s="193">
        <f>Q348*H348</f>
        <v>0</v>
      </c>
      <c r="S348" s="193">
        <v>0</v>
      </c>
      <c r="T348" s="194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95" t="s">
        <v>260</v>
      </c>
      <c r="AT348" s="195" t="s">
        <v>126</v>
      </c>
      <c r="AU348" s="195" t="s">
        <v>86</v>
      </c>
      <c r="AY348" s="15" t="s">
        <v>123</v>
      </c>
      <c r="BE348" s="196">
        <f>IF(N348="základní",J348,0)</f>
        <v>0</v>
      </c>
      <c r="BF348" s="196">
        <f>IF(N348="snížená",J348,0)</f>
        <v>0</v>
      </c>
      <c r="BG348" s="196">
        <f>IF(N348="zákl. přenesená",J348,0)</f>
        <v>0</v>
      </c>
      <c r="BH348" s="196">
        <f>IF(N348="sníž. přenesená",J348,0)</f>
        <v>0</v>
      </c>
      <c r="BI348" s="196">
        <f>IF(N348="nulová",J348,0)</f>
        <v>0</v>
      </c>
      <c r="BJ348" s="15" t="s">
        <v>84</v>
      </c>
      <c r="BK348" s="196">
        <f>ROUND(I348*H348,2)</f>
        <v>0</v>
      </c>
      <c r="BL348" s="15" t="s">
        <v>260</v>
      </c>
      <c r="BM348" s="195" t="s">
        <v>639</v>
      </c>
    </row>
    <row r="349" spans="1:65" s="13" customFormat="1" ht="11.25">
      <c r="B349" s="202"/>
      <c r="C349" s="203"/>
      <c r="D349" s="204" t="s">
        <v>197</v>
      </c>
      <c r="E349" s="205" t="s">
        <v>1</v>
      </c>
      <c r="F349" s="206" t="s">
        <v>640</v>
      </c>
      <c r="G349" s="203"/>
      <c r="H349" s="207">
        <v>5.7</v>
      </c>
      <c r="I349" s="208"/>
      <c r="J349" s="203"/>
      <c r="K349" s="203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197</v>
      </c>
      <c r="AU349" s="213" t="s">
        <v>86</v>
      </c>
      <c r="AV349" s="13" t="s">
        <v>86</v>
      </c>
      <c r="AW349" s="13" t="s">
        <v>32</v>
      </c>
      <c r="AX349" s="13" t="s">
        <v>76</v>
      </c>
      <c r="AY349" s="213" t="s">
        <v>123</v>
      </c>
    </row>
    <row r="350" spans="1:65" s="13" customFormat="1" ht="11.25">
      <c r="B350" s="202"/>
      <c r="C350" s="203"/>
      <c r="D350" s="204" t="s">
        <v>197</v>
      </c>
      <c r="E350" s="205" t="s">
        <v>1</v>
      </c>
      <c r="F350" s="206" t="s">
        <v>641</v>
      </c>
      <c r="G350" s="203"/>
      <c r="H350" s="207">
        <v>8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197</v>
      </c>
      <c r="AU350" s="213" t="s">
        <v>86</v>
      </c>
      <c r="AV350" s="13" t="s">
        <v>86</v>
      </c>
      <c r="AW350" s="13" t="s">
        <v>32</v>
      </c>
      <c r="AX350" s="13" t="s">
        <v>76</v>
      </c>
      <c r="AY350" s="213" t="s">
        <v>123</v>
      </c>
    </row>
    <row r="351" spans="1:65" s="13" customFormat="1" ht="11.25">
      <c r="B351" s="202"/>
      <c r="C351" s="203"/>
      <c r="D351" s="204" t="s">
        <v>197</v>
      </c>
      <c r="E351" s="205" t="s">
        <v>1</v>
      </c>
      <c r="F351" s="206" t="s">
        <v>642</v>
      </c>
      <c r="G351" s="203"/>
      <c r="H351" s="207">
        <v>5.9</v>
      </c>
      <c r="I351" s="208"/>
      <c r="J351" s="203"/>
      <c r="K351" s="203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197</v>
      </c>
      <c r="AU351" s="213" t="s">
        <v>86</v>
      </c>
      <c r="AV351" s="13" t="s">
        <v>86</v>
      </c>
      <c r="AW351" s="13" t="s">
        <v>32</v>
      </c>
      <c r="AX351" s="13" t="s">
        <v>76</v>
      </c>
      <c r="AY351" s="213" t="s">
        <v>123</v>
      </c>
    </row>
    <row r="352" spans="1:65" s="13" customFormat="1" ht="11.25">
      <c r="B352" s="202"/>
      <c r="C352" s="203"/>
      <c r="D352" s="204" t="s">
        <v>197</v>
      </c>
      <c r="E352" s="205" t="s">
        <v>1</v>
      </c>
      <c r="F352" s="206" t="s">
        <v>122</v>
      </c>
      <c r="G352" s="203"/>
      <c r="H352" s="207">
        <v>5</v>
      </c>
      <c r="I352" s="208"/>
      <c r="J352" s="203"/>
      <c r="K352" s="203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197</v>
      </c>
      <c r="AU352" s="213" t="s">
        <v>86</v>
      </c>
      <c r="AV352" s="13" t="s">
        <v>86</v>
      </c>
      <c r="AW352" s="13" t="s">
        <v>32</v>
      </c>
      <c r="AX352" s="13" t="s">
        <v>76</v>
      </c>
      <c r="AY352" s="213" t="s">
        <v>123</v>
      </c>
    </row>
    <row r="353" spans="1:65" s="2" customFormat="1" ht="14.45" customHeight="1">
      <c r="A353" s="32"/>
      <c r="B353" s="33"/>
      <c r="C353" s="184" t="s">
        <v>643</v>
      </c>
      <c r="D353" s="184" t="s">
        <v>126</v>
      </c>
      <c r="E353" s="185" t="s">
        <v>644</v>
      </c>
      <c r="F353" s="186" t="s">
        <v>645</v>
      </c>
      <c r="G353" s="187" t="s">
        <v>148</v>
      </c>
      <c r="H353" s="188">
        <v>387.05</v>
      </c>
      <c r="I353" s="189"/>
      <c r="J353" s="190">
        <f>ROUND(I353*H353,2)</f>
        <v>0</v>
      </c>
      <c r="K353" s="186" t="s">
        <v>130</v>
      </c>
      <c r="L353" s="37"/>
      <c r="M353" s="191" t="s">
        <v>1</v>
      </c>
      <c r="N353" s="192" t="s">
        <v>41</v>
      </c>
      <c r="O353" s="69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95" t="s">
        <v>260</v>
      </c>
      <c r="AT353" s="195" t="s">
        <v>126</v>
      </c>
      <c r="AU353" s="195" t="s">
        <v>86</v>
      </c>
      <c r="AY353" s="15" t="s">
        <v>123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5" t="s">
        <v>84</v>
      </c>
      <c r="BK353" s="196">
        <f>ROUND(I353*H353,2)</f>
        <v>0</v>
      </c>
      <c r="BL353" s="15" t="s">
        <v>260</v>
      </c>
      <c r="BM353" s="195" t="s">
        <v>646</v>
      </c>
    </row>
    <row r="354" spans="1:65" s="13" customFormat="1" ht="11.25">
      <c r="B354" s="202"/>
      <c r="C354" s="203"/>
      <c r="D354" s="204" t="s">
        <v>197</v>
      </c>
      <c r="E354" s="205" t="s">
        <v>1</v>
      </c>
      <c r="F354" s="206" t="s">
        <v>647</v>
      </c>
      <c r="G354" s="203"/>
      <c r="H354" s="207">
        <v>193.52500000000001</v>
      </c>
      <c r="I354" s="208"/>
      <c r="J354" s="203"/>
      <c r="K354" s="203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197</v>
      </c>
      <c r="AU354" s="213" t="s">
        <v>86</v>
      </c>
      <c r="AV354" s="13" t="s">
        <v>86</v>
      </c>
      <c r="AW354" s="13" t="s">
        <v>32</v>
      </c>
      <c r="AX354" s="13" t="s">
        <v>76</v>
      </c>
      <c r="AY354" s="213" t="s">
        <v>123</v>
      </c>
    </row>
    <row r="355" spans="1:65" s="13" customFormat="1" ht="11.25">
      <c r="B355" s="202"/>
      <c r="C355" s="203"/>
      <c r="D355" s="204" t="s">
        <v>197</v>
      </c>
      <c r="E355" s="205" t="s">
        <v>1</v>
      </c>
      <c r="F355" s="206" t="s">
        <v>648</v>
      </c>
      <c r="G355" s="203"/>
      <c r="H355" s="207">
        <v>193.52500000000001</v>
      </c>
      <c r="I355" s="208"/>
      <c r="J355" s="203"/>
      <c r="K355" s="203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197</v>
      </c>
      <c r="AU355" s="213" t="s">
        <v>86</v>
      </c>
      <c r="AV355" s="13" t="s">
        <v>86</v>
      </c>
      <c r="AW355" s="13" t="s">
        <v>32</v>
      </c>
      <c r="AX355" s="13" t="s">
        <v>76</v>
      </c>
      <c r="AY355" s="213" t="s">
        <v>123</v>
      </c>
    </row>
    <row r="356" spans="1:65" s="2" customFormat="1" ht="14.45" customHeight="1">
      <c r="A356" s="32"/>
      <c r="B356" s="33"/>
      <c r="C356" s="214" t="s">
        <v>649</v>
      </c>
      <c r="D356" s="214" t="s">
        <v>240</v>
      </c>
      <c r="E356" s="215" t="s">
        <v>650</v>
      </c>
      <c r="F356" s="216" t="s">
        <v>651</v>
      </c>
      <c r="G356" s="217" t="s">
        <v>195</v>
      </c>
      <c r="H356" s="218">
        <v>0.63900000000000001</v>
      </c>
      <c r="I356" s="219"/>
      <c r="J356" s="220">
        <f>ROUND(I356*H356,2)</f>
        <v>0</v>
      </c>
      <c r="K356" s="216" t="s">
        <v>130</v>
      </c>
      <c r="L356" s="221"/>
      <c r="M356" s="222" t="s">
        <v>1</v>
      </c>
      <c r="N356" s="223" t="s">
        <v>41</v>
      </c>
      <c r="O356" s="69"/>
      <c r="P356" s="193">
        <f>O356*H356</f>
        <v>0</v>
      </c>
      <c r="Q356" s="193">
        <v>0.55000000000000004</v>
      </c>
      <c r="R356" s="193">
        <f>Q356*H356</f>
        <v>0.35145000000000004</v>
      </c>
      <c r="S356" s="193">
        <v>0</v>
      </c>
      <c r="T356" s="194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95" t="s">
        <v>343</v>
      </c>
      <c r="AT356" s="195" t="s">
        <v>240</v>
      </c>
      <c r="AU356" s="195" t="s">
        <v>86</v>
      </c>
      <c r="AY356" s="15" t="s">
        <v>123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5" t="s">
        <v>84</v>
      </c>
      <c r="BK356" s="196">
        <f>ROUND(I356*H356,2)</f>
        <v>0</v>
      </c>
      <c r="BL356" s="15" t="s">
        <v>260</v>
      </c>
      <c r="BM356" s="195" t="s">
        <v>652</v>
      </c>
    </row>
    <row r="357" spans="1:65" s="13" customFormat="1" ht="11.25">
      <c r="B357" s="202"/>
      <c r="C357" s="203"/>
      <c r="D357" s="204" t="s">
        <v>197</v>
      </c>
      <c r="E357" s="205" t="s">
        <v>1</v>
      </c>
      <c r="F357" s="206" t="s">
        <v>653</v>
      </c>
      <c r="G357" s="203"/>
      <c r="H357" s="207">
        <v>0.58099999999999996</v>
      </c>
      <c r="I357" s="208"/>
      <c r="J357" s="203"/>
      <c r="K357" s="203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197</v>
      </c>
      <c r="AU357" s="213" t="s">
        <v>86</v>
      </c>
      <c r="AV357" s="13" t="s">
        <v>86</v>
      </c>
      <c r="AW357" s="13" t="s">
        <v>32</v>
      </c>
      <c r="AX357" s="13" t="s">
        <v>84</v>
      </c>
      <c r="AY357" s="213" t="s">
        <v>123</v>
      </c>
    </row>
    <row r="358" spans="1:65" s="13" customFormat="1" ht="11.25">
      <c r="B358" s="202"/>
      <c r="C358" s="203"/>
      <c r="D358" s="204" t="s">
        <v>197</v>
      </c>
      <c r="E358" s="203"/>
      <c r="F358" s="206" t="s">
        <v>654</v>
      </c>
      <c r="G358" s="203"/>
      <c r="H358" s="207">
        <v>0.63900000000000001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197</v>
      </c>
      <c r="AU358" s="213" t="s">
        <v>86</v>
      </c>
      <c r="AV358" s="13" t="s">
        <v>86</v>
      </c>
      <c r="AW358" s="13" t="s">
        <v>4</v>
      </c>
      <c r="AX358" s="13" t="s">
        <v>84</v>
      </c>
      <c r="AY358" s="213" t="s">
        <v>123</v>
      </c>
    </row>
    <row r="359" spans="1:65" s="2" customFormat="1" ht="24.2" customHeight="1">
      <c r="A359" s="32"/>
      <c r="B359" s="33"/>
      <c r="C359" s="184" t="s">
        <v>655</v>
      </c>
      <c r="D359" s="184" t="s">
        <v>126</v>
      </c>
      <c r="E359" s="185" t="s">
        <v>656</v>
      </c>
      <c r="F359" s="186" t="s">
        <v>657</v>
      </c>
      <c r="G359" s="187" t="s">
        <v>255</v>
      </c>
      <c r="H359" s="188">
        <v>46.4</v>
      </c>
      <c r="I359" s="189"/>
      <c r="J359" s="190">
        <f>ROUND(I359*H359,2)</f>
        <v>0</v>
      </c>
      <c r="K359" s="186" t="s">
        <v>130</v>
      </c>
      <c r="L359" s="37"/>
      <c r="M359" s="191" t="s">
        <v>1</v>
      </c>
      <c r="N359" s="192" t="s">
        <v>41</v>
      </c>
      <c r="O359" s="69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95" t="s">
        <v>260</v>
      </c>
      <c r="AT359" s="195" t="s">
        <v>126</v>
      </c>
      <c r="AU359" s="195" t="s">
        <v>86</v>
      </c>
      <c r="AY359" s="15" t="s">
        <v>123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5" t="s">
        <v>84</v>
      </c>
      <c r="BK359" s="196">
        <f>ROUND(I359*H359,2)</f>
        <v>0</v>
      </c>
      <c r="BL359" s="15" t="s">
        <v>260</v>
      </c>
      <c r="BM359" s="195" t="s">
        <v>658</v>
      </c>
    </row>
    <row r="360" spans="1:65" s="13" customFormat="1" ht="11.25">
      <c r="B360" s="202"/>
      <c r="C360" s="203"/>
      <c r="D360" s="204" t="s">
        <v>197</v>
      </c>
      <c r="E360" s="205" t="s">
        <v>1</v>
      </c>
      <c r="F360" s="206" t="s">
        <v>659</v>
      </c>
      <c r="G360" s="203"/>
      <c r="H360" s="207">
        <v>20.88</v>
      </c>
      <c r="I360" s="208"/>
      <c r="J360" s="203"/>
      <c r="K360" s="203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197</v>
      </c>
      <c r="AU360" s="213" t="s">
        <v>86</v>
      </c>
      <c r="AV360" s="13" t="s">
        <v>86</v>
      </c>
      <c r="AW360" s="13" t="s">
        <v>32</v>
      </c>
      <c r="AX360" s="13" t="s">
        <v>76</v>
      </c>
      <c r="AY360" s="213" t="s">
        <v>123</v>
      </c>
    </row>
    <row r="361" spans="1:65" s="13" customFormat="1" ht="11.25">
      <c r="B361" s="202"/>
      <c r="C361" s="203"/>
      <c r="D361" s="204" t="s">
        <v>197</v>
      </c>
      <c r="E361" s="205" t="s">
        <v>1</v>
      </c>
      <c r="F361" s="206" t="s">
        <v>660</v>
      </c>
      <c r="G361" s="203"/>
      <c r="H361" s="207">
        <v>25.52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197</v>
      </c>
      <c r="AU361" s="213" t="s">
        <v>86</v>
      </c>
      <c r="AV361" s="13" t="s">
        <v>86</v>
      </c>
      <c r="AW361" s="13" t="s">
        <v>32</v>
      </c>
      <c r="AX361" s="13" t="s">
        <v>76</v>
      </c>
      <c r="AY361" s="213" t="s">
        <v>123</v>
      </c>
    </row>
    <row r="362" spans="1:65" s="2" customFormat="1" ht="24.2" customHeight="1">
      <c r="A362" s="32"/>
      <c r="B362" s="33"/>
      <c r="C362" s="214" t="s">
        <v>661</v>
      </c>
      <c r="D362" s="214" t="s">
        <v>240</v>
      </c>
      <c r="E362" s="215" t="s">
        <v>632</v>
      </c>
      <c r="F362" s="216" t="s">
        <v>633</v>
      </c>
      <c r="G362" s="217" t="s">
        <v>255</v>
      </c>
      <c r="H362" s="218">
        <v>51.04</v>
      </c>
      <c r="I362" s="219"/>
      <c r="J362" s="220">
        <f>ROUND(I362*H362,2)</f>
        <v>0</v>
      </c>
      <c r="K362" s="216" t="s">
        <v>130</v>
      </c>
      <c r="L362" s="221"/>
      <c r="M362" s="222" t="s">
        <v>1</v>
      </c>
      <c r="N362" s="223" t="s">
        <v>41</v>
      </c>
      <c r="O362" s="69"/>
      <c r="P362" s="193">
        <f>O362*H362</f>
        <v>0</v>
      </c>
      <c r="Q362" s="193">
        <v>9.3100000000000006E-3</v>
      </c>
      <c r="R362" s="193">
        <f>Q362*H362</f>
        <v>0.4751824</v>
      </c>
      <c r="S362" s="193">
        <v>0</v>
      </c>
      <c r="T362" s="194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95" t="s">
        <v>343</v>
      </c>
      <c r="AT362" s="195" t="s">
        <v>240</v>
      </c>
      <c r="AU362" s="195" t="s">
        <v>86</v>
      </c>
      <c r="AY362" s="15" t="s">
        <v>123</v>
      </c>
      <c r="BE362" s="196">
        <f>IF(N362="základní",J362,0)</f>
        <v>0</v>
      </c>
      <c r="BF362" s="196">
        <f>IF(N362="snížená",J362,0)</f>
        <v>0</v>
      </c>
      <c r="BG362" s="196">
        <f>IF(N362="zákl. přenesená",J362,0)</f>
        <v>0</v>
      </c>
      <c r="BH362" s="196">
        <f>IF(N362="sníž. přenesená",J362,0)</f>
        <v>0</v>
      </c>
      <c r="BI362" s="196">
        <f>IF(N362="nulová",J362,0)</f>
        <v>0</v>
      </c>
      <c r="BJ362" s="15" t="s">
        <v>84</v>
      </c>
      <c r="BK362" s="196">
        <f>ROUND(I362*H362,2)</f>
        <v>0</v>
      </c>
      <c r="BL362" s="15" t="s">
        <v>260</v>
      </c>
      <c r="BM362" s="195" t="s">
        <v>662</v>
      </c>
    </row>
    <row r="363" spans="1:65" s="13" customFormat="1" ht="11.25">
      <c r="B363" s="202"/>
      <c r="C363" s="203"/>
      <c r="D363" s="204" t="s">
        <v>197</v>
      </c>
      <c r="E363" s="203"/>
      <c r="F363" s="206" t="s">
        <v>663</v>
      </c>
      <c r="G363" s="203"/>
      <c r="H363" s="207">
        <v>51.04</v>
      </c>
      <c r="I363" s="208"/>
      <c r="J363" s="203"/>
      <c r="K363" s="203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197</v>
      </c>
      <c r="AU363" s="213" t="s">
        <v>86</v>
      </c>
      <c r="AV363" s="13" t="s">
        <v>86</v>
      </c>
      <c r="AW363" s="13" t="s">
        <v>4</v>
      </c>
      <c r="AX363" s="13" t="s">
        <v>84</v>
      </c>
      <c r="AY363" s="213" t="s">
        <v>123</v>
      </c>
    </row>
    <row r="364" spans="1:65" s="2" customFormat="1" ht="14.45" customHeight="1">
      <c r="A364" s="32"/>
      <c r="B364" s="33"/>
      <c r="C364" s="184" t="s">
        <v>664</v>
      </c>
      <c r="D364" s="184" t="s">
        <v>126</v>
      </c>
      <c r="E364" s="185" t="s">
        <v>665</v>
      </c>
      <c r="F364" s="186" t="s">
        <v>666</v>
      </c>
      <c r="G364" s="187" t="s">
        <v>148</v>
      </c>
      <c r="H364" s="188">
        <v>220.9</v>
      </c>
      <c r="I364" s="189"/>
      <c r="J364" s="190">
        <f>ROUND(I364*H364,2)</f>
        <v>0</v>
      </c>
      <c r="K364" s="186" t="s">
        <v>130</v>
      </c>
      <c r="L364" s="37"/>
      <c r="M364" s="191" t="s">
        <v>1</v>
      </c>
      <c r="N364" s="192" t="s">
        <v>41</v>
      </c>
      <c r="O364" s="69"/>
      <c r="P364" s="193">
        <f>O364*H364</f>
        <v>0</v>
      </c>
      <c r="Q364" s="193">
        <v>0</v>
      </c>
      <c r="R364" s="193">
        <f>Q364*H364</f>
        <v>0</v>
      </c>
      <c r="S364" s="193">
        <v>0</v>
      </c>
      <c r="T364" s="194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95" t="s">
        <v>260</v>
      </c>
      <c r="AT364" s="195" t="s">
        <v>126</v>
      </c>
      <c r="AU364" s="195" t="s">
        <v>86</v>
      </c>
      <c r="AY364" s="15" t="s">
        <v>123</v>
      </c>
      <c r="BE364" s="196">
        <f>IF(N364="základní",J364,0)</f>
        <v>0</v>
      </c>
      <c r="BF364" s="196">
        <f>IF(N364="snížená",J364,0)</f>
        <v>0</v>
      </c>
      <c r="BG364" s="196">
        <f>IF(N364="zákl. přenesená",J364,0)</f>
        <v>0</v>
      </c>
      <c r="BH364" s="196">
        <f>IF(N364="sníž. přenesená",J364,0)</f>
        <v>0</v>
      </c>
      <c r="BI364" s="196">
        <f>IF(N364="nulová",J364,0)</f>
        <v>0</v>
      </c>
      <c r="BJ364" s="15" t="s">
        <v>84</v>
      </c>
      <c r="BK364" s="196">
        <f>ROUND(I364*H364,2)</f>
        <v>0</v>
      </c>
      <c r="BL364" s="15" t="s">
        <v>260</v>
      </c>
      <c r="BM364" s="195" t="s">
        <v>667</v>
      </c>
    </row>
    <row r="365" spans="1:65" s="13" customFormat="1" ht="11.25">
      <c r="B365" s="202"/>
      <c r="C365" s="203"/>
      <c r="D365" s="204" t="s">
        <v>197</v>
      </c>
      <c r="E365" s="205" t="s">
        <v>1</v>
      </c>
      <c r="F365" s="206" t="s">
        <v>668</v>
      </c>
      <c r="G365" s="203"/>
      <c r="H365" s="207">
        <v>220.9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197</v>
      </c>
      <c r="AU365" s="213" t="s">
        <v>86</v>
      </c>
      <c r="AV365" s="13" t="s">
        <v>86</v>
      </c>
      <c r="AW365" s="13" t="s">
        <v>32</v>
      </c>
      <c r="AX365" s="13" t="s">
        <v>84</v>
      </c>
      <c r="AY365" s="213" t="s">
        <v>123</v>
      </c>
    </row>
    <row r="366" spans="1:65" s="2" customFormat="1" ht="14.45" customHeight="1">
      <c r="A366" s="32"/>
      <c r="B366" s="33"/>
      <c r="C366" s="214" t="s">
        <v>669</v>
      </c>
      <c r="D366" s="214" t="s">
        <v>240</v>
      </c>
      <c r="E366" s="215" t="s">
        <v>650</v>
      </c>
      <c r="F366" s="216" t="s">
        <v>651</v>
      </c>
      <c r="G366" s="217" t="s">
        <v>195</v>
      </c>
      <c r="H366" s="218">
        <v>0.36399999999999999</v>
      </c>
      <c r="I366" s="219"/>
      <c r="J366" s="220">
        <f>ROUND(I366*H366,2)</f>
        <v>0</v>
      </c>
      <c r="K366" s="216" t="s">
        <v>130</v>
      </c>
      <c r="L366" s="221"/>
      <c r="M366" s="222" t="s">
        <v>1</v>
      </c>
      <c r="N366" s="223" t="s">
        <v>41</v>
      </c>
      <c r="O366" s="69"/>
      <c r="P366" s="193">
        <f>O366*H366</f>
        <v>0</v>
      </c>
      <c r="Q366" s="193">
        <v>0.55000000000000004</v>
      </c>
      <c r="R366" s="193">
        <f>Q366*H366</f>
        <v>0.20020000000000002</v>
      </c>
      <c r="S366" s="193">
        <v>0</v>
      </c>
      <c r="T366" s="194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95" t="s">
        <v>343</v>
      </c>
      <c r="AT366" s="195" t="s">
        <v>240</v>
      </c>
      <c r="AU366" s="195" t="s">
        <v>86</v>
      </c>
      <c r="AY366" s="15" t="s">
        <v>123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5" t="s">
        <v>84</v>
      </c>
      <c r="BK366" s="196">
        <f>ROUND(I366*H366,2)</f>
        <v>0</v>
      </c>
      <c r="BL366" s="15" t="s">
        <v>260</v>
      </c>
      <c r="BM366" s="195" t="s">
        <v>670</v>
      </c>
    </row>
    <row r="367" spans="1:65" s="13" customFormat="1" ht="11.25">
      <c r="B367" s="202"/>
      <c r="C367" s="203"/>
      <c r="D367" s="204" t="s">
        <v>197</v>
      </c>
      <c r="E367" s="205" t="s">
        <v>1</v>
      </c>
      <c r="F367" s="206" t="s">
        <v>671</v>
      </c>
      <c r="G367" s="203"/>
      <c r="H367" s="207">
        <v>0.33100000000000002</v>
      </c>
      <c r="I367" s="208"/>
      <c r="J367" s="203"/>
      <c r="K367" s="203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197</v>
      </c>
      <c r="AU367" s="213" t="s">
        <v>86</v>
      </c>
      <c r="AV367" s="13" t="s">
        <v>86</v>
      </c>
      <c r="AW367" s="13" t="s">
        <v>32</v>
      </c>
      <c r="AX367" s="13" t="s">
        <v>84</v>
      </c>
      <c r="AY367" s="213" t="s">
        <v>123</v>
      </c>
    </row>
    <row r="368" spans="1:65" s="13" customFormat="1" ht="11.25">
      <c r="B368" s="202"/>
      <c r="C368" s="203"/>
      <c r="D368" s="204" t="s">
        <v>197</v>
      </c>
      <c r="E368" s="203"/>
      <c r="F368" s="206" t="s">
        <v>672</v>
      </c>
      <c r="G368" s="203"/>
      <c r="H368" s="207">
        <v>0.36399999999999999</v>
      </c>
      <c r="I368" s="208"/>
      <c r="J368" s="203"/>
      <c r="K368" s="203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197</v>
      </c>
      <c r="AU368" s="213" t="s">
        <v>86</v>
      </c>
      <c r="AV368" s="13" t="s">
        <v>86</v>
      </c>
      <c r="AW368" s="13" t="s">
        <v>4</v>
      </c>
      <c r="AX368" s="13" t="s">
        <v>84</v>
      </c>
      <c r="AY368" s="213" t="s">
        <v>123</v>
      </c>
    </row>
    <row r="369" spans="1:65" s="2" customFormat="1" ht="24.2" customHeight="1">
      <c r="A369" s="32"/>
      <c r="B369" s="33"/>
      <c r="C369" s="184" t="s">
        <v>673</v>
      </c>
      <c r="D369" s="184" t="s">
        <v>126</v>
      </c>
      <c r="E369" s="185" t="s">
        <v>674</v>
      </c>
      <c r="F369" s="186" t="s">
        <v>675</v>
      </c>
      <c r="G369" s="187" t="s">
        <v>191</v>
      </c>
      <c r="H369" s="188">
        <v>2</v>
      </c>
      <c r="I369" s="189"/>
      <c r="J369" s="190">
        <f t="shared" ref="J369:J374" si="0">ROUND(I369*H369,2)</f>
        <v>0</v>
      </c>
      <c r="K369" s="186" t="s">
        <v>130</v>
      </c>
      <c r="L369" s="37"/>
      <c r="M369" s="191" t="s">
        <v>1</v>
      </c>
      <c r="N369" s="192" t="s">
        <v>41</v>
      </c>
      <c r="O369" s="69"/>
      <c r="P369" s="193">
        <f t="shared" ref="P369:P374" si="1">O369*H369</f>
        <v>0</v>
      </c>
      <c r="Q369" s="193">
        <v>2.7E-4</v>
      </c>
      <c r="R369" s="193">
        <f t="shared" ref="R369:R374" si="2">Q369*H369</f>
        <v>5.4000000000000001E-4</v>
      </c>
      <c r="S369" s="193">
        <v>0</v>
      </c>
      <c r="T369" s="194">
        <f t="shared" ref="T369:T374" si="3"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95" t="s">
        <v>260</v>
      </c>
      <c r="AT369" s="195" t="s">
        <v>126</v>
      </c>
      <c r="AU369" s="195" t="s">
        <v>86</v>
      </c>
      <c r="AY369" s="15" t="s">
        <v>123</v>
      </c>
      <c r="BE369" s="196">
        <f t="shared" ref="BE369:BE374" si="4">IF(N369="základní",J369,0)</f>
        <v>0</v>
      </c>
      <c r="BF369" s="196">
        <f t="shared" ref="BF369:BF374" si="5">IF(N369="snížená",J369,0)</f>
        <v>0</v>
      </c>
      <c r="BG369" s="196">
        <f t="shared" ref="BG369:BG374" si="6">IF(N369="zákl. přenesená",J369,0)</f>
        <v>0</v>
      </c>
      <c r="BH369" s="196">
        <f t="shared" ref="BH369:BH374" si="7">IF(N369="sníž. přenesená",J369,0)</f>
        <v>0</v>
      </c>
      <c r="BI369" s="196">
        <f t="shared" ref="BI369:BI374" si="8">IF(N369="nulová",J369,0)</f>
        <v>0</v>
      </c>
      <c r="BJ369" s="15" t="s">
        <v>84</v>
      </c>
      <c r="BK369" s="196">
        <f t="shared" ref="BK369:BK374" si="9">ROUND(I369*H369,2)</f>
        <v>0</v>
      </c>
      <c r="BL369" s="15" t="s">
        <v>260</v>
      </c>
      <c r="BM369" s="195" t="s">
        <v>676</v>
      </c>
    </row>
    <row r="370" spans="1:65" s="2" customFormat="1" ht="14.45" customHeight="1">
      <c r="A370" s="32"/>
      <c r="B370" s="33"/>
      <c r="C370" s="214" t="s">
        <v>677</v>
      </c>
      <c r="D370" s="214" t="s">
        <v>240</v>
      </c>
      <c r="E370" s="215" t="s">
        <v>678</v>
      </c>
      <c r="F370" s="216" t="s">
        <v>679</v>
      </c>
      <c r="G370" s="217" t="s">
        <v>191</v>
      </c>
      <c r="H370" s="218">
        <v>2</v>
      </c>
      <c r="I370" s="219"/>
      <c r="J370" s="220">
        <f t="shared" si="0"/>
        <v>0</v>
      </c>
      <c r="K370" s="216" t="s">
        <v>1</v>
      </c>
      <c r="L370" s="221"/>
      <c r="M370" s="222" t="s">
        <v>1</v>
      </c>
      <c r="N370" s="223" t="s">
        <v>41</v>
      </c>
      <c r="O370" s="69"/>
      <c r="P370" s="193">
        <f t="shared" si="1"/>
        <v>0</v>
      </c>
      <c r="Q370" s="193">
        <v>0</v>
      </c>
      <c r="R370" s="193">
        <f t="shared" si="2"/>
        <v>0</v>
      </c>
      <c r="S370" s="193">
        <v>0</v>
      </c>
      <c r="T370" s="194">
        <f t="shared" si="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95" t="s">
        <v>343</v>
      </c>
      <c r="AT370" s="195" t="s">
        <v>240</v>
      </c>
      <c r="AU370" s="195" t="s">
        <v>86</v>
      </c>
      <c r="AY370" s="15" t="s">
        <v>123</v>
      </c>
      <c r="BE370" s="196">
        <f t="shared" si="4"/>
        <v>0</v>
      </c>
      <c r="BF370" s="196">
        <f t="shared" si="5"/>
        <v>0</v>
      </c>
      <c r="BG370" s="196">
        <f t="shared" si="6"/>
        <v>0</v>
      </c>
      <c r="BH370" s="196">
        <f t="shared" si="7"/>
        <v>0</v>
      </c>
      <c r="BI370" s="196">
        <f t="shared" si="8"/>
        <v>0</v>
      </c>
      <c r="BJ370" s="15" t="s">
        <v>84</v>
      </c>
      <c r="BK370" s="196">
        <f t="shared" si="9"/>
        <v>0</v>
      </c>
      <c r="BL370" s="15" t="s">
        <v>260</v>
      </c>
      <c r="BM370" s="195" t="s">
        <v>680</v>
      </c>
    </row>
    <row r="371" spans="1:65" s="2" customFormat="1" ht="24.2" customHeight="1">
      <c r="A371" s="32"/>
      <c r="B371" s="33"/>
      <c r="C371" s="184" t="s">
        <v>681</v>
      </c>
      <c r="D371" s="184" t="s">
        <v>126</v>
      </c>
      <c r="E371" s="185" t="s">
        <v>682</v>
      </c>
      <c r="F371" s="186" t="s">
        <v>683</v>
      </c>
      <c r="G371" s="187" t="s">
        <v>191</v>
      </c>
      <c r="H371" s="188">
        <v>2</v>
      </c>
      <c r="I371" s="189"/>
      <c r="J371" s="190">
        <f t="shared" si="0"/>
        <v>0</v>
      </c>
      <c r="K371" s="186" t="s">
        <v>130</v>
      </c>
      <c r="L371" s="37"/>
      <c r="M371" s="191" t="s">
        <v>1</v>
      </c>
      <c r="N371" s="192" t="s">
        <v>41</v>
      </c>
      <c r="O371" s="69"/>
      <c r="P371" s="193">
        <f t="shared" si="1"/>
        <v>0</v>
      </c>
      <c r="Q371" s="193">
        <v>8.9999999999999998E-4</v>
      </c>
      <c r="R371" s="193">
        <f t="shared" si="2"/>
        <v>1.8E-3</v>
      </c>
      <c r="S371" s="193">
        <v>0</v>
      </c>
      <c r="T371" s="194">
        <f t="shared" si="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95" t="s">
        <v>260</v>
      </c>
      <c r="AT371" s="195" t="s">
        <v>126</v>
      </c>
      <c r="AU371" s="195" t="s">
        <v>86</v>
      </c>
      <c r="AY371" s="15" t="s">
        <v>123</v>
      </c>
      <c r="BE371" s="196">
        <f t="shared" si="4"/>
        <v>0</v>
      </c>
      <c r="BF371" s="196">
        <f t="shared" si="5"/>
        <v>0</v>
      </c>
      <c r="BG371" s="196">
        <f t="shared" si="6"/>
        <v>0</v>
      </c>
      <c r="BH371" s="196">
        <f t="shared" si="7"/>
        <v>0</v>
      </c>
      <c r="BI371" s="196">
        <f t="shared" si="8"/>
        <v>0</v>
      </c>
      <c r="BJ371" s="15" t="s">
        <v>84</v>
      </c>
      <c r="BK371" s="196">
        <f t="shared" si="9"/>
        <v>0</v>
      </c>
      <c r="BL371" s="15" t="s">
        <v>260</v>
      </c>
      <c r="BM371" s="195" t="s">
        <v>684</v>
      </c>
    </row>
    <row r="372" spans="1:65" s="2" customFormat="1" ht="14.45" customHeight="1">
      <c r="A372" s="32"/>
      <c r="B372" s="33"/>
      <c r="C372" s="214" t="s">
        <v>685</v>
      </c>
      <c r="D372" s="214" t="s">
        <v>240</v>
      </c>
      <c r="E372" s="215" t="s">
        <v>686</v>
      </c>
      <c r="F372" s="216" t="s">
        <v>687</v>
      </c>
      <c r="G372" s="217" t="s">
        <v>191</v>
      </c>
      <c r="H372" s="218">
        <v>1</v>
      </c>
      <c r="I372" s="219"/>
      <c r="J372" s="220">
        <f t="shared" si="0"/>
        <v>0</v>
      </c>
      <c r="K372" s="216" t="s">
        <v>1</v>
      </c>
      <c r="L372" s="221"/>
      <c r="M372" s="222" t="s">
        <v>1</v>
      </c>
      <c r="N372" s="223" t="s">
        <v>41</v>
      </c>
      <c r="O372" s="69"/>
      <c r="P372" s="193">
        <f t="shared" si="1"/>
        <v>0</v>
      </c>
      <c r="Q372" s="193">
        <v>0</v>
      </c>
      <c r="R372" s="193">
        <f t="shared" si="2"/>
        <v>0</v>
      </c>
      <c r="S372" s="193">
        <v>0</v>
      </c>
      <c r="T372" s="194">
        <f t="shared" si="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95" t="s">
        <v>343</v>
      </c>
      <c r="AT372" s="195" t="s">
        <v>240</v>
      </c>
      <c r="AU372" s="195" t="s">
        <v>86</v>
      </c>
      <c r="AY372" s="15" t="s">
        <v>123</v>
      </c>
      <c r="BE372" s="196">
        <f t="shared" si="4"/>
        <v>0</v>
      </c>
      <c r="BF372" s="196">
        <f t="shared" si="5"/>
        <v>0</v>
      </c>
      <c r="BG372" s="196">
        <f t="shared" si="6"/>
        <v>0</v>
      </c>
      <c r="BH372" s="196">
        <f t="shared" si="7"/>
        <v>0</v>
      </c>
      <c r="BI372" s="196">
        <f t="shared" si="8"/>
        <v>0</v>
      </c>
      <c r="BJ372" s="15" t="s">
        <v>84</v>
      </c>
      <c r="BK372" s="196">
        <f t="shared" si="9"/>
        <v>0</v>
      </c>
      <c r="BL372" s="15" t="s">
        <v>260</v>
      </c>
      <c r="BM372" s="195" t="s">
        <v>688</v>
      </c>
    </row>
    <row r="373" spans="1:65" s="2" customFormat="1" ht="14.45" customHeight="1">
      <c r="A373" s="32"/>
      <c r="B373" s="33"/>
      <c r="C373" s="214" t="s">
        <v>689</v>
      </c>
      <c r="D373" s="214" t="s">
        <v>240</v>
      </c>
      <c r="E373" s="215" t="s">
        <v>690</v>
      </c>
      <c r="F373" s="216" t="s">
        <v>691</v>
      </c>
      <c r="G373" s="217" t="s">
        <v>191</v>
      </c>
      <c r="H373" s="218">
        <v>1</v>
      </c>
      <c r="I373" s="219"/>
      <c r="J373" s="220">
        <f t="shared" si="0"/>
        <v>0</v>
      </c>
      <c r="K373" s="216" t="s">
        <v>1</v>
      </c>
      <c r="L373" s="221"/>
      <c r="M373" s="222" t="s">
        <v>1</v>
      </c>
      <c r="N373" s="223" t="s">
        <v>41</v>
      </c>
      <c r="O373" s="69"/>
      <c r="P373" s="193">
        <f t="shared" si="1"/>
        <v>0</v>
      </c>
      <c r="Q373" s="193">
        <v>0</v>
      </c>
      <c r="R373" s="193">
        <f t="shared" si="2"/>
        <v>0</v>
      </c>
      <c r="S373" s="193">
        <v>0</v>
      </c>
      <c r="T373" s="194">
        <f t="shared" si="3"/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95" t="s">
        <v>343</v>
      </c>
      <c r="AT373" s="195" t="s">
        <v>240</v>
      </c>
      <c r="AU373" s="195" t="s">
        <v>86</v>
      </c>
      <c r="AY373" s="15" t="s">
        <v>123</v>
      </c>
      <c r="BE373" s="196">
        <f t="shared" si="4"/>
        <v>0</v>
      </c>
      <c r="BF373" s="196">
        <f t="shared" si="5"/>
        <v>0</v>
      </c>
      <c r="BG373" s="196">
        <f t="shared" si="6"/>
        <v>0</v>
      </c>
      <c r="BH373" s="196">
        <f t="shared" si="7"/>
        <v>0</v>
      </c>
      <c r="BI373" s="196">
        <f t="shared" si="8"/>
        <v>0</v>
      </c>
      <c r="BJ373" s="15" t="s">
        <v>84</v>
      </c>
      <c r="BK373" s="196">
        <f t="shared" si="9"/>
        <v>0</v>
      </c>
      <c r="BL373" s="15" t="s">
        <v>260</v>
      </c>
      <c r="BM373" s="195" t="s">
        <v>692</v>
      </c>
    </row>
    <row r="374" spans="1:65" s="2" customFormat="1" ht="24.2" customHeight="1">
      <c r="A374" s="32"/>
      <c r="B374" s="33"/>
      <c r="C374" s="184" t="s">
        <v>693</v>
      </c>
      <c r="D374" s="184" t="s">
        <v>126</v>
      </c>
      <c r="E374" s="185" t="s">
        <v>694</v>
      </c>
      <c r="F374" s="186" t="s">
        <v>695</v>
      </c>
      <c r="G374" s="187" t="s">
        <v>390</v>
      </c>
      <c r="H374" s="224"/>
      <c r="I374" s="189"/>
      <c r="J374" s="190">
        <f t="shared" si="0"/>
        <v>0</v>
      </c>
      <c r="K374" s="186" t="s">
        <v>130</v>
      </c>
      <c r="L374" s="37"/>
      <c r="M374" s="191" t="s">
        <v>1</v>
      </c>
      <c r="N374" s="192" t="s">
        <v>41</v>
      </c>
      <c r="O374" s="69"/>
      <c r="P374" s="193">
        <f t="shared" si="1"/>
        <v>0</v>
      </c>
      <c r="Q374" s="193">
        <v>0</v>
      </c>
      <c r="R374" s="193">
        <f t="shared" si="2"/>
        <v>0</v>
      </c>
      <c r="S374" s="193">
        <v>0</v>
      </c>
      <c r="T374" s="194">
        <f t="shared" si="3"/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95" t="s">
        <v>260</v>
      </c>
      <c r="AT374" s="195" t="s">
        <v>126</v>
      </c>
      <c r="AU374" s="195" t="s">
        <v>86</v>
      </c>
      <c r="AY374" s="15" t="s">
        <v>123</v>
      </c>
      <c r="BE374" s="196">
        <f t="shared" si="4"/>
        <v>0</v>
      </c>
      <c r="BF374" s="196">
        <f t="shared" si="5"/>
        <v>0</v>
      </c>
      <c r="BG374" s="196">
        <f t="shared" si="6"/>
        <v>0</v>
      </c>
      <c r="BH374" s="196">
        <f t="shared" si="7"/>
        <v>0</v>
      </c>
      <c r="BI374" s="196">
        <f t="shared" si="8"/>
        <v>0</v>
      </c>
      <c r="BJ374" s="15" t="s">
        <v>84</v>
      </c>
      <c r="BK374" s="196">
        <f t="shared" si="9"/>
        <v>0</v>
      </c>
      <c r="BL374" s="15" t="s">
        <v>260</v>
      </c>
      <c r="BM374" s="195" t="s">
        <v>696</v>
      </c>
    </row>
    <row r="375" spans="1:65" s="12" customFormat="1" ht="22.9" customHeight="1">
      <c r="B375" s="168"/>
      <c r="C375" s="169"/>
      <c r="D375" s="170" t="s">
        <v>75</v>
      </c>
      <c r="E375" s="182" t="s">
        <v>697</v>
      </c>
      <c r="F375" s="182" t="s">
        <v>698</v>
      </c>
      <c r="G375" s="169"/>
      <c r="H375" s="169"/>
      <c r="I375" s="172"/>
      <c r="J375" s="183">
        <f>BK375</f>
        <v>0</v>
      </c>
      <c r="K375" s="169"/>
      <c r="L375" s="174"/>
      <c r="M375" s="175"/>
      <c r="N375" s="176"/>
      <c r="O375" s="176"/>
      <c r="P375" s="177">
        <f>SUM(P376:P387)</f>
        <v>0</v>
      </c>
      <c r="Q375" s="176"/>
      <c r="R375" s="177">
        <f>SUM(R376:R387)</f>
        <v>0.14930000000000002</v>
      </c>
      <c r="S375" s="176"/>
      <c r="T375" s="178">
        <f>SUM(T376:T387)</f>
        <v>0</v>
      </c>
      <c r="AR375" s="179" t="s">
        <v>86</v>
      </c>
      <c r="AT375" s="180" t="s">
        <v>75</v>
      </c>
      <c r="AU375" s="180" t="s">
        <v>84</v>
      </c>
      <c r="AY375" s="179" t="s">
        <v>123</v>
      </c>
      <c r="BK375" s="181">
        <f>SUM(BK376:BK387)</f>
        <v>0</v>
      </c>
    </row>
    <row r="376" spans="1:65" s="2" customFormat="1" ht="24.2" customHeight="1">
      <c r="A376" s="32"/>
      <c r="B376" s="33"/>
      <c r="C376" s="184" t="s">
        <v>699</v>
      </c>
      <c r="D376" s="184" t="s">
        <v>126</v>
      </c>
      <c r="E376" s="185" t="s">
        <v>700</v>
      </c>
      <c r="F376" s="186" t="s">
        <v>701</v>
      </c>
      <c r="G376" s="187" t="s">
        <v>191</v>
      </c>
      <c r="H376" s="188">
        <v>1</v>
      </c>
      <c r="I376" s="189"/>
      <c r="J376" s="190">
        <f t="shared" ref="J376:J384" si="10">ROUND(I376*H376,2)</f>
        <v>0</v>
      </c>
      <c r="K376" s="186" t="s">
        <v>130</v>
      </c>
      <c r="L376" s="37"/>
      <c r="M376" s="191" t="s">
        <v>1</v>
      </c>
      <c r="N376" s="192" t="s">
        <v>41</v>
      </c>
      <c r="O376" s="69"/>
      <c r="P376" s="193">
        <f t="shared" ref="P376:P384" si="11">O376*H376</f>
        <v>0</v>
      </c>
      <c r="Q376" s="193">
        <v>0</v>
      </c>
      <c r="R376" s="193">
        <f t="shared" ref="R376:R384" si="12">Q376*H376</f>
        <v>0</v>
      </c>
      <c r="S376" s="193">
        <v>0</v>
      </c>
      <c r="T376" s="194">
        <f t="shared" ref="T376:T384" si="13"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95" t="s">
        <v>260</v>
      </c>
      <c r="AT376" s="195" t="s">
        <v>126</v>
      </c>
      <c r="AU376" s="195" t="s">
        <v>86</v>
      </c>
      <c r="AY376" s="15" t="s">
        <v>123</v>
      </c>
      <c r="BE376" s="196">
        <f t="shared" ref="BE376:BE384" si="14">IF(N376="základní",J376,0)</f>
        <v>0</v>
      </c>
      <c r="BF376" s="196">
        <f t="shared" ref="BF376:BF384" si="15">IF(N376="snížená",J376,0)</f>
        <v>0</v>
      </c>
      <c r="BG376" s="196">
        <f t="shared" ref="BG376:BG384" si="16">IF(N376="zákl. přenesená",J376,0)</f>
        <v>0</v>
      </c>
      <c r="BH376" s="196">
        <f t="shared" ref="BH376:BH384" si="17">IF(N376="sníž. přenesená",J376,0)</f>
        <v>0</v>
      </c>
      <c r="BI376" s="196">
        <f t="shared" ref="BI376:BI384" si="18">IF(N376="nulová",J376,0)</f>
        <v>0</v>
      </c>
      <c r="BJ376" s="15" t="s">
        <v>84</v>
      </c>
      <c r="BK376" s="196">
        <f t="shared" ref="BK376:BK384" si="19">ROUND(I376*H376,2)</f>
        <v>0</v>
      </c>
      <c r="BL376" s="15" t="s">
        <v>260</v>
      </c>
      <c r="BM376" s="195" t="s">
        <v>702</v>
      </c>
    </row>
    <row r="377" spans="1:65" s="2" customFormat="1" ht="24.2" customHeight="1">
      <c r="A377" s="32"/>
      <c r="B377" s="33"/>
      <c r="C377" s="214" t="s">
        <v>703</v>
      </c>
      <c r="D377" s="214" t="s">
        <v>240</v>
      </c>
      <c r="E377" s="215" t="s">
        <v>704</v>
      </c>
      <c r="F377" s="216" t="s">
        <v>705</v>
      </c>
      <c r="G377" s="217" t="s">
        <v>191</v>
      </c>
      <c r="H377" s="218">
        <v>1</v>
      </c>
      <c r="I377" s="219"/>
      <c r="J377" s="220">
        <f t="shared" si="10"/>
        <v>0</v>
      </c>
      <c r="K377" s="216" t="s">
        <v>1</v>
      </c>
      <c r="L377" s="221"/>
      <c r="M377" s="222" t="s">
        <v>1</v>
      </c>
      <c r="N377" s="223" t="s">
        <v>41</v>
      </c>
      <c r="O377" s="69"/>
      <c r="P377" s="193">
        <f t="shared" si="11"/>
        <v>0</v>
      </c>
      <c r="Q377" s="193">
        <v>0.1353</v>
      </c>
      <c r="R377" s="193">
        <f t="shared" si="12"/>
        <v>0.1353</v>
      </c>
      <c r="S377" s="193">
        <v>0</v>
      </c>
      <c r="T377" s="194">
        <f t="shared" si="13"/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95" t="s">
        <v>343</v>
      </c>
      <c r="AT377" s="195" t="s">
        <v>240</v>
      </c>
      <c r="AU377" s="195" t="s">
        <v>86</v>
      </c>
      <c r="AY377" s="15" t="s">
        <v>123</v>
      </c>
      <c r="BE377" s="196">
        <f t="shared" si="14"/>
        <v>0</v>
      </c>
      <c r="BF377" s="196">
        <f t="shared" si="15"/>
        <v>0</v>
      </c>
      <c r="BG377" s="196">
        <f t="shared" si="16"/>
        <v>0</v>
      </c>
      <c r="BH377" s="196">
        <f t="shared" si="17"/>
        <v>0</v>
      </c>
      <c r="BI377" s="196">
        <f t="shared" si="18"/>
        <v>0</v>
      </c>
      <c r="BJ377" s="15" t="s">
        <v>84</v>
      </c>
      <c r="BK377" s="196">
        <f t="shared" si="19"/>
        <v>0</v>
      </c>
      <c r="BL377" s="15" t="s">
        <v>260</v>
      </c>
      <c r="BM377" s="195" t="s">
        <v>706</v>
      </c>
    </row>
    <row r="378" spans="1:65" s="2" customFormat="1" ht="14.45" customHeight="1">
      <c r="A378" s="32"/>
      <c r="B378" s="33"/>
      <c r="C378" s="184" t="s">
        <v>707</v>
      </c>
      <c r="D378" s="184" t="s">
        <v>126</v>
      </c>
      <c r="E378" s="185" t="s">
        <v>708</v>
      </c>
      <c r="F378" s="186" t="s">
        <v>709</v>
      </c>
      <c r="G378" s="187" t="s">
        <v>191</v>
      </c>
      <c r="H378" s="188">
        <v>1</v>
      </c>
      <c r="I378" s="189"/>
      <c r="J378" s="190">
        <f t="shared" si="10"/>
        <v>0</v>
      </c>
      <c r="K378" s="186" t="s">
        <v>130</v>
      </c>
      <c r="L378" s="37"/>
      <c r="M378" s="191" t="s">
        <v>1</v>
      </c>
      <c r="N378" s="192" t="s">
        <v>41</v>
      </c>
      <c r="O378" s="69"/>
      <c r="P378" s="193">
        <f t="shared" si="11"/>
        <v>0</v>
      </c>
      <c r="Q378" s="193">
        <v>0</v>
      </c>
      <c r="R378" s="193">
        <f t="shared" si="12"/>
        <v>0</v>
      </c>
      <c r="S378" s="193">
        <v>0</v>
      </c>
      <c r="T378" s="194">
        <f t="shared" si="13"/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95" t="s">
        <v>260</v>
      </c>
      <c r="AT378" s="195" t="s">
        <v>126</v>
      </c>
      <c r="AU378" s="195" t="s">
        <v>86</v>
      </c>
      <c r="AY378" s="15" t="s">
        <v>123</v>
      </c>
      <c r="BE378" s="196">
        <f t="shared" si="14"/>
        <v>0</v>
      </c>
      <c r="BF378" s="196">
        <f t="shared" si="15"/>
        <v>0</v>
      </c>
      <c r="BG378" s="196">
        <f t="shared" si="16"/>
        <v>0</v>
      </c>
      <c r="BH378" s="196">
        <f t="shared" si="17"/>
        <v>0</v>
      </c>
      <c r="BI378" s="196">
        <f t="shared" si="18"/>
        <v>0</v>
      </c>
      <c r="BJ378" s="15" t="s">
        <v>84</v>
      </c>
      <c r="BK378" s="196">
        <f t="shared" si="19"/>
        <v>0</v>
      </c>
      <c r="BL378" s="15" t="s">
        <v>260</v>
      </c>
      <c r="BM378" s="195" t="s">
        <v>710</v>
      </c>
    </row>
    <row r="379" spans="1:65" s="2" customFormat="1" ht="24.2" customHeight="1">
      <c r="A379" s="32"/>
      <c r="B379" s="33"/>
      <c r="C379" s="214" t="s">
        <v>711</v>
      </c>
      <c r="D379" s="214" t="s">
        <v>240</v>
      </c>
      <c r="E379" s="215" t="s">
        <v>712</v>
      </c>
      <c r="F379" s="216" t="s">
        <v>713</v>
      </c>
      <c r="G379" s="217" t="s">
        <v>191</v>
      </c>
      <c r="H379" s="218">
        <v>1</v>
      </c>
      <c r="I379" s="219"/>
      <c r="J379" s="220">
        <f t="shared" si="10"/>
        <v>0</v>
      </c>
      <c r="K379" s="216" t="s">
        <v>130</v>
      </c>
      <c r="L379" s="221"/>
      <c r="M379" s="222" t="s">
        <v>1</v>
      </c>
      <c r="N379" s="223" t="s">
        <v>41</v>
      </c>
      <c r="O379" s="69"/>
      <c r="P379" s="193">
        <f t="shared" si="11"/>
        <v>0</v>
      </c>
      <c r="Q379" s="193">
        <v>2E-3</v>
      </c>
      <c r="R379" s="193">
        <f t="shared" si="12"/>
        <v>2E-3</v>
      </c>
      <c r="S379" s="193">
        <v>0</v>
      </c>
      <c r="T379" s="194">
        <f t="shared" si="13"/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95" t="s">
        <v>343</v>
      </c>
      <c r="AT379" s="195" t="s">
        <v>240</v>
      </c>
      <c r="AU379" s="195" t="s">
        <v>86</v>
      </c>
      <c r="AY379" s="15" t="s">
        <v>123</v>
      </c>
      <c r="BE379" s="196">
        <f t="shared" si="14"/>
        <v>0</v>
      </c>
      <c r="BF379" s="196">
        <f t="shared" si="15"/>
        <v>0</v>
      </c>
      <c r="BG379" s="196">
        <f t="shared" si="16"/>
        <v>0</v>
      </c>
      <c r="BH379" s="196">
        <f t="shared" si="17"/>
        <v>0</v>
      </c>
      <c r="BI379" s="196">
        <f t="shared" si="18"/>
        <v>0</v>
      </c>
      <c r="BJ379" s="15" t="s">
        <v>84</v>
      </c>
      <c r="BK379" s="196">
        <f t="shared" si="19"/>
        <v>0</v>
      </c>
      <c r="BL379" s="15" t="s">
        <v>260</v>
      </c>
      <c r="BM379" s="195" t="s">
        <v>714</v>
      </c>
    </row>
    <row r="380" spans="1:65" s="2" customFormat="1" ht="24.2" customHeight="1">
      <c r="A380" s="32"/>
      <c r="B380" s="33"/>
      <c r="C380" s="184" t="s">
        <v>715</v>
      </c>
      <c r="D380" s="184" t="s">
        <v>126</v>
      </c>
      <c r="E380" s="185" t="s">
        <v>716</v>
      </c>
      <c r="F380" s="186" t="s">
        <v>717</v>
      </c>
      <c r="G380" s="187" t="s">
        <v>191</v>
      </c>
      <c r="H380" s="188">
        <v>1</v>
      </c>
      <c r="I380" s="189"/>
      <c r="J380" s="190">
        <f t="shared" si="10"/>
        <v>0</v>
      </c>
      <c r="K380" s="186" t="s">
        <v>130</v>
      </c>
      <c r="L380" s="37"/>
      <c r="M380" s="191" t="s">
        <v>1</v>
      </c>
      <c r="N380" s="192" t="s">
        <v>41</v>
      </c>
      <c r="O380" s="69"/>
      <c r="P380" s="193">
        <f t="shared" si="11"/>
        <v>0</v>
      </c>
      <c r="Q380" s="193">
        <v>0</v>
      </c>
      <c r="R380" s="193">
        <f t="shared" si="12"/>
        <v>0</v>
      </c>
      <c r="S380" s="193">
        <v>0</v>
      </c>
      <c r="T380" s="194">
        <f t="shared" si="13"/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95" t="s">
        <v>260</v>
      </c>
      <c r="AT380" s="195" t="s">
        <v>126</v>
      </c>
      <c r="AU380" s="195" t="s">
        <v>86</v>
      </c>
      <c r="AY380" s="15" t="s">
        <v>123</v>
      </c>
      <c r="BE380" s="196">
        <f t="shared" si="14"/>
        <v>0</v>
      </c>
      <c r="BF380" s="196">
        <f t="shared" si="15"/>
        <v>0</v>
      </c>
      <c r="BG380" s="196">
        <f t="shared" si="16"/>
        <v>0</v>
      </c>
      <c r="BH380" s="196">
        <f t="shared" si="17"/>
        <v>0</v>
      </c>
      <c r="BI380" s="196">
        <f t="shared" si="18"/>
        <v>0</v>
      </c>
      <c r="BJ380" s="15" t="s">
        <v>84</v>
      </c>
      <c r="BK380" s="196">
        <f t="shared" si="19"/>
        <v>0</v>
      </c>
      <c r="BL380" s="15" t="s">
        <v>260</v>
      </c>
      <c r="BM380" s="195" t="s">
        <v>718</v>
      </c>
    </row>
    <row r="381" spans="1:65" s="2" customFormat="1" ht="24.2" customHeight="1">
      <c r="A381" s="32"/>
      <c r="B381" s="33"/>
      <c r="C381" s="214" t="s">
        <v>719</v>
      </c>
      <c r="D381" s="214" t="s">
        <v>240</v>
      </c>
      <c r="E381" s="215" t="s">
        <v>720</v>
      </c>
      <c r="F381" s="216" t="s">
        <v>721</v>
      </c>
      <c r="G381" s="217" t="s">
        <v>191</v>
      </c>
      <c r="H381" s="218">
        <v>1</v>
      </c>
      <c r="I381" s="219"/>
      <c r="J381" s="220">
        <f t="shared" si="10"/>
        <v>0</v>
      </c>
      <c r="K381" s="216" t="s">
        <v>130</v>
      </c>
      <c r="L381" s="221"/>
      <c r="M381" s="222" t="s">
        <v>1</v>
      </c>
      <c r="N381" s="223" t="s">
        <v>41</v>
      </c>
      <c r="O381" s="69"/>
      <c r="P381" s="193">
        <f t="shared" si="11"/>
        <v>0</v>
      </c>
      <c r="Q381" s="193">
        <v>1.2E-2</v>
      </c>
      <c r="R381" s="193">
        <f t="shared" si="12"/>
        <v>1.2E-2</v>
      </c>
      <c r="S381" s="193">
        <v>0</v>
      </c>
      <c r="T381" s="194">
        <f t="shared" si="13"/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95" t="s">
        <v>343</v>
      </c>
      <c r="AT381" s="195" t="s">
        <v>240</v>
      </c>
      <c r="AU381" s="195" t="s">
        <v>86</v>
      </c>
      <c r="AY381" s="15" t="s">
        <v>123</v>
      </c>
      <c r="BE381" s="196">
        <f t="shared" si="14"/>
        <v>0</v>
      </c>
      <c r="BF381" s="196">
        <f t="shared" si="15"/>
        <v>0</v>
      </c>
      <c r="BG381" s="196">
        <f t="shared" si="16"/>
        <v>0</v>
      </c>
      <c r="BH381" s="196">
        <f t="shared" si="17"/>
        <v>0</v>
      </c>
      <c r="BI381" s="196">
        <f t="shared" si="18"/>
        <v>0</v>
      </c>
      <c r="BJ381" s="15" t="s">
        <v>84</v>
      </c>
      <c r="BK381" s="196">
        <f t="shared" si="19"/>
        <v>0</v>
      </c>
      <c r="BL381" s="15" t="s">
        <v>260</v>
      </c>
      <c r="BM381" s="195" t="s">
        <v>722</v>
      </c>
    </row>
    <row r="382" spans="1:65" s="2" customFormat="1" ht="14.45" customHeight="1">
      <c r="A382" s="32"/>
      <c r="B382" s="33"/>
      <c r="C382" s="184" t="s">
        <v>723</v>
      </c>
      <c r="D382" s="184" t="s">
        <v>126</v>
      </c>
      <c r="E382" s="185" t="s">
        <v>724</v>
      </c>
      <c r="F382" s="186" t="s">
        <v>725</v>
      </c>
      <c r="G382" s="187" t="s">
        <v>191</v>
      </c>
      <c r="H382" s="188">
        <v>4</v>
      </c>
      <c r="I382" s="189"/>
      <c r="J382" s="190">
        <f t="shared" si="10"/>
        <v>0</v>
      </c>
      <c r="K382" s="186" t="s">
        <v>1</v>
      </c>
      <c r="L382" s="37"/>
      <c r="M382" s="191" t="s">
        <v>1</v>
      </c>
      <c r="N382" s="192" t="s">
        <v>41</v>
      </c>
      <c r="O382" s="69"/>
      <c r="P382" s="193">
        <f t="shared" si="11"/>
        <v>0</v>
      </c>
      <c r="Q382" s="193">
        <v>0</v>
      </c>
      <c r="R382" s="193">
        <f t="shared" si="12"/>
        <v>0</v>
      </c>
      <c r="S382" s="193">
        <v>0</v>
      </c>
      <c r="T382" s="194">
        <f t="shared" si="13"/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95" t="s">
        <v>260</v>
      </c>
      <c r="AT382" s="195" t="s">
        <v>126</v>
      </c>
      <c r="AU382" s="195" t="s">
        <v>86</v>
      </c>
      <c r="AY382" s="15" t="s">
        <v>123</v>
      </c>
      <c r="BE382" s="196">
        <f t="shared" si="14"/>
        <v>0</v>
      </c>
      <c r="BF382" s="196">
        <f t="shared" si="15"/>
        <v>0</v>
      </c>
      <c r="BG382" s="196">
        <f t="shared" si="16"/>
        <v>0</v>
      </c>
      <c r="BH382" s="196">
        <f t="shared" si="17"/>
        <v>0</v>
      </c>
      <c r="BI382" s="196">
        <f t="shared" si="18"/>
        <v>0</v>
      </c>
      <c r="BJ382" s="15" t="s">
        <v>84</v>
      </c>
      <c r="BK382" s="196">
        <f t="shared" si="19"/>
        <v>0</v>
      </c>
      <c r="BL382" s="15" t="s">
        <v>260</v>
      </c>
      <c r="BM382" s="195" t="s">
        <v>726</v>
      </c>
    </row>
    <row r="383" spans="1:65" s="2" customFormat="1" ht="14.45" customHeight="1">
      <c r="A383" s="32"/>
      <c r="B383" s="33"/>
      <c r="C383" s="184" t="s">
        <v>727</v>
      </c>
      <c r="D383" s="184" t="s">
        <v>126</v>
      </c>
      <c r="E383" s="185" t="s">
        <v>728</v>
      </c>
      <c r="F383" s="186" t="s">
        <v>729</v>
      </c>
      <c r="G383" s="187" t="s">
        <v>191</v>
      </c>
      <c r="H383" s="188">
        <v>12</v>
      </c>
      <c r="I383" s="189"/>
      <c r="J383" s="190">
        <f t="shared" si="10"/>
        <v>0</v>
      </c>
      <c r="K383" s="186" t="s">
        <v>1</v>
      </c>
      <c r="L383" s="37"/>
      <c r="M383" s="191" t="s">
        <v>1</v>
      </c>
      <c r="N383" s="192" t="s">
        <v>41</v>
      </c>
      <c r="O383" s="69"/>
      <c r="P383" s="193">
        <f t="shared" si="11"/>
        <v>0</v>
      </c>
      <c r="Q383" s="193">
        <v>0</v>
      </c>
      <c r="R383" s="193">
        <f t="shared" si="12"/>
        <v>0</v>
      </c>
      <c r="S383" s="193">
        <v>0</v>
      </c>
      <c r="T383" s="194">
        <f t="shared" si="13"/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95" t="s">
        <v>260</v>
      </c>
      <c r="AT383" s="195" t="s">
        <v>126</v>
      </c>
      <c r="AU383" s="195" t="s">
        <v>86</v>
      </c>
      <c r="AY383" s="15" t="s">
        <v>123</v>
      </c>
      <c r="BE383" s="196">
        <f t="shared" si="14"/>
        <v>0</v>
      </c>
      <c r="BF383" s="196">
        <f t="shared" si="15"/>
        <v>0</v>
      </c>
      <c r="BG383" s="196">
        <f t="shared" si="16"/>
        <v>0</v>
      </c>
      <c r="BH383" s="196">
        <f t="shared" si="17"/>
        <v>0</v>
      </c>
      <c r="BI383" s="196">
        <f t="shared" si="18"/>
        <v>0</v>
      </c>
      <c r="BJ383" s="15" t="s">
        <v>84</v>
      </c>
      <c r="BK383" s="196">
        <f t="shared" si="19"/>
        <v>0</v>
      </c>
      <c r="BL383" s="15" t="s">
        <v>260</v>
      </c>
      <c r="BM383" s="195" t="s">
        <v>730</v>
      </c>
    </row>
    <row r="384" spans="1:65" s="2" customFormat="1" ht="14.45" customHeight="1">
      <c r="A384" s="32"/>
      <c r="B384" s="33"/>
      <c r="C384" s="184" t="s">
        <v>731</v>
      </c>
      <c r="D384" s="184" t="s">
        <v>126</v>
      </c>
      <c r="E384" s="185" t="s">
        <v>732</v>
      </c>
      <c r="F384" s="186" t="s">
        <v>733</v>
      </c>
      <c r="G384" s="187" t="s">
        <v>734</v>
      </c>
      <c r="H384" s="188">
        <v>847.72799999999995</v>
      </c>
      <c r="I384" s="189"/>
      <c r="J384" s="190">
        <f t="shared" si="10"/>
        <v>0</v>
      </c>
      <c r="K384" s="186" t="s">
        <v>1</v>
      </c>
      <c r="L384" s="37"/>
      <c r="M384" s="191" t="s">
        <v>1</v>
      </c>
      <c r="N384" s="192" t="s">
        <v>41</v>
      </c>
      <c r="O384" s="69"/>
      <c r="P384" s="193">
        <f t="shared" si="11"/>
        <v>0</v>
      </c>
      <c r="Q384" s="193">
        <v>0</v>
      </c>
      <c r="R384" s="193">
        <f t="shared" si="12"/>
        <v>0</v>
      </c>
      <c r="S384" s="193">
        <v>0</v>
      </c>
      <c r="T384" s="194">
        <f t="shared" si="13"/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95" t="s">
        <v>260</v>
      </c>
      <c r="AT384" s="195" t="s">
        <v>126</v>
      </c>
      <c r="AU384" s="195" t="s">
        <v>86</v>
      </c>
      <c r="AY384" s="15" t="s">
        <v>123</v>
      </c>
      <c r="BE384" s="196">
        <f t="shared" si="14"/>
        <v>0</v>
      </c>
      <c r="BF384" s="196">
        <f t="shared" si="15"/>
        <v>0</v>
      </c>
      <c r="BG384" s="196">
        <f t="shared" si="16"/>
        <v>0</v>
      </c>
      <c r="BH384" s="196">
        <f t="shared" si="17"/>
        <v>0</v>
      </c>
      <c r="BI384" s="196">
        <f t="shared" si="18"/>
        <v>0</v>
      </c>
      <c r="BJ384" s="15" t="s">
        <v>84</v>
      </c>
      <c r="BK384" s="196">
        <f t="shared" si="19"/>
        <v>0</v>
      </c>
      <c r="BL384" s="15" t="s">
        <v>260</v>
      </c>
      <c r="BM384" s="195" t="s">
        <v>735</v>
      </c>
    </row>
    <row r="385" spans="1:65" s="13" customFormat="1" ht="11.25">
      <c r="B385" s="202"/>
      <c r="C385" s="203"/>
      <c r="D385" s="204" t="s">
        <v>197</v>
      </c>
      <c r="E385" s="205" t="s">
        <v>1</v>
      </c>
      <c r="F385" s="206" t="s">
        <v>736</v>
      </c>
      <c r="G385" s="203"/>
      <c r="H385" s="207">
        <v>847.72799999999995</v>
      </c>
      <c r="I385" s="208"/>
      <c r="J385" s="203"/>
      <c r="K385" s="203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197</v>
      </c>
      <c r="AU385" s="213" t="s">
        <v>86</v>
      </c>
      <c r="AV385" s="13" t="s">
        <v>86</v>
      </c>
      <c r="AW385" s="13" t="s">
        <v>32</v>
      </c>
      <c r="AX385" s="13" t="s">
        <v>84</v>
      </c>
      <c r="AY385" s="213" t="s">
        <v>123</v>
      </c>
    </row>
    <row r="386" spans="1:65" s="2" customFormat="1" ht="14.45" customHeight="1">
      <c r="A386" s="32"/>
      <c r="B386" s="33"/>
      <c r="C386" s="184" t="s">
        <v>737</v>
      </c>
      <c r="D386" s="184" t="s">
        <v>126</v>
      </c>
      <c r="E386" s="185" t="s">
        <v>738</v>
      </c>
      <c r="F386" s="186" t="s">
        <v>739</v>
      </c>
      <c r="G386" s="187" t="s">
        <v>191</v>
      </c>
      <c r="H386" s="188">
        <v>4</v>
      </c>
      <c r="I386" s="189"/>
      <c r="J386" s="190">
        <f>ROUND(I386*H386,2)</f>
        <v>0</v>
      </c>
      <c r="K386" s="186" t="s">
        <v>1</v>
      </c>
      <c r="L386" s="37"/>
      <c r="M386" s="191" t="s">
        <v>1</v>
      </c>
      <c r="N386" s="192" t="s">
        <v>41</v>
      </c>
      <c r="O386" s="69"/>
      <c r="P386" s="193">
        <f>O386*H386</f>
        <v>0</v>
      </c>
      <c r="Q386" s="193">
        <v>0</v>
      </c>
      <c r="R386" s="193">
        <f>Q386*H386</f>
        <v>0</v>
      </c>
      <c r="S386" s="193">
        <v>0</v>
      </c>
      <c r="T386" s="194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95" t="s">
        <v>260</v>
      </c>
      <c r="AT386" s="195" t="s">
        <v>126</v>
      </c>
      <c r="AU386" s="195" t="s">
        <v>86</v>
      </c>
      <c r="AY386" s="15" t="s">
        <v>123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5" t="s">
        <v>84</v>
      </c>
      <c r="BK386" s="196">
        <f>ROUND(I386*H386,2)</f>
        <v>0</v>
      </c>
      <c r="BL386" s="15" t="s">
        <v>260</v>
      </c>
      <c r="BM386" s="195" t="s">
        <v>740</v>
      </c>
    </row>
    <row r="387" spans="1:65" s="2" customFormat="1" ht="24.2" customHeight="1">
      <c r="A387" s="32"/>
      <c r="B387" s="33"/>
      <c r="C387" s="184" t="s">
        <v>741</v>
      </c>
      <c r="D387" s="184" t="s">
        <v>126</v>
      </c>
      <c r="E387" s="185" t="s">
        <v>742</v>
      </c>
      <c r="F387" s="186" t="s">
        <v>743</v>
      </c>
      <c r="G387" s="187" t="s">
        <v>390</v>
      </c>
      <c r="H387" s="224"/>
      <c r="I387" s="189"/>
      <c r="J387" s="190">
        <f>ROUND(I387*H387,2)</f>
        <v>0</v>
      </c>
      <c r="K387" s="186" t="s">
        <v>130</v>
      </c>
      <c r="L387" s="37"/>
      <c r="M387" s="191" t="s">
        <v>1</v>
      </c>
      <c r="N387" s="192" t="s">
        <v>41</v>
      </c>
      <c r="O387" s="69"/>
      <c r="P387" s="193">
        <f>O387*H387</f>
        <v>0</v>
      </c>
      <c r="Q387" s="193">
        <v>0</v>
      </c>
      <c r="R387" s="193">
        <f>Q387*H387</f>
        <v>0</v>
      </c>
      <c r="S387" s="193">
        <v>0</v>
      </c>
      <c r="T387" s="194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95" t="s">
        <v>260</v>
      </c>
      <c r="AT387" s="195" t="s">
        <v>126</v>
      </c>
      <c r="AU387" s="195" t="s">
        <v>86</v>
      </c>
      <c r="AY387" s="15" t="s">
        <v>123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15" t="s">
        <v>84</v>
      </c>
      <c r="BK387" s="196">
        <f>ROUND(I387*H387,2)</f>
        <v>0</v>
      </c>
      <c r="BL387" s="15" t="s">
        <v>260</v>
      </c>
      <c r="BM387" s="195" t="s">
        <v>744</v>
      </c>
    </row>
    <row r="388" spans="1:65" s="12" customFormat="1" ht="22.9" customHeight="1">
      <c r="B388" s="168"/>
      <c r="C388" s="169"/>
      <c r="D388" s="170" t="s">
        <v>75</v>
      </c>
      <c r="E388" s="182" t="s">
        <v>745</v>
      </c>
      <c r="F388" s="182" t="s">
        <v>746</v>
      </c>
      <c r="G388" s="169"/>
      <c r="H388" s="169"/>
      <c r="I388" s="172"/>
      <c r="J388" s="183">
        <f>BK388</f>
        <v>0</v>
      </c>
      <c r="K388" s="169"/>
      <c r="L388" s="174"/>
      <c r="M388" s="175"/>
      <c r="N388" s="176"/>
      <c r="O388" s="176"/>
      <c r="P388" s="177">
        <f>SUM(P389:P411)</f>
        <v>0</v>
      </c>
      <c r="Q388" s="176"/>
      <c r="R388" s="177">
        <f>SUM(R389:R411)</f>
        <v>0.15432554000000001</v>
      </c>
      <c r="S388" s="176"/>
      <c r="T388" s="178">
        <f>SUM(T389:T411)</f>
        <v>0</v>
      </c>
      <c r="AR388" s="179" t="s">
        <v>86</v>
      </c>
      <c r="AT388" s="180" t="s">
        <v>75</v>
      </c>
      <c r="AU388" s="180" t="s">
        <v>84</v>
      </c>
      <c r="AY388" s="179" t="s">
        <v>123</v>
      </c>
      <c r="BK388" s="181">
        <f>SUM(BK389:BK411)</f>
        <v>0</v>
      </c>
    </row>
    <row r="389" spans="1:65" s="2" customFormat="1" ht="24.2" customHeight="1">
      <c r="A389" s="32"/>
      <c r="B389" s="33"/>
      <c r="C389" s="184" t="s">
        <v>747</v>
      </c>
      <c r="D389" s="184" t="s">
        <v>126</v>
      </c>
      <c r="E389" s="185" t="s">
        <v>748</v>
      </c>
      <c r="F389" s="186" t="s">
        <v>749</v>
      </c>
      <c r="G389" s="187" t="s">
        <v>255</v>
      </c>
      <c r="H389" s="188">
        <v>150.81</v>
      </c>
      <c r="I389" s="189"/>
      <c r="J389" s="190">
        <f>ROUND(I389*H389,2)</f>
        <v>0</v>
      </c>
      <c r="K389" s="186" t="s">
        <v>130</v>
      </c>
      <c r="L389" s="37"/>
      <c r="M389" s="191" t="s">
        <v>1</v>
      </c>
      <c r="N389" s="192" t="s">
        <v>41</v>
      </c>
      <c r="O389" s="69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95" t="s">
        <v>260</v>
      </c>
      <c r="AT389" s="195" t="s">
        <v>126</v>
      </c>
      <c r="AU389" s="195" t="s">
        <v>86</v>
      </c>
      <c r="AY389" s="15" t="s">
        <v>123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15" t="s">
        <v>84</v>
      </c>
      <c r="BK389" s="196">
        <f>ROUND(I389*H389,2)</f>
        <v>0</v>
      </c>
      <c r="BL389" s="15" t="s">
        <v>260</v>
      </c>
      <c r="BM389" s="195" t="s">
        <v>750</v>
      </c>
    </row>
    <row r="390" spans="1:65" s="13" customFormat="1" ht="11.25">
      <c r="B390" s="202"/>
      <c r="C390" s="203"/>
      <c r="D390" s="204" t="s">
        <v>197</v>
      </c>
      <c r="E390" s="205" t="s">
        <v>1</v>
      </c>
      <c r="F390" s="206" t="s">
        <v>751</v>
      </c>
      <c r="G390" s="203"/>
      <c r="H390" s="207">
        <v>46.4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197</v>
      </c>
      <c r="AU390" s="213" t="s">
        <v>86</v>
      </c>
      <c r="AV390" s="13" t="s">
        <v>86</v>
      </c>
      <c r="AW390" s="13" t="s">
        <v>32</v>
      </c>
      <c r="AX390" s="13" t="s">
        <v>76</v>
      </c>
      <c r="AY390" s="213" t="s">
        <v>123</v>
      </c>
    </row>
    <row r="391" spans="1:65" s="13" customFormat="1" ht="11.25">
      <c r="B391" s="202"/>
      <c r="C391" s="203"/>
      <c r="D391" s="204" t="s">
        <v>197</v>
      </c>
      <c r="E391" s="205" t="s">
        <v>1</v>
      </c>
      <c r="F391" s="206" t="s">
        <v>629</v>
      </c>
      <c r="G391" s="203"/>
      <c r="H391" s="207">
        <v>27</v>
      </c>
      <c r="I391" s="208"/>
      <c r="J391" s="203"/>
      <c r="K391" s="203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197</v>
      </c>
      <c r="AU391" s="213" t="s">
        <v>86</v>
      </c>
      <c r="AV391" s="13" t="s">
        <v>86</v>
      </c>
      <c r="AW391" s="13" t="s">
        <v>32</v>
      </c>
      <c r="AX391" s="13" t="s">
        <v>76</v>
      </c>
      <c r="AY391" s="213" t="s">
        <v>123</v>
      </c>
    </row>
    <row r="392" spans="1:65" s="13" customFormat="1" ht="11.25">
      <c r="B392" s="202"/>
      <c r="C392" s="203"/>
      <c r="D392" s="204" t="s">
        <v>197</v>
      </c>
      <c r="E392" s="205" t="s">
        <v>1</v>
      </c>
      <c r="F392" s="206" t="s">
        <v>408</v>
      </c>
      <c r="G392" s="203"/>
      <c r="H392" s="207">
        <v>97.44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197</v>
      </c>
      <c r="AU392" s="213" t="s">
        <v>86</v>
      </c>
      <c r="AV392" s="13" t="s">
        <v>86</v>
      </c>
      <c r="AW392" s="13" t="s">
        <v>32</v>
      </c>
      <c r="AX392" s="13" t="s">
        <v>76</v>
      </c>
      <c r="AY392" s="213" t="s">
        <v>123</v>
      </c>
    </row>
    <row r="393" spans="1:65" s="13" customFormat="1" ht="11.25">
      <c r="B393" s="202"/>
      <c r="C393" s="203"/>
      <c r="D393" s="204" t="s">
        <v>197</v>
      </c>
      <c r="E393" s="205" t="s">
        <v>1</v>
      </c>
      <c r="F393" s="206" t="s">
        <v>409</v>
      </c>
      <c r="G393" s="203"/>
      <c r="H393" s="207">
        <v>-2.7</v>
      </c>
      <c r="I393" s="208"/>
      <c r="J393" s="203"/>
      <c r="K393" s="203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197</v>
      </c>
      <c r="AU393" s="213" t="s">
        <v>86</v>
      </c>
      <c r="AV393" s="13" t="s">
        <v>86</v>
      </c>
      <c r="AW393" s="13" t="s">
        <v>32</v>
      </c>
      <c r="AX393" s="13" t="s">
        <v>76</v>
      </c>
      <c r="AY393" s="213" t="s">
        <v>123</v>
      </c>
    </row>
    <row r="394" spans="1:65" s="13" customFormat="1" ht="11.25">
      <c r="B394" s="202"/>
      <c r="C394" s="203"/>
      <c r="D394" s="204" t="s">
        <v>197</v>
      </c>
      <c r="E394" s="205" t="s">
        <v>1</v>
      </c>
      <c r="F394" s="206" t="s">
        <v>410</v>
      </c>
      <c r="G394" s="203"/>
      <c r="H394" s="207">
        <v>-1.68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197</v>
      </c>
      <c r="AU394" s="213" t="s">
        <v>86</v>
      </c>
      <c r="AV394" s="13" t="s">
        <v>86</v>
      </c>
      <c r="AW394" s="13" t="s">
        <v>32</v>
      </c>
      <c r="AX394" s="13" t="s">
        <v>76</v>
      </c>
      <c r="AY394" s="213" t="s">
        <v>123</v>
      </c>
    </row>
    <row r="395" spans="1:65" s="13" customFormat="1" ht="11.25">
      <c r="B395" s="202"/>
      <c r="C395" s="203"/>
      <c r="D395" s="204" t="s">
        <v>197</v>
      </c>
      <c r="E395" s="205" t="s">
        <v>1</v>
      </c>
      <c r="F395" s="206" t="s">
        <v>411</v>
      </c>
      <c r="G395" s="203"/>
      <c r="H395" s="207">
        <v>-3.15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197</v>
      </c>
      <c r="AU395" s="213" t="s">
        <v>86</v>
      </c>
      <c r="AV395" s="13" t="s">
        <v>86</v>
      </c>
      <c r="AW395" s="13" t="s">
        <v>32</v>
      </c>
      <c r="AX395" s="13" t="s">
        <v>76</v>
      </c>
      <c r="AY395" s="213" t="s">
        <v>123</v>
      </c>
    </row>
    <row r="396" spans="1:65" s="13" customFormat="1" ht="11.25">
      <c r="B396" s="202"/>
      <c r="C396" s="203"/>
      <c r="D396" s="204" t="s">
        <v>197</v>
      </c>
      <c r="E396" s="205" t="s">
        <v>1</v>
      </c>
      <c r="F396" s="206" t="s">
        <v>412</v>
      </c>
      <c r="G396" s="203"/>
      <c r="H396" s="207">
        <v>-12.5</v>
      </c>
      <c r="I396" s="208"/>
      <c r="J396" s="203"/>
      <c r="K396" s="203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197</v>
      </c>
      <c r="AU396" s="213" t="s">
        <v>86</v>
      </c>
      <c r="AV396" s="13" t="s">
        <v>86</v>
      </c>
      <c r="AW396" s="13" t="s">
        <v>32</v>
      </c>
      <c r="AX396" s="13" t="s">
        <v>76</v>
      </c>
      <c r="AY396" s="213" t="s">
        <v>123</v>
      </c>
    </row>
    <row r="397" spans="1:65" s="2" customFormat="1" ht="24.2" customHeight="1">
      <c r="A397" s="32"/>
      <c r="B397" s="33"/>
      <c r="C397" s="184" t="s">
        <v>752</v>
      </c>
      <c r="D397" s="184" t="s">
        <v>126</v>
      </c>
      <c r="E397" s="185" t="s">
        <v>753</v>
      </c>
      <c r="F397" s="186" t="s">
        <v>754</v>
      </c>
      <c r="G397" s="187" t="s">
        <v>255</v>
      </c>
      <c r="H397" s="188">
        <v>150.81</v>
      </c>
      <c r="I397" s="189"/>
      <c r="J397" s="190">
        <f>ROUND(I397*H397,2)</f>
        <v>0</v>
      </c>
      <c r="K397" s="186" t="s">
        <v>130</v>
      </c>
      <c r="L397" s="37"/>
      <c r="M397" s="191" t="s">
        <v>1</v>
      </c>
      <c r="N397" s="192" t="s">
        <v>41</v>
      </c>
      <c r="O397" s="69"/>
      <c r="P397" s="193">
        <f>O397*H397</f>
        <v>0</v>
      </c>
      <c r="Q397" s="193">
        <v>1.7000000000000001E-4</v>
      </c>
      <c r="R397" s="193">
        <f>Q397*H397</f>
        <v>2.5637700000000003E-2</v>
      </c>
      <c r="S397" s="193">
        <v>0</v>
      </c>
      <c r="T397" s="194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95" t="s">
        <v>260</v>
      </c>
      <c r="AT397" s="195" t="s">
        <v>126</v>
      </c>
      <c r="AU397" s="195" t="s">
        <v>86</v>
      </c>
      <c r="AY397" s="15" t="s">
        <v>123</v>
      </c>
      <c r="BE397" s="196">
        <f>IF(N397="základní",J397,0)</f>
        <v>0</v>
      </c>
      <c r="BF397" s="196">
        <f>IF(N397="snížená",J397,0)</f>
        <v>0</v>
      </c>
      <c r="BG397" s="196">
        <f>IF(N397="zákl. přenesená",J397,0)</f>
        <v>0</v>
      </c>
      <c r="BH397" s="196">
        <f>IF(N397="sníž. přenesená",J397,0)</f>
        <v>0</v>
      </c>
      <c r="BI397" s="196">
        <f>IF(N397="nulová",J397,0)</f>
        <v>0</v>
      </c>
      <c r="BJ397" s="15" t="s">
        <v>84</v>
      </c>
      <c r="BK397" s="196">
        <f>ROUND(I397*H397,2)</f>
        <v>0</v>
      </c>
      <c r="BL397" s="15" t="s">
        <v>260</v>
      </c>
      <c r="BM397" s="195" t="s">
        <v>755</v>
      </c>
    </row>
    <row r="398" spans="1:65" s="2" customFormat="1" ht="24.2" customHeight="1">
      <c r="A398" s="32"/>
      <c r="B398" s="33"/>
      <c r="C398" s="184" t="s">
        <v>756</v>
      </c>
      <c r="D398" s="184" t="s">
        <v>126</v>
      </c>
      <c r="E398" s="185" t="s">
        <v>757</v>
      </c>
      <c r="F398" s="186" t="s">
        <v>758</v>
      </c>
      <c r="G398" s="187" t="s">
        <v>255</v>
      </c>
      <c r="H398" s="188">
        <v>301.62</v>
      </c>
      <c r="I398" s="189"/>
      <c r="J398" s="190">
        <f>ROUND(I398*H398,2)</f>
        <v>0</v>
      </c>
      <c r="K398" s="186" t="s">
        <v>130</v>
      </c>
      <c r="L398" s="37"/>
      <c r="M398" s="191" t="s">
        <v>1</v>
      </c>
      <c r="N398" s="192" t="s">
        <v>41</v>
      </c>
      <c r="O398" s="69"/>
      <c r="P398" s="193">
        <f>O398*H398</f>
        <v>0</v>
      </c>
      <c r="Q398" s="193">
        <v>1.7000000000000001E-4</v>
      </c>
      <c r="R398" s="193">
        <f>Q398*H398</f>
        <v>5.1275400000000006E-2</v>
      </c>
      <c r="S398" s="193">
        <v>0</v>
      </c>
      <c r="T398" s="194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95" t="s">
        <v>260</v>
      </c>
      <c r="AT398" s="195" t="s">
        <v>126</v>
      </c>
      <c r="AU398" s="195" t="s">
        <v>86</v>
      </c>
      <c r="AY398" s="15" t="s">
        <v>123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15" t="s">
        <v>84</v>
      </c>
      <c r="BK398" s="196">
        <f>ROUND(I398*H398,2)</f>
        <v>0</v>
      </c>
      <c r="BL398" s="15" t="s">
        <v>260</v>
      </c>
      <c r="BM398" s="195" t="s">
        <v>759</v>
      </c>
    </row>
    <row r="399" spans="1:65" s="13" customFormat="1" ht="11.25">
      <c r="B399" s="202"/>
      <c r="C399" s="203"/>
      <c r="D399" s="204" t="s">
        <v>197</v>
      </c>
      <c r="E399" s="205" t="s">
        <v>1</v>
      </c>
      <c r="F399" s="206" t="s">
        <v>760</v>
      </c>
      <c r="G399" s="203"/>
      <c r="H399" s="207">
        <v>301.62</v>
      </c>
      <c r="I399" s="208"/>
      <c r="J399" s="203"/>
      <c r="K399" s="203"/>
      <c r="L399" s="209"/>
      <c r="M399" s="210"/>
      <c r="N399" s="211"/>
      <c r="O399" s="211"/>
      <c r="P399" s="211"/>
      <c r="Q399" s="211"/>
      <c r="R399" s="211"/>
      <c r="S399" s="211"/>
      <c r="T399" s="212"/>
      <c r="AT399" s="213" t="s">
        <v>197</v>
      </c>
      <c r="AU399" s="213" t="s">
        <v>86</v>
      </c>
      <c r="AV399" s="13" t="s">
        <v>86</v>
      </c>
      <c r="AW399" s="13" t="s">
        <v>32</v>
      </c>
      <c r="AX399" s="13" t="s">
        <v>84</v>
      </c>
      <c r="AY399" s="213" t="s">
        <v>123</v>
      </c>
    </row>
    <row r="400" spans="1:65" s="2" customFormat="1" ht="24.2" customHeight="1">
      <c r="A400" s="32"/>
      <c r="B400" s="33"/>
      <c r="C400" s="184" t="s">
        <v>761</v>
      </c>
      <c r="D400" s="184" t="s">
        <v>126</v>
      </c>
      <c r="E400" s="185" t="s">
        <v>762</v>
      </c>
      <c r="F400" s="186" t="s">
        <v>763</v>
      </c>
      <c r="G400" s="187" t="s">
        <v>255</v>
      </c>
      <c r="H400" s="188">
        <v>506.62400000000002</v>
      </c>
      <c r="I400" s="189"/>
      <c r="J400" s="190">
        <f>ROUND(I400*H400,2)</f>
        <v>0</v>
      </c>
      <c r="K400" s="186" t="s">
        <v>130</v>
      </c>
      <c r="L400" s="37"/>
      <c r="M400" s="191" t="s">
        <v>1</v>
      </c>
      <c r="N400" s="192" t="s">
        <v>41</v>
      </c>
      <c r="O400" s="69"/>
      <c r="P400" s="193">
        <f>O400*H400</f>
        <v>0</v>
      </c>
      <c r="Q400" s="193">
        <v>1.3999999999999999E-4</v>
      </c>
      <c r="R400" s="193">
        <f>Q400*H400</f>
        <v>7.0927359999999995E-2</v>
      </c>
      <c r="S400" s="193">
        <v>0</v>
      </c>
      <c r="T400" s="194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95" t="s">
        <v>260</v>
      </c>
      <c r="AT400" s="195" t="s">
        <v>126</v>
      </c>
      <c r="AU400" s="195" t="s">
        <v>86</v>
      </c>
      <c r="AY400" s="15" t="s">
        <v>123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5" t="s">
        <v>84</v>
      </c>
      <c r="BK400" s="196">
        <f>ROUND(I400*H400,2)</f>
        <v>0</v>
      </c>
      <c r="BL400" s="15" t="s">
        <v>260</v>
      </c>
      <c r="BM400" s="195" t="s">
        <v>764</v>
      </c>
    </row>
    <row r="401" spans="1:65" s="13" customFormat="1" ht="11.25">
      <c r="B401" s="202"/>
      <c r="C401" s="203"/>
      <c r="D401" s="204" t="s">
        <v>197</v>
      </c>
      <c r="E401" s="205" t="s">
        <v>1</v>
      </c>
      <c r="F401" s="206" t="s">
        <v>765</v>
      </c>
      <c r="G401" s="203"/>
      <c r="H401" s="207">
        <v>168.2</v>
      </c>
      <c r="I401" s="208"/>
      <c r="J401" s="203"/>
      <c r="K401" s="203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197</v>
      </c>
      <c r="AU401" s="213" t="s">
        <v>86</v>
      </c>
      <c r="AV401" s="13" t="s">
        <v>86</v>
      </c>
      <c r="AW401" s="13" t="s">
        <v>32</v>
      </c>
      <c r="AX401" s="13" t="s">
        <v>76</v>
      </c>
      <c r="AY401" s="213" t="s">
        <v>123</v>
      </c>
    </row>
    <row r="402" spans="1:65" s="13" customFormat="1" ht="11.25">
      <c r="B402" s="202"/>
      <c r="C402" s="203"/>
      <c r="D402" s="204" t="s">
        <v>197</v>
      </c>
      <c r="E402" s="205" t="s">
        <v>1</v>
      </c>
      <c r="F402" s="206" t="s">
        <v>766</v>
      </c>
      <c r="G402" s="203"/>
      <c r="H402" s="207">
        <v>12.064</v>
      </c>
      <c r="I402" s="208"/>
      <c r="J402" s="203"/>
      <c r="K402" s="203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197</v>
      </c>
      <c r="AU402" s="213" t="s">
        <v>86</v>
      </c>
      <c r="AV402" s="13" t="s">
        <v>86</v>
      </c>
      <c r="AW402" s="13" t="s">
        <v>32</v>
      </c>
      <c r="AX402" s="13" t="s">
        <v>76</v>
      </c>
      <c r="AY402" s="213" t="s">
        <v>123</v>
      </c>
    </row>
    <row r="403" spans="1:65" s="13" customFormat="1" ht="11.25">
      <c r="B403" s="202"/>
      <c r="C403" s="203"/>
      <c r="D403" s="204" t="s">
        <v>197</v>
      </c>
      <c r="E403" s="205" t="s">
        <v>1</v>
      </c>
      <c r="F403" s="206" t="s">
        <v>767</v>
      </c>
      <c r="G403" s="203"/>
      <c r="H403" s="207">
        <v>20.88</v>
      </c>
      <c r="I403" s="208"/>
      <c r="J403" s="203"/>
      <c r="K403" s="203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197</v>
      </c>
      <c r="AU403" s="213" t="s">
        <v>86</v>
      </c>
      <c r="AV403" s="13" t="s">
        <v>86</v>
      </c>
      <c r="AW403" s="13" t="s">
        <v>32</v>
      </c>
      <c r="AX403" s="13" t="s">
        <v>76</v>
      </c>
      <c r="AY403" s="213" t="s">
        <v>123</v>
      </c>
    </row>
    <row r="404" spans="1:65" s="13" customFormat="1" ht="11.25">
      <c r="B404" s="202"/>
      <c r="C404" s="203"/>
      <c r="D404" s="204" t="s">
        <v>197</v>
      </c>
      <c r="E404" s="205" t="s">
        <v>1</v>
      </c>
      <c r="F404" s="206" t="s">
        <v>768</v>
      </c>
      <c r="G404" s="203"/>
      <c r="H404" s="207">
        <v>220</v>
      </c>
      <c r="I404" s="208"/>
      <c r="J404" s="203"/>
      <c r="K404" s="203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197</v>
      </c>
      <c r="AU404" s="213" t="s">
        <v>86</v>
      </c>
      <c r="AV404" s="13" t="s">
        <v>86</v>
      </c>
      <c r="AW404" s="13" t="s">
        <v>32</v>
      </c>
      <c r="AX404" s="13" t="s">
        <v>76</v>
      </c>
      <c r="AY404" s="213" t="s">
        <v>123</v>
      </c>
    </row>
    <row r="405" spans="1:65" s="13" customFormat="1" ht="11.25">
      <c r="B405" s="202"/>
      <c r="C405" s="203"/>
      <c r="D405" s="204" t="s">
        <v>197</v>
      </c>
      <c r="E405" s="205" t="s">
        <v>1</v>
      </c>
      <c r="F405" s="206" t="s">
        <v>769</v>
      </c>
      <c r="G405" s="203"/>
      <c r="H405" s="207">
        <v>85.48</v>
      </c>
      <c r="I405" s="208"/>
      <c r="J405" s="203"/>
      <c r="K405" s="203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197</v>
      </c>
      <c r="AU405" s="213" t="s">
        <v>86</v>
      </c>
      <c r="AV405" s="13" t="s">
        <v>86</v>
      </c>
      <c r="AW405" s="13" t="s">
        <v>32</v>
      </c>
      <c r="AX405" s="13" t="s">
        <v>76</v>
      </c>
      <c r="AY405" s="213" t="s">
        <v>123</v>
      </c>
    </row>
    <row r="406" spans="1:65" s="2" customFormat="1" ht="14.45" customHeight="1">
      <c r="A406" s="32"/>
      <c r="B406" s="33"/>
      <c r="C406" s="184" t="s">
        <v>770</v>
      </c>
      <c r="D406" s="184" t="s">
        <v>126</v>
      </c>
      <c r="E406" s="185" t="s">
        <v>771</v>
      </c>
      <c r="F406" s="186" t="s">
        <v>772</v>
      </c>
      <c r="G406" s="187" t="s">
        <v>255</v>
      </c>
      <c r="H406" s="188">
        <v>17.065999999999999</v>
      </c>
      <c r="I406" s="189"/>
      <c r="J406" s="190">
        <f>ROUND(I406*H406,2)</f>
        <v>0</v>
      </c>
      <c r="K406" s="186" t="s">
        <v>130</v>
      </c>
      <c r="L406" s="37"/>
      <c r="M406" s="191" t="s">
        <v>1</v>
      </c>
      <c r="N406" s="192" t="s">
        <v>41</v>
      </c>
      <c r="O406" s="69"/>
      <c r="P406" s="193">
        <f>O406*H406</f>
        <v>0</v>
      </c>
      <c r="Q406" s="193">
        <v>0</v>
      </c>
      <c r="R406" s="193">
        <f>Q406*H406</f>
        <v>0</v>
      </c>
      <c r="S406" s="193">
        <v>0</v>
      </c>
      <c r="T406" s="194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95" t="s">
        <v>260</v>
      </c>
      <c r="AT406" s="195" t="s">
        <v>126</v>
      </c>
      <c r="AU406" s="195" t="s">
        <v>86</v>
      </c>
      <c r="AY406" s="15" t="s">
        <v>123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15" t="s">
        <v>84</v>
      </c>
      <c r="BK406" s="196">
        <f>ROUND(I406*H406,2)</f>
        <v>0</v>
      </c>
      <c r="BL406" s="15" t="s">
        <v>260</v>
      </c>
      <c r="BM406" s="195" t="s">
        <v>773</v>
      </c>
    </row>
    <row r="407" spans="1:65" s="13" customFormat="1" ht="11.25">
      <c r="B407" s="202"/>
      <c r="C407" s="203"/>
      <c r="D407" s="204" t="s">
        <v>197</v>
      </c>
      <c r="E407" s="205" t="s">
        <v>1</v>
      </c>
      <c r="F407" s="206" t="s">
        <v>774</v>
      </c>
      <c r="G407" s="203"/>
      <c r="H407" s="207">
        <v>14.848000000000001</v>
      </c>
      <c r="I407" s="208"/>
      <c r="J407" s="203"/>
      <c r="K407" s="203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197</v>
      </c>
      <c r="AU407" s="213" t="s">
        <v>86</v>
      </c>
      <c r="AV407" s="13" t="s">
        <v>86</v>
      </c>
      <c r="AW407" s="13" t="s">
        <v>32</v>
      </c>
      <c r="AX407" s="13" t="s">
        <v>76</v>
      </c>
      <c r="AY407" s="213" t="s">
        <v>123</v>
      </c>
    </row>
    <row r="408" spans="1:65" s="13" customFormat="1" ht="11.25">
      <c r="B408" s="202"/>
      <c r="C408" s="203"/>
      <c r="D408" s="204" t="s">
        <v>197</v>
      </c>
      <c r="E408" s="205" t="s">
        <v>1</v>
      </c>
      <c r="F408" s="206" t="s">
        <v>775</v>
      </c>
      <c r="G408" s="203"/>
      <c r="H408" s="207">
        <v>2.218</v>
      </c>
      <c r="I408" s="208"/>
      <c r="J408" s="203"/>
      <c r="K408" s="203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197</v>
      </c>
      <c r="AU408" s="213" t="s">
        <v>86</v>
      </c>
      <c r="AV408" s="13" t="s">
        <v>86</v>
      </c>
      <c r="AW408" s="13" t="s">
        <v>32</v>
      </c>
      <c r="AX408" s="13" t="s">
        <v>76</v>
      </c>
      <c r="AY408" s="213" t="s">
        <v>123</v>
      </c>
    </row>
    <row r="409" spans="1:65" s="2" customFormat="1" ht="24.2" customHeight="1">
      <c r="A409" s="32"/>
      <c r="B409" s="33"/>
      <c r="C409" s="184" t="s">
        <v>776</v>
      </c>
      <c r="D409" s="184" t="s">
        <v>126</v>
      </c>
      <c r="E409" s="185" t="s">
        <v>777</v>
      </c>
      <c r="F409" s="186" t="s">
        <v>778</v>
      </c>
      <c r="G409" s="187" t="s">
        <v>255</v>
      </c>
      <c r="H409" s="188">
        <v>17.065999999999999</v>
      </c>
      <c r="I409" s="189"/>
      <c r="J409" s="190">
        <f>ROUND(I409*H409,2)</f>
        <v>0</v>
      </c>
      <c r="K409" s="186" t="s">
        <v>130</v>
      </c>
      <c r="L409" s="37"/>
      <c r="M409" s="191" t="s">
        <v>1</v>
      </c>
      <c r="N409" s="192" t="s">
        <v>41</v>
      </c>
      <c r="O409" s="69"/>
      <c r="P409" s="193">
        <f>O409*H409</f>
        <v>0</v>
      </c>
      <c r="Q409" s="193">
        <v>1.3999999999999999E-4</v>
      </c>
      <c r="R409" s="193">
        <f>Q409*H409</f>
        <v>2.3892399999999995E-3</v>
      </c>
      <c r="S409" s="193">
        <v>0</v>
      </c>
      <c r="T409" s="194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95" t="s">
        <v>260</v>
      </c>
      <c r="AT409" s="195" t="s">
        <v>126</v>
      </c>
      <c r="AU409" s="195" t="s">
        <v>86</v>
      </c>
      <c r="AY409" s="15" t="s">
        <v>123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15" t="s">
        <v>84</v>
      </c>
      <c r="BK409" s="196">
        <f>ROUND(I409*H409,2)</f>
        <v>0</v>
      </c>
      <c r="BL409" s="15" t="s">
        <v>260</v>
      </c>
      <c r="BM409" s="195" t="s">
        <v>779</v>
      </c>
    </row>
    <row r="410" spans="1:65" s="2" customFormat="1" ht="24.2" customHeight="1">
      <c r="A410" s="32"/>
      <c r="B410" s="33"/>
      <c r="C410" s="184" t="s">
        <v>780</v>
      </c>
      <c r="D410" s="184" t="s">
        <v>126</v>
      </c>
      <c r="E410" s="185" t="s">
        <v>781</v>
      </c>
      <c r="F410" s="186" t="s">
        <v>782</v>
      </c>
      <c r="G410" s="187" t="s">
        <v>255</v>
      </c>
      <c r="H410" s="188">
        <v>17.065999999999999</v>
      </c>
      <c r="I410" s="189"/>
      <c r="J410" s="190">
        <f>ROUND(I410*H410,2)</f>
        <v>0</v>
      </c>
      <c r="K410" s="186" t="s">
        <v>130</v>
      </c>
      <c r="L410" s="37"/>
      <c r="M410" s="191" t="s">
        <v>1</v>
      </c>
      <c r="N410" s="192" t="s">
        <v>41</v>
      </c>
      <c r="O410" s="69"/>
      <c r="P410" s="193">
        <f>O410*H410</f>
        <v>0</v>
      </c>
      <c r="Q410" s="193">
        <v>1.2E-4</v>
      </c>
      <c r="R410" s="193">
        <f>Q410*H410</f>
        <v>2.0479199999999999E-3</v>
      </c>
      <c r="S410" s="193">
        <v>0</v>
      </c>
      <c r="T410" s="194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95" t="s">
        <v>260</v>
      </c>
      <c r="AT410" s="195" t="s">
        <v>126</v>
      </c>
      <c r="AU410" s="195" t="s">
        <v>86</v>
      </c>
      <c r="AY410" s="15" t="s">
        <v>123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5" t="s">
        <v>84</v>
      </c>
      <c r="BK410" s="196">
        <f>ROUND(I410*H410,2)</f>
        <v>0</v>
      </c>
      <c r="BL410" s="15" t="s">
        <v>260</v>
      </c>
      <c r="BM410" s="195" t="s">
        <v>783</v>
      </c>
    </row>
    <row r="411" spans="1:65" s="2" customFormat="1" ht="24.2" customHeight="1">
      <c r="A411" s="32"/>
      <c r="B411" s="33"/>
      <c r="C411" s="184" t="s">
        <v>784</v>
      </c>
      <c r="D411" s="184" t="s">
        <v>126</v>
      </c>
      <c r="E411" s="185" t="s">
        <v>785</v>
      </c>
      <c r="F411" s="186" t="s">
        <v>786</v>
      </c>
      <c r="G411" s="187" t="s">
        <v>255</v>
      </c>
      <c r="H411" s="188">
        <v>17.065999999999999</v>
      </c>
      <c r="I411" s="189"/>
      <c r="J411" s="190">
        <f>ROUND(I411*H411,2)</f>
        <v>0</v>
      </c>
      <c r="K411" s="186" t="s">
        <v>130</v>
      </c>
      <c r="L411" s="37"/>
      <c r="M411" s="191" t="s">
        <v>1</v>
      </c>
      <c r="N411" s="192" t="s">
        <v>41</v>
      </c>
      <c r="O411" s="69"/>
      <c r="P411" s="193">
        <f>O411*H411</f>
        <v>0</v>
      </c>
      <c r="Q411" s="193">
        <v>1.2E-4</v>
      </c>
      <c r="R411" s="193">
        <f>Q411*H411</f>
        <v>2.0479199999999999E-3</v>
      </c>
      <c r="S411" s="193">
        <v>0</v>
      </c>
      <c r="T411" s="194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95" t="s">
        <v>260</v>
      </c>
      <c r="AT411" s="195" t="s">
        <v>126</v>
      </c>
      <c r="AU411" s="195" t="s">
        <v>86</v>
      </c>
      <c r="AY411" s="15" t="s">
        <v>123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15" t="s">
        <v>84</v>
      </c>
      <c r="BK411" s="196">
        <f>ROUND(I411*H411,2)</f>
        <v>0</v>
      </c>
      <c r="BL411" s="15" t="s">
        <v>260</v>
      </c>
      <c r="BM411" s="195" t="s">
        <v>787</v>
      </c>
    </row>
    <row r="412" spans="1:65" s="12" customFormat="1" ht="22.9" customHeight="1">
      <c r="B412" s="168"/>
      <c r="C412" s="169"/>
      <c r="D412" s="170" t="s">
        <v>75</v>
      </c>
      <c r="E412" s="182" t="s">
        <v>788</v>
      </c>
      <c r="F412" s="182" t="s">
        <v>789</v>
      </c>
      <c r="G412" s="169"/>
      <c r="H412" s="169"/>
      <c r="I412" s="172"/>
      <c r="J412" s="183">
        <f>BK412</f>
        <v>0</v>
      </c>
      <c r="K412" s="169"/>
      <c r="L412" s="174"/>
      <c r="M412" s="175"/>
      <c r="N412" s="176"/>
      <c r="O412" s="176"/>
      <c r="P412" s="177">
        <f>SUM(P413:P417)</f>
        <v>0</v>
      </c>
      <c r="Q412" s="176"/>
      <c r="R412" s="177">
        <f>SUM(R413:R417)</f>
        <v>8.1227300000000002E-2</v>
      </c>
      <c r="S412" s="176"/>
      <c r="T412" s="178">
        <f>SUM(T413:T417)</f>
        <v>0</v>
      </c>
      <c r="AR412" s="179" t="s">
        <v>86</v>
      </c>
      <c r="AT412" s="180" t="s">
        <v>75</v>
      </c>
      <c r="AU412" s="180" t="s">
        <v>84</v>
      </c>
      <c r="AY412" s="179" t="s">
        <v>123</v>
      </c>
      <c r="BK412" s="181">
        <f>SUM(BK413:BK417)</f>
        <v>0</v>
      </c>
    </row>
    <row r="413" spans="1:65" s="2" customFormat="1" ht="24.2" customHeight="1">
      <c r="A413" s="32"/>
      <c r="B413" s="33"/>
      <c r="C413" s="184" t="s">
        <v>790</v>
      </c>
      <c r="D413" s="184" t="s">
        <v>126</v>
      </c>
      <c r="E413" s="185" t="s">
        <v>791</v>
      </c>
      <c r="F413" s="186" t="s">
        <v>792</v>
      </c>
      <c r="G413" s="187" t="s">
        <v>255</v>
      </c>
      <c r="H413" s="188">
        <v>165.77</v>
      </c>
      <c r="I413" s="189"/>
      <c r="J413" s="190">
        <f>ROUND(I413*H413,2)</f>
        <v>0</v>
      </c>
      <c r="K413" s="186" t="s">
        <v>130</v>
      </c>
      <c r="L413" s="37"/>
      <c r="M413" s="191" t="s">
        <v>1</v>
      </c>
      <c r="N413" s="192" t="s">
        <v>41</v>
      </c>
      <c r="O413" s="69"/>
      <c r="P413" s="193">
        <f>O413*H413</f>
        <v>0</v>
      </c>
      <c r="Q413" s="193">
        <v>0</v>
      </c>
      <c r="R413" s="193">
        <f>Q413*H413</f>
        <v>0</v>
      </c>
      <c r="S413" s="193">
        <v>0</v>
      </c>
      <c r="T413" s="194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95" t="s">
        <v>260</v>
      </c>
      <c r="AT413" s="195" t="s">
        <v>126</v>
      </c>
      <c r="AU413" s="195" t="s">
        <v>86</v>
      </c>
      <c r="AY413" s="15" t="s">
        <v>123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15" t="s">
        <v>84</v>
      </c>
      <c r="BK413" s="196">
        <f>ROUND(I413*H413,2)</f>
        <v>0</v>
      </c>
      <c r="BL413" s="15" t="s">
        <v>260</v>
      </c>
      <c r="BM413" s="195" t="s">
        <v>793</v>
      </c>
    </row>
    <row r="414" spans="1:65" s="13" customFormat="1" ht="11.25">
      <c r="B414" s="202"/>
      <c r="C414" s="203"/>
      <c r="D414" s="204" t="s">
        <v>197</v>
      </c>
      <c r="E414" s="205" t="s">
        <v>1</v>
      </c>
      <c r="F414" s="206" t="s">
        <v>794</v>
      </c>
      <c r="G414" s="203"/>
      <c r="H414" s="207">
        <v>77.41</v>
      </c>
      <c r="I414" s="208"/>
      <c r="J414" s="203"/>
      <c r="K414" s="203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197</v>
      </c>
      <c r="AU414" s="213" t="s">
        <v>86</v>
      </c>
      <c r="AV414" s="13" t="s">
        <v>86</v>
      </c>
      <c r="AW414" s="13" t="s">
        <v>32</v>
      </c>
      <c r="AX414" s="13" t="s">
        <v>76</v>
      </c>
      <c r="AY414" s="213" t="s">
        <v>123</v>
      </c>
    </row>
    <row r="415" spans="1:65" s="13" customFormat="1" ht="11.25">
      <c r="B415" s="202"/>
      <c r="C415" s="203"/>
      <c r="D415" s="204" t="s">
        <v>197</v>
      </c>
      <c r="E415" s="205" t="s">
        <v>1</v>
      </c>
      <c r="F415" s="206" t="s">
        <v>795</v>
      </c>
      <c r="G415" s="203"/>
      <c r="H415" s="207">
        <v>88.36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197</v>
      </c>
      <c r="AU415" s="213" t="s">
        <v>86</v>
      </c>
      <c r="AV415" s="13" t="s">
        <v>86</v>
      </c>
      <c r="AW415" s="13" t="s">
        <v>32</v>
      </c>
      <c r="AX415" s="13" t="s">
        <v>76</v>
      </c>
      <c r="AY415" s="213" t="s">
        <v>123</v>
      </c>
    </row>
    <row r="416" spans="1:65" s="2" customFormat="1" ht="24.2" customHeight="1">
      <c r="A416" s="32"/>
      <c r="B416" s="33"/>
      <c r="C416" s="184" t="s">
        <v>796</v>
      </c>
      <c r="D416" s="184" t="s">
        <v>126</v>
      </c>
      <c r="E416" s="185" t="s">
        <v>797</v>
      </c>
      <c r="F416" s="186" t="s">
        <v>798</v>
      </c>
      <c r="G416" s="187" t="s">
        <v>255</v>
      </c>
      <c r="H416" s="188">
        <v>165.77</v>
      </c>
      <c r="I416" s="189"/>
      <c r="J416" s="190">
        <f>ROUND(I416*H416,2)</f>
        <v>0</v>
      </c>
      <c r="K416" s="186" t="s">
        <v>130</v>
      </c>
      <c r="L416" s="37"/>
      <c r="M416" s="191" t="s">
        <v>1</v>
      </c>
      <c r="N416" s="192" t="s">
        <v>41</v>
      </c>
      <c r="O416" s="69"/>
      <c r="P416" s="193">
        <f>O416*H416</f>
        <v>0</v>
      </c>
      <c r="Q416" s="193">
        <v>2.0000000000000001E-4</v>
      </c>
      <c r="R416" s="193">
        <f>Q416*H416</f>
        <v>3.3154000000000003E-2</v>
      </c>
      <c r="S416" s="193">
        <v>0</v>
      </c>
      <c r="T416" s="194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95" t="s">
        <v>260</v>
      </c>
      <c r="AT416" s="195" t="s">
        <v>126</v>
      </c>
      <c r="AU416" s="195" t="s">
        <v>86</v>
      </c>
      <c r="AY416" s="15" t="s">
        <v>123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15" t="s">
        <v>84</v>
      </c>
      <c r="BK416" s="196">
        <f>ROUND(I416*H416,2)</f>
        <v>0</v>
      </c>
      <c r="BL416" s="15" t="s">
        <v>260</v>
      </c>
      <c r="BM416" s="195" t="s">
        <v>799</v>
      </c>
    </row>
    <row r="417" spans="1:65" s="2" customFormat="1" ht="24.2" customHeight="1">
      <c r="A417" s="32"/>
      <c r="B417" s="33"/>
      <c r="C417" s="184" t="s">
        <v>800</v>
      </c>
      <c r="D417" s="184" t="s">
        <v>126</v>
      </c>
      <c r="E417" s="185" t="s">
        <v>801</v>
      </c>
      <c r="F417" s="186" t="s">
        <v>802</v>
      </c>
      <c r="G417" s="187" t="s">
        <v>255</v>
      </c>
      <c r="H417" s="188">
        <v>165.77</v>
      </c>
      <c r="I417" s="189"/>
      <c r="J417" s="190">
        <f>ROUND(I417*H417,2)</f>
        <v>0</v>
      </c>
      <c r="K417" s="186" t="s">
        <v>130</v>
      </c>
      <c r="L417" s="37"/>
      <c r="M417" s="191" t="s">
        <v>1</v>
      </c>
      <c r="N417" s="192" t="s">
        <v>41</v>
      </c>
      <c r="O417" s="69"/>
      <c r="P417" s="193">
        <f>O417*H417</f>
        <v>0</v>
      </c>
      <c r="Q417" s="193">
        <v>2.9E-4</v>
      </c>
      <c r="R417" s="193">
        <f>Q417*H417</f>
        <v>4.8073300000000006E-2</v>
      </c>
      <c r="S417" s="193">
        <v>0</v>
      </c>
      <c r="T417" s="194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95" t="s">
        <v>260</v>
      </c>
      <c r="AT417" s="195" t="s">
        <v>126</v>
      </c>
      <c r="AU417" s="195" t="s">
        <v>86</v>
      </c>
      <c r="AY417" s="15" t="s">
        <v>123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15" t="s">
        <v>84</v>
      </c>
      <c r="BK417" s="196">
        <f>ROUND(I417*H417,2)</f>
        <v>0</v>
      </c>
      <c r="BL417" s="15" t="s">
        <v>260</v>
      </c>
      <c r="BM417" s="195" t="s">
        <v>803</v>
      </c>
    </row>
    <row r="418" spans="1:65" s="12" customFormat="1" ht="25.9" customHeight="1">
      <c r="B418" s="168"/>
      <c r="C418" s="169"/>
      <c r="D418" s="170" t="s">
        <v>75</v>
      </c>
      <c r="E418" s="171" t="s">
        <v>804</v>
      </c>
      <c r="F418" s="171" t="s">
        <v>805</v>
      </c>
      <c r="G418" s="169"/>
      <c r="H418" s="169"/>
      <c r="I418" s="172"/>
      <c r="J418" s="173">
        <f>BK418</f>
        <v>0</v>
      </c>
      <c r="K418" s="169"/>
      <c r="L418" s="174"/>
      <c r="M418" s="175"/>
      <c r="N418" s="176"/>
      <c r="O418" s="176"/>
      <c r="P418" s="177">
        <f>P419</f>
        <v>0</v>
      </c>
      <c r="Q418" s="176"/>
      <c r="R418" s="177">
        <f>R419</f>
        <v>0</v>
      </c>
      <c r="S418" s="176"/>
      <c r="T418" s="178">
        <f>T419</f>
        <v>0</v>
      </c>
      <c r="AR418" s="179" t="s">
        <v>142</v>
      </c>
      <c r="AT418" s="180" t="s">
        <v>75</v>
      </c>
      <c r="AU418" s="180" t="s">
        <v>76</v>
      </c>
      <c r="AY418" s="179" t="s">
        <v>123</v>
      </c>
      <c r="BK418" s="181">
        <f>BK419</f>
        <v>0</v>
      </c>
    </row>
    <row r="419" spans="1:65" s="2" customFormat="1" ht="14.45" customHeight="1">
      <c r="A419" s="32"/>
      <c r="B419" s="33"/>
      <c r="C419" s="184" t="s">
        <v>806</v>
      </c>
      <c r="D419" s="184" t="s">
        <v>126</v>
      </c>
      <c r="E419" s="185" t="s">
        <v>807</v>
      </c>
      <c r="F419" s="186" t="s">
        <v>808</v>
      </c>
      <c r="G419" s="187" t="s">
        <v>191</v>
      </c>
      <c r="H419" s="188">
        <v>1</v>
      </c>
      <c r="I419" s="189"/>
      <c r="J419" s="190">
        <f>ROUND(I419*H419,2)</f>
        <v>0</v>
      </c>
      <c r="K419" s="186" t="s">
        <v>1</v>
      </c>
      <c r="L419" s="37"/>
      <c r="M419" s="197" t="s">
        <v>1</v>
      </c>
      <c r="N419" s="198" t="s">
        <v>41</v>
      </c>
      <c r="O419" s="199"/>
      <c r="P419" s="200">
        <f>O419*H419</f>
        <v>0</v>
      </c>
      <c r="Q419" s="200">
        <v>0</v>
      </c>
      <c r="R419" s="200">
        <f>Q419*H419</f>
        <v>0</v>
      </c>
      <c r="S419" s="200">
        <v>0</v>
      </c>
      <c r="T419" s="201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95" t="s">
        <v>142</v>
      </c>
      <c r="AT419" s="195" t="s">
        <v>126</v>
      </c>
      <c r="AU419" s="195" t="s">
        <v>84</v>
      </c>
      <c r="AY419" s="15" t="s">
        <v>123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5" t="s">
        <v>84</v>
      </c>
      <c r="BK419" s="196">
        <f>ROUND(I419*H419,2)</f>
        <v>0</v>
      </c>
      <c r="BL419" s="15" t="s">
        <v>142</v>
      </c>
      <c r="BM419" s="195" t="s">
        <v>809</v>
      </c>
    </row>
    <row r="420" spans="1:65" s="2" customFormat="1" ht="6.95" customHeight="1">
      <c r="A420" s="32"/>
      <c r="B420" s="52"/>
      <c r="C420" s="53"/>
      <c r="D420" s="53"/>
      <c r="E420" s="53"/>
      <c r="F420" s="53"/>
      <c r="G420" s="53"/>
      <c r="H420" s="53"/>
      <c r="I420" s="53"/>
      <c r="J420" s="53"/>
      <c r="K420" s="53"/>
      <c r="L420" s="37"/>
      <c r="M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</row>
  </sheetData>
  <sheetProtection algorithmName="SHA-512" hashValue="94ItEidQ+ZcqVa5DKvJYL48ZlxhzR1EklAUic7yw0NLKqV9OwfAuwNp2SW5SHcVV8Sb6Fx/xandtezAU7SnxkA==" saltValue="OntUT3nik410feUND1cFPt8Qg8cpM49a7I0QOjLSvhUxaSbZv9MtU8mbF2OV0xXMVUV6Ek9kFsr/Y6Mdi0Z6pQ==" spinCount="100000" sheet="1" objects="1" scenarios="1" formatColumns="0" formatRows="0" autoFilter="0"/>
  <autoFilter ref="C137:K419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92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86</v>
      </c>
    </row>
    <row r="4" spans="1:46" s="1" customFormat="1" ht="24.95" customHeight="1">
      <c r="B4" s="18"/>
      <c r="D4" s="108" t="s">
        <v>93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6" t="str">
        <f>'Rekapitulace stavby'!K6</f>
        <v>Hospodářská budova - Hranice u Aše</v>
      </c>
      <c r="F7" s="267"/>
      <c r="G7" s="267"/>
      <c r="H7" s="267"/>
      <c r="L7" s="18"/>
    </row>
    <row r="8" spans="1:46" s="2" customFormat="1" ht="12" customHeight="1">
      <c r="A8" s="32"/>
      <c r="B8" s="37"/>
      <c r="C8" s="32"/>
      <c r="D8" s="110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8" t="s">
        <v>810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811</v>
      </c>
      <c r="G12" s="32"/>
      <c r="H12" s="32"/>
      <c r="I12" s="110" t="s">
        <v>22</v>
      </c>
      <c r="J12" s="112" t="str">
        <f>'Rekapitulace stavby'!AN8</f>
        <v>29. 5. 2020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>Domov pro seniory v Hranicích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>ing.Čech Miroslav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33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>Milan Hájek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36</v>
      </c>
      <c r="E30" s="32"/>
      <c r="F30" s="32"/>
      <c r="G30" s="32"/>
      <c r="H30" s="32"/>
      <c r="I30" s="32"/>
      <c r="J30" s="118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9" t="s">
        <v>38</v>
      </c>
      <c r="G32" s="32"/>
      <c r="H32" s="32"/>
      <c r="I32" s="119" t="s">
        <v>37</v>
      </c>
      <c r="J32" s="119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20" t="s">
        <v>40</v>
      </c>
      <c r="E33" s="110" t="s">
        <v>41</v>
      </c>
      <c r="F33" s="121">
        <f>ROUND((SUM(BE121:BE204)),  2)</f>
        <v>0</v>
      </c>
      <c r="G33" s="32"/>
      <c r="H33" s="32"/>
      <c r="I33" s="122">
        <v>0.21</v>
      </c>
      <c r="J33" s="121">
        <f>ROUND(((SUM(BE121:BE204))*I33),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10" t="s">
        <v>42</v>
      </c>
      <c r="F34" s="121">
        <f>ROUND((SUM(BF121:BF204)),  2)</f>
        <v>0</v>
      </c>
      <c r="G34" s="32"/>
      <c r="H34" s="32"/>
      <c r="I34" s="122">
        <v>0.15</v>
      </c>
      <c r="J34" s="121">
        <f>ROUND(((SUM(BF121:BF204))*I34),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43</v>
      </c>
      <c r="F35" s="121">
        <f>ROUND((SUM(BG121:BG204)),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44</v>
      </c>
      <c r="F36" s="121">
        <f>ROUND((SUM(BH121:BH204)),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45</v>
      </c>
      <c r="F37" s="121">
        <f>ROUND((SUM(BI121:BI204)),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0" t="s">
        <v>49</v>
      </c>
      <c r="E50" s="131"/>
      <c r="F50" s="131"/>
      <c r="G50" s="130" t="s">
        <v>50</v>
      </c>
      <c r="H50" s="131"/>
      <c r="I50" s="131"/>
      <c r="J50" s="131"/>
      <c r="K50" s="131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2" t="s">
        <v>51</v>
      </c>
      <c r="E61" s="133"/>
      <c r="F61" s="134" t="s">
        <v>52</v>
      </c>
      <c r="G61" s="132" t="s">
        <v>51</v>
      </c>
      <c r="H61" s="133"/>
      <c r="I61" s="133"/>
      <c r="J61" s="135" t="s">
        <v>52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0" t="s">
        <v>53</v>
      </c>
      <c r="E65" s="136"/>
      <c r="F65" s="136"/>
      <c r="G65" s="130" t="s">
        <v>54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2" t="s">
        <v>51</v>
      </c>
      <c r="E76" s="133"/>
      <c r="F76" s="134" t="s">
        <v>52</v>
      </c>
      <c r="G76" s="132" t="s">
        <v>51</v>
      </c>
      <c r="H76" s="133"/>
      <c r="I76" s="133"/>
      <c r="J76" s="135" t="s">
        <v>52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3" t="str">
        <f>E7</f>
        <v>Hospodářská budova - Hranice u Aše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20 - Elektroinstalace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29. 5. 2020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Domov pro seniory v Hranicích</v>
      </c>
      <c r="G91" s="34"/>
      <c r="H91" s="34"/>
      <c r="I91" s="27" t="s">
        <v>30</v>
      </c>
      <c r="J91" s="30" t="str">
        <f>E21</f>
        <v>ing.Čech Miroslav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Milan Hájek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97</v>
      </c>
      <c r="D94" s="142"/>
      <c r="E94" s="142"/>
      <c r="F94" s="142"/>
      <c r="G94" s="142"/>
      <c r="H94" s="142"/>
      <c r="I94" s="142"/>
      <c r="J94" s="143" t="s">
        <v>98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99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100</v>
      </c>
    </row>
    <row r="97" spans="1:31" s="9" customFormat="1" ht="24.95" customHeight="1">
      <c r="B97" s="145"/>
      <c r="C97" s="146"/>
      <c r="D97" s="147" t="s">
        <v>812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9" customFormat="1" ht="24.95" customHeight="1">
      <c r="B98" s="145"/>
      <c r="C98" s="146"/>
      <c r="D98" s="147" t="s">
        <v>813</v>
      </c>
      <c r="E98" s="148"/>
      <c r="F98" s="148"/>
      <c r="G98" s="148"/>
      <c r="H98" s="148"/>
      <c r="I98" s="148"/>
      <c r="J98" s="149">
        <f>J173</f>
        <v>0</v>
      </c>
      <c r="K98" s="146"/>
      <c r="L98" s="150"/>
    </row>
    <row r="99" spans="1:31" s="9" customFormat="1" ht="24.95" customHeight="1">
      <c r="B99" s="145"/>
      <c r="C99" s="146"/>
      <c r="D99" s="147" t="s">
        <v>814</v>
      </c>
      <c r="E99" s="148"/>
      <c r="F99" s="148"/>
      <c r="G99" s="148"/>
      <c r="H99" s="148"/>
      <c r="I99" s="148"/>
      <c r="J99" s="149">
        <f>J189</f>
        <v>0</v>
      </c>
      <c r="K99" s="146"/>
      <c r="L99" s="150"/>
    </row>
    <row r="100" spans="1:31" s="9" customFormat="1" ht="24.95" customHeight="1">
      <c r="B100" s="145"/>
      <c r="C100" s="146"/>
      <c r="D100" s="147" t="s">
        <v>815</v>
      </c>
      <c r="E100" s="148"/>
      <c r="F100" s="148"/>
      <c r="G100" s="148"/>
      <c r="H100" s="148"/>
      <c r="I100" s="148"/>
      <c r="J100" s="149">
        <f>J191</f>
        <v>0</v>
      </c>
      <c r="K100" s="146"/>
      <c r="L100" s="150"/>
    </row>
    <row r="101" spans="1:31" s="9" customFormat="1" ht="24.95" customHeight="1">
      <c r="B101" s="145"/>
      <c r="C101" s="146"/>
      <c r="D101" s="147" t="s">
        <v>816</v>
      </c>
      <c r="E101" s="148"/>
      <c r="F101" s="148"/>
      <c r="G101" s="148"/>
      <c r="H101" s="148"/>
      <c r="I101" s="148"/>
      <c r="J101" s="149">
        <f>J194</f>
        <v>0</v>
      </c>
      <c r="K101" s="146"/>
      <c r="L101" s="150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107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3" t="str">
        <f>E7</f>
        <v>Hospodářská budova - Hranice u Aše</v>
      </c>
      <c r="F111" s="274"/>
      <c r="G111" s="274"/>
      <c r="H111" s="27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94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44" t="str">
        <f>E9</f>
        <v>20 - Elektroinstalace</v>
      </c>
      <c r="F113" s="275"/>
      <c r="G113" s="275"/>
      <c r="H113" s="275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 xml:space="preserve"> </v>
      </c>
      <c r="G115" s="34"/>
      <c r="H115" s="34"/>
      <c r="I115" s="27" t="s">
        <v>22</v>
      </c>
      <c r="J115" s="64" t="str">
        <f>IF(J12="","",J12)</f>
        <v>29. 5. 2020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>Domov pro seniory v Hranicích</v>
      </c>
      <c r="G117" s="34"/>
      <c r="H117" s="34"/>
      <c r="I117" s="27" t="s">
        <v>30</v>
      </c>
      <c r="J117" s="30" t="str">
        <f>E21</f>
        <v>ing.Čech Miroslav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33</v>
      </c>
      <c r="J118" s="30" t="str">
        <f>E24</f>
        <v>Milan Hájek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7"/>
      <c r="B120" s="158"/>
      <c r="C120" s="159" t="s">
        <v>108</v>
      </c>
      <c r="D120" s="160" t="s">
        <v>61</v>
      </c>
      <c r="E120" s="160" t="s">
        <v>57</v>
      </c>
      <c r="F120" s="160" t="s">
        <v>58</v>
      </c>
      <c r="G120" s="160" t="s">
        <v>109</v>
      </c>
      <c r="H120" s="160" t="s">
        <v>110</v>
      </c>
      <c r="I120" s="160" t="s">
        <v>111</v>
      </c>
      <c r="J120" s="160" t="s">
        <v>98</v>
      </c>
      <c r="K120" s="161" t="s">
        <v>112</v>
      </c>
      <c r="L120" s="162"/>
      <c r="M120" s="73" t="s">
        <v>1</v>
      </c>
      <c r="N120" s="74" t="s">
        <v>40</v>
      </c>
      <c r="O120" s="74" t="s">
        <v>113</v>
      </c>
      <c r="P120" s="74" t="s">
        <v>114</v>
      </c>
      <c r="Q120" s="74" t="s">
        <v>115</v>
      </c>
      <c r="R120" s="74" t="s">
        <v>116</v>
      </c>
      <c r="S120" s="74" t="s">
        <v>117</v>
      </c>
      <c r="T120" s="75" t="s">
        <v>118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9" customHeight="1">
      <c r="A121" s="32"/>
      <c r="B121" s="33"/>
      <c r="C121" s="80" t="s">
        <v>119</v>
      </c>
      <c r="D121" s="34"/>
      <c r="E121" s="34"/>
      <c r="F121" s="34"/>
      <c r="G121" s="34"/>
      <c r="H121" s="34"/>
      <c r="I121" s="34"/>
      <c r="J121" s="163">
        <f>BK121</f>
        <v>0</v>
      </c>
      <c r="K121" s="34"/>
      <c r="L121" s="37"/>
      <c r="M121" s="76"/>
      <c r="N121" s="164"/>
      <c r="O121" s="77"/>
      <c r="P121" s="165">
        <f>P122+P173+P189+P191+P194</f>
        <v>0</v>
      </c>
      <c r="Q121" s="77"/>
      <c r="R121" s="165">
        <f>R122+R173+R189+R191+R194</f>
        <v>0</v>
      </c>
      <c r="S121" s="77"/>
      <c r="T121" s="166">
        <f>T122+T173+T189+T191+T194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75</v>
      </c>
      <c r="AU121" s="15" t="s">
        <v>100</v>
      </c>
      <c r="BK121" s="167">
        <f>BK122+BK173+BK189+BK191+BK194</f>
        <v>0</v>
      </c>
    </row>
    <row r="122" spans="1:65" s="12" customFormat="1" ht="25.9" customHeight="1">
      <c r="B122" s="168"/>
      <c r="C122" s="169"/>
      <c r="D122" s="170" t="s">
        <v>75</v>
      </c>
      <c r="E122" s="171" t="s">
        <v>817</v>
      </c>
      <c r="F122" s="171" t="s">
        <v>818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SUM(P123:P172)</f>
        <v>0</v>
      </c>
      <c r="Q122" s="176"/>
      <c r="R122" s="177">
        <f>SUM(R123:R172)</f>
        <v>0</v>
      </c>
      <c r="S122" s="176"/>
      <c r="T122" s="178">
        <f>SUM(T123:T172)</f>
        <v>0</v>
      </c>
      <c r="AR122" s="179" t="s">
        <v>84</v>
      </c>
      <c r="AT122" s="180" t="s">
        <v>75</v>
      </c>
      <c r="AU122" s="180" t="s">
        <v>76</v>
      </c>
      <c r="AY122" s="179" t="s">
        <v>123</v>
      </c>
      <c r="BK122" s="181">
        <f>SUM(BK123:BK172)</f>
        <v>0</v>
      </c>
    </row>
    <row r="123" spans="1:65" s="2" customFormat="1" ht="14.45" customHeight="1">
      <c r="A123" s="32"/>
      <c r="B123" s="33"/>
      <c r="C123" s="184" t="s">
        <v>84</v>
      </c>
      <c r="D123" s="184" t="s">
        <v>126</v>
      </c>
      <c r="E123" s="185" t="s">
        <v>819</v>
      </c>
      <c r="F123" s="186" t="s">
        <v>820</v>
      </c>
      <c r="G123" s="187" t="s">
        <v>821</v>
      </c>
      <c r="H123" s="188">
        <v>1</v>
      </c>
      <c r="I123" s="189"/>
      <c r="J123" s="190">
        <f t="shared" ref="J123:J154" si="0">ROUND(I123*H123,2)</f>
        <v>0</v>
      </c>
      <c r="K123" s="186" t="s">
        <v>1</v>
      </c>
      <c r="L123" s="37"/>
      <c r="M123" s="191" t="s">
        <v>1</v>
      </c>
      <c r="N123" s="192" t="s">
        <v>41</v>
      </c>
      <c r="O123" s="69"/>
      <c r="P123" s="193">
        <f t="shared" ref="P123:P154" si="1">O123*H123</f>
        <v>0</v>
      </c>
      <c r="Q123" s="193">
        <v>0</v>
      </c>
      <c r="R123" s="193">
        <f t="shared" ref="R123:R154" si="2">Q123*H123</f>
        <v>0</v>
      </c>
      <c r="S123" s="193">
        <v>0</v>
      </c>
      <c r="T123" s="194">
        <f t="shared" ref="T123:T154" si="3"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5" t="s">
        <v>142</v>
      </c>
      <c r="AT123" s="195" t="s">
        <v>126</v>
      </c>
      <c r="AU123" s="195" t="s">
        <v>84</v>
      </c>
      <c r="AY123" s="15" t="s">
        <v>123</v>
      </c>
      <c r="BE123" s="196">
        <f t="shared" ref="BE123:BE154" si="4">IF(N123="základní",J123,0)</f>
        <v>0</v>
      </c>
      <c r="BF123" s="196">
        <f t="shared" ref="BF123:BF154" si="5">IF(N123="snížená",J123,0)</f>
        <v>0</v>
      </c>
      <c r="BG123" s="196">
        <f t="shared" ref="BG123:BG154" si="6">IF(N123="zákl. přenesená",J123,0)</f>
        <v>0</v>
      </c>
      <c r="BH123" s="196">
        <f t="shared" ref="BH123:BH154" si="7">IF(N123="sníž. přenesená",J123,0)</f>
        <v>0</v>
      </c>
      <c r="BI123" s="196">
        <f t="shared" ref="BI123:BI154" si="8">IF(N123="nulová",J123,0)</f>
        <v>0</v>
      </c>
      <c r="BJ123" s="15" t="s">
        <v>84</v>
      </c>
      <c r="BK123" s="196">
        <f t="shared" ref="BK123:BK154" si="9">ROUND(I123*H123,2)</f>
        <v>0</v>
      </c>
      <c r="BL123" s="15" t="s">
        <v>142</v>
      </c>
      <c r="BM123" s="195" t="s">
        <v>86</v>
      </c>
    </row>
    <row r="124" spans="1:65" s="2" customFormat="1" ht="14.45" customHeight="1">
      <c r="A124" s="32"/>
      <c r="B124" s="33"/>
      <c r="C124" s="214" t="s">
        <v>86</v>
      </c>
      <c r="D124" s="214" t="s">
        <v>240</v>
      </c>
      <c r="E124" s="215" t="s">
        <v>822</v>
      </c>
      <c r="F124" s="216" t="s">
        <v>823</v>
      </c>
      <c r="G124" s="217" t="s">
        <v>824</v>
      </c>
      <c r="H124" s="218">
        <v>1</v>
      </c>
      <c r="I124" s="219"/>
      <c r="J124" s="220">
        <f t="shared" si="0"/>
        <v>0</v>
      </c>
      <c r="K124" s="216" t="s">
        <v>1</v>
      </c>
      <c r="L124" s="221"/>
      <c r="M124" s="222" t="s">
        <v>1</v>
      </c>
      <c r="N124" s="223" t="s">
        <v>41</v>
      </c>
      <c r="O124" s="69"/>
      <c r="P124" s="193">
        <f t="shared" si="1"/>
        <v>0</v>
      </c>
      <c r="Q124" s="193">
        <v>0</v>
      </c>
      <c r="R124" s="193">
        <f t="shared" si="2"/>
        <v>0</v>
      </c>
      <c r="S124" s="193">
        <v>0</v>
      </c>
      <c r="T124" s="194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5" t="s">
        <v>220</v>
      </c>
      <c r="AT124" s="195" t="s">
        <v>240</v>
      </c>
      <c r="AU124" s="195" t="s">
        <v>84</v>
      </c>
      <c r="AY124" s="15" t="s">
        <v>123</v>
      </c>
      <c r="BE124" s="196">
        <f t="shared" si="4"/>
        <v>0</v>
      </c>
      <c r="BF124" s="196">
        <f t="shared" si="5"/>
        <v>0</v>
      </c>
      <c r="BG124" s="196">
        <f t="shared" si="6"/>
        <v>0</v>
      </c>
      <c r="BH124" s="196">
        <f t="shared" si="7"/>
        <v>0</v>
      </c>
      <c r="BI124" s="196">
        <f t="shared" si="8"/>
        <v>0</v>
      </c>
      <c r="BJ124" s="15" t="s">
        <v>84</v>
      </c>
      <c r="BK124" s="196">
        <f t="shared" si="9"/>
        <v>0</v>
      </c>
      <c r="BL124" s="15" t="s">
        <v>142</v>
      </c>
      <c r="BM124" s="195" t="s">
        <v>142</v>
      </c>
    </row>
    <row r="125" spans="1:65" s="2" customFormat="1" ht="14.45" customHeight="1">
      <c r="A125" s="32"/>
      <c r="B125" s="33"/>
      <c r="C125" s="184" t="s">
        <v>136</v>
      </c>
      <c r="D125" s="184" t="s">
        <v>126</v>
      </c>
      <c r="E125" s="185" t="s">
        <v>825</v>
      </c>
      <c r="F125" s="186" t="s">
        <v>826</v>
      </c>
      <c r="G125" s="187" t="s">
        <v>821</v>
      </c>
      <c r="H125" s="188">
        <v>1</v>
      </c>
      <c r="I125" s="189"/>
      <c r="J125" s="190">
        <f t="shared" si="0"/>
        <v>0</v>
      </c>
      <c r="K125" s="186" t="s">
        <v>1</v>
      </c>
      <c r="L125" s="37"/>
      <c r="M125" s="191" t="s">
        <v>1</v>
      </c>
      <c r="N125" s="192" t="s">
        <v>41</v>
      </c>
      <c r="O125" s="69"/>
      <c r="P125" s="193">
        <f t="shared" si="1"/>
        <v>0</v>
      </c>
      <c r="Q125" s="193">
        <v>0</v>
      </c>
      <c r="R125" s="193">
        <f t="shared" si="2"/>
        <v>0</v>
      </c>
      <c r="S125" s="193">
        <v>0</v>
      </c>
      <c r="T125" s="194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5" t="s">
        <v>142</v>
      </c>
      <c r="AT125" s="195" t="s">
        <v>126</v>
      </c>
      <c r="AU125" s="195" t="s">
        <v>84</v>
      </c>
      <c r="AY125" s="15" t="s">
        <v>123</v>
      </c>
      <c r="BE125" s="196">
        <f t="shared" si="4"/>
        <v>0</v>
      </c>
      <c r="BF125" s="196">
        <f t="shared" si="5"/>
        <v>0</v>
      </c>
      <c r="BG125" s="196">
        <f t="shared" si="6"/>
        <v>0</v>
      </c>
      <c r="BH125" s="196">
        <f t="shared" si="7"/>
        <v>0</v>
      </c>
      <c r="BI125" s="196">
        <f t="shared" si="8"/>
        <v>0</v>
      </c>
      <c r="BJ125" s="15" t="s">
        <v>84</v>
      </c>
      <c r="BK125" s="196">
        <f t="shared" si="9"/>
        <v>0</v>
      </c>
      <c r="BL125" s="15" t="s">
        <v>142</v>
      </c>
      <c r="BM125" s="195" t="s">
        <v>152</v>
      </c>
    </row>
    <row r="126" spans="1:65" s="2" customFormat="1" ht="14.45" customHeight="1">
      <c r="A126" s="32"/>
      <c r="B126" s="33"/>
      <c r="C126" s="214" t="s">
        <v>142</v>
      </c>
      <c r="D126" s="214" t="s">
        <v>240</v>
      </c>
      <c r="E126" s="215" t="s">
        <v>827</v>
      </c>
      <c r="F126" s="216" t="s">
        <v>828</v>
      </c>
      <c r="G126" s="217" t="s">
        <v>824</v>
      </c>
      <c r="H126" s="218">
        <v>1</v>
      </c>
      <c r="I126" s="219"/>
      <c r="J126" s="220">
        <f t="shared" si="0"/>
        <v>0</v>
      </c>
      <c r="K126" s="216" t="s">
        <v>1</v>
      </c>
      <c r="L126" s="221"/>
      <c r="M126" s="222" t="s">
        <v>1</v>
      </c>
      <c r="N126" s="223" t="s">
        <v>41</v>
      </c>
      <c r="O126" s="69"/>
      <c r="P126" s="193">
        <f t="shared" si="1"/>
        <v>0</v>
      </c>
      <c r="Q126" s="193">
        <v>0</v>
      </c>
      <c r="R126" s="193">
        <f t="shared" si="2"/>
        <v>0</v>
      </c>
      <c r="S126" s="193">
        <v>0</v>
      </c>
      <c r="T126" s="194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220</v>
      </c>
      <c r="AT126" s="195" t="s">
        <v>240</v>
      </c>
      <c r="AU126" s="195" t="s">
        <v>84</v>
      </c>
      <c r="AY126" s="15" t="s">
        <v>123</v>
      </c>
      <c r="BE126" s="196">
        <f t="shared" si="4"/>
        <v>0</v>
      </c>
      <c r="BF126" s="196">
        <f t="shared" si="5"/>
        <v>0</v>
      </c>
      <c r="BG126" s="196">
        <f t="shared" si="6"/>
        <v>0</v>
      </c>
      <c r="BH126" s="196">
        <f t="shared" si="7"/>
        <v>0</v>
      </c>
      <c r="BI126" s="196">
        <f t="shared" si="8"/>
        <v>0</v>
      </c>
      <c r="BJ126" s="15" t="s">
        <v>84</v>
      </c>
      <c r="BK126" s="196">
        <f t="shared" si="9"/>
        <v>0</v>
      </c>
      <c r="BL126" s="15" t="s">
        <v>142</v>
      </c>
      <c r="BM126" s="195" t="s">
        <v>220</v>
      </c>
    </row>
    <row r="127" spans="1:65" s="2" customFormat="1" ht="14.45" customHeight="1">
      <c r="A127" s="32"/>
      <c r="B127" s="33"/>
      <c r="C127" s="184" t="s">
        <v>122</v>
      </c>
      <c r="D127" s="184" t="s">
        <v>126</v>
      </c>
      <c r="E127" s="185" t="s">
        <v>829</v>
      </c>
      <c r="F127" s="186" t="s">
        <v>830</v>
      </c>
      <c r="G127" s="187" t="s">
        <v>148</v>
      </c>
      <c r="H127" s="188">
        <v>30</v>
      </c>
      <c r="I127" s="189"/>
      <c r="J127" s="190">
        <f t="shared" si="0"/>
        <v>0</v>
      </c>
      <c r="K127" s="186" t="s">
        <v>1</v>
      </c>
      <c r="L127" s="37"/>
      <c r="M127" s="191" t="s">
        <v>1</v>
      </c>
      <c r="N127" s="192" t="s">
        <v>41</v>
      </c>
      <c r="O127" s="69"/>
      <c r="P127" s="193">
        <f t="shared" si="1"/>
        <v>0</v>
      </c>
      <c r="Q127" s="193">
        <v>0</v>
      </c>
      <c r="R127" s="193">
        <f t="shared" si="2"/>
        <v>0</v>
      </c>
      <c r="S127" s="193">
        <v>0</v>
      </c>
      <c r="T127" s="194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142</v>
      </c>
      <c r="AT127" s="195" t="s">
        <v>126</v>
      </c>
      <c r="AU127" s="195" t="s">
        <v>84</v>
      </c>
      <c r="AY127" s="15" t="s">
        <v>123</v>
      </c>
      <c r="BE127" s="196">
        <f t="shared" si="4"/>
        <v>0</v>
      </c>
      <c r="BF127" s="196">
        <f t="shared" si="5"/>
        <v>0</v>
      </c>
      <c r="BG127" s="196">
        <f t="shared" si="6"/>
        <v>0</v>
      </c>
      <c r="BH127" s="196">
        <f t="shared" si="7"/>
        <v>0</v>
      </c>
      <c r="BI127" s="196">
        <f t="shared" si="8"/>
        <v>0</v>
      </c>
      <c r="BJ127" s="15" t="s">
        <v>84</v>
      </c>
      <c r="BK127" s="196">
        <f t="shared" si="9"/>
        <v>0</v>
      </c>
      <c r="BL127" s="15" t="s">
        <v>142</v>
      </c>
      <c r="BM127" s="195" t="s">
        <v>87</v>
      </c>
    </row>
    <row r="128" spans="1:65" s="2" customFormat="1" ht="14.45" customHeight="1">
      <c r="A128" s="32"/>
      <c r="B128" s="33"/>
      <c r="C128" s="214" t="s">
        <v>152</v>
      </c>
      <c r="D128" s="214" t="s">
        <v>240</v>
      </c>
      <c r="E128" s="215" t="s">
        <v>831</v>
      </c>
      <c r="F128" s="216" t="s">
        <v>832</v>
      </c>
      <c r="G128" s="217" t="s">
        <v>824</v>
      </c>
      <c r="H128" s="218">
        <v>60</v>
      </c>
      <c r="I128" s="219"/>
      <c r="J128" s="220">
        <f t="shared" si="0"/>
        <v>0</v>
      </c>
      <c r="K128" s="216" t="s">
        <v>1</v>
      </c>
      <c r="L128" s="221"/>
      <c r="M128" s="222" t="s">
        <v>1</v>
      </c>
      <c r="N128" s="223" t="s">
        <v>41</v>
      </c>
      <c r="O128" s="69"/>
      <c r="P128" s="193">
        <f t="shared" si="1"/>
        <v>0</v>
      </c>
      <c r="Q128" s="193">
        <v>0</v>
      </c>
      <c r="R128" s="193">
        <f t="shared" si="2"/>
        <v>0</v>
      </c>
      <c r="S128" s="193">
        <v>0</v>
      </c>
      <c r="T128" s="194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5" t="s">
        <v>220</v>
      </c>
      <c r="AT128" s="195" t="s">
        <v>240</v>
      </c>
      <c r="AU128" s="195" t="s">
        <v>84</v>
      </c>
      <c r="AY128" s="15" t="s">
        <v>123</v>
      </c>
      <c r="BE128" s="196">
        <f t="shared" si="4"/>
        <v>0</v>
      </c>
      <c r="BF128" s="196">
        <f t="shared" si="5"/>
        <v>0</v>
      </c>
      <c r="BG128" s="196">
        <f t="shared" si="6"/>
        <v>0</v>
      </c>
      <c r="BH128" s="196">
        <f t="shared" si="7"/>
        <v>0</v>
      </c>
      <c r="BI128" s="196">
        <f t="shared" si="8"/>
        <v>0</v>
      </c>
      <c r="BJ128" s="15" t="s">
        <v>84</v>
      </c>
      <c r="BK128" s="196">
        <f t="shared" si="9"/>
        <v>0</v>
      </c>
      <c r="BL128" s="15" t="s">
        <v>142</v>
      </c>
      <c r="BM128" s="195" t="s">
        <v>239</v>
      </c>
    </row>
    <row r="129" spans="1:65" s="2" customFormat="1" ht="14.45" customHeight="1">
      <c r="A129" s="32"/>
      <c r="B129" s="33"/>
      <c r="C129" s="214" t="s">
        <v>159</v>
      </c>
      <c r="D129" s="214" t="s">
        <v>240</v>
      </c>
      <c r="E129" s="215" t="s">
        <v>833</v>
      </c>
      <c r="F129" s="216" t="s">
        <v>834</v>
      </c>
      <c r="G129" s="217" t="s">
        <v>240</v>
      </c>
      <c r="H129" s="218">
        <v>30</v>
      </c>
      <c r="I129" s="219"/>
      <c r="J129" s="220">
        <f t="shared" si="0"/>
        <v>0</v>
      </c>
      <c r="K129" s="216" t="s">
        <v>1</v>
      </c>
      <c r="L129" s="221"/>
      <c r="M129" s="222" t="s">
        <v>1</v>
      </c>
      <c r="N129" s="223" t="s">
        <v>41</v>
      </c>
      <c r="O129" s="69"/>
      <c r="P129" s="193">
        <f t="shared" si="1"/>
        <v>0</v>
      </c>
      <c r="Q129" s="193">
        <v>0</v>
      </c>
      <c r="R129" s="193">
        <f t="shared" si="2"/>
        <v>0</v>
      </c>
      <c r="S129" s="193">
        <v>0</v>
      </c>
      <c r="T129" s="194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220</v>
      </c>
      <c r="AT129" s="195" t="s">
        <v>240</v>
      </c>
      <c r="AU129" s="195" t="s">
        <v>84</v>
      </c>
      <c r="AY129" s="15" t="s">
        <v>123</v>
      </c>
      <c r="BE129" s="196">
        <f t="shared" si="4"/>
        <v>0</v>
      </c>
      <c r="BF129" s="196">
        <f t="shared" si="5"/>
        <v>0</v>
      </c>
      <c r="BG129" s="196">
        <f t="shared" si="6"/>
        <v>0</v>
      </c>
      <c r="BH129" s="196">
        <f t="shared" si="7"/>
        <v>0</v>
      </c>
      <c r="BI129" s="196">
        <f t="shared" si="8"/>
        <v>0</v>
      </c>
      <c r="BJ129" s="15" t="s">
        <v>84</v>
      </c>
      <c r="BK129" s="196">
        <f t="shared" si="9"/>
        <v>0</v>
      </c>
      <c r="BL129" s="15" t="s">
        <v>142</v>
      </c>
      <c r="BM129" s="195" t="s">
        <v>250</v>
      </c>
    </row>
    <row r="130" spans="1:65" s="2" customFormat="1" ht="14.45" customHeight="1">
      <c r="A130" s="32"/>
      <c r="B130" s="33"/>
      <c r="C130" s="214" t="s">
        <v>220</v>
      </c>
      <c r="D130" s="214" t="s">
        <v>240</v>
      </c>
      <c r="E130" s="215" t="s">
        <v>835</v>
      </c>
      <c r="F130" s="216" t="s">
        <v>836</v>
      </c>
      <c r="G130" s="217" t="s">
        <v>821</v>
      </c>
      <c r="H130" s="218">
        <v>3</v>
      </c>
      <c r="I130" s="219"/>
      <c r="J130" s="220">
        <f t="shared" si="0"/>
        <v>0</v>
      </c>
      <c r="K130" s="216" t="s">
        <v>1</v>
      </c>
      <c r="L130" s="221"/>
      <c r="M130" s="222" t="s">
        <v>1</v>
      </c>
      <c r="N130" s="223" t="s">
        <v>41</v>
      </c>
      <c r="O130" s="69"/>
      <c r="P130" s="193">
        <f t="shared" si="1"/>
        <v>0</v>
      </c>
      <c r="Q130" s="193">
        <v>0</v>
      </c>
      <c r="R130" s="193">
        <f t="shared" si="2"/>
        <v>0</v>
      </c>
      <c r="S130" s="193">
        <v>0</v>
      </c>
      <c r="T130" s="194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5" t="s">
        <v>220</v>
      </c>
      <c r="AT130" s="195" t="s">
        <v>240</v>
      </c>
      <c r="AU130" s="195" t="s">
        <v>84</v>
      </c>
      <c r="AY130" s="15" t="s">
        <v>123</v>
      </c>
      <c r="BE130" s="196">
        <f t="shared" si="4"/>
        <v>0</v>
      </c>
      <c r="BF130" s="196">
        <f t="shared" si="5"/>
        <v>0</v>
      </c>
      <c r="BG130" s="196">
        <f t="shared" si="6"/>
        <v>0</v>
      </c>
      <c r="BH130" s="196">
        <f t="shared" si="7"/>
        <v>0</v>
      </c>
      <c r="BI130" s="196">
        <f t="shared" si="8"/>
        <v>0</v>
      </c>
      <c r="BJ130" s="15" t="s">
        <v>84</v>
      </c>
      <c r="BK130" s="196">
        <f t="shared" si="9"/>
        <v>0</v>
      </c>
      <c r="BL130" s="15" t="s">
        <v>142</v>
      </c>
      <c r="BM130" s="195" t="s">
        <v>260</v>
      </c>
    </row>
    <row r="131" spans="1:65" s="2" customFormat="1" ht="14.45" customHeight="1">
      <c r="A131" s="32"/>
      <c r="B131" s="33"/>
      <c r="C131" s="184" t="s">
        <v>225</v>
      </c>
      <c r="D131" s="184" t="s">
        <v>126</v>
      </c>
      <c r="E131" s="185" t="s">
        <v>837</v>
      </c>
      <c r="F131" s="186" t="s">
        <v>838</v>
      </c>
      <c r="G131" s="187" t="s">
        <v>821</v>
      </c>
      <c r="H131" s="188">
        <v>21</v>
      </c>
      <c r="I131" s="189"/>
      <c r="J131" s="190">
        <f t="shared" si="0"/>
        <v>0</v>
      </c>
      <c r="K131" s="186" t="s">
        <v>1</v>
      </c>
      <c r="L131" s="37"/>
      <c r="M131" s="191" t="s">
        <v>1</v>
      </c>
      <c r="N131" s="192" t="s">
        <v>41</v>
      </c>
      <c r="O131" s="69"/>
      <c r="P131" s="193">
        <f t="shared" si="1"/>
        <v>0</v>
      </c>
      <c r="Q131" s="193">
        <v>0</v>
      </c>
      <c r="R131" s="193">
        <f t="shared" si="2"/>
        <v>0</v>
      </c>
      <c r="S131" s="193">
        <v>0</v>
      </c>
      <c r="T131" s="194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5" t="s">
        <v>142</v>
      </c>
      <c r="AT131" s="195" t="s">
        <v>126</v>
      </c>
      <c r="AU131" s="195" t="s">
        <v>84</v>
      </c>
      <c r="AY131" s="15" t="s">
        <v>123</v>
      </c>
      <c r="BE131" s="196">
        <f t="shared" si="4"/>
        <v>0</v>
      </c>
      <c r="BF131" s="196">
        <f t="shared" si="5"/>
        <v>0</v>
      </c>
      <c r="BG131" s="196">
        <f t="shared" si="6"/>
        <v>0</v>
      </c>
      <c r="BH131" s="196">
        <f t="shared" si="7"/>
        <v>0</v>
      </c>
      <c r="BI131" s="196">
        <f t="shared" si="8"/>
        <v>0</v>
      </c>
      <c r="BJ131" s="15" t="s">
        <v>84</v>
      </c>
      <c r="BK131" s="196">
        <f t="shared" si="9"/>
        <v>0</v>
      </c>
      <c r="BL131" s="15" t="s">
        <v>142</v>
      </c>
      <c r="BM131" s="195" t="s">
        <v>270</v>
      </c>
    </row>
    <row r="132" spans="1:65" s="2" customFormat="1" ht="14.45" customHeight="1">
      <c r="A132" s="32"/>
      <c r="B132" s="33"/>
      <c r="C132" s="184" t="s">
        <v>87</v>
      </c>
      <c r="D132" s="184" t="s">
        <v>126</v>
      </c>
      <c r="E132" s="185" t="s">
        <v>839</v>
      </c>
      <c r="F132" s="186" t="s">
        <v>840</v>
      </c>
      <c r="G132" s="187" t="s">
        <v>821</v>
      </c>
      <c r="H132" s="188">
        <v>6</v>
      </c>
      <c r="I132" s="189"/>
      <c r="J132" s="190">
        <f t="shared" si="0"/>
        <v>0</v>
      </c>
      <c r="K132" s="186" t="s">
        <v>1</v>
      </c>
      <c r="L132" s="37"/>
      <c r="M132" s="191" t="s">
        <v>1</v>
      </c>
      <c r="N132" s="192" t="s">
        <v>41</v>
      </c>
      <c r="O132" s="69"/>
      <c r="P132" s="193">
        <f t="shared" si="1"/>
        <v>0</v>
      </c>
      <c r="Q132" s="193">
        <v>0</v>
      </c>
      <c r="R132" s="193">
        <f t="shared" si="2"/>
        <v>0</v>
      </c>
      <c r="S132" s="193">
        <v>0</v>
      </c>
      <c r="T132" s="194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142</v>
      </c>
      <c r="AT132" s="195" t="s">
        <v>126</v>
      </c>
      <c r="AU132" s="195" t="s">
        <v>84</v>
      </c>
      <c r="AY132" s="15" t="s">
        <v>123</v>
      </c>
      <c r="BE132" s="196">
        <f t="shared" si="4"/>
        <v>0</v>
      </c>
      <c r="BF132" s="196">
        <f t="shared" si="5"/>
        <v>0</v>
      </c>
      <c r="BG132" s="196">
        <f t="shared" si="6"/>
        <v>0</v>
      </c>
      <c r="BH132" s="196">
        <f t="shared" si="7"/>
        <v>0</v>
      </c>
      <c r="BI132" s="196">
        <f t="shared" si="8"/>
        <v>0</v>
      </c>
      <c r="BJ132" s="15" t="s">
        <v>84</v>
      </c>
      <c r="BK132" s="196">
        <f t="shared" si="9"/>
        <v>0</v>
      </c>
      <c r="BL132" s="15" t="s">
        <v>142</v>
      </c>
      <c r="BM132" s="195" t="s">
        <v>90</v>
      </c>
    </row>
    <row r="133" spans="1:65" s="2" customFormat="1" ht="24.2" customHeight="1">
      <c r="A133" s="32"/>
      <c r="B133" s="33"/>
      <c r="C133" s="184" t="s">
        <v>234</v>
      </c>
      <c r="D133" s="184" t="s">
        <v>126</v>
      </c>
      <c r="E133" s="185" t="s">
        <v>841</v>
      </c>
      <c r="F133" s="186" t="s">
        <v>842</v>
      </c>
      <c r="G133" s="187" t="s">
        <v>821</v>
      </c>
      <c r="H133" s="188">
        <v>1</v>
      </c>
      <c r="I133" s="189"/>
      <c r="J133" s="190">
        <f t="shared" si="0"/>
        <v>0</v>
      </c>
      <c r="K133" s="186" t="s">
        <v>1</v>
      </c>
      <c r="L133" s="37"/>
      <c r="M133" s="191" t="s">
        <v>1</v>
      </c>
      <c r="N133" s="192" t="s">
        <v>41</v>
      </c>
      <c r="O133" s="69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5" t="s">
        <v>142</v>
      </c>
      <c r="AT133" s="195" t="s">
        <v>126</v>
      </c>
      <c r="AU133" s="195" t="s">
        <v>84</v>
      </c>
      <c r="AY133" s="15" t="s">
        <v>123</v>
      </c>
      <c r="BE133" s="196">
        <f t="shared" si="4"/>
        <v>0</v>
      </c>
      <c r="BF133" s="196">
        <f t="shared" si="5"/>
        <v>0</v>
      </c>
      <c r="BG133" s="196">
        <f t="shared" si="6"/>
        <v>0</v>
      </c>
      <c r="BH133" s="196">
        <f t="shared" si="7"/>
        <v>0</v>
      </c>
      <c r="BI133" s="196">
        <f t="shared" si="8"/>
        <v>0</v>
      </c>
      <c r="BJ133" s="15" t="s">
        <v>84</v>
      </c>
      <c r="BK133" s="196">
        <f t="shared" si="9"/>
        <v>0</v>
      </c>
      <c r="BL133" s="15" t="s">
        <v>142</v>
      </c>
      <c r="BM133" s="195" t="s">
        <v>291</v>
      </c>
    </row>
    <row r="134" spans="1:65" s="2" customFormat="1" ht="14.45" customHeight="1">
      <c r="A134" s="32"/>
      <c r="B134" s="33"/>
      <c r="C134" s="214" t="s">
        <v>239</v>
      </c>
      <c r="D134" s="214" t="s">
        <v>240</v>
      </c>
      <c r="E134" s="215" t="s">
        <v>843</v>
      </c>
      <c r="F134" s="216" t="s">
        <v>844</v>
      </c>
      <c r="G134" s="217" t="s">
        <v>824</v>
      </c>
      <c r="H134" s="218">
        <v>1</v>
      </c>
      <c r="I134" s="219"/>
      <c r="J134" s="220">
        <f t="shared" si="0"/>
        <v>0</v>
      </c>
      <c r="K134" s="216" t="s">
        <v>1</v>
      </c>
      <c r="L134" s="221"/>
      <c r="M134" s="222" t="s">
        <v>1</v>
      </c>
      <c r="N134" s="223" t="s">
        <v>41</v>
      </c>
      <c r="O134" s="69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5" t="s">
        <v>220</v>
      </c>
      <c r="AT134" s="195" t="s">
        <v>240</v>
      </c>
      <c r="AU134" s="195" t="s">
        <v>84</v>
      </c>
      <c r="AY134" s="15" t="s">
        <v>123</v>
      </c>
      <c r="BE134" s="196">
        <f t="shared" si="4"/>
        <v>0</v>
      </c>
      <c r="BF134" s="196">
        <f t="shared" si="5"/>
        <v>0</v>
      </c>
      <c r="BG134" s="196">
        <f t="shared" si="6"/>
        <v>0</v>
      </c>
      <c r="BH134" s="196">
        <f t="shared" si="7"/>
        <v>0</v>
      </c>
      <c r="BI134" s="196">
        <f t="shared" si="8"/>
        <v>0</v>
      </c>
      <c r="BJ134" s="15" t="s">
        <v>84</v>
      </c>
      <c r="BK134" s="196">
        <f t="shared" si="9"/>
        <v>0</v>
      </c>
      <c r="BL134" s="15" t="s">
        <v>142</v>
      </c>
      <c r="BM134" s="195" t="s">
        <v>302</v>
      </c>
    </row>
    <row r="135" spans="1:65" s="2" customFormat="1" ht="14.45" customHeight="1">
      <c r="A135" s="32"/>
      <c r="B135" s="33"/>
      <c r="C135" s="184" t="s">
        <v>245</v>
      </c>
      <c r="D135" s="184" t="s">
        <v>126</v>
      </c>
      <c r="E135" s="185" t="s">
        <v>845</v>
      </c>
      <c r="F135" s="186" t="s">
        <v>846</v>
      </c>
      <c r="G135" s="187" t="s">
        <v>821</v>
      </c>
      <c r="H135" s="188">
        <v>1</v>
      </c>
      <c r="I135" s="189"/>
      <c r="J135" s="190">
        <f t="shared" si="0"/>
        <v>0</v>
      </c>
      <c r="K135" s="186" t="s">
        <v>1</v>
      </c>
      <c r="L135" s="37"/>
      <c r="M135" s="191" t="s">
        <v>1</v>
      </c>
      <c r="N135" s="192" t="s">
        <v>41</v>
      </c>
      <c r="O135" s="69"/>
      <c r="P135" s="193">
        <f t="shared" si="1"/>
        <v>0</v>
      </c>
      <c r="Q135" s="193">
        <v>0</v>
      </c>
      <c r="R135" s="193">
        <f t="shared" si="2"/>
        <v>0</v>
      </c>
      <c r="S135" s="193">
        <v>0</v>
      </c>
      <c r="T135" s="194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5" t="s">
        <v>142</v>
      </c>
      <c r="AT135" s="195" t="s">
        <v>126</v>
      </c>
      <c r="AU135" s="195" t="s">
        <v>84</v>
      </c>
      <c r="AY135" s="15" t="s">
        <v>123</v>
      </c>
      <c r="BE135" s="196">
        <f t="shared" si="4"/>
        <v>0</v>
      </c>
      <c r="BF135" s="196">
        <f t="shared" si="5"/>
        <v>0</v>
      </c>
      <c r="BG135" s="196">
        <f t="shared" si="6"/>
        <v>0</v>
      </c>
      <c r="BH135" s="196">
        <f t="shared" si="7"/>
        <v>0</v>
      </c>
      <c r="BI135" s="196">
        <f t="shared" si="8"/>
        <v>0</v>
      </c>
      <c r="BJ135" s="15" t="s">
        <v>84</v>
      </c>
      <c r="BK135" s="196">
        <f t="shared" si="9"/>
        <v>0</v>
      </c>
      <c r="BL135" s="15" t="s">
        <v>142</v>
      </c>
      <c r="BM135" s="195" t="s">
        <v>311</v>
      </c>
    </row>
    <row r="136" spans="1:65" s="2" customFormat="1" ht="14.45" customHeight="1">
      <c r="A136" s="32"/>
      <c r="B136" s="33"/>
      <c r="C136" s="214" t="s">
        <v>250</v>
      </c>
      <c r="D136" s="214" t="s">
        <v>240</v>
      </c>
      <c r="E136" s="215" t="s">
        <v>847</v>
      </c>
      <c r="F136" s="216" t="s">
        <v>848</v>
      </c>
      <c r="G136" s="217" t="s">
        <v>824</v>
      </c>
      <c r="H136" s="218">
        <v>1</v>
      </c>
      <c r="I136" s="219"/>
      <c r="J136" s="220">
        <f t="shared" si="0"/>
        <v>0</v>
      </c>
      <c r="K136" s="216" t="s">
        <v>1</v>
      </c>
      <c r="L136" s="221"/>
      <c r="M136" s="222" t="s">
        <v>1</v>
      </c>
      <c r="N136" s="223" t="s">
        <v>41</v>
      </c>
      <c r="O136" s="69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220</v>
      </c>
      <c r="AT136" s="195" t="s">
        <v>240</v>
      </c>
      <c r="AU136" s="195" t="s">
        <v>84</v>
      </c>
      <c r="AY136" s="15" t="s">
        <v>123</v>
      </c>
      <c r="BE136" s="196">
        <f t="shared" si="4"/>
        <v>0</v>
      </c>
      <c r="BF136" s="196">
        <f t="shared" si="5"/>
        <v>0</v>
      </c>
      <c r="BG136" s="196">
        <f t="shared" si="6"/>
        <v>0</v>
      </c>
      <c r="BH136" s="196">
        <f t="shared" si="7"/>
        <v>0</v>
      </c>
      <c r="BI136" s="196">
        <f t="shared" si="8"/>
        <v>0</v>
      </c>
      <c r="BJ136" s="15" t="s">
        <v>84</v>
      </c>
      <c r="BK136" s="196">
        <f t="shared" si="9"/>
        <v>0</v>
      </c>
      <c r="BL136" s="15" t="s">
        <v>142</v>
      </c>
      <c r="BM136" s="195" t="s">
        <v>321</v>
      </c>
    </row>
    <row r="137" spans="1:65" s="2" customFormat="1" ht="14.45" customHeight="1">
      <c r="A137" s="32"/>
      <c r="B137" s="33"/>
      <c r="C137" s="184" t="s">
        <v>8</v>
      </c>
      <c r="D137" s="184" t="s">
        <v>126</v>
      </c>
      <c r="E137" s="185" t="s">
        <v>849</v>
      </c>
      <c r="F137" s="186" t="s">
        <v>850</v>
      </c>
      <c r="G137" s="187" t="s">
        <v>821</v>
      </c>
      <c r="H137" s="188">
        <v>1</v>
      </c>
      <c r="I137" s="189"/>
      <c r="J137" s="190">
        <f t="shared" si="0"/>
        <v>0</v>
      </c>
      <c r="K137" s="186" t="s">
        <v>1</v>
      </c>
      <c r="L137" s="37"/>
      <c r="M137" s="191" t="s">
        <v>1</v>
      </c>
      <c r="N137" s="192" t="s">
        <v>41</v>
      </c>
      <c r="O137" s="69"/>
      <c r="P137" s="193">
        <f t="shared" si="1"/>
        <v>0</v>
      </c>
      <c r="Q137" s="193">
        <v>0</v>
      </c>
      <c r="R137" s="193">
        <f t="shared" si="2"/>
        <v>0</v>
      </c>
      <c r="S137" s="193">
        <v>0</v>
      </c>
      <c r="T137" s="194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5" t="s">
        <v>142</v>
      </c>
      <c r="AT137" s="195" t="s">
        <v>126</v>
      </c>
      <c r="AU137" s="195" t="s">
        <v>84</v>
      </c>
      <c r="AY137" s="15" t="s">
        <v>123</v>
      </c>
      <c r="BE137" s="196">
        <f t="shared" si="4"/>
        <v>0</v>
      </c>
      <c r="BF137" s="196">
        <f t="shared" si="5"/>
        <v>0</v>
      </c>
      <c r="BG137" s="196">
        <f t="shared" si="6"/>
        <v>0</v>
      </c>
      <c r="BH137" s="196">
        <f t="shared" si="7"/>
        <v>0</v>
      </c>
      <c r="BI137" s="196">
        <f t="shared" si="8"/>
        <v>0</v>
      </c>
      <c r="BJ137" s="15" t="s">
        <v>84</v>
      </c>
      <c r="BK137" s="196">
        <f t="shared" si="9"/>
        <v>0</v>
      </c>
      <c r="BL137" s="15" t="s">
        <v>142</v>
      </c>
      <c r="BM137" s="195" t="s">
        <v>332</v>
      </c>
    </row>
    <row r="138" spans="1:65" s="2" customFormat="1" ht="14.45" customHeight="1">
      <c r="A138" s="32"/>
      <c r="B138" s="33"/>
      <c r="C138" s="214" t="s">
        <v>260</v>
      </c>
      <c r="D138" s="214" t="s">
        <v>240</v>
      </c>
      <c r="E138" s="215" t="s">
        <v>851</v>
      </c>
      <c r="F138" s="216" t="s">
        <v>852</v>
      </c>
      <c r="G138" s="217" t="s">
        <v>824</v>
      </c>
      <c r="H138" s="218">
        <v>1</v>
      </c>
      <c r="I138" s="219"/>
      <c r="J138" s="220">
        <f t="shared" si="0"/>
        <v>0</v>
      </c>
      <c r="K138" s="216" t="s">
        <v>1</v>
      </c>
      <c r="L138" s="221"/>
      <c r="M138" s="222" t="s">
        <v>1</v>
      </c>
      <c r="N138" s="223" t="s">
        <v>41</v>
      </c>
      <c r="O138" s="69"/>
      <c r="P138" s="193">
        <f t="shared" si="1"/>
        <v>0</v>
      </c>
      <c r="Q138" s="193">
        <v>0</v>
      </c>
      <c r="R138" s="193">
        <f t="shared" si="2"/>
        <v>0</v>
      </c>
      <c r="S138" s="193">
        <v>0</v>
      </c>
      <c r="T138" s="194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220</v>
      </c>
      <c r="AT138" s="195" t="s">
        <v>240</v>
      </c>
      <c r="AU138" s="195" t="s">
        <v>84</v>
      </c>
      <c r="AY138" s="15" t="s">
        <v>123</v>
      </c>
      <c r="BE138" s="196">
        <f t="shared" si="4"/>
        <v>0</v>
      </c>
      <c r="BF138" s="196">
        <f t="shared" si="5"/>
        <v>0</v>
      </c>
      <c r="BG138" s="196">
        <f t="shared" si="6"/>
        <v>0</v>
      </c>
      <c r="BH138" s="196">
        <f t="shared" si="7"/>
        <v>0</v>
      </c>
      <c r="BI138" s="196">
        <f t="shared" si="8"/>
        <v>0</v>
      </c>
      <c r="BJ138" s="15" t="s">
        <v>84</v>
      </c>
      <c r="BK138" s="196">
        <f t="shared" si="9"/>
        <v>0</v>
      </c>
      <c r="BL138" s="15" t="s">
        <v>142</v>
      </c>
      <c r="BM138" s="195" t="s">
        <v>343</v>
      </c>
    </row>
    <row r="139" spans="1:65" s="2" customFormat="1" ht="14.45" customHeight="1">
      <c r="A139" s="32"/>
      <c r="B139" s="33"/>
      <c r="C139" s="184" t="s">
        <v>265</v>
      </c>
      <c r="D139" s="184" t="s">
        <v>126</v>
      </c>
      <c r="E139" s="185" t="s">
        <v>853</v>
      </c>
      <c r="F139" s="186" t="s">
        <v>854</v>
      </c>
      <c r="G139" s="187" t="s">
        <v>821</v>
      </c>
      <c r="H139" s="188">
        <v>1</v>
      </c>
      <c r="I139" s="189"/>
      <c r="J139" s="190">
        <f t="shared" si="0"/>
        <v>0</v>
      </c>
      <c r="K139" s="186" t="s">
        <v>1</v>
      </c>
      <c r="L139" s="37"/>
      <c r="M139" s="191" t="s">
        <v>1</v>
      </c>
      <c r="N139" s="192" t="s">
        <v>41</v>
      </c>
      <c r="O139" s="69"/>
      <c r="P139" s="193">
        <f t="shared" si="1"/>
        <v>0</v>
      </c>
      <c r="Q139" s="193">
        <v>0</v>
      </c>
      <c r="R139" s="193">
        <f t="shared" si="2"/>
        <v>0</v>
      </c>
      <c r="S139" s="193">
        <v>0</v>
      </c>
      <c r="T139" s="194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5" t="s">
        <v>142</v>
      </c>
      <c r="AT139" s="195" t="s">
        <v>126</v>
      </c>
      <c r="AU139" s="195" t="s">
        <v>84</v>
      </c>
      <c r="AY139" s="15" t="s">
        <v>123</v>
      </c>
      <c r="BE139" s="196">
        <f t="shared" si="4"/>
        <v>0</v>
      </c>
      <c r="BF139" s="196">
        <f t="shared" si="5"/>
        <v>0</v>
      </c>
      <c r="BG139" s="196">
        <f t="shared" si="6"/>
        <v>0</v>
      </c>
      <c r="BH139" s="196">
        <f t="shared" si="7"/>
        <v>0</v>
      </c>
      <c r="BI139" s="196">
        <f t="shared" si="8"/>
        <v>0</v>
      </c>
      <c r="BJ139" s="15" t="s">
        <v>84</v>
      </c>
      <c r="BK139" s="196">
        <f t="shared" si="9"/>
        <v>0</v>
      </c>
      <c r="BL139" s="15" t="s">
        <v>142</v>
      </c>
      <c r="BM139" s="195" t="s">
        <v>354</v>
      </c>
    </row>
    <row r="140" spans="1:65" s="2" customFormat="1" ht="14.45" customHeight="1">
      <c r="A140" s="32"/>
      <c r="B140" s="33"/>
      <c r="C140" s="214" t="s">
        <v>270</v>
      </c>
      <c r="D140" s="214" t="s">
        <v>240</v>
      </c>
      <c r="E140" s="215" t="s">
        <v>855</v>
      </c>
      <c r="F140" s="216" t="s">
        <v>856</v>
      </c>
      <c r="G140" s="217" t="s">
        <v>824</v>
      </c>
      <c r="H140" s="218">
        <v>1</v>
      </c>
      <c r="I140" s="219"/>
      <c r="J140" s="220">
        <f t="shared" si="0"/>
        <v>0</v>
      </c>
      <c r="K140" s="216" t="s">
        <v>1</v>
      </c>
      <c r="L140" s="221"/>
      <c r="M140" s="222" t="s">
        <v>1</v>
      </c>
      <c r="N140" s="223" t="s">
        <v>41</v>
      </c>
      <c r="O140" s="69"/>
      <c r="P140" s="193">
        <f t="shared" si="1"/>
        <v>0</v>
      </c>
      <c r="Q140" s="193">
        <v>0</v>
      </c>
      <c r="R140" s="193">
        <f t="shared" si="2"/>
        <v>0</v>
      </c>
      <c r="S140" s="193">
        <v>0</v>
      </c>
      <c r="T140" s="194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5" t="s">
        <v>220</v>
      </c>
      <c r="AT140" s="195" t="s">
        <v>240</v>
      </c>
      <c r="AU140" s="195" t="s">
        <v>84</v>
      </c>
      <c r="AY140" s="15" t="s">
        <v>123</v>
      </c>
      <c r="BE140" s="196">
        <f t="shared" si="4"/>
        <v>0</v>
      </c>
      <c r="BF140" s="196">
        <f t="shared" si="5"/>
        <v>0</v>
      </c>
      <c r="BG140" s="196">
        <f t="shared" si="6"/>
        <v>0</v>
      </c>
      <c r="BH140" s="196">
        <f t="shared" si="7"/>
        <v>0</v>
      </c>
      <c r="BI140" s="196">
        <f t="shared" si="8"/>
        <v>0</v>
      </c>
      <c r="BJ140" s="15" t="s">
        <v>84</v>
      </c>
      <c r="BK140" s="196">
        <f t="shared" si="9"/>
        <v>0</v>
      </c>
      <c r="BL140" s="15" t="s">
        <v>142</v>
      </c>
      <c r="BM140" s="195" t="s">
        <v>363</v>
      </c>
    </row>
    <row r="141" spans="1:65" s="2" customFormat="1" ht="14.45" customHeight="1">
      <c r="A141" s="32"/>
      <c r="B141" s="33"/>
      <c r="C141" s="184" t="s">
        <v>274</v>
      </c>
      <c r="D141" s="184" t="s">
        <v>126</v>
      </c>
      <c r="E141" s="185" t="s">
        <v>857</v>
      </c>
      <c r="F141" s="186" t="s">
        <v>858</v>
      </c>
      <c r="G141" s="187" t="s">
        <v>821</v>
      </c>
      <c r="H141" s="188">
        <v>1</v>
      </c>
      <c r="I141" s="189"/>
      <c r="J141" s="190">
        <f t="shared" si="0"/>
        <v>0</v>
      </c>
      <c r="K141" s="186" t="s">
        <v>1</v>
      </c>
      <c r="L141" s="37"/>
      <c r="M141" s="191" t="s">
        <v>1</v>
      </c>
      <c r="N141" s="192" t="s">
        <v>41</v>
      </c>
      <c r="O141" s="69"/>
      <c r="P141" s="193">
        <f t="shared" si="1"/>
        <v>0</v>
      </c>
      <c r="Q141" s="193">
        <v>0</v>
      </c>
      <c r="R141" s="193">
        <f t="shared" si="2"/>
        <v>0</v>
      </c>
      <c r="S141" s="193">
        <v>0</v>
      </c>
      <c r="T141" s="194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142</v>
      </c>
      <c r="AT141" s="195" t="s">
        <v>126</v>
      </c>
      <c r="AU141" s="195" t="s">
        <v>84</v>
      </c>
      <c r="AY141" s="15" t="s">
        <v>123</v>
      </c>
      <c r="BE141" s="196">
        <f t="shared" si="4"/>
        <v>0</v>
      </c>
      <c r="BF141" s="196">
        <f t="shared" si="5"/>
        <v>0</v>
      </c>
      <c r="BG141" s="196">
        <f t="shared" si="6"/>
        <v>0</v>
      </c>
      <c r="BH141" s="196">
        <f t="shared" si="7"/>
        <v>0</v>
      </c>
      <c r="BI141" s="196">
        <f t="shared" si="8"/>
        <v>0</v>
      </c>
      <c r="BJ141" s="15" t="s">
        <v>84</v>
      </c>
      <c r="BK141" s="196">
        <f t="shared" si="9"/>
        <v>0</v>
      </c>
      <c r="BL141" s="15" t="s">
        <v>142</v>
      </c>
      <c r="BM141" s="195" t="s">
        <v>377</v>
      </c>
    </row>
    <row r="142" spans="1:65" s="2" customFormat="1" ht="14.45" customHeight="1">
      <c r="A142" s="32"/>
      <c r="B142" s="33"/>
      <c r="C142" s="214" t="s">
        <v>90</v>
      </c>
      <c r="D142" s="214" t="s">
        <v>240</v>
      </c>
      <c r="E142" s="215" t="s">
        <v>859</v>
      </c>
      <c r="F142" s="216" t="s">
        <v>860</v>
      </c>
      <c r="G142" s="217" t="s">
        <v>824</v>
      </c>
      <c r="H142" s="218">
        <v>1</v>
      </c>
      <c r="I142" s="219"/>
      <c r="J142" s="220">
        <f t="shared" si="0"/>
        <v>0</v>
      </c>
      <c r="K142" s="216" t="s">
        <v>1</v>
      </c>
      <c r="L142" s="221"/>
      <c r="M142" s="222" t="s">
        <v>1</v>
      </c>
      <c r="N142" s="223" t="s">
        <v>41</v>
      </c>
      <c r="O142" s="69"/>
      <c r="P142" s="193">
        <f t="shared" si="1"/>
        <v>0</v>
      </c>
      <c r="Q142" s="193">
        <v>0</v>
      </c>
      <c r="R142" s="193">
        <f t="shared" si="2"/>
        <v>0</v>
      </c>
      <c r="S142" s="193">
        <v>0</v>
      </c>
      <c r="T142" s="194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5" t="s">
        <v>220</v>
      </c>
      <c r="AT142" s="195" t="s">
        <v>240</v>
      </c>
      <c r="AU142" s="195" t="s">
        <v>84</v>
      </c>
      <c r="AY142" s="15" t="s">
        <v>123</v>
      </c>
      <c r="BE142" s="196">
        <f t="shared" si="4"/>
        <v>0</v>
      </c>
      <c r="BF142" s="196">
        <f t="shared" si="5"/>
        <v>0</v>
      </c>
      <c r="BG142" s="196">
        <f t="shared" si="6"/>
        <v>0</v>
      </c>
      <c r="BH142" s="196">
        <f t="shared" si="7"/>
        <v>0</v>
      </c>
      <c r="BI142" s="196">
        <f t="shared" si="8"/>
        <v>0</v>
      </c>
      <c r="BJ142" s="15" t="s">
        <v>84</v>
      </c>
      <c r="BK142" s="196">
        <f t="shared" si="9"/>
        <v>0</v>
      </c>
      <c r="BL142" s="15" t="s">
        <v>142</v>
      </c>
      <c r="BM142" s="195" t="s">
        <v>387</v>
      </c>
    </row>
    <row r="143" spans="1:65" s="2" customFormat="1" ht="24.2" customHeight="1">
      <c r="A143" s="32"/>
      <c r="B143" s="33"/>
      <c r="C143" s="184" t="s">
        <v>7</v>
      </c>
      <c r="D143" s="184" t="s">
        <v>126</v>
      </c>
      <c r="E143" s="185" t="s">
        <v>861</v>
      </c>
      <c r="F143" s="186" t="s">
        <v>862</v>
      </c>
      <c r="G143" s="187" t="s">
        <v>821</v>
      </c>
      <c r="H143" s="188">
        <v>3</v>
      </c>
      <c r="I143" s="189"/>
      <c r="J143" s="190">
        <f t="shared" si="0"/>
        <v>0</v>
      </c>
      <c r="K143" s="186" t="s">
        <v>1</v>
      </c>
      <c r="L143" s="37"/>
      <c r="M143" s="191" t="s">
        <v>1</v>
      </c>
      <c r="N143" s="192" t="s">
        <v>41</v>
      </c>
      <c r="O143" s="69"/>
      <c r="P143" s="193">
        <f t="shared" si="1"/>
        <v>0</v>
      </c>
      <c r="Q143" s="193">
        <v>0</v>
      </c>
      <c r="R143" s="193">
        <f t="shared" si="2"/>
        <v>0</v>
      </c>
      <c r="S143" s="193">
        <v>0</v>
      </c>
      <c r="T143" s="194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142</v>
      </c>
      <c r="AT143" s="195" t="s">
        <v>126</v>
      </c>
      <c r="AU143" s="195" t="s">
        <v>84</v>
      </c>
      <c r="AY143" s="15" t="s">
        <v>123</v>
      </c>
      <c r="BE143" s="196">
        <f t="shared" si="4"/>
        <v>0</v>
      </c>
      <c r="BF143" s="196">
        <f t="shared" si="5"/>
        <v>0</v>
      </c>
      <c r="BG143" s="196">
        <f t="shared" si="6"/>
        <v>0</v>
      </c>
      <c r="BH143" s="196">
        <f t="shared" si="7"/>
        <v>0</v>
      </c>
      <c r="BI143" s="196">
        <f t="shared" si="8"/>
        <v>0</v>
      </c>
      <c r="BJ143" s="15" t="s">
        <v>84</v>
      </c>
      <c r="BK143" s="196">
        <f t="shared" si="9"/>
        <v>0</v>
      </c>
      <c r="BL143" s="15" t="s">
        <v>142</v>
      </c>
      <c r="BM143" s="195" t="s">
        <v>399</v>
      </c>
    </row>
    <row r="144" spans="1:65" s="2" customFormat="1" ht="14.45" customHeight="1">
      <c r="A144" s="32"/>
      <c r="B144" s="33"/>
      <c r="C144" s="214" t="s">
        <v>291</v>
      </c>
      <c r="D144" s="214" t="s">
        <v>240</v>
      </c>
      <c r="E144" s="215" t="s">
        <v>863</v>
      </c>
      <c r="F144" s="216" t="s">
        <v>864</v>
      </c>
      <c r="G144" s="217" t="s">
        <v>824</v>
      </c>
      <c r="H144" s="218">
        <v>3</v>
      </c>
      <c r="I144" s="219"/>
      <c r="J144" s="220">
        <f t="shared" si="0"/>
        <v>0</v>
      </c>
      <c r="K144" s="216" t="s">
        <v>1</v>
      </c>
      <c r="L144" s="221"/>
      <c r="M144" s="222" t="s">
        <v>1</v>
      </c>
      <c r="N144" s="223" t="s">
        <v>41</v>
      </c>
      <c r="O144" s="69"/>
      <c r="P144" s="193">
        <f t="shared" si="1"/>
        <v>0</v>
      </c>
      <c r="Q144" s="193">
        <v>0</v>
      </c>
      <c r="R144" s="193">
        <f t="shared" si="2"/>
        <v>0</v>
      </c>
      <c r="S144" s="193">
        <v>0</v>
      </c>
      <c r="T144" s="194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5" t="s">
        <v>220</v>
      </c>
      <c r="AT144" s="195" t="s">
        <v>240</v>
      </c>
      <c r="AU144" s="195" t="s">
        <v>84</v>
      </c>
      <c r="AY144" s="15" t="s">
        <v>123</v>
      </c>
      <c r="BE144" s="196">
        <f t="shared" si="4"/>
        <v>0</v>
      </c>
      <c r="BF144" s="196">
        <f t="shared" si="5"/>
        <v>0</v>
      </c>
      <c r="BG144" s="196">
        <f t="shared" si="6"/>
        <v>0</v>
      </c>
      <c r="BH144" s="196">
        <f t="shared" si="7"/>
        <v>0</v>
      </c>
      <c r="BI144" s="196">
        <f t="shared" si="8"/>
        <v>0</v>
      </c>
      <c r="BJ144" s="15" t="s">
        <v>84</v>
      </c>
      <c r="BK144" s="196">
        <f t="shared" si="9"/>
        <v>0</v>
      </c>
      <c r="BL144" s="15" t="s">
        <v>142</v>
      </c>
      <c r="BM144" s="195" t="s">
        <v>413</v>
      </c>
    </row>
    <row r="145" spans="1:65" s="2" customFormat="1" ht="14.45" customHeight="1">
      <c r="A145" s="32"/>
      <c r="B145" s="33"/>
      <c r="C145" s="184" t="s">
        <v>296</v>
      </c>
      <c r="D145" s="184" t="s">
        <v>126</v>
      </c>
      <c r="E145" s="185" t="s">
        <v>865</v>
      </c>
      <c r="F145" s="186" t="s">
        <v>866</v>
      </c>
      <c r="G145" s="187" t="s">
        <v>821</v>
      </c>
      <c r="H145" s="188">
        <v>1</v>
      </c>
      <c r="I145" s="189"/>
      <c r="J145" s="190">
        <f t="shared" si="0"/>
        <v>0</v>
      </c>
      <c r="K145" s="186" t="s">
        <v>1</v>
      </c>
      <c r="L145" s="37"/>
      <c r="M145" s="191" t="s">
        <v>1</v>
      </c>
      <c r="N145" s="192" t="s">
        <v>41</v>
      </c>
      <c r="O145" s="69"/>
      <c r="P145" s="193">
        <f t="shared" si="1"/>
        <v>0</v>
      </c>
      <c r="Q145" s="193">
        <v>0</v>
      </c>
      <c r="R145" s="193">
        <f t="shared" si="2"/>
        <v>0</v>
      </c>
      <c r="S145" s="193">
        <v>0</v>
      </c>
      <c r="T145" s="194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142</v>
      </c>
      <c r="AT145" s="195" t="s">
        <v>126</v>
      </c>
      <c r="AU145" s="195" t="s">
        <v>84</v>
      </c>
      <c r="AY145" s="15" t="s">
        <v>123</v>
      </c>
      <c r="BE145" s="196">
        <f t="shared" si="4"/>
        <v>0</v>
      </c>
      <c r="BF145" s="196">
        <f t="shared" si="5"/>
        <v>0</v>
      </c>
      <c r="BG145" s="196">
        <f t="shared" si="6"/>
        <v>0</v>
      </c>
      <c r="BH145" s="196">
        <f t="shared" si="7"/>
        <v>0</v>
      </c>
      <c r="BI145" s="196">
        <f t="shared" si="8"/>
        <v>0</v>
      </c>
      <c r="BJ145" s="15" t="s">
        <v>84</v>
      </c>
      <c r="BK145" s="196">
        <f t="shared" si="9"/>
        <v>0</v>
      </c>
      <c r="BL145" s="15" t="s">
        <v>142</v>
      </c>
      <c r="BM145" s="195" t="s">
        <v>423</v>
      </c>
    </row>
    <row r="146" spans="1:65" s="2" customFormat="1" ht="14.45" customHeight="1">
      <c r="A146" s="32"/>
      <c r="B146" s="33"/>
      <c r="C146" s="214" t="s">
        <v>302</v>
      </c>
      <c r="D146" s="214" t="s">
        <v>240</v>
      </c>
      <c r="E146" s="215" t="s">
        <v>867</v>
      </c>
      <c r="F146" s="216" t="s">
        <v>868</v>
      </c>
      <c r="G146" s="217" t="s">
        <v>824</v>
      </c>
      <c r="H146" s="218">
        <v>1</v>
      </c>
      <c r="I146" s="219"/>
      <c r="J146" s="220">
        <f t="shared" si="0"/>
        <v>0</v>
      </c>
      <c r="K146" s="216" t="s">
        <v>1</v>
      </c>
      <c r="L146" s="221"/>
      <c r="M146" s="222" t="s">
        <v>1</v>
      </c>
      <c r="N146" s="223" t="s">
        <v>41</v>
      </c>
      <c r="O146" s="69"/>
      <c r="P146" s="193">
        <f t="shared" si="1"/>
        <v>0</v>
      </c>
      <c r="Q146" s="193">
        <v>0</v>
      </c>
      <c r="R146" s="193">
        <f t="shared" si="2"/>
        <v>0</v>
      </c>
      <c r="S146" s="193">
        <v>0</v>
      </c>
      <c r="T146" s="194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5" t="s">
        <v>220</v>
      </c>
      <c r="AT146" s="195" t="s">
        <v>240</v>
      </c>
      <c r="AU146" s="195" t="s">
        <v>84</v>
      </c>
      <c r="AY146" s="15" t="s">
        <v>123</v>
      </c>
      <c r="BE146" s="196">
        <f t="shared" si="4"/>
        <v>0</v>
      </c>
      <c r="BF146" s="196">
        <f t="shared" si="5"/>
        <v>0</v>
      </c>
      <c r="BG146" s="196">
        <f t="shared" si="6"/>
        <v>0</v>
      </c>
      <c r="BH146" s="196">
        <f t="shared" si="7"/>
        <v>0</v>
      </c>
      <c r="BI146" s="196">
        <f t="shared" si="8"/>
        <v>0</v>
      </c>
      <c r="BJ146" s="15" t="s">
        <v>84</v>
      </c>
      <c r="BK146" s="196">
        <f t="shared" si="9"/>
        <v>0</v>
      </c>
      <c r="BL146" s="15" t="s">
        <v>142</v>
      </c>
      <c r="BM146" s="195" t="s">
        <v>432</v>
      </c>
    </row>
    <row r="147" spans="1:65" s="2" customFormat="1" ht="14.45" customHeight="1">
      <c r="A147" s="32"/>
      <c r="B147" s="33"/>
      <c r="C147" s="184" t="s">
        <v>306</v>
      </c>
      <c r="D147" s="184" t="s">
        <v>126</v>
      </c>
      <c r="E147" s="185" t="s">
        <v>869</v>
      </c>
      <c r="F147" s="186" t="s">
        <v>870</v>
      </c>
      <c r="G147" s="187" t="s">
        <v>821</v>
      </c>
      <c r="H147" s="188">
        <v>1</v>
      </c>
      <c r="I147" s="189"/>
      <c r="J147" s="190">
        <f t="shared" si="0"/>
        <v>0</v>
      </c>
      <c r="K147" s="186" t="s">
        <v>1</v>
      </c>
      <c r="L147" s="37"/>
      <c r="M147" s="191" t="s">
        <v>1</v>
      </c>
      <c r="N147" s="192" t="s">
        <v>41</v>
      </c>
      <c r="O147" s="69"/>
      <c r="P147" s="193">
        <f t="shared" si="1"/>
        <v>0</v>
      </c>
      <c r="Q147" s="193">
        <v>0</v>
      </c>
      <c r="R147" s="193">
        <f t="shared" si="2"/>
        <v>0</v>
      </c>
      <c r="S147" s="193">
        <v>0</v>
      </c>
      <c r="T147" s="194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5" t="s">
        <v>142</v>
      </c>
      <c r="AT147" s="195" t="s">
        <v>126</v>
      </c>
      <c r="AU147" s="195" t="s">
        <v>84</v>
      </c>
      <c r="AY147" s="15" t="s">
        <v>123</v>
      </c>
      <c r="BE147" s="196">
        <f t="shared" si="4"/>
        <v>0</v>
      </c>
      <c r="BF147" s="196">
        <f t="shared" si="5"/>
        <v>0</v>
      </c>
      <c r="BG147" s="196">
        <f t="shared" si="6"/>
        <v>0</v>
      </c>
      <c r="BH147" s="196">
        <f t="shared" si="7"/>
        <v>0</v>
      </c>
      <c r="BI147" s="196">
        <f t="shared" si="8"/>
        <v>0</v>
      </c>
      <c r="BJ147" s="15" t="s">
        <v>84</v>
      </c>
      <c r="BK147" s="196">
        <f t="shared" si="9"/>
        <v>0</v>
      </c>
      <c r="BL147" s="15" t="s">
        <v>142</v>
      </c>
      <c r="BM147" s="195" t="s">
        <v>442</v>
      </c>
    </row>
    <row r="148" spans="1:65" s="2" customFormat="1" ht="14.45" customHeight="1">
      <c r="A148" s="32"/>
      <c r="B148" s="33"/>
      <c r="C148" s="184" t="s">
        <v>311</v>
      </c>
      <c r="D148" s="184" t="s">
        <v>126</v>
      </c>
      <c r="E148" s="185" t="s">
        <v>871</v>
      </c>
      <c r="F148" s="186" t="s">
        <v>872</v>
      </c>
      <c r="G148" s="187" t="s">
        <v>821</v>
      </c>
      <c r="H148" s="188">
        <v>6</v>
      </c>
      <c r="I148" s="189"/>
      <c r="J148" s="190">
        <f t="shared" si="0"/>
        <v>0</v>
      </c>
      <c r="K148" s="186" t="s">
        <v>1</v>
      </c>
      <c r="L148" s="37"/>
      <c r="M148" s="191" t="s">
        <v>1</v>
      </c>
      <c r="N148" s="192" t="s">
        <v>41</v>
      </c>
      <c r="O148" s="69"/>
      <c r="P148" s="193">
        <f t="shared" si="1"/>
        <v>0</v>
      </c>
      <c r="Q148" s="193">
        <v>0</v>
      </c>
      <c r="R148" s="193">
        <f t="shared" si="2"/>
        <v>0</v>
      </c>
      <c r="S148" s="193">
        <v>0</v>
      </c>
      <c r="T148" s="194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142</v>
      </c>
      <c r="AT148" s="195" t="s">
        <v>126</v>
      </c>
      <c r="AU148" s="195" t="s">
        <v>84</v>
      </c>
      <c r="AY148" s="15" t="s">
        <v>123</v>
      </c>
      <c r="BE148" s="196">
        <f t="shared" si="4"/>
        <v>0</v>
      </c>
      <c r="BF148" s="196">
        <f t="shared" si="5"/>
        <v>0</v>
      </c>
      <c r="BG148" s="196">
        <f t="shared" si="6"/>
        <v>0</v>
      </c>
      <c r="BH148" s="196">
        <f t="shared" si="7"/>
        <v>0</v>
      </c>
      <c r="BI148" s="196">
        <f t="shared" si="8"/>
        <v>0</v>
      </c>
      <c r="BJ148" s="15" t="s">
        <v>84</v>
      </c>
      <c r="BK148" s="196">
        <f t="shared" si="9"/>
        <v>0</v>
      </c>
      <c r="BL148" s="15" t="s">
        <v>142</v>
      </c>
      <c r="BM148" s="195" t="s">
        <v>450</v>
      </c>
    </row>
    <row r="149" spans="1:65" s="2" customFormat="1" ht="14.45" customHeight="1">
      <c r="A149" s="32"/>
      <c r="B149" s="33"/>
      <c r="C149" s="214" t="s">
        <v>316</v>
      </c>
      <c r="D149" s="214" t="s">
        <v>240</v>
      </c>
      <c r="E149" s="215" t="s">
        <v>873</v>
      </c>
      <c r="F149" s="216" t="s">
        <v>874</v>
      </c>
      <c r="G149" s="217" t="s">
        <v>824</v>
      </c>
      <c r="H149" s="218">
        <v>12</v>
      </c>
      <c r="I149" s="219"/>
      <c r="J149" s="220">
        <f t="shared" si="0"/>
        <v>0</v>
      </c>
      <c r="K149" s="216" t="s">
        <v>1</v>
      </c>
      <c r="L149" s="221"/>
      <c r="M149" s="222" t="s">
        <v>1</v>
      </c>
      <c r="N149" s="223" t="s">
        <v>41</v>
      </c>
      <c r="O149" s="69"/>
      <c r="P149" s="193">
        <f t="shared" si="1"/>
        <v>0</v>
      </c>
      <c r="Q149" s="193">
        <v>0</v>
      </c>
      <c r="R149" s="193">
        <f t="shared" si="2"/>
        <v>0</v>
      </c>
      <c r="S149" s="193">
        <v>0</v>
      </c>
      <c r="T149" s="194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220</v>
      </c>
      <c r="AT149" s="195" t="s">
        <v>240</v>
      </c>
      <c r="AU149" s="195" t="s">
        <v>84</v>
      </c>
      <c r="AY149" s="15" t="s">
        <v>123</v>
      </c>
      <c r="BE149" s="196">
        <f t="shared" si="4"/>
        <v>0</v>
      </c>
      <c r="BF149" s="196">
        <f t="shared" si="5"/>
        <v>0</v>
      </c>
      <c r="BG149" s="196">
        <f t="shared" si="6"/>
        <v>0</v>
      </c>
      <c r="BH149" s="196">
        <f t="shared" si="7"/>
        <v>0</v>
      </c>
      <c r="BI149" s="196">
        <f t="shared" si="8"/>
        <v>0</v>
      </c>
      <c r="BJ149" s="15" t="s">
        <v>84</v>
      </c>
      <c r="BK149" s="196">
        <f t="shared" si="9"/>
        <v>0</v>
      </c>
      <c r="BL149" s="15" t="s">
        <v>142</v>
      </c>
      <c r="BM149" s="195" t="s">
        <v>466</v>
      </c>
    </row>
    <row r="150" spans="1:65" s="2" customFormat="1" ht="14.45" customHeight="1">
      <c r="A150" s="32"/>
      <c r="B150" s="33"/>
      <c r="C150" s="214" t="s">
        <v>321</v>
      </c>
      <c r="D150" s="214" t="s">
        <v>240</v>
      </c>
      <c r="E150" s="215" t="s">
        <v>875</v>
      </c>
      <c r="F150" s="216" t="s">
        <v>876</v>
      </c>
      <c r="G150" s="217" t="s">
        <v>824</v>
      </c>
      <c r="H150" s="218">
        <v>6</v>
      </c>
      <c r="I150" s="219"/>
      <c r="J150" s="220">
        <f t="shared" si="0"/>
        <v>0</v>
      </c>
      <c r="K150" s="216" t="s">
        <v>1</v>
      </c>
      <c r="L150" s="221"/>
      <c r="M150" s="222" t="s">
        <v>1</v>
      </c>
      <c r="N150" s="223" t="s">
        <v>41</v>
      </c>
      <c r="O150" s="69"/>
      <c r="P150" s="193">
        <f t="shared" si="1"/>
        <v>0</v>
      </c>
      <c r="Q150" s="193">
        <v>0</v>
      </c>
      <c r="R150" s="193">
        <f t="shared" si="2"/>
        <v>0</v>
      </c>
      <c r="S150" s="193">
        <v>0</v>
      </c>
      <c r="T150" s="194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5" t="s">
        <v>220</v>
      </c>
      <c r="AT150" s="195" t="s">
        <v>240</v>
      </c>
      <c r="AU150" s="195" t="s">
        <v>84</v>
      </c>
      <c r="AY150" s="15" t="s">
        <v>123</v>
      </c>
      <c r="BE150" s="196">
        <f t="shared" si="4"/>
        <v>0</v>
      </c>
      <c r="BF150" s="196">
        <f t="shared" si="5"/>
        <v>0</v>
      </c>
      <c r="BG150" s="196">
        <f t="shared" si="6"/>
        <v>0</v>
      </c>
      <c r="BH150" s="196">
        <f t="shared" si="7"/>
        <v>0</v>
      </c>
      <c r="BI150" s="196">
        <f t="shared" si="8"/>
        <v>0</v>
      </c>
      <c r="BJ150" s="15" t="s">
        <v>84</v>
      </c>
      <c r="BK150" s="196">
        <f t="shared" si="9"/>
        <v>0</v>
      </c>
      <c r="BL150" s="15" t="s">
        <v>142</v>
      </c>
      <c r="BM150" s="195" t="s">
        <v>477</v>
      </c>
    </row>
    <row r="151" spans="1:65" s="2" customFormat="1" ht="14.45" customHeight="1">
      <c r="A151" s="32"/>
      <c r="B151" s="33"/>
      <c r="C151" s="214" t="s">
        <v>327</v>
      </c>
      <c r="D151" s="214" t="s">
        <v>240</v>
      </c>
      <c r="E151" s="215" t="s">
        <v>877</v>
      </c>
      <c r="F151" s="216" t="s">
        <v>878</v>
      </c>
      <c r="G151" s="217" t="s">
        <v>821</v>
      </c>
      <c r="H151" s="218">
        <v>6</v>
      </c>
      <c r="I151" s="219"/>
      <c r="J151" s="220">
        <f t="shared" si="0"/>
        <v>0</v>
      </c>
      <c r="K151" s="216" t="s">
        <v>1</v>
      </c>
      <c r="L151" s="221"/>
      <c r="M151" s="222" t="s">
        <v>1</v>
      </c>
      <c r="N151" s="223" t="s">
        <v>41</v>
      </c>
      <c r="O151" s="69"/>
      <c r="P151" s="193">
        <f t="shared" si="1"/>
        <v>0</v>
      </c>
      <c r="Q151" s="193">
        <v>0</v>
      </c>
      <c r="R151" s="193">
        <f t="shared" si="2"/>
        <v>0</v>
      </c>
      <c r="S151" s="193">
        <v>0</v>
      </c>
      <c r="T151" s="194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5" t="s">
        <v>220</v>
      </c>
      <c r="AT151" s="195" t="s">
        <v>240</v>
      </c>
      <c r="AU151" s="195" t="s">
        <v>84</v>
      </c>
      <c r="AY151" s="15" t="s">
        <v>123</v>
      </c>
      <c r="BE151" s="196">
        <f t="shared" si="4"/>
        <v>0</v>
      </c>
      <c r="BF151" s="196">
        <f t="shared" si="5"/>
        <v>0</v>
      </c>
      <c r="BG151" s="196">
        <f t="shared" si="6"/>
        <v>0</v>
      </c>
      <c r="BH151" s="196">
        <f t="shared" si="7"/>
        <v>0</v>
      </c>
      <c r="BI151" s="196">
        <f t="shared" si="8"/>
        <v>0</v>
      </c>
      <c r="BJ151" s="15" t="s">
        <v>84</v>
      </c>
      <c r="BK151" s="196">
        <f t="shared" si="9"/>
        <v>0</v>
      </c>
      <c r="BL151" s="15" t="s">
        <v>142</v>
      </c>
      <c r="BM151" s="195" t="s">
        <v>488</v>
      </c>
    </row>
    <row r="152" spans="1:65" s="2" customFormat="1" ht="14.45" customHeight="1">
      <c r="A152" s="32"/>
      <c r="B152" s="33"/>
      <c r="C152" s="214" t="s">
        <v>332</v>
      </c>
      <c r="D152" s="214" t="s">
        <v>240</v>
      </c>
      <c r="E152" s="215" t="s">
        <v>879</v>
      </c>
      <c r="F152" s="216" t="s">
        <v>880</v>
      </c>
      <c r="G152" s="217" t="s">
        <v>821</v>
      </c>
      <c r="H152" s="218">
        <v>12</v>
      </c>
      <c r="I152" s="219"/>
      <c r="J152" s="220">
        <f t="shared" si="0"/>
        <v>0</v>
      </c>
      <c r="K152" s="216" t="s">
        <v>1</v>
      </c>
      <c r="L152" s="221"/>
      <c r="M152" s="222" t="s">
        <v>1</v>
      </c>
      <c r="N152" s="223" t="s">
        <v>41</v>
      </c>
      <c r="O152" s="69"/>
      <c r="P152" s="193">
        <f t="shared" si="1"/>
        <v>0</v>
      </c>
      <c r="Q152" s="193">
        <v>0</v>
      </c>
      <c r="R152" s="193">
        <f t="shared" si="2"/>
        <v>0</v>
      </c>
      <c r="S152" s="193">
        <v>0</v>
      </c>
      <c r="T152" s="194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220</v>
      </c>
      <c r="AT152" s="195" t="s">
        <v>240</v>
      </c>
      <c r="AU152" s="195" t="s">
        <v>84</v>
      </c>
      <c r="AY152" s="15" t="s">
        <v>123</v>
      </c>
      <c r="BE152" s="196">
        <f t="shared" si="4"/>
        <v>0</v>
      </c>
      <c r="BF152" s="196">
        <f t="shared" si="5"/>
        <v>0</v>
      </c>
      <c r="BG152" s="196">
        <f t="shared" si="6"/>
        <v>0</v>
      </c>
      <c r="BH152" s="196">
        <f t="shared" si="7"/>
        <v>0</v>
      </c>
      <c r="BI152" s="196">
        <f t="shared" si="8"/>
        <v>0</v>
      </c>
      <c r="BJ152" s="15" t="s">
        <v>84</v>
      </c>
      <c r="BK152" s="196">
        <f t="shared" si="9"/>
        <v>0</v>
      </c>
      <c r="BL152" s="15" t="s">
        <v>142</v>
      </c>
      <c r="BM152" s="195" t="s">
        <v>499</v>
      </c>
    </row>
    <row r="153" spans="1:65" s="2" customFormat="1" ht="14.45" customHeight="1">
      <c r="A153" s="32"/>
      <c r="B153" s="33"/>
      <c r="C153" s="184" t="s">
        <v>338</v>
      </c>
      <c r="D153" s="184" t="s">
        <v>126</v>
      </c>
      <c r="E153" s="185" t="s">
        <v>881</v>
      </c>
      <c r="F153" s="186" t="s">
        <v>882</v>
      </c>
      <c r="G153" s="187" t="s">
        <v>821</v>
      </c>
      <c r="H153" s="188">
        <v>2</v>
      </c>
      <c r="I153" s="189"/>
      <c r="J153" s="190">
        <f t="shared" si="0"/>
        <v>0</v>
      </c>
      <c r="K153" s="186" t="s">
        <v>1</v>
      </c>
      <c r="L153" s="37"/>
      <c r="M153" s="191" t="s">
        <v>1</v>
      </c>
      <c r="N153" s="192" t="s">
        <v>41</v>
      </c>
      <c r="O153" s="69"/>
      <c r="P153" s="193">
        <f t="shared" si="1"/>
        <v>0</v>
      </c>
      <c r="Q153" s="193">
        <v>0</v>
      </c>
      <c r="R153" s="193">
        <f t="shared" si="2"/>
        <v>0</v>
      </c>
      <c r="S153" s="193">
        <v>0</v>
      </c>
      <c r="T153" s="194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5" t="s">
        <v>142</v>
      </c>
      <c r="AT153" s="195" t="s">
        <v>126</v>
      </c>
      <c r="AU153" s="195" t="s">
        <v>84</v>
      </c>
      <c r="AY153" s="15" t="s">
        <v>123</v>
      </c>
      <c r="BE153" s="196">
        <f t="shared" si="4"/>
        <v>0</v>
      </c>
      <c r="BF153" s="196">
        <f t="shared" si="5"/>
        <v>0</v>
      </c>
      <c r="BG153" s="196">
        <f t="shared" si="6"/>
        <v>0</v>
      </c>
      <c r="BH153" s="196">
        <f t="shared" si="7"/>
        <v>0</v>
      </c>
      <c r="BI153" s="196">
        <f t="shared" si="8"/>
        <v>0</v>
      </c>
      <c r="BJ153" s="15" t="s">
        <v>84</v>
      </c>
      <c r="BK153" s="196">
        <f t="shared" si="9"/>
        <v>0</v>
      </c>
      <c r="BL153" s="15" t="s">
        <v>142</v>
      </c>
      <c r="BM153" s="195" t="s">
        <v>508</v>
      </c>
    </row>
    <row r="154" spans="1:65" s="2" customFormat="1" ht="14.45" customHeight="1">
      <c r="A154" s="32"/>
      <c r="B154" s="33"/>
      <c r="C154" s="214" t="s">
        <v>343</v>
      </c>
      <c r="D154" s="214" t="s">
        <v>240</v>
      </c>
      <c r="E154" s="215" t="s">
        <v>883</v>
      </c>
      <c r="F154" s="216" t="s">
        <v>884</v>
      </c>
      <c r="G154" s="217" t="s">
        <v>824</v>
      </c>
      <c r="H154" s="218">
        <v>2</v>
      </c>
      <c r="I154" s="219"/>
      <c r="J154" s="220">
        <f t="shared" si="0"/>
        <v>0</v>
      </c>
      <c r="K154" s="216" t="s">
        <v>1</v>
      </c>
      <c r="L154" s="221"/>
      <c r="M154" s="222" t="s">
        <v>1</v>
      </c>
      <c r="N154" s="223" t="s">
        <v>41</v>
      </c>
      <c r="O154" s="69"/>
      <c r="P154" s="193">
        <f t="shared" si="1"/>
        <v>0</v>
      </c>
      <c r="Q154" s="193">
        <v>0</v>
      </c>
      <c r="R154" s="193">
        <f t="shared" si="2"/>
        <v>0</v>
      </c>
      <c r="S154" s="193">
        <v>0</v>
      </c>
      <c r="T154" s="194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5" t="s">
        <v>220</v>
      </c>
      <c r="AT154" s="195" t="s">
        <v>240</v>
      </c>
      <c r="AU154" s="195" t="s">
        <v>84</v>
      </c>
      <c r="AY154" s="15" t="s">
        <v>123</v>
      </c>
      <c r="BE154" s="196">
        <f t="shared" si="4"/>
        <v>0</v>
      </c>
      <c r="BF154" s="196">
        <f t="shared" si="5"/>
        <v>0</v>
      </c>
      <c r="BG154" s="196">
        <f t="shared" si="6"/>
        <v>0</v>
      </c>
      <c r="BH154" s="196">
        <f t="shared" si="7"/>
        <v>0</v>
      </c>
      <c r="BI154" s="196">
        <f t="shared" si="8"/>
        <v>0</v>
      </c>
      <c r="BJ154" s="15" t="s">
        <v>84</v>
      </c>
      <c r="BK154" s="196">
        <f t="shared" si="9"/>
        <v>0</v>
      </c>
      <c r="BL154" s="15" t="s">
        <v>142</v>
      </c>
      <c r="BM154" s="195" t="s">
        <v>518</v>
      </c>
    </row>
    <row r="155" spans="1:65" s="2" customFormat="1" ht="14.45" customHeight="1">
      <c r="A155" s="32"/>
      <c r="B155" s="33"/>
      <c r="C155" s="214" t="s">
        <v>349</v>
      </c>
      <c r="D155" s="214" t="s">
        <v>240</v>
      </c>
      <c r="E155" s="215" t="s">
        <v>885</v>
      </c>
      <c r="F155" s="216" t="s">
        <v>886</v>
      </c>
      <c r="G155" s="217" t="s">
        <v>821</v>
      </c>
      <c r="H155" s="218">
        <v>2</v>
      </c>
      <c r="I155" s="219"/>
      <c r="J155" s="220">
        <f t="shared" ref="J155:J186" si="10">ROUND(I155*H155,2)</f>
        <v>0</v>
      </c>
      <c r="K155" s="216" t="s">
        <v>1</v>
      </c>
      <c r="L155" s="221"/>
      <c r="M155" s="222" t="s">
        <v>1</v>
      </c>
      <c r="N155" s="223" t="s">
        <v>41</v>
      </c>
      <c r="O155" s="69"/>
      <c r="P155" s="193">
        <f t="shared" ref="P155:P186" si="11">O155*H155</f>
        <v>0</v>
      </c>
      <c r="Q155" s="193">
        <v>0</v>
      </c>
      <c r="R155" s="193">
        <f t="shared" ref="R155:R186" si="12">Q155*H155</f>
        <v>0</v>
      </c>
      <c r="S155" s="193">
        <v>0</v>
      </c>
      <c r="T155" s="194">
        <f t="shared" ref="T155:T186" si="1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5" t="s">
        <v>220</v>
      </c>
      <c r="AT155" s="195" t="s">
        <v>240</v>
      </c>
      <c r="AU155" s="195" t="s">
        <v>84</v>
      </c>
      <c r="AY155" s="15" t="s">
        <v>123</v>
      </c>
      <c r="BE155" s="196">
        <f t="shared" ref="BE155:BE172" si="14">IF(N155="základní",J155,0)</f>
        <v>0</v>
      </c>
      <c r="BF155" s="196">
        <f t="shared" ref="BF155:BF172" si="15">IF(N155="snížená",J155,0)</f>
        <v>0</v>
      </c>
      <c r="BG155" s="196">
        <f t="shared" ref="BG155:BG172" si="16">IF(N155="zákl. přenesená",J155,0)</f>
        <v>0</v>
      </c>
      <c r="BH155" s="196">
        <f t="shared" ref="BH155:BH172" si="17">IF(N155="sníž. přenesená",J155,0)</f>
        <v>0</v>
      </c>
      <c r="BI155" s="196">
        <f t="shared" ref="BI155:BI172" si="18">IF(N155="nulová",J155,0)</f>
        <v>0</v>
      </c>
      <c r="BJ155" s="15" t="s">
        <v>84</v>
      </c>
      <c r="BK155" s="196">
        <f t="shared" ref="BK155:BK172" si="19">ROUND(I155*H155,2)</f>
        <v>0</v>
      </c>
      <c r="BL155" s="15" t="s">
        <v>142</v>
      </c>
      <c r="BM155" s="195" t="s">
        <v>526</v>
      </c>
    </row>
    <row r="156" spans="1:65" s="2" customFormat="1" ht="14.45" customHeight="1">
      <c r="A156" s="32"/>
      <c r="B156" s="33"/>
      <c r="C156" s="184" t="s">
        <v>354</v>
      </c>
      <c r="D156" s="184" t="s">
        <v>126</v>
      </c>
      <c r="E156" s="185" t="s">
        <v>887</v>
      </c>
      <c r="F156" s="186" t="s">
        <v>888</v>
      </c>
      <c r="G156" s="187" t="s">
        <v>821</v>
      </c>
      <c r="H156" s="188">
        <v>1</v>
      </c>
      <c r="I156" s="189"/>
      <c r="J156" s="190">
        <f t="shared" si="10"/>
        <v>0</v>
      </c>
      <c r="K156" s="186" t="s">
        <v>1</v>
      </c>
      <c r="L156" s="37"/>
      <c r="M156" s="191" t="s">
        <v>1</v>
      </c>
      <c r="N156" s="192" t="s">
        <v>41</v>
      </c>
      <c r="O156" s="69"/>
      <c r="P156" s="193">
        <f t="shared" si="11"/>
        <v>0</v>
      </c>
      <c r="Q156" s="193">
        <v>0</v>
      </c>
      <c r="R156" s="193">
        <f t="shared" si="12"/>
        <v>0</v>
      </c>
      <c r="S156" s="193">
        <v>0</v>
      </c>
      <c r="T156" s="194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5" t="s">
        <v>142</v>
      </c>
      <c r="AT156" s="195" t="s">
        <v>126</v>
      </c>
      <c r="AU156" s="195" t="s">
        <v>84</v>
      </c>
      <c r="AY156" s="15" t="s">
        <v>123</v>
      </c>
      <c r="BE156" s="196">
        <f t="shared" si="14"/>
        <v>0</v>
      </c>
      <c r="BF156" s="196">
        <f t="shared" si="15"/>
        <v>0</v>
      </c>
      <c r="BG156" s="196">
        <f t="shared" si="16"/>
        <v>0</v>
      </c>
      <c r="BH156" s="196">
        <f t="shared" si="17"/>
        <v>0</v>
      </c>
      <c r="BI156" s="196">
        <f t="shared" si="18"/>
        <v>0</v>
      </c>
      <c r="BJ156" s="15" t="s">
        <v>84</v>
      </c>
      <c r="BK156" s="196">
        <f t="shared" si="19"/>
        <v>0</v>
      </c>
      <c r="BL156" s="15" t="s">
        <v>142</v>
      </c>
      <c r="BM156" s="195" t="s">
        <v>536</v>
      </c>
    </row>
    <row r="157" spans="1:65" s="2" customFormat="1" ht="14.45" customHeight="1">
      <c r="A157" s="32"/>
      <c r="B157" s="33"/>
      <c r="C157" s="214" t="s">
        <v>358</v>
      </c>
      <c r="D157" s="214" t="s">
        <v>240</v>
      </c>
      <c r="E157" s="215" t="s">
        <v>889</v>
      </c>
      <c r="F157" s="216" t="s">
        <v>890</v>
      </c>
      <c r="G157" s="217" t="s">
        <v>824</v>
      </c>
      <c r="H157" s="218">
        <v>1</v>
      </c>
      <c r="I157" s="219"/>
      <c r="J157" s="220">
        <f t="shared" si="10"/>
        <v>0</v>
      </c>
      <c r="K157" s="216" t="s">
        <v>1</v>
      </c>
      <c r="L157" s="221"/>
      <c r="M157" s="222" t="s">
        <v>1</v>
      </c>
      <c r="N157" s="223" t="s">
        <v>41</v>
      </c>
      <c r="O157" s="69"/>
      <c r="P157" s="193">
        <f t="shared" si="11"/>
        <v>0</v>
      </c>
      <c r="Q157" s="193">
        <v>0</v>
      </c>
      <c r="R157" s="193">
        <f t="shared" si="12"/>
        <v>0</v>
      </c>
      <c r="S157" s="193">
        <v>0</v>
      </c>
      <c r="T157" s="194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5" t="s">
        <v>220</v>
      </c>
      <c r="AT157" s="195" t="s">
        <v>240</v>
      </c>
      <c r="AU157" s="195" t="s">
        <v>84</v>
      </c>
      <c r="AY157" s="15" t="s">
        <v>123</v>
      </c>
      <c r="BE157" s="196">
        <f t="shared" si="14"/>
        <v>0</v>
      </c>
      <c r="BF157" s="196">
        <f t="shared" si="15"/>
        <v>0</v>
      </c>
      <c r="BG157" s="196">
        <f t="shared" si="16"/>
        <v>0</v>
      </c>
      <c r="BH157" s="196">
        <f t="shared" si="17"/>
        <v>0</v>
      </c>
      <c r="BI157" s="196">
        <f t="shared" si="18"/>
        <v>0</v>
      </c>
      <c r="BJ157" s="15" t="s">
        <v>84</v>
      </c>
      <c r="BK157" s="196">
        <f t="shared" si="19"/>
        <v>0</v>
      </c>
      <c r="BL157" s="15" t="s">
        <v>142</v>
      </c>
      <c r="BM157" s="195" t="s">
        <v>545</v>
      </c>
    </row>
    <row r="158" spans="1:65" s="2" customFormat="1" ht="14.45" customHeight="1">
      <c r="A158" s="32"/>
      <c r="B158" s="33"/>
      <c r="C158" s="184" t="s">
        <v>363</v>
      </c>
      <c r="D158" s="184" t="s">
        <v>126</v>
      </c>
      <c r="E158" s="185" t="s">
        <v>891</v>
      </c>
      <c r="F158" s="186" t="s">
        <v>892</v>
      </c>
      <c r="G158" s="187" t="s">
        <v>148</v>
      </c>
      <c r="H158" s="188">
        <v>70</v>
      </c>
      <c r="I158" s="189"/>
      <c r="J158" s="190">
        <f t="shared" si="10"/>
        <v>0</v>
      </c>
      <c r="K158" s="186" t="s">
        <v>1</v>
      </c>
      <c r="L158" s="37"/>
      <c r="M158" s="191" t="s">
        <v>1</v>
      </c>
      <c r="N158" s="192" t="s">
        <v>41</v>
      </c>
      <c r="O158" s="69"/>
      <c r="P158" s="193">
        <f t="shared" si="11"/>
        <v>0</v>
      </c>
      <c r="Q158" s="193">
        <v>0</v>
      </c>
      <c r="R158" s="193">
        <f t="shared" si="12"/>
        <v>0</v>
      </c>
      <c r="S158" s="193">
        <v>0</v>
      </c>
      <c r="T158" s="194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5" t="s">
        <v>142</v>
      </c>
      <c r="AT158" s="195" t="s">
        <v>126</v>
      </c>
      <c r="AU158" s="195" t="s">
        <v>84</v>
      </c>
      <c r="AY158" s="15" t="s">
        <v>123</v>
      </c>
      <c r="BE158" s="196">
        <f t="shared" si="14"/>
        <v>0</v>
      </c>
      <c r="BF158" s="196">
        <f t="shared" si="15"/>
        <v>0</v>
      </c>
      <c r="BG158" s="196">
        <f t="shared" si="16"/>
        <v>0</v>
      </c>
      <c r="BH158" s="196">
        <f t="shared" si="17"/>
        <v>0</v>
      </c>
      <c r="BI158" s="196">
        <f t="shared" si="18"/>
        <v>0</v>
      </c>
      <c r="BJ158" s="15" t="s">
        <v>84</v>
      </c>
      <c r="BK158" s="196">
        <f t="shared" si="19"/>
        <v>0</v>
      </c>
      <c r="BL158" s="15" t="s">
        <v>142</v>
      </c>
      <c r="BM158" s="195" t="s">
        <v>552</v>
      </c>
    </row>
    <row r="159" spans="1:65" s="2" customFormat="1" ht="14.45" customHeight="1">
      <c r="A159" s="32"/>
      <c r="B159" s="33"/>
      <c r="C159" s="214" t="s">
        <v>369</v>
      </c>
      <c r="D159" s="214" t="s">
        <v>240</v>
      </c>
      <c r="E159" s="215" t="s">
        <v>893</v>
      </c>
      <c r="F159" s="216" t="s">
        <v>894</v>
      </c>
      <c r="G159" s="217" t="s">
        <v>895</v>
      </c>
      <c r="H159" s="218">
        <v>70</v>
      </c>
      <c r="I159" s="219"/>
      <c r="J159" s="220">
        <f t="shared" si="10"/>
        <v>0</v>
      </c>
      <c r="K159" s="216" t="s">
        <v>1</v>
      </c>
      <c r="L159" s="221"/>
      <c r="M159" s="222" t="s">
        <v>1</v>
      </c>
      <c r="N159" s="223" t="s">
        <v>41</v>
      </c>
      <c r="O159" s="69"/>
      <c r="P159" s="193">
        <f t="shared" si="11"/>
        <v>0</v>
      </c>
      <c r="Q159" s="193">
        <v>0</v>
      </c>
      <c r="R159" s="193">
        <f t="shared" si="12"/>
        <v>0</v>
      </c>
      <c r="S159" s="193">
        <v>0</v>
      </c>
      <c r="T159" s="194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5" t="s">
        <v>220</v>
      </c>
      <c r="AT159" s="195" t="s">
        <v>240</v>
      </c>
      <c r="AU159" s="195" t="s">
        <v>84</v>
      </c>
      <c r="AY159" s="15" t="s">
        <v>123</v>
      </c>
      <c r="BE159" s="196">
        <f t="shared" si="14"/>
        <v>0</v>
      </c>
      <c r="BF159" s="196">
        <f t="shared" si="15"/>
        <v>0</v>
      </c>
      <c r="BG159" s="196">
        <f t="shared" si="16"/>
        <v>0</v>
      </c>
      <c r="BH159" s="196">
        <f t="shared" si="17"/>
        <v>0</v>
      </c>
      <c r="BI159" s="196">
        <f t="shared" si="18"/>
        <v>0</v>
      </c>
      <c r="BJ159" s="15" t="s">
        <v>84</v>
      </c>
      <c r="BK159" s="196">
        <f t="shared" si="19"/>
        <v>0</v>
      </c>
      <c r="BL159" s="15" t="s">
        <v>142</v>
      </c>
      <c r="BM159" s="195" t="s">
        <v>559</v>
      </c>
    </row>
    <row r="160" spans="1:65" s="2" customFormat="1" ht="24.2" customHeight="1">
      <c r="A160" s="32"/>
      <c r="B160" s="33"/>
      <c r="C160" s="184" t="s">
        <v>377</v>
      </c>
      <c r="D160" s="184" t="s">
        <v>126</v>
      </c>
      <c r="E160" s="185" t="s">
        <v>896</v>
      </c>
      <c r="F160" s="186" t="s">
        <v>897</v>
      </c>
      <c r="G160" s="187" t="s">
        <v>821</v>
      </c>
      <c r="H160" s="188">
        <v>2</v>
      </c>
      <c r="I160" s="189"/>
      <c r="J160" s="190">
        <f t="shared" si="10"/>
        <v>0</v>
      </c>
      <c r="K160" s="186" t="s">
        <v>1</v>
      </c>
      <c r="L160" s="37"/>
      <c r="M160" s="191" t="s">
        <v>1</v>
      </c>
      <c r="N160" s="192" t="s">
        <v>41</v>
      </c>
      <c r="O160" s="69"/>
      <c r="P160" s="193">
        <f t="shared" si="11"/>
        <v>0</v>
      </c>
      <c r="Q160" s="193">
        <v>0</v>
      </c>
      <c r="R160" s="193">
        <f t="shared" si="12"/>
        <v>0</v>
      </c>
      <c r="S160" s="193">
        <v>0</v>
      </c>
      <c r="T160" s="194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5" t="s">
        <v>142</v>
      </c>
      <c r="AT160" s="195" t="s">
        <v>126</v>
      </c>
      <c r="AU160" s="195" t="s">
        <v>84</v>
      </c>
      <c r="AY160" s="15" t="s">
        <v>123</v>
      </c>
      <c r="BE160" s="196">
        <f t="shared" si="14"/>
        <v>0</v>
      </c>
      <c r="BF160" s="196">
        <f t="shared" si="15"/>
        <v>0</v>
      </c>
      <c r="BG160" s="196">
        <f t="shared" si="16"/>
        <v>0</v>
      </c>
      <c r="BH160" s="196">
        <f t="shared" si="17"/>
        <v>0</v>
      </c>
      <c r="BI160" s="196">
        <f t="shared" si="18"/>
        <v>0</v>
      </c>
      <c r="BJ160" s="15" t="s">
        <v>84</v>
      </c>
      <c r="BK160" s="196">
        <f t="shared" si="19"/>
        <v>0</v>
      </c>
      <c r="BL160" s="15" t="s">
        <v>142</v>
      </c>
      <c r="BM160" s="195" t="s">
        <v>568</v>
      </c>
    </row>
    <row r="161" spans="1:65" s="2" customFormat="1" ht="14.45" customHeight="1">
      <c r="A161" s="32"/>
      <c r="B161" s="33"/>
      <c r="C161" s="214" t="s">
        <v>382</v>
      </c>
      <c r="D161" s="214" t="s">
        <v>240</v>
      </c>
      <c r="E161" s="215" t="s">
        <v>898</v>
      </c>
      <c r="F161" s="216" t="s">
        <v>899</v>
      </c>
      <c r="G161" s="217" t="s">
        <v>824</v>
      </c>
      <c r="H161" s="218">
        <v>2</v>
      </c>
      <c r="I161" s="219"/>
      <c r="J161" s="220">
        <f t="shared" si="10"/>
        <v>0</v>
      </c>
      <c r="K161" s="216" t="s">
        <v>1</v>
      </c>
      <c r="L161" s="221"/>
      <c r="M161" s="222" t="s">
        <v>1</v>
      </c>
      <c r="N161" s="223" t="s">
        <v>41</v>
      </c>
      <c r="O161" s="69"/>
      <c r="P161" s="193">
        <f t="shared" si="11"/>
        <v>0</v>
      </c>
      <c r="Q161" s="193">
        <v>0</v>
      </c>
      <c r="R161" s="193">
        <f t="shared" si="12"/>
        <v>0</v>
      </c>
      <c r="S161" s="193">
        <v>0</v>
      </c>
      <c r="T161" s="194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5" t="s">
        <v>220</v>
      </c>
      <c r="AT161" s="195" t="s">
        <v>240</v>
      </c>
      <c r="AU161" s="195" t="s">
        <v>84</v>
      </c>
      <c r="AY161" s="15" t="s">
        <v>123</v>
      </c>
      <c r="BE161" s="196">
        <f t="shared" si="14"/>
        <v>0</v>
      </c>
      <c r="BF161" s="196">
        <f t="shared" si="15"/>
        <v>0</v>
      </c>
      <c r="BG161" s="196">
        <f t="shared" si="16"/>
        <v>0</v>
      </c>
      <c r="BH161" s="196">
        <f t="shared" si="17"/>
        <v>0</v>
      </c>
      <c r="BI161" s="196">
        <f t="shared" si="18"/>
        <v>0</v>
      </c>
      <c r="BJ161" s="15" t="s">
        <v>84</v>
      </c>
      <c r="BK161" s="196">
        <f t="shared" si="19"/>
        <v>0</v>
      </c>
      <c r="BL161" s="15" t="s">
        <v>142</v>
      </c>
      <c r="BM161" s="195" t="s">
        <v>578</v>
      </c>
    </row>
    <row r="162" spans="1:65" s="2" customFormat="1" ht="14.45" customHeight="1">
      <c r="A162" s="32"/>
      <c r="B162" s="33"/>
      <c r="C162" s="184" t="s">
        <v>387</v>
      </c>
      <c r="D162" s="184" t="s">
        <v>126</v>
      </c>
      <c r="E162" s="185" t="s">
        <v>900</v>
      </c>
      <c r="F162" s="186" t="s">
        <v>901</v>
      </c>
      <c r="G162" s="187" t="s">
        <v>821</v>
      </c>
      <c r="H162" s="188">
        <v>1</v>
      </c>
      <c r="I162" s="189"/>
      <c r="J162" s="190">
        <f t="shared" si="10"/>
        <v>0</v>
      </c>
      <c r="K162" s="186" t="s">
        <v>1</v>
      </c>
      <c r="L162" s="37"/>
      <c r="M162" s="191" t="s">
        <v>1</v>
      </c>
      <c r="N162" s="192" t="s">
        <v>41</v>
      </c>
      <c r="O162" s="69"/>
      <c r="P162" s="193">
        <f t="shared" si="11"/>
        <v>0</v>
      </c>
      <c r="Q162" s="193">
        <v>0</v>
      </c>
      <c r="R162" s="193">
        <f t="shared" si="12"/>
        <v>0</v>
      </c>
      <c r="S162" s="193">
        <v>0</v>
      </c>
      <c r="T162" s="194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5" t="s">
        <v>142</v>
      </c>
      <c r="AT162" s="195" t="s">
        <v>126</v>
      </c>
      <c r="AU162" s="195" t="s">
        <v>84</v>
      </c>
      <c r="AY162" s="15" t="s">
        <v>123</v>
      </c>
      <c r="BE162" s="196">
        <f t="shared" si="14"/>
        <v>0</v>
      </c>
      <c r="BF162" s="196">
        <f t="shared" si="15"/>
        <v>0</v>
      </c>
      <c r="BG162" s="196">
        <f t="shared" si="16"/>
        <v>0</v>
      </c>
      <c r="BH162" s="196">
        <f t="shared" si="17"/>
        <v>0</v>
      </c>
      <c r="BI162" s="196">
        <f t="shared" si="18"/>
        <v>0</v>
      </c>
      <c r="BJ162" s="15" t="s">
        <v>84</v>
      </c>
      <c r="BK162" s="196">
        <f t="shared" si="19"/>
        <v>0</v>
      </c>
      <c r="BL162" s="15" t="s">
        <v>142</v>
      </c>
      <c r="BM162" s="195" t="s">
        <v>588</v>
      </c>
    </row>
    <row r="163" spans="1:65" s="2" customFormat="1" ht="14.45" customHeight="1">
      <c r="A163" s="32"/>
      <c r="B163" s="33"/>
      <c r="C163" s="214" t="s">
        <v>394</v>
      </c>
      <c r="D163" s="214" t="s">
        <v>240</v>
      </c>
      <c r="E163" s="215" t="s">
        <v>902</v>
      </c>
      <c r="F163" s="216" t="s">
        <v>903</v>
      </c>
      <c r="G163" s="217" t="s">
        <v>824</v>
      </c>
      <c r="H163" s="218">
        <v>1</v>
      </c>
      <c r="I163" s="219"/>
      <c r="J163" s="220">
        <f t="shared" si="10"/>
        <v>0</v>
      </c>
      <c r="K163" s="216" t="s">
        <v>1</v>
      </c>
      <c r="L163" s="221"/>
      <c r="M163" s="222" t="s">
        <v>1</v>
      </c>
      <c r="N163" s="223" t="s">
        <v>41</v>
      </c>
      <c r="O163" s="69"/>
      <c r="P163" s="193">
        <f t="shared" si="11"/>
        <v>0</v>
      </c>
      <c r="Q163" s="193">
        <v>0</v>
      </c>
      <c r="R163" s="193">
        <f t="shared" si="12"/>
        <v>0</v>
      </c>
      <c r="S163" s="193">
        <v>0</v>
      </c>
      <c r="T163" s="194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5" t="s">
        <v>220</v>
      </c>
      <c r="AT163" s="195" t="s">
        <v>240</v>
      </c>
      <c r="AU163" s="195" t="s">
        <v>84</v>
      </c>
      <c r="AY163" s="15" t="s">
        <v>123</v>
      </c>
      <c r="BE163" s="196">
        <f t="shared" si="14"/>
        <v>0</v>
      </c>
      <c r="BF163" s="196">
        <f t="shared" si="15"/>
        <v>0</v>
      </c>
      <c r="BG163" s="196">
        <f t="shared" si="16"/>
        <v>0</v>
      </c>
      <c r="BH163" s="196">
        <f t="shared" si="17"/>
        <v>0</v>
      </c>
      <c r="BI163" s="196">
        <f t="shared" si="18"/>
        <v>0</v>
      </c>
      <c r="BJ163" s="15" t="s">
        <v>84</v>
      </c>
      <c r="BK163" s="196">
        <f t="shared" si="19"/>
        <v>0</v>
      </c>
      <c r="BL163" s="15" t="s">
        <v>142</v>
      </c>
      <c r="BM163" s="195" t="s">
        <v>596</v>
      </c>
    </row>
    <row r="164" spans="1:65" s="2" customFormat="1" ht="14.45" customHeight="1">
      <c r="A164" s="32"/>
      <c r="B164" s="33"/>
      <c r="C164" s="184" t="s">
        <v>399</v>
      </c>
      <c r="D164" s="184" t="s">
        <v>126</v>
      </c>
      <c r="E164" s="185" t="s">
        <v>904</v>
      </c>
      <c r="F164" s="186" t="s">
        <v>905</v>
      </c>
      <c r="G164" s="187" t="s">
        <v>148</v>
      </c>
      <c r="H164" s="188">
        <v>1</v>
      </c>
      <c r="I164" s="189"/>
      <c r="J164" s="190">
        <f t="shared" si="10"/>
        <v>0</v>
      </c>
      <c r="K164" s="186" t="s">
        <v>1</v>
      </c>
      <c r="L164" s="37"/>
      <c r="M164" s="191" t="s">
        <v>1</v>
      </c>
      <c r="N164" s="192" t="s">
        <v>41</v>
      </c>
      <c r="O164" s="69"/>
      <c r="P164" s="193">
        <f t="shared" si="11"/>
        <v>0</v>
      </c>
      <c r="Q164" s="193">
        <v>0</v>
      </c>
      <c r="R164" s="193">
        <f t="shared" si="12"/>
        <v>0</v>
      </c>
      <c r="S164" s="193">
        <v>0</v>
      </c>
      <c r="T164" s="194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5" t="s">
        <v>142</v>
      </c>
      <c r="AT164" s="195" t="s">
        <v>126</v>
      </c>
      <c r="AU164" s="195" t="s">
        <v>84</v>
      </c>
      <c r="AY164" s="15" t="s">
        <v>123</v>
      </c>
      <c r="BE164" s="196">
        <f t="shared" si="14"/>
        <v>0</v>
      </c>
      <c r="BF164" s="196">
        <f t="shared" si="15"/>
        <v>0</v>
      </c>
      <c r="BG164" s="196">
        <f t="shared" si="16"/>
        <v>0</v>
      </c>
      <c r="BH164" s="196">
        <f t="shared" si="17"/>
        <v>0</v>
      </c>
      <c r="BI164" s="196">
        <f t="shared" si="18"/>
        <v>0</v>
      </c>
      <c r="BJ164" s="15" t="s">
        <v>84</v>
      </c>
      <c r="BK164" s="196">
        <f t="shared" si="19"/>
        <v>0</v>
      </c>
      <c r="BL164" s="15" t="s">
        <v>142</v>
      </c>
      <c r="BM164" s="195" t="s">
        <v>607</v>
      </c>
    </row>
    <row r="165" spans="1:65" s="2" customFormat="1" ht="14.45" customHeight="1">
      <c r="A165" s="32"/>
      <c r="B165" s="33"/>
      <c r="C165" s="214" t="s">
        <v>404</v>
      </c>
      <c r="D165" s="214" t="s">
        <v>240</v>
      </c>
      <c r="E165" s="215" t="s">
        <v>906</v>
      </c>
      <c r="F165" s="216" t="s">
        <v>907</v>
      </c>
      <c r="G165" s="217" t="s">
        <v>240</v>
      </c>
      <c r="H165" s="218">
        <v>1</v>
      </c>
      <c r="I165" s="219"/>
      <c r="J165" s="220">
        <f t="shared" si="10"/>
        <v>0</v>
      </c>
      <c r="K165" s="216" t="s">
        <v>1</v>
      </c>
      <c r="L165" s="221"/>
      <c r="M165" s="222" t="s">
        <v>1</v>
      </c>
      <c r="N165" s="223" t="s">
        <v>41</v>
      </c>
      <c r="O165" s="69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5" t="s">
        <v>220</v>
      </c>
      <c r="AT165" s="195" t="s">
        <v>240</v>
      </c>
      <c r="AU165" s="195" t="s">
        <v>84</v>
      </c>
      <c r="AY165" s="15" t="s">
        <v>123</v>
      </c>
      <c r="BE165" s="196">
        <f t="shared" si="14"/>
        <v>0</v>
      </c>
      <c r="BF165" s="196">
        <f t="shared" si="15"/>
        <v>0</v>
      </c>
      <c r="BG165" s="196">
        <f t="shared" si="16"/>
        <v>0</v>
      </c>
      <c r="BH165" s="196">
        <f t="shared" si="17"/>
        <v>0</v>
      </c>
      <c r="BI165" s="196">
        <f t="shared" si="18"/>
        <v>0</v>
      </c>
      <c r="BJ165" s="15" t="s">
        <v>84</v>
      </c>
      <c r="BK165" s="196">
        <f t="shared" si="19"/>
        <v>0</v>
      </c>
      <c r="BL165" s="15" t="s">
        <v>142</v>
      </c>
      <c r="BM165" s="195" t="s">
        <v>615</v>
      </c>
    </row>
    <row r="166" spans="1:65" s="2" customFormat="1" ht="14.45" customHeight="1">
      <c r="A166" s="32"/>
      <c r="B166" s="33"/>
      <c r="C166" s="214" t="s">
        <v>413</v>
      </c>
      <c r="D166" s="214" t="s">
        <v>240</v>
      </c>
      <c r="E166" s="215" t="s">
        <v>908</v>
      </c>
      <c r="F166" s="216" t="s">
        <v>909</v>
      </c>
      <c r="G166" s="217" t="s">
        <v>148</v>
      </c>
      <c r="H166" s="218">
        <v>26</v>
      </c>
      <c r="I166" s="219"/>
      <c r="J166" s="220">
        <f t="shared" si="10"/>
        <v>0</v>
      </c>
      <c r="K166" s="216" t="s">
        <v>1</v>
      </c>
      <c r="L166" s="221"/>
      <c r="M166" s="222" t="s">
        <v>1</v>
      </c>
      <c r="N166" s="223" t="s">
        <v>41</v>
      </c>
      <c r="O166" s="69"/>
      <c r="P166" s="193">
        <f t="shared" si="11"/>
        <v>0</v>
      </c>
      <c r="Q166" s="193">
        <v>0</v>
      </c>
      <c r="R166" s="193">
        <f t="shared" si="12"/>
        <v>0</v>
      </c>
      <c r="S166" s="193">
        <v>0</v>
      </c>
      <c r="T166" s="194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5" t="s">
        <v>220</v>
      </c>
      <c r="AT166" s="195" t="s">
        <v>240</v>
      </c>
      <c r="AU166" s="195" t="s">
        <v>84</v>
      </c>
      <c r="AY166" s="15" t="s">
        <v>123</v>
      </c>
      <c r="BE166" s="196">
        <f t="shared" si="14"/>
        <v>0</v>
      </c>
      <c r="BF166" s="196">
        <f t="shared" si="15"/>
        <v>0</v>
      </c>
      <c r="BG166" s="196">
        <f t="shared" si="16"/>
        <v>0</v>
      </c>
      <c r="BH166" s="196">
        <f t="shared" si="17"/>
        <v>0</v>
      </c>
      <c r="BI166" s="196">
        <f t="shared" si="18"/>
        <v>0</v>
      </c>
      <c r="BJ166" s="15" t="s">
        <v>84</v>
      </c>
      <c r="BK166" s="196">
        <f t="shared" si="19"/>
        <v>0</v>
      </c>
      <c r="BL166" s="15" t="s">
        <v>142</v>
      </c>
      <c r="BM166" s="195" t="s">
        <v>625</v>
      </c>
    </row>
    <row r="167" spans="1:65" s="2" customFormat="1" ht="14.45" customHeight="1">
      <c r="A167" s="32"/>
      <c r="B167" s="33"/>
      <c r="C167" s="214" t="s">
        <v>418</v>
      </c>
      <c r="D167" s="214" t="s">
        <v>240</v>
      </c>
      <c r="E167" s="215" t="s">
        <v>910</v>
      </c>
      <c r="F167" s="216" t="s">
        <v>911</v>
      </c>
      <c r="G167" s="217" t="s">
        <v>240</v>
      </c>
      <c r="H167" s="218">
        <v>26</v>
      </c>
      <c r="I167" s="219"/>
      <c r="J167" s="220">
        <f t="shared" si="10"/>
        <v>0</v>
      </c>
      <c r="K167" s="216" t="s">
        <v>1</v>
      </c>
      <c r="L167" s="221"/>
      <c r="M167" s="222" t="s">
        <v>1</v>
      </c>
      <c r="N167" s="223" t="s">
        <v>41</v>
      </c>
      <c r="O167" s="69"/>
      <c r="P167" s="193">
        <f t="shared" si="11"/>
        <v>0</v>
      </c>
      <c r="Q167" s="193">
        <v>0</v>
      </c>
      <c r="R167" s="193">
        <f t="shared" si="12"/>
        <v>0</v>
      </c>
      <c r="S167" s="193">
        <v>0</v>
      </c>
      <c r="T167" s="194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5" t="s">
        <v>220</v>
      </c>
      <c r="AT167" s="195" t="s">
        <v>240</v>
      </c>
      <c r="AU167" s="195" t="s">
        <v>84</v>
      </c>
      <c r="AY167" s="15" t="s">
        <v>123</v>
      </c>
      <c r="BE167" s="196">
        <f t="shared" si="14"/>
        <v>0</v>
      </c>
      <c r="BF167" s="196">
        <f t="shared" si="15"/>
        <v>0</v>
      </c>
      <c r="BG167" s="196">
        <f t="shared" si="16"/>
        <v>0</v>
      </c>
      <c r="BH167" s="196">
        <f t="shared" si="17"/>
        <v>0</v>
      </c>
      <c r="BI167" s="196">
        <f t="shared" si="18"/>
        <v>0</v>
      </c>
      <c r="BJ167" s="15" t="s">
        <v>84</v>
      </c>
      <c r="BK167" s="196">
        <f t="shared" si="19"/>
        <v>0</v>
      </c>
      <c r="BL167" s="15" t="s">
        <v>142</v>
      </c>
      <c r="BM167" s="195" t="s">
        <v>636</v>
      </c>
    </row>
    <row r="168" spans="1:65" s="2" customFormat="1" ht="14.45" customHeight="1">
      <c r="A168" s="32"/>
      <c r="B168" s="33"/>
      <c r="C168" s="214" t="s">
        <v>423</v>
      </c>
      <c r="D168" s="214" t="s">
        <v>240</v>
      </c>
      <c r="E168" s="215" t="s">
        <v>912</v>
      </c>
      <c r="F168" s="216" t="s">
        <v>913</v>
      </c>
      <c r="G168" s="217" t="s">
        <v>824</v>
      </c>
      <c r="H168" s="218">
        <v>3</v>
      </c>
      <c r="I168" s="219"/>
      <c r="J168" s="220">
        <f t="shared" si="10"/>
        <v>0</v>
      </c>
      <c r="K168" s="216" t="s">
        <v>1</v>
      </c>
      <c r="L168" s="221"/>
      <c r="M168" s="222" t="s">
        <v>1</v>
      </c>
      <c r="N168" s="223" t="s">
        <v>41</v>
      </c>
      <c r="O168" s="69"/>
      <c r="P168" s="193">
        <f t="shared" si="11"/>
        <v>0</v>
      </c>
      <c r="Q168" s="193">
        <v>0</v>
      </c>
      <c r="R168" s="193">
        <f t="shared" si="12"/>
        <v>0</v>
      </c>
      <c r="S168" s="193">
        <v>0</v>
      </c>
      <c r="T168" s="194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5" t="s">
        <v>220</v>
      </c>
      <c r="AT168" s="195" t="s">
        <v>240</v>
      </c>
      <c r="AU168" s="195" t="s">
        <v>84</v>
      </c>
      <c r="AY168" s="15" t="s">
        <v>123</v>
      </c>
      <c r="BE168" s="196">
        <f t="shared" si="14"/>
        <v>0</v>
      </c>
      <c r="BF168" s="196">
        <f t="shared" si="15"/>
        <v>0</v>
      </c>
      <c r="BG168" s="196">
        <f t="shared" si="16"/>
        <v>0</v>
      </c>
      <c r="BH168" s="196">
        <f t="shared" si="17"/>
        <v>0</v>
      </c>
      <c r="BI168" s="196">
        <f t="shared" si="18"/>
        <v>0</v>
      </c>
      <c r="BJ168" s="15" t="s">
        <v>84</v>
      </c>
      <c r="BK168" s="196">
        <f t="shared" si="19"/>
        <v>0</v>
      </c>
      <c r="BL168" s="15" t="s">
        <v>142</v>
      </c>
      <c r="BM168" s="195" t="s">
        <v>649</v>
      </c>
    </row>
    <row r="169" spans="1:65" s="2" customFormat="1" ht="14.45" customHeight="1">
      <c r="A169" s="32"/>
      <c r="B169" s="33"/>
      <c r="C169" s="184" t="s">
        <v>428</v>
      </c>
      <c r="D169" s="184" t="s">
        <v>126</v>
      </c>
      <c r="E169" s="185" t="s">
        <v>914</v>
      </c>
      <c r="F169" s="186" t="s">
        <v>915</v>
      </c>
      <c r="G169" s="187" t="s">
        <v>1</v>
      </c>
      <c r="H169" s="188">
        <v>16908.54</v>
      </c>
      <c r="I169" s="189"/>
      <c r="J169" s="190">
        <f t="shared" si="10"/>
        <v>0</v>
      </c>
      <c r="K169" s="186" t="s">
        <v>1</v>
      </c>
      <c r="L169" s="37"/>
      <c r="M169" s="191" t="s">
        <v>1</v>
      </c>
      <c r="N169" s="192" t="s">
        <v>41</v>
      </c>
      <c r="O169" s="69"/>
      <c r="P169" s="193">
        <f t="shared" si="11"/>
        <v>0</v>
      </c>
      <c r="Q169" s="193">
        <v>0</v>
      </c>
      <c r="R169" s="193">
        <f t="shared" si="12"/>
        <v>0</v>
      </c>
      <c r="S169" s="193">
        <v>0</v>
      </c>
      <c r="T169" s="194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5" t="s">
        <v>142</v>
      </c>
      <c r="AT169" s="195" t="s">
        <v>126</v>
      </c>
      <c r="AU169" s="195" t="s">
        <v>84</v>
      </c>
      <c r="AY169" s="15" t="s">
        <v>123</v>
      </c>
      <c r="BE169" s="196">
        <f t="shared" si="14"/>
        <v>0</v>
      </c>
      <c r="BF169" s="196">
        <f t="shared" si="15"/>
        <v>0</v>
      </c>
      <c r="BG169" s="196">
        <f t="shared" si="16"/>
        <v>0</v>
      </c>
      <c r="BH169" s="196">
        <f t="shared" si="17"/>
        <v>0</v>
      </c>
      <c r="BI169" s="196">
        <f t="shared" si="18"/>
        <v>0</v>
      </c>
      <c r="BJ169" s="15" t="s">
        <v>84</v>
      </c>
      <c r="BK169" s="196">
        <f t="shared" si="19"/>
        <v>0</v>
      </c>
      <c r="BL169" s="15" t="s">
        <v>142</v>
      </c>
      <c r="BM169" s="195" t="s">
        <v>661</v>
      </c>
    </row>
    <row r="170" spans="1:65" s="2" customFormat="1" ht="14.45" customHeight="1">
      <c r="A170" s="32"/>
      <c r="B170" s="33"/>
      <c r="C170" s="184" t="s">
        <v>432</v>
      </c>
      <c r="D170" s="184" t="s">
        <v>126</v>
      </c>
      <c r="E170" s="185" t="s">
        <v>916</v>
      </c>
      <c r="F170" s="186" t="s">
        <v>917</v>
      </c>
      <c r="G170" s="187" t="s">
        <v>1</v>
      </c>
      <c r="H170" s="188">
        <v>16908.54</v>
      </c>
      <c r="I170" s="189"/>
      <c r="J170" s="190">
        <f t="shared" si="10"/>
        <v>0</v>
      </c>
      <c r="K170" s="186" t="s">
        <v>1</v>
      </c>
      <c r="L170" s="37"/>
      <c r="M170" s="191" t="s">
        <v>1</v>
      </c>
      <c r="N170" s="192" t="s">
        <v>41</v>
      </c>
      <c r="O170" s="69"/>
      <c r="P170" s="193">
        <f t="shared" si="11"/>
        <v>0</v>
      </c>
      <c r="Q170" s="193">
        <v>0</v>
      </c>
      <c r="R170" s="193">
        <f t="shared" si="12"/>
        <v>0</v>
      </c>
      <c r="S170" s="193">
        <v>0</v>
      </c>
      <c r="T170" s="194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5" t="s">
        <v>142</v>
      </c>
      <c r="AT170" s="195" t="s">
        <v>126</v>
      </c>
      <c r="AU170" s="195" t="s">
        <v>84</v>
      </c>
      <c r="AY170" s="15" t="s">
        <v>123</v>
      </c>
      <c r="BE170" s="196">
        <f t="shared" si="14"/>
        <v>0</v>
      </c>
      <c r="BF170" s="196">
        <f t="shared" si="15"/>
        <v>0</v>
      </c>
      <c r="BG170" s="196">
        <f t="shared" si="16"/>
        <v>0</v>
      </c>
      <c r="BH170" s="196">
        <f t="shared" si="17"/>
        <v>0</v>
      </c>
      <c r="BI170" s="196">
        <f t="shared" si="18"/>
        <v>0</v>
      </c>
      <c r="BJ170" s="15" t="s">
        <v>84</v>
      </c>
      <c r="BK170" s="196">
        <f t="shared" si="19"/>
        <v>0</v>
      </c>
      <c r="BL170" s="15" t="s">
        <v>142</v>
      </c>
      <c r="BM170" s="195" t="s">
        <v>669</v>
      </c>
    </row>
    <row r="171" spans="1:65" s="2" customFormat="1" ht="14.45" customHeight="1">
      <c r="A171" s="32"/>
      <c r="B171" s="33"/>
      <c r="C171" s="184" t="s">
        <v>438</v>
      </c>
      <c r="D171" s="184" t="s">
        <v>126</v>
      </c>
      <c r="E171" s="185" t="s">
        <v>918</v>
      </c>
      <c r="F171" s="186" t="s">
        <v>919</v>
      </c>
      <c r="G171" s="187" t="s">
        <v>1</v>
      </c>
      <c r="H171" s="188">
        <v>13898</v>
      </c>
      <c r="I171" s="189"/>
      <c r="J171" s="190">
        <f t="shared" si="10"/>
        <v>0</v>
      </c>
      <c r="K171" s="186" t="s">
        <v>1</v>
      </c>
      <c r="L171" s="37"/>
      <c r="M171" s="191" t="s">
        <v>1</v>
      </c>
      <c r="N171" s="192" t="s">
        <v>41</v>
      </c>
      <c r="O171" s="69"/>
      <c r="P171" s="193">
        <f t="shared" si="11"/>
        <v>0</v>
      </c>
      <c r="Q171" s="193">
        <v>0</v>
      </c>
      <c r="R171" s="193">
        <f t="shared" si="12"/>
        <v>0</v>
      </c>
      <c r="S171" s="193">
        <v>0</v>
      </c>
      <c r="T171" s="194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5" t="s">
        <v>142</v>
      </c>
      <c r="AT171" s="195" t="s">
        <v>126</v>
      </c>
      <c r="AU171" s="195" t="s">
        <v>84</v>
      </c>
      <c r="AY171" s="15" t="s">
        <v>123</v>
      </c>
      <c r="BE171" s="196">
        <f t="shared" si="14"/>
        <v>0</v>
      </c>
      <c r="BF171" s="196">
        <f t="shared" si="15"/>
        <v>0</v>
      </c>
      <c r="BG171" s="196">
        <f t="shared" si="16"/>
        <v>0</v>
      </c>
      <c r="BH171" s="196">
        <f t="shared" si="17"/>
        <v>0</v>
      </c>
      <c r="BI171" s="196">
        <f t="shared" si="18"/>
        <v>0</v>
      </c>
      <c r="BJ171" s="15" t="s">
        <v>84</v>
      </c>
      <c r="BK171" s="196">
        <f t="shared" si="19"/>
        <v>0</v>
      </c>
      <c r="BL171" s="15" t="s">
        <v>142</v>
      </c>
      <c r="BM171" s="195" t="s">
        <v>677</v>
      </c>
    </row>
    <row r="172" spans="1:65" s="2" customFormat="1" ht="14.45" customHeight="1">
      <c r="A172" s="32"/>
      <c r="B172" s="33"/>
      <c r="C172" s="184" t="s">
        <v>442</v>
      </c>
      <c r="D172" s="184" t="s">
        <v>126</v>
      </c>
      <c r="E172" s="185" t="s">
        <v>920</v>
      </c>
      <c r="F172" s="186" t="s">
        <v>921</v>
      </c>
      <c r="G172" s="187" t="s">
        <v>1</v>
      </c>
      <c r="H172" s="188">
        <v>32354.098000000002</v>
      </c>
      <c r="I172" s="189"/>
      <c r="J172" s="190">
        <f t="shared" si="10"/>
        <v>0</v>
      </c>
      <c r="K172" s="186" t="s">
        <v>1</v>
      </c>
      <c r="L172" s="37"/>
      <c r="M172" s="191" t="s">
        <v>1</v>
      </c>
      <c r="N172" s="192" t="s">
        <v>41</v>
      </c>
      <c r="O172" s="69"/>
      <c r="P172" s="193">
        <f t="shared" si="11"/>
        <v>0</v>
      </c>
      <c r="Q172" s="193">
        <v>0</v>
      </c>
      <c r="R172" s="193">
        <f t="shared" si="12"/>
        <v>0</v>
      </c>
      <c r="S172" s="193">
        <v>0</v>
      </c>
      <c r="T172" s="194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5" t="s">
        <v>142</v>
      </c>
      <c r="AT172" s="195" t="s">
        <v>126</v>
      </c>
      <c r="AU172" s="195" t="s">
        <v>84</v>
      </c>
      <c r="AY172" s="15" t="s">
        <v>123</v>
      </c>
      <c r="BE172" s="196">
        <f t="shared" si="14"/>
        <v>0</v>
      </c>
      <c r="BF172" s="196">
        <f t="shared" si="15"/>
        <v>0</v>
      </c>
      <c r="BG172" s="196">
        <f t="shared" si="16"/>
        <v>0</v>
      </c>
      <c r="BH172" s="196">
        <f t="shared" si="17"/>
        <v>0</v>
      </c>
      <c r="BI172" s="196">
        <f t="shared" si="18"/>
        <v>0</v>
      </c>
      <c r="BJ172" s="15" t="s">
        <v>84</v>
      </c>
      <c r="BK172" s="196">
        <f t="shared" si="19"/>
        <v>0</v>
      </c>
      <c r="BL172" s="15" t="s">
        <v>142</v>
      </c>
      <c r="BM172" s="195" t="s">
        <v>685</v>
      </c>
    </row>
    <row r="173" spans="1:65" s="12" customFormat="1" ht="25.9" customHeight="1">
      <c r="B173" s="168"/>
      <c r="C173" s="169"/>
      <c r="D173" s="170" t="s">
        <v>75</v>
      </c>
      <c r="E173" s="171" t="s">
        <v>922</v>
      </c>
      <c r="F173" s="171" t="s">
        <v>923</v>
      </c>
      <c r="G173" s="169"/>
      <c r="H173" s="169"/>
      <c r="I173" s="172"/>
      <c r="J173" s="173">
        <f>BK173</f>
        <v>0</v>
      </c>
      <c r="K173" s="169"/>
      <c r="L173" s="174"/>
      <c r="M173" s="175"/>
      <c r="N173" s="176"/>
      <c r="O173" s="176"/>
      <c r="P173" s="177">
        <f>SUM(P174:P188)</f>
        <v>0</v>
      </c>
      <c r="Q173" s="176"/>
      <c r="R173" s="177">
        <f>SUM(R174:R188)</f>
        <v>0</v>
      </c>
      <c r="S173" s="176"/>
      <c r="T173" s="178">
        <f>SUM(T174:T188)</f>
        <v>0</v>
      </c>
      <c r="AR173" s="179" t="s">
        <v>84</v>
      </c>
      <c r="AT173" s="180" t="s">
        <v>75</v>
      </c>
      <c r="AU173" s="180" t="s">
        <v>76</v>
      </c>
      <c r="AY173" s="179" t="s">
        <v>123</v>
      </c>
      <c r="BK173" s="181">
        <f>SUM(BK174:BK188)</f>
        <v>0</v>
      </c>
    </row>
    <row r="174" spans="1:65" s="2" customFormat="1" ht="14.45" customHeight="1">
      <c r="A174" s="32"/>
      <c r="B174" s="33"/>
      <c r="C174" s="184" t="s">
        <v>446</v>
      </c>
      <c r="D174" s="184" t="s">
        <v>126</v>
      </c>
      <c r="E174" s="185" t="s">
        <v>924</v>
      </c>
      <c r="F174" s="186" t="s">
        <v>925</v>
      </c>
      <c r="G174" s="187" t="s">
        <v>926</v>
      </c>
      <c r="H174" s="188">
        <v>0.1</v>
      </c>
      <c r="I174" s="189"/>
      <c r="J174" s="190">
        <f t="shared" ref="J174:J188" si="20">ROUND(I174*H174,2)</f>
        <v>0</v>
      </c>
      <c r="K174" s="186" t="s">
        <v>1</v>
      </c>
      <c r="L174" s="37"/>
      <c r="M174" s="191" t="s">
        <v>1</v>
      </c>
      <c r="N174" s="192" t="s">
        <v>41</v>
      </c>
      <c r="O174" s="69"/>
      <c r="P174" s="193">
        <f t="shared" ref="P174:P188" si="21">O174*H174</f>
        <v>0</v>
      </c>
      <c r="Q174" s="193">
        <v>0</v>
      </c>
      <c r="R174" s="193">
        <f t="shared" ref="R174:R188" si="22">Q174*H174</f>
        <v>0</v>
      </c>
      <c r="S174" s="193">
        <v>0</v>
      </c>
      <c r="T174" s="194">
        <f t="shared" ref="T174:T188" si="23"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5" t="s">
        <v>142</v>
      </c>
      <c r="AT174" s="195" t="s">
        <v>126</v>
      </c>
      <c r="AU174" s="195" t="s">
        <v>84</v>
      </c>
      <c r="AY174" s="15" t="s">
        <v>123</v>
      </c>
      <c r="BE174" s="196">
        <f t="shared" ref="BE174:BE188" si="24">IF(N174="základní",J174,0)</f>
        <v>0</v>
      </c>
      <c r="BF174" s="196">
        <f t="shared" ref="BF174:BF188" si="25">IF(N174="snížená",J174,0)</f>
        <v>0</v>
      </c>
      <c r="BG174" s="196">
        <f t="shared" ref="BG174:BG188" si="26">IF(N174="zákl. přenesená",J174,0)</f>
        <v>0</v>
      </c>
      <c r="BH174" s="196">
        <f t="shared" ref="BH174:BH188" si="27">IF(N174="sníž. přenesená",J174,0)</f>
        <v>0</v>
      </c>
      <c r="BI174" s="196">
        <f t="shared" ref="BI174:BI188" si="28">IF(N174="nulová",J174,0)</f>
        <v>0</v>
      </c>
      <c r="BJ174" s="15" t="s">
        <v>84</v>
      </c>
      <c r="BK174" s="196">
        <f t="shared" ref="BK174:BK188" si="29">ROUND(I174*H174,2)</f>
        <v>0</v>
      </c>
      <c r="BL174" s="15" t="s">
        <v>142</v>
      </c>
      <c r="BM174" s="195" t="s">
        <v>693</v>
      </c>
    </row>
    <row r="175" spans="1:65" s="2" customFormat="1" ht="14.45" customHeight="1">
      <c r="A175" s="32"/>
      <c r="B175" s="33"/>
      <c r="C175" s="184" t="s">
        <v>450</v>
      </c>
      <c r="D175" s="184" t="s">
        <v>126</v>
      </c>
      <c r="E175" s="185" t="s">
        <v>927</v>
      </c>
      <c r="F175" s="186" t="s">
        <v>928</v>
      </c>
      <c r="G175" s="187" t="s">
        <v>255</v>
      </c>
      <c r="H175" s="188">
        <v>60</v>
      </c>
      <c r="I175" s="189"/>
      <c r="J175" s="190">
        <f t="shared" si="20"/>
        <v>0</v>
      </c>
      <c r="K175" s="186" t="s">
        <v>1</v>
      </c>
      <c r="L175" s="37"/>
      <c r="M175" s="191" t="s">
        <v>1</v>
      </c>
      <c r="N175" s="192" t="s">
        <v>41</v>
      </c>
      <c r="O175" s="69"/>
      <c r="P175" s="193">
        <f t="shared" si="21"/>
        <v>0</v>
      </c>
      <c r="Q175" s="193">
        <v>0</v>
      </c>
      <c r="R175" s="193">
        <f t="shared" si="22"/>
        <v>0</v>
      </c>
      <c r="S175" s="193">
        <v>0</v>
      </c>
      <c r="T175" s="194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5" t="s">
        <v>142</v>
      </c>
      <c r="AT175" s="195" t="s">
        <v>126</v>
      </c>
      <c r="AU175" s="195" t="s">
        <v>84</v>
      </c>
      <c r="AY175" s="15" t="s">
        <v>123</v>
      </c>
      <c r="BE175" s="196">
        <f t="shared" si="24"/>
        <v>0</v>
      </c>
      <c r="BF175" s="196">
        <f t="shared" si="25"/>
        <v>0</v>
      </c>
      <c r="BG175" s="196">
        <f t="shared" si="26"/>
        <v>0</v>
      </c>
      <c r="BH175" s="196">
        <f t="shared" si="27"/>
        <v>0</v>
      </c>
      <c r="BI175" s="196">
        <f t="shared" si="28"/>
        <v>0</v>
      </c>
      <c r="BJ175" s="15" t="s">
        <v>84</v>
      </c>
      <c r="BK175" s="196">
        <f t="shared" si="29"/>
        <v>0</v>
      </c>
      <c r="BL175" s="15" t="s">
        <v>142</v>
      </c>
      <c r="BM175" s="195" t="s">
        <v>703</v>
      </c>
    </row>
    <row r="176" spans="1:65" s="2" customFormat="1" ht="14.45" customHeight="1">
      <c r="A176" s="32"/>
      <c r="B176" s="33"/>
      <c r="C176" s="184" t="s">
        <v>456</v>
      </c>
      <c r="D176" s="184" t="s">
        <v>126</v>
      </c>
      <c r="E176" s="185" t="s">
        <v>929</v>
      </c>
      <c r="F176" s="186" t="s">
        <v>930</v>
      </c>
      <c r="G176" s="187" t="s">
        <v>148</v>
      </c>
      <c r="H176" s="188">
        <v>4</v>
      </c>
      <c r="I176" s="189"/>
      <c r="J176" s="190">
        <f t="shared" si="20"/>
        <v>0</v>
      </c>
      <c r="K176" s="186" t="s">
        <v>1</v>
      </c>
      <c r="L176" s="37"/>
      <c r="M176" s="191" t="s">
        <v>1</v>
      </c>
      <c r="N176" s="192" t="s">
        <v>41</v>
      </c>
      <c r="O176" s="69"/>
      <c r="P176" s="193">
        <f t="shared" si="21"/>
        <v>0</v>
      </c>
      <c r="Q176" s="193">
        <v>0</v>
      </c>
      <c r="R176" s="193">
        <f t="shared" si="22"/>
        <v>0</v>
      </c>
      <c r="S176" s="193">
        <v>0</v>
      </c>
      <c r="T176" s="194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5" t="s">
        <v>142</v>
      </c>
      <c r="AT176" s="195" t="s">
        <v>126</v>
      </c>
      <c r="AU176" s="195" t="s">
        <v>84</v>
      </c>
      <c r="AY176" s="15" t="s">
        <v>123</v>
      </c>
      <c r="BE176" s="196">
        <f t="shared" si="24"/>
        <v>0</v>
      </c>
      <c r="BF176" s="196">
        <f t="shared" si="25"/>
        <v>0</v>
      </c>
      <c r="BG176" s="196">
        <f t="shared" si="26"/>
        <v>0</v>
      </c>
      <c r="BH176" s="196">
        <f t="shared" si="27"/>
        <v>0</v>
      </c>
      <c r="BI176" s="196">
        <f t="shared" si="28"/>
        <v>0</v>
      </c>
      <c r="BJ176" s="15" t="s">
        <v>84</v>
      </c>
      <c r="BK176" s="196">
        <f t="shared" si="29"/>
        <v>0</v>
      </c>
      <c r="BL176" s="15" t="s">
        <v>142</v>
      </c>
      <c r="BM176" s="195" t="s">
        <v>711</v>
      </c>
    </row>
    <row r="177" spans="1:65" s="2" customFormat="1" ht="14.45" customHeight="1">
      <c r="A177" s="32"/>
      <c r="B177" s="33"/>
      <c r="C177" s="184" t="s">
        <v>466</v>
      </c>
      <c r="D177" s="184" t="s">
        <v>126</v>
      </c>
      <c r="E177" s="185" t="s">
        <v>931</v>
      </c>
      <c r="F177" s="186" t="s">
        <v>932</v>
      </c>
      <c r="G177" s="187" t="s">
        <v>148</v>
      </c>
      <c r="H177" s="188">
        <v>60</v>
      </c>
      <c r="I177" s="189"/>
      <c r="J177" s="190">
        <f t="shared" si="20"/>
        <v>0</v>
      </c>
      <c r="K177" s="186" t="s">
        <v>1</v>
      </c>
      <c r="L177" s="37"/>
      <c r="M177" s="191" t="s">
        <v>1</v>
      </c>
      <c r="N177" s="192" t="s">
        <v>41</v>
      </c>
      <c r="O177" s="69"/>
      <c r="P177" s="193">
        <f t="shared" si="21"/>
        <v>0</v>
      </c>
      <c r="Q177" s="193">
        <v>0</v>
      </c>
      <c r="R177" s="193">
        <f t="shared" si="22"/>
        <v>0</v>
      </c>
      <c r="S177" s="193">
        <v>0</v>
      </c>
      <c r="T177" s="194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5" t="s">
        <v>142</v>
      </c>
      <c r="AT177" s="195" t="s">
        <v>126</v>
      </c>
      <c r="AU177" s="195" t="s">
        <v>84</v>
      </c>
      <c r="AY177" s="15" t="s">
        <v>123</v>
      </c>
      <c r="BE177" s="196">
        <f t="shared" si="24"/>
        <v>0</v>
      </c>
      <c r="BF177" s="196">
        <f t="shared" si="25"/>
        <v>0</v>
      </c>
      <c r="BG177" s="196">
        <f t="shared" si="26"/>
        <v>0</v>
      </c>
      <c r="BH177" s="196">
        <f t="shared" si="27"/>
        <v>0</v>
      </c>
      <c r="BI177" s="196">
        <f t="shared" si="28"/>
        <v>0</v>
      </c>
      <c r="BJ177" s="15" t="s">
        <v>84</v>
      </c>
      <c r="BK177" s="196">
        <f t="shared" si="29"/>
        <v>0</v>
      </c>
      <c r="BL177" s="15" t="s">
        <v>142</v>
      </c>
      <c r="BM177" s="195" t="s">
        <v>719</v>
      </c>
    </row>
    <row r="178" spans="1:65" s="2" customFormat="1" ht="14.45" customHeight="1">
      <c r="A178" s="32"/>
      <c r="B178" s="33"/>
      <c r="C178" s="184" t="s">
        <v>472</v>
      </c>
      <c r="D178" s="184" t="s">
        <v>126</v>
      </c>
      <c r="E178" s="185" t="s">
        <v>933</v>
      </c>
      <c r="F178" s="186" t="s">
        <v>934</v>
      </c>
      <c r="G178" s="187" t="s">
        <v>148</v>
      </c>
      <c r="H178" s="188">
        <v>4</v>
      </c>
      <c r="I178" s="189"/>
      <c r="J178" s="190">
        <f t="shared" si="20"/>
        <v>0</v>
      </c>
      <c r="K178" s="186" t="s">
        <v>1</v>
      </c>
      <c r="L178" s="37"/>
      <c r="M178" s="191" t="s">
        <v>1</v>
      </c>
      <c r="N178" s="192" t="s">
        <v>41</v>
      </c>
      <c r="O178" s="69"/>
      <c r="P178" s="193">
        <f t="shared" si="21"/>
        <v>0</v>
      </c>
      <c r="Q178" s="193">
        <v>0</v>
      </c>
      <c r="R178" s="193">
        <f t="shared" si="22"/>
        <v>0</v>
      </c>
      <c r="S178" s="193">
        <v>0</v>
      </c>
      <c r="T178" s="194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5" t="s">
        <v>142</v>
      </c>
      <c r="AT178" s="195" t="s">
        <v>126</v>
      </c>
      <c r="AU178" s="195" t="s">
        <v>84</v>
      </c>
      <c r="AY178" s="15" t="s">
        <v>123</v>
      </c>
      <c r="BE178" s="196">
        <f t="shared" si="24"/>
        <v>0</v>
      </c>
      <c r="BF178" s="196">
        <f t="shared" si="25"/>
        <v>0</v>
      </c>
      <c r="BG178" s="196">
        <f t="shared" si="26"/>
        <v>0</v>
      </c>
      <c r="BH178" s="196">
        <f t="shared" si="27"/>
        <v>0</v>
      </c>
      <c r="BI178" s="196">
        <f t="shared" si="28"/>
        <v>0</v>
      </c>
      <c r="BJ178" s="15" t="s">
        <v>84</v>
      </c>
      <c r="BK178" s="196">
        <f t="shared" si="29"/>
        <v>0</v>
      </c>
      <c r="BL178" s="15" t="s">
        <v>142</v>
      </c>
      <c r="BM178" s="195" t="s">
        <v>727</v>
      </c>
    </row>
    <row r="179" spans="1:65" s="2" customFormat="1" ht="14.45" customHeight="1">
      <c r="A179" s="32"/>
      <c r="B179" s="33"/>
      <c r="C179" s="184" t="s">
        <v>477</v>
      </c>
      <c r="D179" s="184" t="s">
        <v>126</v>
      </c>
      <c r="E179" s="185" t="s">
        <v>935</v>
      </c>
      <c r="F179" s="186" t="s">
        <v>936</v>
      </c>
      <c r="G179" s="187" t="s">
        <v>148</v>
      </c>
      <c r="H179" s="188">
        <v>4</v>
      </c>
      <c r="I179" s="189"/>
      <c r="J179" s="190">
        <f t="shared" si="20"/>
        <v>0</v>
      </c>
      <c r="K179" s="186" t="s">
        <v>1</v>
      </c>
      <c r="L179" s="37"/>
      <c r="M179" s="191" t="s">
        <v>1</v>
      </c>
      <c r="N179" s="192" t="s">
        <v>41</v>
      </c>
      <c r="O179" s="69"/>
      <c r="P179" s="193">
        <f t="shared" si="21"/>
        <v>0</v>
      </c>
      <c r="Q179" s="193">
        <v>0</v>
      </c>
      <c r="R179" s="193">
        <f t="shared" si="22"/>
        <v>0</v>
      </c>
      <c r="S179" s="193">
        <v>0</v>
      </c>
      <c r="T179" s="194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5" t="s">
        <v>142</v>
      </c>
      <c r="AT179" s="195" t="s">
        <v>126</v>
      </c>
      <c r="AU179" s="195" t="s">
        <v>84</v>
      </c>
      <c r="AY179" s="15" t="s">
        <v>123</v>
      </c>
      <c r="BE179" s="196">
        <f t="shared" si="24"/>
        <v>0</v>
      </c>
      <c r="BF179" s="196">
        <f t="shared" si="25"/>
        <v>0</v>
      </c>
      <c r="BG179" s="196">
        <f t="shared" si="26"/>
        <v>0</v>
      </c>
      <c r="BH179" s="196">
        <f t="shared" si="27"/>
        <v>0</v>
      </c>
      <c r="BI179" s="196">
        <f t="shared" si="28"/>
        <v>0</v>
      </c>
      <c r="BJ179" s="15" t="s">
        <v>84</v>
      </c>
      <c r="BK179" s="196">
        <f t="shared" si="29"/>
        <v>0</v>
      </c>
      <c r="BL179" s="15" t="s">
        <v>142</v>
      </c>
      <c r="BM179" s="195" t="s">
        <v>737</v>
      </c>
    </row>
    <row r="180" spans="1:65" s="2" customFormat="1" ht="14.45" customHeight="1">
      <c r="A180" s="32"/>
      <c r="B180" s="33"/>
      <c r="C180" s="214" t="s">
        <v>482</v>
      </c>
      <c r="D180" s="214" t="s">
        <v>240</v>
      </c>
      <c r="E180" s="215" t="s">
        <v>937</v>
      </c>
      <c r="F180" s="216" t="s">
        <v>938</v>
      </c>
      <c r="G180" s="217" t="s">
        <v>240</v>
      </c>
      <c r="H180" s="218">
        <v>4</v>
      </c>
      <c r="I180" s="219"/>
      <c r="J180" s="220">
        <f t="shared" si="20"/>
        <v>0</v>
      </c>
      <c r="K180" s="216" t="s">
        <v>1</v>
      </c>
      <c r="L180" s="221"/>
      <c r="M180" s="222" t="s">
        <v>1</v>
      </c>
      <c r="N180" s="223" t="s">
        <v>41</v>
      </c>
      <c r="O180" s="69"/>
      <c r="P180" s="193">
        <f t="shared" si="21"/>
        <v>0</v>
      </c>
      <c r="Q180" s="193">
        <v>0</v>
      </c>
      <c r="R180" s="193">
        <f t="shared" si="22"/>
        <v>0</v>
      </c>
      <c r="S180" s="193">
        <v>0</v>
      </c>
      <c r="T180" s="194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5" t="s">
        <v>220</v>
      </c>
      <c r="AT180" s="195" t="s">
        <v>240</v>
      </c>
      <c r="AU180" s="195" t="s">
        <v>84</v>
      </c>
      <c r="AY180" s="15" t="s">
        <v>123</v>
      </c>
      <c r="BE180" s="196">
        <f t="shared" si="24"/>
        <v>0</v>
      </c>
      <c r="BF180" s="196">
        <f t="shared" si="25"/>
        <v>0</v>
      </c>
      <c r="BG180" s="196">
        <f t="shared" si="26"/>
        <v>0</v>
      </c>
      <c r="BH180" s="196">
        <f t="shared" si="27"/>
        <v>0</v>
      </c>
      <c r="BI180" s="196">
        <f t="shared" si="28"/>
        <v>0</v>
      </c>
      <c r="BJ180" s="15" t="s">
        <v>84</v>
      </c>
      <c r="BK180" s="196">
        <f t="shared" si="29"/>
        <v>0</v>
      </c>
      <c r="BL180" s="15" t="s">
        <v>142</v>
      </c>
      <c r="BM180" s="195" t="s">
        <v>747</v>
      </c>
    </row>
    <row r="181" spans="1:65" s="2" customFormat="1" ht="14.45" customHeight="1">
      <c r="A181" s="32"/>
      <c r="B181" s="33"/>
      <c r="C181" s="184" t="s">
        <v>488</v>
      </c>
      <c r="D181" s="184" t="s">
        <v>126</v>
      </c>
      <c r="E181" s="185" t="s">
        <v>939</v>
      </c>
      <c r="F181" s="186" t="s">
        <v>940</v>
      </c>
      <c r="G181" s="187" t="s">
        <v>148</v>
      </c>
      <c r="H181" s="188">
        <v>2.5</v>
      </c>
      <c r="I181" s="189"/>
      <c r="J181" s="190">
        <f t="shared" si="20"/>
        <v>0</v>
      </c>
      <c r="K181" s="186" t="s">
        <v>1</v>
      </c>
      <c r="L181" s="37"/>
      <c r="M181" s="191" t="s">
        <v>1</v>
      </c>
      <c r="N181" s="192" t="s">
        <v>41</v>
      </c>
      <c r="O181" s="69"/>
      <c r="P181" s="193">
        <f t="shared" si="21"/>
        <v>0</v>
      </c>
      <c r="Q181" s="193">
        <v>0</v>
      </c>
      <c r="R181" s="193">
        <f t="shared" si="22"/>
        <v>0</v>
      </c>
      <c r="S181" s="193">
        <v>0</v>
      </c>
      <c r="T181" s="194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5" t="s">
        <v>142</v>
      </c>
      <c r="AT181" s="195" t="s">
        <v>126</v>
      </c>
      <c r="AU181" s="195" t="s">
        <v>84</v>
      </c>
      <c r="AY181" s="15" t="s">
        <v>123</v>
      </c>
      <c r="BE181" s="196">
        <f t="shared" si="24"/>
        <v>0</v>
      </c>
      <c r="BF181" s="196">
        <f t="shared" si="25"/>
        <v>0</v>
      </c>
      <c r="BG181" s="196">
        <f t="shared" si="26"/>
        <v>0</v>
      </c>
      <c r="BH181" s="196">
        <f t="shared" si="27"/>
        <v>0</v>
      </c>
      <c r="BI181" s="196">
        <f t="shared" si="28"/>
        <v>0</v>
      </c>
      <c r="BJ181" s="15" t="s">
        <v>84</v>
      </c>
      <c r="BK181" s="196">
        <f t="shared" si="29"/>
        <v>0</v>
      </c>
      <c r="BL181" s="15" t="s">
        <v>142</v>
      </c>
      <c r="BM181" s="195" t="s">
        <v>756</v>
      </c>
    </row>
    <row r="182" spans="1:65" s="2" customFormat="1" ht="14.45" customHeight="1">
      <c r="A182" s="32"/>
      <c r="B182" s="33"/>
      <c r="C182" s="214" t="s">
        <v>493</v>
      </c>
      <c r="D182" s="214" t="s">
        <v>240</v>
      </c>
      <c r="E182" s="215" t="s">
        <v>941</v>
      </c>
      <c r="F182" s="216" t="s">
        <v>942</v>
      </c>
      <c r="G182" s="217" t="s">
        <v>240</v>
      </c>
      <c r="H182" s="218">
        <v>2.5</v>
      </c>
      <c r="I182" s="219"/>
      <c r="J182" s="220">
        <f t="shared" si="20"/>
        <v>0</v>
      </c>
      <c r="K182" s="216" t="s">
        <v>1</v>
      </c>
      <c r="L182" s="221"/>
      <c r="M182" s="222" t="s">
        <v>1</v>
      </c>
      <c r="N182" s="223" t="s">
        <v>41</v>
      </c>
      <c r="O182" s="69"/>
      <c r="P182" s="193">
        <f t="shared" si="21"/>
        <v>0</v>
      </c>
      <c r="Q182" s="193">
        <v>0</v>
      </c>
      <c r="R182" s="193">
        <f t="shared" si="22"/>
        <v>0</v>
      </c>
      <c r="S182" s="193">
        <v>0</v>
      </c>
      <c r="T182" s="194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5" t="s">
        <v>220</v>
      </c>
      <c r="AT182" s="195" t="s">
        <v>240</v>
      </c>
      <c r="AU182" s="195" t="s">
        <v>84</v>
      </c>
      <c r="AY182" s="15" t="s">
        <v>123</v>
      </c>
      <c r="BE182" s="196">
        <f t="shared" si="24"/>
        <v>0</v>
      </c>
      <c r="BF182" s="196">
        <f t="shared" si="25"/>
        <v>0</v>
      </c>
      <c r="BG182" s="196">
        <f t="shared" si="26"/>
        <v>0</v>
      </c>
      <c r="BH182" s="196">
        <f t="shared" si="27"/>
        <v>0</v>
      </c>
      <c r="BI182" s="196">
        <f t="shared" si="28"/>
        <v>0</v>
      </c>
      <c r="BJ182" s="15" t="s">
        <v>84</v>
      </c>
      <c r="BK182" s="196">
        <f t="shared" si="29"/>
        <v>0</v>
      </c>
      <c r="BL182" s="15" t="s">
        <v>142</v>
      </c>
      <c r="BM182" s="195" t="s">
        <v>770</v>
      </c>
    </row>
    <row r="183" spans="1:65" s="2" customFormat="1" ht="14.45" customHeight="1">
      <c r="A183" s="32"/>
      <c r="B183" s="33"/>
      <c r="C183" s="184" t="s">
        <v>499</v>
      </c>
      <c r="D183" s="184" t="s">
        <v>126</v>
      </c>
      <c r="E183" s="185" t="s">
        <v>943</v>
      </c>
      <c r="F183" s="186" t="s">
        <v>944</v>
      </c>
      <c r="G183" s="187" t="s">
        <v>148</v>
      </c>
      <c r="H183" s="188">
        <v>4</v>
      </c>
      <c r="I183" s="189"/>
      <c r="J183" s="190">
        <f t="shared" si="20"/>
        <v>0</v>
      </c>
      <c r="K183" s="186" t="s">
        <v>1</v>
      </c>
      <c r="L183" s="37"/>
      <c r="M183" s="191" t="s">
        <v>1</v>
      </c>
      <c r="N183" s="192" t="s">
        <v>41</v>
      </c>
      <c r="O183" s="69"/>
      <c r="P183" s="193">
        <f t="shared" si="21"/>
        <v>0</v>
      </c>
      <c r="Q183" s="193">
        <v>0</v>
      </c>
      <c r="R183" s="193">
        <f t="shared" si="22"/>
        <v>0</v>
      </c>
      <c r="S183" s="193">
        <v>0</v>
      </c>
      <c r="T183" s="194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5" t="s">
        <v>142</v>
      </c>
      <c r="AT183" s="195" t="s">
        <v>126</v>
      </c>
      <c r="AU183" s="195" t="s">
        <v>84</v>
      </c>
      <c r="AY183" s="15" t="s">
        <v>123</v>
      </c>
      <c r="BE183" s="196">
        <f t="shared" si="24"/>
        <v>0</v>
      </c>
      <c r="BF183" s="196">
        <f t="shared" si="25"/>
        <v>0</v>
      </c>
      <c r="BG183" s="196">
        <f t="shared" si="26"/>
        <v>0</v>
      </c>
      <c r="BH183" s="196">
        <f t="shared" si="27"/>
        <v>0</v>
      </c>
      <c r="BI183" s="196">
        <f t="shared" si="28"/>
        <v>0</v>
      </c>
      <c r="BJ183" s="15" t="s">
        <v>84</v>
      </c>
      <c r="BK183" s="196">
        <f t="shared" si="29"/>
        <v>0</v>
      </c>
      <c r="BL183" s="15" t="s">
        <v>142</v>
      </c>
      <c r="BM183" s="195" t="s">
        <v>780</v>
      </c>
    </row>
    <row r="184" spans="1:65" s="2" customFormat="1" ht="14.45" customHeight="1">
      <c r="A184" s="32"/>
      <c r="B184" s="33"/>
      <c r="C184" s="184" t="s">
        <v>503</v>
      </c>
      <c r="D184" s="184" t="s">
        <v>126</v>
      </c>
      <c r="E184" s="185" t="s">
        <v>945</v>
      </c>
      <c r="F184" s="186" t="s">
        <v>946</v>
      </c>
      <c r="G184" s="187" t="s">
        <v>148</v>
      </c>
      <c r="H184" s="188">
        <v>60</v>
      </c>
      <c r="I184" s="189"/>
      <c r="J184" s="190">
        <f t="shared" si="20"/>
        <v>0</v>
      </c>
      <c r="K184" s="186" t="s">
        <v>1</v>
      </c>
      <c r="L184" s="37"/>
      <c r="M184" s="191" t="s">
        <v>1</v>
      </c>
      <c r="N184" s="192" t="s">
        <v>41</v>
      </c>
      <c r="O184" s="69"/>
      <c r="P184" s="193">
        <f t="shared" si="21"/>
        <v>0</v>
      </c>
      <c r="Q184" s="193">
        <v>0</v>
      </c>
      <c r="R184" s="193">
        <f t="shared" si="22"/>
        <v>0</v>
      </c>
      <c r="S184" s="193">
        <v>0</v>
      </c>
      <c r="T184" s="194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5" t="s">
        <v>142</v>
      </c>
      <c r="AT184" s="195" t="s">
        <v>126</v>
      </c>
      <c r="AU184" s="195" t="s">
        <v>84</v>
      </c>
      <c r="AY184" s="15" t="s">
        <v>123</v>
      </c>
      <c r="BE184" s="196">
        <f t="shared" si="24"/>
        <v>0</v>
      </c>
      <c r="BF184" s="196">
        <f t="shared" si="25"/>
        <v>0</v>
      </c>
      <c r="BG184" s="196">
        <f t="shared" si="26"/>
        <v>0</v>
      </c>
      <c r="BH184" s="196">
        <f t="shared" si="27"/>
        <v>0</v>
      </c>
      <c r="BI184" s="196">
        <f t="shared" si="28"/>
        <v>0</v>
      </c>
      <c r="BJ184" s="15" t="s">
        <v>84</v>
      </c>
      <c r="BK184" s="196">
        <f t="shared" si="29"/>
        <v>0</v>
      </c>
      <c r="BL184" s="15" t="s">
        <v>142</v>
      </c>
      <c r="BM184" s="195" t="s">
        <v>790</v>
      </c>
    </row>
    <row r="185" spans="1:65" s="2" customFormat="1" ht="14.45" customHeight="1">
      <c r="A185" s="32"/>
      <c r="B185" s="33"/>
      <c r="C185" s="184" t="s">
        <v>508</v>
      </c>
      <c r="D185" s="184" t="s">
        <v>126</v>
      </c>
      <c r="E185" s="185" t="s">
        <v>947</v>
      </c>
      <c r="F185" s="186" t="s">
        <v>948</v>
      </c>
      <c r="G185" s="187" t="s">
        <v>255</v>
      </c>
      <c r="H185" s="188">
        <v>60</v>
      </c>
      <c r="I185" s="189"/>
      <c r="J185" s="190">
        <f t="shared" si="20"/>
        <v>0</v>
      </c>
      <c r="K185" s="186" t="s">
        <v>1</v>
      </c>
      <c r="L185" s="37"/>
      <c r="M185" s="191" t="s">
        <v>1</v>
      </c>
      <c r="N185" s="192" t="s">
        <v>41</v>
      </c>
      <c r="O185" s="69"/>
      <c r="P185" s="193">
        <f t="shared" si="21"/>
        <v>0</v>
      </c>
      <c r="Q185" s="193">
        <v>0</v>
      </c>
      <c r="R185" s="193">
        <f t="shared" si="22"/>
        <v>0</v>
      </c>
      <c r="S185" s="193">
        <v>0</v>
      </c>
      <c r="T185" s="194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5" t="s">
        <v>142</v>
      </c>
      <c r="AT185" s="195" t="s">
        <v>126</v>
      </c>
      <c r="AU185" s="195" t="s">
        <v>84</v>
      </c>
      <c r="AY185" s="15" t="s">
        <v>123</v>
      </c>
      <c r="BE185" s="196">
        <f t="shared" si="24"/>
        <v>0</v>
      </c>
      <c r="BF185" s="196">
        <f t="shared" si="25"/>
        <v>0</v>
      </c>
      <c r="BG185" s="196">
        <f t="shared" si="26"/>
        <v>0</v>
      </c>
      <c r="BH185" s="196">
        <f t="shared" si="27"/>
        <v>0</v>
      </c>
      <c r="BI185" s="196">
        <f t="shared" si="28"/>
        <v>0</v>
      </c>
      <c r="BJ185" s="15" t="s">
        <v>84</v>
      </c>
      <c r="BK185" s="196">
        <f t="shared" si="29"/>
        <v>0</v>
      </c>
      <c r="BL185" s="15" t="s">
        <v>142</v>
      </c>
      <c r="BM185" s="195" t="s">
        <v>800</v>
      </c>
    </row>
    <row r="186" spans="1:65" s="2" customFormat="1" ht="14.45" customHeight="1">
      <c r="A186" s="32"/>
      <c r="B186" s="33"/>
      <c r="C186" s="184" t="s">
        <v>514</v>
      </c>
      <c r="D186" s="184" t="s">
        <v>126</v>
      </c>
      <c r="E186" s="185" t="s">
        <v>949</v>
      </c>
      <c r="F186" s="186" t="s">
        <v>915</v>
      </c>
      <c r="G186" s="187" t="s">
        <v>1</v>
      </c>
      <c r="H186" s="188">
        <v>145.51</v>
      </c>
      <c r="I186" s="189"/>
      <c r="J186" s="190">
        <f t="shared" si="20"/>
        <v>0</v>
      </c>
      <c r="K186" s="186" t="s">
        <v>1</v>
      </c>
      <c r="L186" s="37"/>
      <c r="M186" s="191" t="s">
        <v>1</v>
      </c>
      <c r="N186" s="192" t="s">
        <v>41</v>
      </c>
      <c r="O186" s="69"/>
      <c r="P186" s="193">
        <f t="shared" si="21"/>
        <v>0</v>
      </c>
      <c r="Q186" s="193">
        <v>0</v>
      </c>
      <c r="R186" s="193">
        <f t="shared" si="22"/>
        <v>0</v>
      </c>
      <c r="S186" s="193">
        <v>0</v>
      </c>
      <c r="T186" s="194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5" t="s">
        <v>142</v>
      </c>
      <c r="AT186" s="195" t="s">
        <v>126</v>
      </c>
      <c r="AU186" s="195" t="s">
        <v>84</v>
      </c>
      <c r="AY186" s="15" t="s">
        <v>123</v>
      </c>
      <c r="BE186" s="196">
        <f t="shared" si="24"/>
        <v>0</v>
      </c>
      <c r="BF186" s="196">
        <f t="shared" si="25"/>
        <v>0</v>
      </c>
      <c r="BG186" s="196">
        <f t="shared" si="26"/>
        <v>0</v>
      </c>
      <c r="BH186" s="196">
        <f t="shared" si="27"/>
        <v>0</v>
      </c>
      <c r="BI186" s="196">
        <f t="shared" si="28"/>
        <v>0</v>
      </c>
      <c r="BJ186" s="15" t="s">
        <v>84</v>
      </c>
      <c r="BK186" s="196">
        <f t="shared" si="29"/>
        <v>0</v>
      </c>
      <c r="BL186" s="15" t="s">
        <v>142</v>
      </c>
      <c r="BM186" s="195" t="s">
        <v>950</v>
      </c>
    </row>
    <row r="187" spans="1:65" s="2" customFormat="1" ht="14.45" customHeight="1">
      <c r="A187" s="32"/>
      <c r="B187" s="33"/>
      <c r="C187" s="184" t="s">
        <v>518</v>
      </c>
      <c r="D187" s="184" t="s">
        <v>126</v>
      </c>
      <c r="E187" s="185" t="s">
        <v>951</v>
      </c>
      <c r="F187" s="186" t="s">
        <v>917</v>
      </c>
      <c r="G187" s="187" t="s">
        <v>1</v>
      </c>
      <c r="H187" s="188">
        <v>145.51</v>
      </c>
      <c r="I187" s="189"/>
      <c r="J187" s="190">
        <f t="shared" si="20"/>
        <v>0</v>
      </c>
      <c r="K187" s="186" t="s">
        <v>1</v>
      </c>
      <c r="L187" s="37"/>
      <c r="M187" s="191" t="s">
        <v>1</v>
      </c>
      <c r="N187" s="192" t="s">
        <v>41</v>
      </c>
      <c r="O187" s="69"/>
      <c r="P187" s="193">
        <f t="shared" si="21"/>
        <v>0</v>
      </c>
      <c r="Q187" s="193">
        <v>0</v>
      </c>
      <c r="R187" s="193">
        <f t="shared" si="22"/>
        <v>0</v>
      </c>
      <c r="S187" s="193">
        <v>0</v>
      </c>
      <c r="T187" s="194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5" t="s">
        <v>142</v>
      </c>
      <c r="AT187" s="195" t="s">
        <v>126</v>
      </c>
      <c r="AU187" s="195" t="s">
        <v>84</v>
      </c>
      <c r="AY187" s="15" t="s">
        <v>123</v>
      </c>
      <c r="BE187" s="196">
        <f t="shared" si="24"/>
        <v>0</v>
      </c>
      <c r="BF187" s="196">
        <f t="shared" si="25"/>
        <v>0</v>
      </c>
      <c r="BG187" s="196">
        <f t="shared" si="26"/>
        <v>0</v>
      </c>
      <c r="BH187" s="196">
        <f t="shared" si="27"/>
        <v>0</v>
      </c>
      <c r="BI187" s="196">
        <f t="shared" si="28"/>
        <v>0</v>
      </c>
      <c r="BJ187" s="15" t="s">
        <v>84</v>
      </c>
      <c r="BK187" s="196">
        <f t="shared" si="29"/>
        <v>0</v>
      </c>
      <c r="BL187" s="15" t="s">
        <v>142</v>
      </c>
      <c r="BM187" s="195" t="s">
        <v>952</v>
      </c>
    </row>
    <row r="188" spans="1:65" s="2" customFormat="1" ht="14.45" customHeight="1">
      <c r="A188" s="32"/>
      <c r="B188" s="33"/>
      <c r="C188" s="184" t="s">
        <v>522</v>
      </c>
      <c r="D188" s="184" t="s">
        <v>126</v>
      </c>
      <c r="E188" s="185" t="s">
        <v>920</v>
      </c>
      <c r="F188" s="186" t="s">
        <v>921</v>
      </c>
      <c r="G188" s="187" t="s">
        <v>1</v>
      </c>
      <c r="H188" s="188">
        <v>16221.16</v>
      </c>
      <c r="I188" s="189"/>
      <c r="J188" s="190">
        <f t="shared" si="20"/>
        <v>0</v>
      </c>
      <c r="K188" s="186" t="s">
        <v>1</v>
      </c>
      <c r="L188" s="37"/>
      <c r="M188" s="191" t="s">
        <v>1</v>
      </c>
      <c r="N188" s="192" t="s">
        <v>41</v>
      </c>
      <c r="O188" s="69"/>
      <c r="P188" s="193">
        <f t="shared" si="21"/>
        <v>0</v>
      </c>
      <c r="Q188" s="193">
        <v>0</v>
      </c>
      <c r="R188" s="193">
        <f t="shared" si="22"/>
        <v>0</v>
      </c>
      <c r="S188" s="193">
        <v>0</v>
      </c>
      <c r="T188" s="194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5" t="s">
        <v>142</v>
      </c>
      <c r="AT188" s="195" t="s">
        <v>126</v>
      </c>
      <c r="AU188" s="195" t="s">
        <v>84</v>
      </c>
      <c r="AY188" s="15" t="s">
        <v>123</v>
      </c>
      <c r="BE188" s="196">
        <f t="shared" si="24"/>
        <v>0</v>
      </c>
      <c r="BF188" s="196">
        <f t="shared" si="25"/>
        <v>0</v>
      </c>
      <c r="BG188" s="196">
        <f t="shared" si="26"/>
        <v>0</v>
      </c>
      <c r="BH188" s="196">
        <f t="shared" si="27"/>
        <v>0</v>
      </c>
      <c r="BI188" s="196">
        <f t="shared" si="28"/>
        <v>0</v>
      </c>
      <c r="BJ188" s="15" t="s">
        <v>84</v>
      </c>
      <c r="BK188" s="196">
        <f t="shared" si="29"/>
        <v>0</v>
      </c>
      <c r="BL188" s="15" t="s">
        <v>142</v>
      </c>
      <c r="BM188" s="195" t="s">
        <v>953</v>
      </c>
    </row>
    <row r="189" spans="1:65" s="12" customFormat="1" ht="25.9" customHeight="1">
      <c r="B189" s="168"/>
      <c r="C189" s="169"/>
      <c r="D189" s="170" t="s">
        <v>75</v>
      </c>
      <c r="E189" s="171" t="s">
        <v>954</v>
      </c>
      <c r="F189" s="171" t="s">
        <v>955</v>
      </c>
      <c r="G189" s="169"/>
      <c r="H189" s="169"/>
      <c r="I189" s="172"/>
      <c r="J189" s="173">
        <f>BK189</f>
        <v>0</v>
      </c>
      <c r="K189" s="169"/>
      <c r="L189" s="174"/>
      <c r="M189" s="175"/>
      <c r="N189" s="176"/>
      <c r="O189" s="176"/>
      <c r="P189" s="177">
        <f>P190</f>
        <v>0</v>
      </c>
      <c r="Q189" s="176"/>
      <c r="R189" s="177">
        <f>R190</f>
        <v>0</v>
      </c>
      <c r="S189" s="176"/>
      <c r="T189" s="178">
        <f>T190</f>
        <v>0</v>
      </c>
      <c r="AR189" s="179" t="s">
        <v>84</v>
      </c>
      <c r="AT189" s="180" t="s">
        <v>75</v>
      </c>
      <c r="AU189" s="180" t="s">
        <v>76</v>
      </c>
      <c r="AY189" s="179" t="s">
        <v>123</v>
      </c>
      <c r="BK189" s="181">
        <f>BK190</f>
        <v>0</v>
      </c>
    </row>
    <row r="190" spans="1:65" s="2" customFormat="1" ht="24.2" customHeight="1">
      <c r="A190" s="32"/>
      <c r="B190" s="33"/>
      <c r="C190" s="184" t="s">
        <v>526</v>
      </c>
      <c r="D190" s="184" t="s">
        <v>126</v>
      </c>
      <c r="E190" s="185" t="s">
        <v>956</v>
      </c>
      <c r="F190" s="186" t="s">
        <v>957</v>
      </c>
      <c r="G190" s="187" t="s">
        <v>958</v>
      </c>
      <c r="H190" s="188">
        <v>1</v>
      </c>
      <c r="I190" s="189"/>
      <c r="J190" s="190">
        <f>ROUND(I190*H190,2)</f>
        <v>0</v>
      </c>
      <c r="K190" s="186" t="s">
        <v>1</v>
      </c>
      <c r="L190" s="37"/>
      <c r="M190" s="191" t="s">
        <v>1</v>
      </c>
      <c r="N190" s="192" t="s">
        <v>41</v>
      </c>
      <c r="O190" s="69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5" t="s">
        <v>142</v>
      </c>
      <c r="AT190" s="195" t="s">
        <v>126</v>
      </c>
      <c r="AU190" s="195" t="s">
        <v>84</v>
      </c>
      <c r="AY190" s="15" t="s">
        <v>123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5" t="s">
        <v>84</v>
      </c>
      <c r="BK190" s="196">
        <f>ROUND(I190*H190,2)</f>
        <v>0</v>
      </c>
      <c r="BL190" s="15" t="s">
        <v>142</v>
      </c>
      <c r="BM190" s="195" t="s">
        <v>959</v>
      </c>
    </row>
    <row r="191" spans="1:65" s="12" customFormat="1" ht="25.9" customHeight="1">
      <c r="B191" s="168"/>
      <c r="C191" s="169"/>
      <c r="D191" s="170" t="s">
        <v>75</v>
      </c>
      <c r="E191" s="171" t="s">
        <v>960</v>
      </c>
      <c r="F191" s="171" t="s">
        <v>961</v>
      </c>
      <c r="G191" s="169"/>
      <c r="H191" s="169"/>
      <c r="I191" s="172"/>
      <c r="J191" s="173">
        <f>BK191</f>
        <v>0</v>
      </c>
      <c r="K191" s="169"/>
      <c r="L191" s="174"/>
      <c r="M191" s="175"/>
      <c r="N191" s="176"/>
      <c r="O191" s="176"/>
      <c r="P191" s="177">
        <f>SUM(P192:P193)</f>
        <v>0</v>
      </c>
      <c r="Q191" s="176"/>
      <c r="R191" s="177">
        <f>SUM(R192:R193)</f>
        <v>0</v>
      </c>
      <c r="S191" s="176"/>
      <c r="T191" s="178">
        <f>SUM(T192:T193)</f>
        <v>0</v>
      </c>
      <c r="AR191" s="179" t="s">
        <v>84</v>
      </c>
      <c r="AT191" s="180" t="s">
        <v>75</v>
      </c>
      <c r="AU191" s="180" t="s">
        <v>76</v>
      </c>
      <c r="AY191" s="179" t="s">
        <v>123</v>
      </c>
      <c r="BK191" s="181">
        <f>SUM(BK192:BK193)</f>
        <v>0</v>
      </c>
    </row>
    <row r="192" spans="1:65" s="2" customFormat="1" ht="14.45" customHeight="1">
      <c r="A192" s="32"/>
      <c r="B192" s="33"/>
      <c r="C192" s="184" t="s">
        <v>532</v>
      </c>
      <c r="D192" s="184" t="s">
        <v>126</v>
      </c>
      <c r="E192" s="185" t="s">
        <v>962</v>
      </c>
      <c r="F192" s="186" t="s">
        <v>963</v>
      </c>
      <c r="G192" s="187" t="s">
        <v>926</v>
      </c>
      <c r="H192" s="188">
        <v>50</v>
      </c>
      <c r="I192" s="189"/>
      <c r="J192" s="190">
        <f>ROUND(I192*H192,2)</f>
        <v>0</v>
      </c>
      <c r="K192" s="186" t="s">
        <v>1</v>
      </c>
      <c r="L192" s="37"/>
      <c r="M192" s="191" t="s">
        <v>1</v>
      </c>
      <c r="N192" s="192" t="s">
        <v>41</v>
      </c>
      <c r="O192" s="69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5" t="s">
        <v>142</v>
      </c>
      <c r="AT192" s="195" t="s">
        <v>126</v>
      </c>
      <c r="AU192" s="195" t="s">
        <v>84</v>
      </c>
      <c r="AY192" s="15" t="s">
        <v>123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5" t="s">
        <v>84</v>
      </c>
      <c r="BK192" s="196">
        <f>ROUND(I192*H192,2)</f>
        <v>0</v>
      </c>
      <c r="BL192" s="15" t="s">
        <v>142</v>
      </c>
      <c r="BM192" s="195" t="s">
        <v>964</v>
      </c>
    </row>
    <row r="193" spans="1:65" s="2" customFormat="1" ht="14.45" customHeight="1">
      <c r="A193" s="32"/>
      <c r="B193" s="33"/>
      <c r="C193" s="184" t="s">
        <v>536</v>
      </c>
      <c r="D193" s="184" t="s">
        <v>126</v>
      </c>
      <c r="E193" s="185" t="s">
        <v>965</v>
      </c>
      <c r="F193" s="186" t="s">
        <v>966</v>
      </c>
      <c r="G193" s="187" t="s">
        <v>926</v>
      </c>
      <c r="H193" s="188">
        <v>50</v>
      </c>
      <c r="I193" s="189"/>
      <c r="J193" s="190">
        <f>ROUND(I193*H193,2)</f>
        <v>0</v>
      </c>
      <c r="K193" s="186" t="s">
        <v>1</v>
      </c>
      <c r="L193" s="37"/>
      <c r="M193" s="191" t="s">
        <v>1</v>
      </c>
      <c r="N193" s="192" t="s">
        <v>41</v>
      </c>
      <c r="O193" s="69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5" t="s">
        <v>142</v>
      </c>
      <c r="AT193" s="195" t="s">
        <v>126</v>
      </c>
      <c r="AU193" s="195" t="s">
        <v>84</v>
      </c>
      <c r="AY193" s="15" t="s">
        <v>123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5" t="s">
        <v>84</v>
      </c>
      <c r="BK193" s="196">
        <f>ROUND(I193*H193,2)</f>
        <v>0</v>
      </c>
      <c r="BL193" s="15" t="s">
        <v>142</v>
      </c>
      <c r="BM193" s="195" t="s">
        <v>967</v>
      </c>
    </row>
    <row r="194" spans="1:65" s="12" customFormat="1" ht="25.9" customHeight="1">
      <c r="B194" s="168"/>
      <c r="C194" s="169"/>
      <c r="D194" s="170" t="s">
        <v>75</v>
      </c>
      <c r="E194" s="171" t="s">
        <v>968</v>
      </c>
      <c r="F194" s="171" t="s">
        <v>969</v>
      </c>
      <c r="G194" s="169"/>
      <c r="H194" s="169"/>
      <c r="I194" s="172"/>
      <c r="J194" s="173">
        <f>BK194</f>
        <v>0</v>
      </c>
      <c r="K194" s="169"/>
      <c r="L194" s="174"/>
      <c r="M194" s="175"/>
      <c r="N194" s="176"/>
      <c r="O194" s="176"/>
      <c r="P194" s="177">
        <f>SUM(P195:P204)</f>
        <v>0</v>
      </c>
      <c r="Q194" s="176"/>
      <c r="R194" s="177">
        <f>SUM(R195:R204)</f>
        <v>0</v>
      </c>
      <c r="S194" s="176"/>
      <c r="T194" s="178">
        <f>SUM(T195:T204)</f>
        <v>0</v>
      </c>
      <c r="AR194" s="179" t="s">
        <v>84</v>
      </c>
      <c r="AT194" s="180" t="s">
        <v>75</v>
      </c>
      <c r="AU194" s="180" t="s">
        <v>76</v>
      </c>
      <c r="AY194" s="179" t="s">
        <v>123</v>
      </c>
      <c r="BK194" s="181">
        <f>SUM(BK195:BK204)</f>
        <v>0</v>
      </c>
    </row>
    <row r="195" spans="1:65" s="2" customFormat="1" ht="14.45" customHeight="1">
      <c r="A195" s="32"/>
      <c r="B195" s="33"/>
      <c r="C195" s="214" t="s">
        <v>541</v>
      </c>
      <c r="D195" s="214" t="s">
        <v>240</v>
      </c>
      <c r="E195" s="215" t="s">
        <v>970</v>
      </c>
      <c r="F195" s="216" t="s">
        <v>971</v>
      </c>
      <c r="G195" s="217" t="s">
        <v>821</v>
      </c>
      <c r="H195" s="218">
        <v>1</v>
      </c>
      <c r="I195" s="219"/>
      <c r="J195" s="220">
        <f t="shared" ref="J195:J204" si="30">ROUND(I195*H195,2)</f>
        <v>0</v>
      </c>
      <c r="K195" s="216" t="s">
        <v>1</v>
      </c>
      <c r="L195" s="221"/>
      <c r="M195" s="222" t="s">
        <v>1</v>
      </c>
      <c r="N195" s="223" t="s">
        <v>41</v>
      </c>
      <c r="O195" s="69"/>
      <c r="P195" s="193">
        <f t="shared" ref="P195:P204" si="31">O195*H195</f>
        <v>0</v>
      </c>
      <c r="Q195" s="193">
        <v>0</v>
      </c>
      <c r="R195" s="193">
        <f t="shared" ref="R195:R204" si="32">Q195*H195</f>
        <v>0</v>
      </c>
      <c r="S195" s="193">
        <v>0</v>
      </c>
      <c r="T195" s="194">
        <f t="shared" ref="T195:T204" si="33"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5" t="s">
        <v>220</v>
      </c>
      <c r="AT195" s="195" t="s">
        <v>240</v>
      </c>
      <c r="AU195" s="195" t="s">
        <v>84</v>
      </c>
      <c r="AY195" s="15" t="s">
        <v>123</v>
      </c>
      <c r="BE195" s="196">
        <f t="shared" ref="BE195:BE204" si="34">IF(N195="základní",J195,0)</f>
        <v>0</v>
      </c>
      <c r="BF195" s="196">
        <f t="shared" ref="BF195:BF204" si="35">IF(N195="snížená",J195,0)</f>
        <v>0</v>
      </c>
      <c r="BG195" s="196">
        <f t="shared" ref="BG195:BG204" si="36">IF(N195="zákl. přenesená",J195,0)</f>
        <v>0</v>
      </c>
      <c r="BH195" s="196">
        <f t="shared" ref="BH195:BH204" si="37">IF(N195="sníž. přenesená",J195,0)</f>
        <v>0</v>
      </c>
      <c r="BI195" s="196">
        <f t="shared" ref="BI195:BI204" si="38">IF(N195="nulová",J195,0)</f>
        <v>0</v>
      </c>
      <c r="BJ195" s="15" t="s">
        <v>84</v>
      </c>
      <c r="BK195" s="196">
        <f t="shared" ref="BK195:BK204" si="39">ROUND(I195*H195,2)</f>
        <v>0</v>
      </c>
      <c r="BL195" s="15" t="s">
        <v>142</v>
      </c>
      <c r="BM195" s="195" t="s">
        <v>972</v>
      </c>
    </row>
    <row r="196" spans="1:65" s="2" customFormat="1" ht="14.45" customHeight="1">
      <c r="A196" s="32"/>
      <c r="B196" s="33"/>
      <c r="C196" s="214" t="s">
        <v>545</v>
      </c>
      <c r="D196" s="214" t="s">
        <v>240</v>
      </c>
      <c r="E196" s="215" t="s">
        <v>973</v>
      </c>
      <c r="F196" s="216" t="s">
        <v>974</v>
      </c>
      <c r="G196" s="217" t="s">
        <v>821</v>
      </c>
      <c r="H196" s="218">
        <v>3</v>
      </c>
      <c r="I196" s="219"/>
      <c r="J196" s="220">
        <f t="shared" si="30"/>
        <v>0</v>
      </c>
      <c r="K196" s="216" t="s">
        <v>1</v>
      </c>
      <c r="L196" s="221"/>
      <c r="M196" s="222" t="s">
        <v>1</v>
      </c>
      <c r="N196" s="223" t="s">
        <v>41</v>
      </c>
      <c r="O196" s="69"/>
      <c r="P196" s="193">
        <f t="shared" si="31"/>
        <v>0</v>
      </c>
      <c r="Q196" s="193">
        <v>0</v>
      </c>
      <c r="R196" s="193">
        <f t="shared" si="32"/>
        <v>0</v>
      </c>
      <c r="S196" s="193">
        <v>0</v>
      </c>
      <c r="T196" s="194">
        <f t="shared" si="3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5" t="s">
        <v>220</v>
      </c>
      <c r="AT196" s="195" t="s">
        <v>240</v>
      </c>
      <c r="AU196" s="195" t="s">
        <v>84</v>
      </c>
      <c r="AY196" s="15" t="s">
        <v>123</v>
      </c>
      <c r="BE196" s="196">
        <f t="shared" si="34"/>
        <v>0</v>
      </c>
      <c r="BF196" s="196">
        <f t="shared" si="35"/>
        <v>0</v>
      </c>
      <c r="BG196" s="196">
        <f t="shared" si="36"/>
        <v>0</v>
      </c>
      <c r="BH196" s="196">
        <f t="shared" si="37"/>
        <v>0</v>
      </c>
      <c r="BI196" s="196">
        <f t="shared" si="38"/>
        <v>0</v>
      </c>
      <c r="BJ196" s="15" t="s">
        <v>84</v>
      </c>
      <c r="BK196" s="196">
        <f t="shared" si="39"/>
        <v>0</v>
      </c>
      <c r="BL196" s="15" t="s">
        <v>142</v>
      </c>
      <c r="BM196" s="195" t="s">
        <v>975</v>
      </c>
    </row>
    <row r="197" spans="1:65" s="2" customFormat="1" ht="14.45" customHeight="1">
      <c r="A197" s="32"/>
      <c r="B197" s="33"/>
      <c r="C197" s="214" t="s">
        <v>548</v>
      </c>
      <c r="D197" s="214" t="s">
        <v>240</v>
      </c>
      <c r="E197" s="215" t="s">
        <v>976</v>
      </c>
      <c r="F197" s="216" t="s">
        <v>977</v>
      </c>
      <c r="G197" s="217" t="s">
        <v>821</v>
      </c>
      <c r="H197" s="218">
        <v>1</v>
      </c>
      <c r="I197" s="219"/>
      <c r="J197" s="220">
        <f t="shared" si="30"/>
        <v>0</v>
      </c>
      <c r="K197" s="216" t="s">
        <v>1</v>
      </c>
      <c r="L197" s="221"/>
      <c r="M197" s="222" t="s">
        <v>1</v>
      </c>
      <c r="N197" s="223" t="s">
        <v>41</v>
      </c>
      <c r="O197" s="69"/>
      <c r="P197" s="193">
        <f t="shared" si="31"/>
        <v>0</v>
      </c>
      <c r="Q197" s="193">
        <v>0</v>
      </c>
      <c r="R197" s="193">
        <f t="shared" si="32"/>
        <v>0</v>
      </c>
      <c r="S197" s="193">
        <v>0</v>
      </c>
      <c r="T197" s="194">
        <f t="shared" si="3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5" t="s">
        <v>220</v>
      </c>
      <c r="AT197" s="195" t="s">
        <v>240</v>
      </c>
      <c r="AU197" s="195" t="s">
        <v>84</v>
      </c>
      <c r="AY197" s="15" t="s">
        <v>123</v>
      </c>
      <c r="BE197" s="196">
        <f t="shared" si="34"/>
        <v>0</v>
      </c>
      <c r="BF197" s="196">
        <f t="shared" si="35"/>
        <v>0</v>
      </c>
      <c r="BG197" s="196">
        <f t="shared" si="36"/>
        <v>0</v>
      </c>
      <c r="BH197" s="196">
        <f t="shared" si="37"/>
        <v>0</v>
      </c>
      <c r="BI197" s="196">
        <f t="shared" si="38"/>
        <v>0</v>
      </c>
      <c r="BJ197" s="15" t="s">
        <v>84</v>
      </c>
      <c r="BK197" s="196">
        <f t="shared" si="39"/>
        <v>0</v>
      </c>
      <c r="BL197" s="15" t="s">
        <v>142</v>
      </c>
      <c r="BM197" s="195" t="s">
        <v>978</v>
      </c>
    </row>
    <row r="198" spans="1:65" s="2" customFormat="1" ht="14.45" customHeight="1">
      <c r="A198" s="32"/>
      <c r="B198" s="33"/>
      <c r="C198" s="214" t="s">
        <v>552</v>
      </c>
      <c r="D198" s="214" t="s">
        <v>240</v>
      </c>
      <c r="E198" s="215" t="s">
        <v>979</v>
      </c>
      <c r="F198" s="216" t="s">
        <v>980</v>
      </c>
      <c r="G198" s="217" t="s">
        <v>821</v>
      </c>
      <c r="H198" s="218">
        <v>1</v>
      </c>
      <c r="I198" s="219"/>
      <c r="J198" s="220">
        <f t="shared" si="30"/>
        <v>0</v>
      </c>
      <c r="K198" s="216" t="s">
        <v>1</v>
      </c>
      <c r="L198" s="221"/>
      <c r="M198" s="222" t="s">
        <v>1</v>
      </c>
      <c r="N198" s="223" t="s">
        <v>41</v>
      </c>
      <c r="O198" s="69"/>
      <c r="P198" s="193">
        <f t="shared" si="31"/>
        <v>0</v>
      </c>
      <c r="Q198" s="193">
        <v>0</v>
      </c>
      <c r="R198" s="193">
        <f t="shared" si="32"/>
        <v>0</v>
      </c>
      <c r="S198" s="193">
        <v>0</v>
      </c>
      <c r="T198" s="194">
        <f t="shared" si="3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5" t="s">
        <v>220</v>
      </c>
      <c r="AT198" s="195" t="s">
        <v>240</v>
      </c>
      <c r="AU198" s="195" t="s">
        <v>84</v>
      </c>
      <c r="AY198" s="15" t="s">
        <v>123</v>
      </c>
      <c r="BE198" s="196">
        <f t="shared" si="34"/>
        <v>0</v>
      </c>
      <c r="BF198" s="196">
        <f t="shared" si="35"/>
        <v>0</v>
      </c>
      <c r="BG198" s="196">
        <f t="shared" si="36"/>
        <v>0</v>
      </c>
      <c r="BH198" s="196">
        <f t="shared" si="37"/>
        <v>0</v>
      </c>
      <c r="BI198" s="196">
        <f t="shared" si="38"/>
        <v>0</v>
      </c>
      <c r="BJ198" s="15" t="s">
        <v>84</v>
      </c>
      <c r="BK198" s="196">
        <f t="shared" si="39"/>
        <v>0</v>
      </c>
      <c r="BL198" s="15" t="s">
        <v>142</v>
      </c>
      <c r="BM198" s="195" t="s">
        <v>981</v>
      </c>
    </row>
    <row r="199" spans="1:65" s="2" customFormat="1" ht="14.45" customHeight="1">
      <c r="A199" s="32"/>
      <c r="B199" s="33"/>
      <c r="C199" s="214" t="s">
        <v>554</v>
      </c>
      <c r="D199" s="214" t="s">
        <v>240</v>
      </c>
      <c r="E199" s="215" t="s">
        <v>982</v>
      </c>
      <c r="F199" s="216" t="s">
        <v>983</v>
      </c>
      <c r="G199" s="217" t="s">
        <v>821</v>
      </c>
      <c r="H199" s="218">
        <v>1</v>
      </c>
      <c r="I199" s="219"/>
      <c r="J199" s="220">
        <f t="shared" si="30"/>
        <v>0</v>
      </c>
      <c r="K199" s="216" t="s">
        <v>1</v>
      </c>
      <c r="L199" s="221"/>
      <c r="M199" s="222" t="s">
        <v>1</v>
      </c>
      <c r="N199" s="223" t="s">
        <v>41</v>
      </c>
      <c r="O199" s="69"/>
      <c r="P199" s="193">
        <f t="shared" si="31"/>
        <v>0</v>
      </c>
      <c r="Q199" s="193">
        <v>0</v>
      </c>
      <c r="R199" s="193">
        <f t="shared" si="32"/>
        <v>0</v>
      </c>
      <c r="S199" s="193">
        <v>0</v>
      </c>
      <c r="T199" s="194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5" t="s">
        <v>220</v>
      </c>
      <c r="AT199" s="195" t="s">
        <v>240</v>
      </c>
      <c r="AU199" s="195" t="s">
        <v>84</v>
      </c>
      <c r="AY199" s="15" t="s">
        <v>123</v>
      </c>
      <c r="BE199" s="196">
        <f t="shared" si="34"/>
        <v>0</v>
      </c>
      <c r="BF199" s="196">
        <f t="shared" si="35"/>
        <v>0</v>
      </c>
      <c r="BG199" s="196">
        <f t="shared" si="36"/>
        <v>0</v>
      </c>
      <c r="BH199" s="196">
        <f t="shared" si="37"/>
        <v>0</v>
      </c>
      <c r="BI199" s="196">
        <f t="shared" si="38"/>
        <v>0</v>
      </c>
      <c r="BJ199" s="15" t="s">
        <v>84</v>
      </c>
      <c r="BK199" s="196">
        <f t="shared" si="39"/>
        <v>0</v>
      </c>
      <c r="BL199" s="15" t="s">
        <v>142</v>
      </c>
      <c r="BM199" s="195" t="s">
        <v>984</v>
      </c>
    </row>
    <row r="200" spans="1:65" s="2" customFormat="1" ht="14.45" customHeight="1">
      <c r="A200" s="32"/>
      <c r="B200" s="33"/>
      <c r="C200" s="214" t="s">
        <v>559</v>
      </c>
      <c r="D200" s="214" t="s">
        <v>240</v>
      </c>
      <c r="E200" s="215" t="s">
        <v>985</v>
      </c>
      <c r="F200" s="216" t="s">
        <v>986</v>
      </c>
      <c r="G200" s="217" t="s">
        <v>821</v>
      </c>
      <c r="H200" s="218">
        <v>1</v>
      </c>
      <c r="I200" s="219"/>
      <c r="J200" s="220">
        <f t="shared" si="30"/>
        <v>0</v>
      </c>
      <c r="K200" s="216" t="s">
        <v>1</v>
      </c>
      <c r="L200" s="221"/>
      <c r="M200" s="222" t="s">
        <v>1</v>
      </c>
      <c r="N200" s="223" t="s">
        <v>41</v>
      </c>
      <c r="O200" s="69"/>
      <c r="P200" s="193">
        <f t="shared" si="31"/>
        <v>0</v>
      </c>
      <c r="Q200" s="193">
        <v>0</v>
      </c>
      <c r="R200" s="193">
        <f t="shared" si="32"/>
        <v>0</v>
      </c>
      <c r="S200" s="193">
        <v>0</v>
      </c>
      <c r="T200" s="194">
        <f t="shared" si="3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95" t="s">
        <v>220</v>
      </c>
      <c r="AT200" s="195" t="s">
        <v>240</v>
      </c>
      <c r="AU200" s="195" t="s">
        <v>84</v>
      </c>
      <c r="AY200" s="15" t="s">
        <v>123</v>
      </c>
      <c r="BE200" s="196">
        <f t="shared" si="34"/>
        <v>0</v>
      </c>
      <c r="BF200" s="196">
        <f t="shared" si="35"/>
        <v>0</v>
      </c>
      <c r="BG200" s="196">
        <f t="shared" si="36"/>
        <v>0</v>
      </c>
      <c r="BH200" s="196">
        <f t="shared" si="37"/>
        <v>0</v>
      </c>
      <c r="BI200" s="196">
        <f t="shared" si="38"/>
        <v>0</v>
      </c>
      <c r="BJ200" s="15" t="s">
        <v>84</v>
      </c>
      <c r="BK200" s="196">
        <f t="shared" si="39"/>
        <v>0</v>
      </c>
      <c r="BL200" s="15" t="s">
        <v>142</v>
      </c>
      <c r="BM200" s="195" t="s">
        <v>987</v>
      </c>
    </row>
    <row r="201" spans="1:65" s="2" customFormat="1" ht="14.45" customHeight="1">
      <c r="A201" s="32"/>
      <c r="B201" s="33"/>
      <c r="C201" s="214" t="s">
        <v>563</v>
      </c>
      <c r="D201" s="214" t="s">
        <v>240</v>
      </c>
      <c r="E201" s="215" t="s">
        <v>988</v>
      </c>
      <c r="F201" s="216" t="s">
        <v>989</v>
      </c>
      <c r="G201" s="217" t="s">
        <v>821</v>
      </c>
      <c r="H201" s="218">
        <v>1</v>
      </c>
      <c r="I201" s="219"/>
      <c r="J201" s="220">
        <f t="shared" si="30"/>
        <v>0</v>
      </c>
      <c r="K201" s="216" t="s">
        <v>1</v>
      </c>
      <c r="L201" s="221"/>
      <c r="M201" s="222" t="s">
        <v>1</v>
      </c>
      <c r="N201" s="223" t="s">
        <v>41</v>
      </c>
      <c r="O201" s="69"/>
      <c r="P201" s="193">
        <f t="shared" si="31"/>
        <v>0</v>
      </c>
      <c r="Q201" s="193">
        <v>0</v>
      </c>
      <c r="R201" s="193">
        <f t="shared" si="32"/>
        <v>0</v>
      </c>
      <c r="S201" s="193">
        <v>0</v>
      </c>
      <c r="T201" s="194">
        <f t="shared" si="3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5" t="s">
        <v>220</v>
      </c>
      <c r="AT201" s="195" t="s">
        <v>240</v>
      </c>
      <c r="AU201" s="195" t="s">
        <v>84</v>
      </c>
      <c r="AY201" s="15" t="s">
        <v>123</v>
      </c>
      <c r="BE201" s="196">
        <f t="shared" si="34"/>
        <v>0</v>
      </c>
      <c r="BF201" s="196">
        <f t="shared" si="35"/>
        <v>0</v>
      </c>
      <c r="BG201" s="196">
        <f t="shared" si="36"/>
        <v>0</v>
      </c>
      <c r="BH201" s="196">
        <f t="shared" si="37"/>
        <v>0</v>
      </c>
      <c r="BI201" s="196">
        <f t="shared" si="38"/>
        <v>0</v>
      </c>
      <c r="BJ201" s="15" t="s">
        <v>84</v>
      </c>
      <c r="BK201" s="196">
        <f t="shared" si="39"/>
        <v>0</v>
      </c>
      <c r="BL201" s="15" t="s">
        <v>142</v>
      </c>
      <c r="BM201" s="195" t="s">
        <v>990</v>
      </c>
    </row>
    <row r="202" spans="1:65" s="2" customFormat="1" ht="14.45" customHeight="1">
      <c r="A202" s="32"/>
      <c r="B202" s="33"/>
      <c r="C202" s="214" t="s">
        <v>568</v>
      </c>
      <c r="D202" s="214" t="s">
        <v>240</v>
      </c>
      <c r="E202" s="215" t="s">
        <v>991</v>
      </c>
      <c r="F202" s="216" t="s">
        <v>992</v>
      </c>
      <c r="G202" s="217" t="s">
        <v>821</v>
      </c>
      <c r="H202" s="218">
        <v>1</v>
      </c>
      <c r="I202" s="219"/>
      <c r="J202" s="220">
        <f t="shared" si="30"/>
        <v>0</v>
      </c>
      <c r="K202" s="216" t="s">
        <v>1</v>
      </c>
      <c r="L202" s="221"/>
      <c r="M202" s="222" t="s">
        <v>1</v>
      </c>
      <c r="N202" s="223" t="s">
        <v>41</v>
      </c>
      <c r="O202" s="69"/>
      <c r="P202" s="193">
        <f t="shared" si="31"/>
        <v>0</v>
      </c>
      <c r="Q202" s="193">
        <v>0</v>
      </c>
      <c r="R202" s="193">
        <f t="shared" si="32"/>
        <v>0</v>
      </c>
      <c r="S202" s="193">
        <v>0</v>
      </c>
      <c r="T202" s="194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95" t="s">
        <v>220</v>
      </c>
      <c r="AT202" s="195" t="s">
        <v>240</v>
      </c>
      <c r="AU202" s="195" t="s">
        <v>84</v>
      </c>
      <c r="AY202" s="15" t="s">
        <v>123</v>
      </c>
      <c r="BE202" s="196">
        <f t="shared" si="34"/>
        <v>0</v>
      </c>
      <c r="BF202" s="196">
        <f t="shared" si="35"/>
        <v>0</v>
      </c>
      <c r="BG202" s="196">
        <f t="shared" si="36"/>
        <v>0</v>
      </c>
      <c r="BH202" s="196">
        <f t="shared" si="37"/>
        <v>0</v>
      </c>
      <c r="BI202" s="196">
        <f t="shared" si="38"/>
        <v>0</v>
      </c>
      <c r="BJ202" s="15" t="s">
        <v>84</v>
      </c>
      <c r="BK202" s="196">
        <f t="shared" si="39"/>
        <v>0</v>
      </c>
      <c r="BL202" s="15" t="s">
        <v>142</v>
      </c>
      <c r="BM202" s="195" t="s">
        <v>993</v>
      </c>
    </row>
    <row r="203" spans="1:65" s="2" customFormat="1" ht="14.45" customHeight="1">
      <c r="A203" s="32"/>
      <c r="B203" s="33"/>
      <c r="C203" s="214" t="s">
        <v>572</v>
      </c>
      <c r="D203" s="214" t="s">
        <v>240</v>
      </c>
      <c r="E203" s="215" t="s">
        <v>994</v>
      </c>
      <c r="F203" s="216" t="s">
        <v>995</v>
      </c>
      <c r="G203" s="217" t="s">
        <v>821</v>
      </c>
      <c r="H203" s="218">
        <v>1</v>
      </c>
      <c r="I203" s="219"/>
      <c r="J203" s="220">
        <f t="shared" si="30"/>
        <v>0</v>
      </c>
      <c r="K203" s="216" t="s">
        <v>1</v>
      </c>
      <c r="L203" s="221"/>
      <c r="M203" s="222" t="s">
        <v>1</v>
      </c>
      <c r="N203" s="223" t="s">
        <v>41</v>
      </c>
      <c r="O203" s="69"/>
      <c r="P203" s="193">
        <f t="shared" si="31"/>
        <v>0</v>
      </c>
      <c r="Q203" s="193">
        <v>0</v>
      </c>
      <c r="R203" s="193">
        <f t="shared" si="32"/>
        <v>0</v>
      </c>
      <c r="S203" s="193">
        <v>0</v>
      </c>
      <c r="T203" s="194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5" t="s">
        <v>220</v>
      </c>
      <c r="AT203" s="195" t="s">
        <v>240</v>
      </c>
      <c r="AU203" s="195" t="s">
        <v>84</v>
      </c>
      <c r="AY203" s="15" t="s">
        <v>123</v>
      </c>
      <c r="BE203" s="196">
        <f t="shared" si="34"/>
        <v>0</v>
      </c>
      <c r="BF203" s="196">
        <f t="shared" si="35"/>
        <v>0</v>
      </c>
      <c r="BG203" s="196">
        <f t="shared" si="36"/>
        <v>0</v>
      </c>
      <c r="BH203" s="196">
        <f t="shared" si="37"/>
        <v>0</v>
      </c>
      <c r="BI203" s="196">
        <f t="shared" si="38"/>
        <v>0</v>
      </c>
      <c r="BJ203" s="15" t="s">
        <v>84</v>
      </c>
      <c r="BK203" s="196">
        <f t="shared" si="39"/>
        <v>0</v>
      </c>
      <c r="BL203" s="15" t="s">
        <v>142</v>
      </c>
      <c r="BM203" s="195" t="s">
        <v>996</v>
      </c>
    </row>
    <row r="204" spans="1:65" s="2" customFormat="1" ht="14.45" customHeight="1">
      <c r="A204" s="32"/>
      <c r="B204" s="33"/>
      <c r="C204" s="184" t="s">
        <v>578</v>
      </c>
      <c r="D204" s="184" t="s">
        <v>126</v>
      </c>
      <c r="E204" s="185" t="s">
        <v>997</v>
      </c>
      <c r="F204" s="186" t="s">
        <v>998</v>
      </c>
      <c r="G204" s="187" t="s">
        <v>821</v>
      </c>
      <c r="H204" s="188">
        <v>1</v>
      </c>
      <c r="I204" s="189"/>
      <c r="J204" s="190">
        <f t="shared" si="30"/>
        <v>0</v>
      </c>
      <c r="K204" s="186" t="s">
        <v>1</v>
      </c>
      <c r="L204" s="37"/>
      <c r="M204" s="197" t="s">
        <v>1</v>
      </c>
      <c r="N204" s="198" t="s">
        <v>41</v>
      </c>
      <c r="O204" s="199"/>
      <c r="P204" s="200">
        <f t="shared" si="31"/>
        <v>0</v>
      </c>
      <c r="Q204" s="200">
        <v>0</v>
      </c>
      <c r="R204" s="200">
        <f t="shared" si="32"/>
        <v>0</v>
      </c>
      <c r="S204" s="200">
        <v>0</v>
      </c>
      <c r="T204" s="201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95" t="s">
        <v>142</v>
      </c>
      <c r="AT204" s="195" t="s">
        <v>126</v>
      </c>
      <c r="AU204" s="195" t="s">
        <v>84</v>
      </c>
      <c r="AY204" s="15" t="s">
        <v>123</v>
      </c>
      <c r="BE204" s="196">
        <f t="shared" si="34"/>
        <v>0</v>
      </c>
      <c r="BF204" s="196">
        <f t="shared" si="35"/>
        <v>0</v>
      </c>
      <c r="BG204" s="196">
        <f t="shared" si="36"/>
        <v>0</v>
      </c>
      <c r="BH204" s="196">
        <f t="shared" si="37"/>
        <v>0</v>
      </c>
      <c r="BI204" s="196">
        <f t="shared" si="38"/>
        <v>0</v>
      </c>
      <c r="BJ204" s="15" t="s">
        <v>84</v>
      </c>
      <c r="BK204" s="196">
        <f t="shared" si="39"/>
        <v>0</v>
      </c>
      <c r="BL204" s="15" t="s">
        <v>142</v>
      </c>
      <c r="BM204" s="195" t="s">
        <v>999</v>
      </c>
    </row>
    <row r="205" spans="1:65" s="2" customFormat="1" ht="6.95" customHeight="1">
      <c r="A205" s="32"/>
      <c r="B205" s="52"/>
      <c r="C205" s="53"/>
      <c r="D205" s="53"/>
      <c r="E205" s="53"/>
      <c r="F205" s="53"/>
      <c r="G205" s="53"/>
      <c r="H205" s="53"/>
      <c r="I205" s="53"/>
      <c r="J205" s="53"/>
      <c r="K205" s="53"/>
      <c r="L205" s="37"/>
      <c r="M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</sheetData>
  <sheetProtection algorithmName="SHA-512" hashValue="N4EYlEX/vaiVg8UKi2pWiM88VMlq2tqCSe5m6JPVazlJP1W81seIhkqr2YGi+Wd4ypwn762VqmEOrPzHcGey3A==" saltValue="KC+jFvSaTL2UZGPkCyGmd2jCjkjcvdDyo6yCiUXVxVAZXEAKdplcXLFZuyRPM03DG5cZvDCSytREysJI2PSsmA==" spinCount="100000" sheet="1" objects="1" scenarios="1" formatColumns="0" formatRows="0" autoFilter="0"/>
  <autoFilter ref="C120:K20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00 - Vedlejší náklady</vt:lpstr>
      <vt:lpstr>10 - Stavební část</vt:lpstr>
      <vt:lpstr>20 - Elektroinstalace</vt:lpstr>
      <vt:lpstr>'00 - Vedlejší náklady'!Názvy_tisku</vt:lpstr>
      <vt:lpstr>'10 - Stavební část'!Názvy_tisku</vt:lpstr>
      <vt:lpstr>'20 - Elektroinstalace'!Názvy_tisku</vt:lpstr>
      <vt:lpstr>'Rekapitulace stavby'!Názvy_tisku</vt:lpstr>
      <vt:lpstr>'00 - Vedlejší náklady'!Oblast_tisku</vt:lpstr>
      <vt:lpstr>'10 - Stavební část'!Oblast_tisku</vt:lpstr>
      <vt:lpstr>'20 -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Čedíková Martina</cp:lastModifiedBy>
  <dcterms:created xsi:type="dcterms:W3CDTF">2021-04-21T08:14:30Z</dcterms:created>
  <dcterms:modified xsi:type="dcterms:W3CDTF">2021-04-22T11:27:00Z</dcterms:modified>
</cp:coreProperties>
</file>