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01 - Vedlejší rozpočtové ..." sheetId="2" r:id="rId2"/>
    <sheet name="02 - Zemní a bourací práce" sheetId="3" r:id="rId3"/>
    <sheet name="03 - Stavební práce" sheetId="4" r:id="rId4"/>
    <sheet name="04 - Profese" sheetId="5" r:id="rId5"/>
    <sheet name="Seznam figur" sheetId="6" r:id="rId6"/>
    <sheet name="Pokyny pro vyplnění" sheetId="7" r:id="rId7"/>
  </sheets>
  <definedNames>
    <definedName name="_xlnm._FilterDatabase" localSheetId="1" hidden="1">'01 - Vedlejší rozpočtové ...'!$C$84:$K$97</definedName>
    <definedName name="_xlnm._FilterDatabase" localSheetId="2" hidden="1">'02 - Zemní a bourací práce'!$C$87:$K$249</definedName>
    <definedName name="_xlnm._FilterDatabase" localSheetId="3" hidden="1">'03 - Stavební práce'!$C$91:$K$339</definedName>
    <definedName name="_xlnm._FilterDatabase" localSheetId="4" hidden="1">'04 - Profese'!$C$93:$K$249</definedName>
    <definedName name="_xlnm.Print_Area" localSheetId="1">'01 - Vedlejší rozpočtové ...'!$C$4:$J$39,'01 - Vedlejší rozpočtové ...'!$C$45:$J$66,'01 - Vedlejší rozpočtové ...'!$C$72:$K$97</definedName>
    <definedName name="_xlnm.Print_Area" localSheetId="2">'02 - Zemní a bourací práce'!$C$4:$J$39,'02 - Zemní a bourací práce'!$C$45:$J$69,'02 - Zemní a bourací práce'!$C$75:$K$249</definedName>
    <definedName name="_xlnm.Print_Area" localSheetId="3">'03 - Stavební práce'!$C$4:$J$39,'03 - Stavební práce'!$C$45:$J$73,'03 - Stavební práce'!$C$79:$K$339</definedName>
    <definedName name="_xlnm.Print_Area" localSheetId="4">'04 - Profese'!$C$4:$J$39,'04 - Profese'!$C$45:$J$75,'04 - Profese'!$C$81:$K$249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5">'Seznam figur'!$C$4:$G$88</definedName>
    <definedName name="_xlnm.Print_Titles" localSheetId="0">'Rekapitulace stavby'!$52:$52</definedName>
    <definedName name="_xlnm.Print_Titles" localSheetId="1">'01 - Vedlejší rozpočtové ...'!$84:$84</definedName>
    <definedName name="_xlnm.Print_Titles" localSheetId="2">'02 - Zemní a bourací práce'!$87:$87</definedName>
    <definedName name="_xlnm.Print_Titles" localSheetId="3">'03 - Stavební práce'!$91:$91</definedName>
    <definedName name="_xlnm.Print_Titles" localSheetId="4">'04 - Profese'!$93:$93</definedName>
    <definedName name="_xlnm.Print_Titles" localSheetId="5">'Seznam figur'!$9:$9</definedName>
  </definedNames>
  <calcPr calcId="162913"/>
</workbook>
</file>

<file path=xl/sharedStrings.xml><?xml version="1.0" encoding="utf-8"?>
<sst xmlns="http://schemas.openxmlformats.org/spreadsheetml/2006/main" count="7553" uniqueCount="1409">
  <si>
    <t>Export Komplet</t>
  </si>
  <si>
    <t>VZ</t>
  </si>
  <si>
    <t>2.0</t>
  </si>
  <si>
    <t>ZAMOK</t>
  </si>
  <si>
    <t>False</t>
  </si>
  <si>
    <t>{090fb634-8015-46b1-b9a3-4c3471af3c27}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</si>
  <si>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</si>
  <si>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</si>
  <si>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</si>
  <si>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</si>
  <si>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</si>
  <si>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</si>
  <si>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</si>
  <si>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</si>
  <si>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</si>
  <si>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</si>
  <si>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</si>
  <si>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Pěstební skleník SLŠ Žlutice</t>
  </si>
  <si>
    <t>KSO:</t>
  </si>
  <si>
    <t>802 19 71</t>
  </si>
  <si>
    <t>CC-CZ:</t>
  </si>
  <si>
    <t>12632</t>
  </si>
  <si>
    <t>Místo:</t>
  </si>
  <si>
    <t>Žižkov č.p. 345, Žlutice</t>
  </si>
  <si>
    <t>Datum:</t>
  </si>
  <si>
    <t>20.4.2021</t>
  </si>
  <si>
    <t>CZ-CPV:</t>
  </si>
  <si>
    <t>45223000-6</t>
  </si>
  <si>
    <t>CZ-CPA:</t>
  </si>
  <si>
    <t>41.00.28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</si>
  <si>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</si>
  <si>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</si>
  <si>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</si>
  <si>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</si>
  <si>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</si>
  <si>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</si>
  <si>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</si>
  <si>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</si>
  <si>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10168834</t>
  </si>
  <si>
    <t>Jan Tříska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</si>
  <si>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</si>
  <si>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</si>
  <si>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</si>
  <si>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</si>
  <si>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</si>
  <si>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</si>
  <si>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</si>
  <si>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</si>
  <si>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</si>
  <si>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</si>
  <si>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</si>
  <si>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</si>
  <si>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</si>
  <si>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</si>
  <si>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</si>
  <si>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</si>
  <si>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</si>
  <si>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</si>
  <si>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</si>
  <si>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</si>
  <si>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</si>
  <si>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</si>
  <si>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</si>
  <si>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</si>
  <si>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</si>
  <si>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</si>
  <si>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</si>
  <si>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</si>
  <si>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</si>
  <si>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</si>
  <si>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</si>
  <si>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</si>
  <si>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</si>
  <si>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</si>
  <si>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</si>
  <si>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</si>
  <si>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</si>
  <si>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</si>
  <si>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</si>
  <si>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</si>
  <si>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</si>
  <si>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</si>
  <si>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</si>
  <si>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</si>
  <si>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rozpočtové náklady</t>
  </si>
  <si>
    <t>VON</t>
  </si>
  <si>
    <t>1</t>
  </si>
  <si>
    <t>{743e4283-4612-479b-94eb-a13ce664fd79}</t>
  </si>
  <si>
    <t>2</t>
  </si>
  <si>
    <t>02</t>
  </si>
  <si>
    <t>Zemní a bourací práce</t>
  </si>
  <si>
    <t>STA</t>
  </si>
  <si>
    <t>{9b4fa1d1-fe71-450c-8822-828912460a40}</t>
  </si>
  <si>
    <t>03</t>
  </si>
  <si>
    <t>Stavební práce</t>
  </si>
  <si>
    <t>{6dea5ff1-e7d3-4778-a4b5-73fea2831ee5}</t>
  </si>
  <si>
    <t>04</t>
  </si>
  <si>
    <t>Profese</t>
  </si>
  <si>
    <t>{d9d96309-4c4f-471b-be08-ed734c8047f5}</t>
  </si>
  <si>
    <t>KRYCÍ LIST SOUPISU PRACÍ</t>
  </si>
  <si>
    <t>Objekt:</t>
  </si>
  <si>
    <t>01 -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</si>
  <si>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</si>
  <si>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</si>
  <si>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</si>
  <si>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</si>
  <si>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</si>
  <si>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</si>
  <si>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</si>
  <si>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</si>
  <si>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</si>
  <si>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</si>
  <si>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</si>
  <si>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</si>
  <si>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</si>
  <si>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</si>
  <si>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</si>
  <si>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</si>
  <si>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</si>
  <si>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</si>
  <si>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</si>
  <si>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</si>
  <si>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</si>
  <si>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</si>
  <si>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</si>
  <si>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</si>
  <si>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</si>
  <si>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</si>
  <si>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</si>
  <si>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</si>
  <si>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</si>
  <si>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</si>
  <si>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</si>
  <si>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kus</t>
  </si>
  <si>
    <t>CS ÚRS 2021 01</t>
  </si>
  <si>
    <t>1024</t>
  </si>
  <si>
    <t>938586049</t>
  </si>
  <si>
    <t>VRN3</t>
  </si>
  <si>
    <t>Zařízení staveniště</t>
  </si>
  <si>
    <t>030001000</t>
  </si>
  <si>
    <t>497189262</t>
  </si>
  <si>
    <t>P</t>
  </si>
  <si>
    <t>Poznámka k položce:
vč. záborů</t>
  </si>
  <si>
    <t>VRN4</t>
  </si>
  <si>
    <t>Inženýrská činnost</t>
  </si>
  <si>
    <t>3</t>
  </si>
  <si>
    <t>045002000</t>
  </si>
  <si>
    <t>Kompletační a koordinační činnost</t>
  </si>
  <si>
    <t>-43022622</t>
  </si>
  <si>
    <t>VRN6</t>
  </si>
  <si>
    <t>Územní vlivy</t>
  </si>
  <si>
    <t>4</t>
  </si>
  <si>
    <t>060001000</t>
  </si>
  <si>
    <t>Kč</t>
  </si>
  <si>
    <t>-1408055347</t>
  </si>
  <si>
    <t>VRN7</t>
  </si>
  <si>
    <t>Provozní vlivy</t>
  </si>
  <si>
    <t>070001000</t>
  </si>
  <si>
    <t>801463739</t>
  </si>
  <si>
    <t>ornice</t>
  </si>
  <si>
    <t>Plocha ornice</t>
  </si>
  <si>
    <t>m2</t>
  </si>
  <si>
    <t>752,673</t>
  </si>
  <si>
    <t>odkopávka</t>
  </si>
  <si>
    <t>Objem výkopku odkopávky</t>
  </si>
  <si>
    <t>m3</t>
  </si>
  <si>
    <t>194,454</t>
  </si>
  <si>
    <t>násyp</t>
  </si>
  <si>
    <t>Objem násypů</t>
  </si>
  <si>
    <t>110,629</t>
  </si>
  <si>
    <t>zásyp</t>
  </si>
  <si>
    <t>Objem zásypů</t>
  </si>
  <si>
    <t>20,755</t>
  </si>
  <si>
    <t>rýhy</t>
  </si>
  <si>
    <t>Objem rýh</t>
  </si>
  <si>
    <t>41,551</t>
  </si>
  <si>
    <t>jáma</t>
  </si>
  <si>
    <t>Objem výkopku jámy</t>
  </si>
  <si>
    <t>20</t>
  </si>
  <si>
    <t>02 - Zemní a bourací práce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</si>
  <si>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</si>
  <si>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</si>
  <si>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</si>
  <si>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</si>
  <si>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</si>
  <si>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</si>
  <si>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</si>
  <si>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</si>
  <si>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787 - Dokončovací práce - zasklívání</t>
  </si>
  <si>
    <t>HSV</t>
  </si>
  <si>
    <t>Práce a dodávky HSV</t>
  </si>
  <si>
    <t>Zemní práce</t>
  </si>
  <si>
    <t>111251201</t>
  </si>
  <si>
    <t>Odstranění křovin a stromů s odstraněním kořenů strojně průměru kmene do 100 mm v rovině nebo ve svahu sklonu terénu přes 1:5, při celkové ploše do 100 m2</t>
  </si>
  <si>
    <t>2047032270</t>
  </si>
  <si>
    <t>VV</t>
  </si>
  <si>
    <t>odstranění kěřů</t>
  </si>
  <si>
    <t>100,0</t>
  </si>
  <si>
    <t>Součet</t>
  </si>
  <si>
    <t>112101121</t>
  </si>
  <si>
    <t>Odstranění stromů s odřezáním kmene a s odvětvením jehličnatých bez odkornění, průměru kmene přes 100 do 300 mm</t>
  </si>
  <si>
    <t>870211363</t>
  </si>
  <si>
    <t>112251101</t>
  </si>
  <si>
    <t>Odstranění pařezů strojně s jejich vykopáním, vytrháním nebo odstřelením průměru přes 100 do 300 mm</t>
  </si>
  <si>
    <t>1924832046</t>
  </si>
  <si>
    <t>121151123</t>
  </si>
  <si>
    <t>Sejmutí ornice strojně při souvislé ploše přes 500 m2, tl. vrstvy do 200 mm</t>
  </si>
  <si>
    <t>-1778913627</t>
  </si>
  <si>
    <t>(45,1+2,0*2)*(10,43+2,0*2)+1,6*5,2/2+4,0*20,0/2</t>
  </si>
  <si>
    <t>122251104</t>
  </si>
  <si>
    <t>Odkopávky a prokopávky nezapažené strojně v hornině třídy těžitelnosti I skupiny 3 přes 100 do 500 m3</t>
  </si>
  <si>
    <t>1891673247</t>
  </si>
  <si>
    <t>odkopávka na kótu -0,150 (po odečtení tl. ornice)</t>
  </si>
  <si>
    <t>"skleník" (14,64+21,21)/2*8,12*(1,65-0,2)/2</t>
  </si>
  <si>
    <t>"nájezd" (3,7*5,7)*(1,65-0,2)+3,1*7,2*(1,65-0,2)/2</t>
  </si>
  <si>
    <t>"svahování skleník" 14,64*1,38*(1,65-0,2)/4+(14,64+6,07)*1,38*(1,65-0,2)/4</t>
  </si>
  <si>
    <t>"svahování nájezd" 13,0*(1,65-0,2)/2+7,89*1,15*(1,65-0,2)/2+10,88*2,15/2*(1,65-0,2)/2</t>
  </si>
  <si>
    <t>6</t>
  </si>
  <si>
    <t>131151100</t>
  </si>
  <si>
    <t>Hloubení nezapažených jam a zářezů strojně s urovnáním dna do předepsaného profilu a spádu v hornině třídy těžitelnosti I skupiny 1 a 2 do 20 m3</t>
  </si>
  <si>
    <t>-1938848712</t>
  </si>
  <si>
    <t>jáma pro vsakovací jímku</t>
  </si>
  <si>
    <t>"objem vsaku" 10,0</t>
  </si>
  <si>
    <t>"ostatní výkopek pro vsakovací jímku" 10,0</t>
  </si>
  <si>
    <t>7</t>
  </si>
  <si>
    <t>132251103</t>
  </si>
  <si>
    <t>Hloubení nezapažených rýh šířky do 800 mm strojně s urovnáním dna do předepsaného profilu a spádu v hornině třídy těžitelnosti I skupiny 3 přes 50 do 100 m3</t>
  </si>
  <si>
    <t>1250264164</t>
  </si>
  <si>
    <t>v zahloubené části - od kóty -0,150</t>
  </si>
  <si>
    <t>(4,0+8,15+2,0)*0,8*(1,0-0,15)</t>
  </si>
  <si>
    <t>(1,0+5,87)*0,8*(1,0-0,15)</t>
  </si>
  <si>
    <t>(12,4+4,7*3)*0,4*(1,0-0,15)</t>
  </si>
  <si>
    <t>15,18*0,4*(1,0-0,15)</t>
  </si>
  <si>
    <t>v nezahloubené části</t>
  </si>
  <si>
    <t>3,0*0,6*1,02</t>
  </si>
  <si>
    <t>6,12*0,6*(1,02+0,77)/2</t>
  </si>
  <si>
    <t>11,96*0,4*((1,0-0,15)+0,5)/2</t>
  </si>
  <si>
    <t>4,7*0,4*0,7+4,7*0,4*0,5</t>
  </si>
  <si>
    <t>9,18*0,4*((1,0-0,15)+0,5)/2</t>
  </si>
  <si>
    <t>8</t>
  </si>
  <si>
    <t>171151101</t>
  </si>
  <si>
    <t>Hutnění boků násypů z hornin soudržných a sypkých pro jakýkoliv sklon, délku a míru zhutnění svahu</t>
  </si>
  <si>
    <t>1104639587</t>
  </si>
  <si>
    <t>"násypy kolem skleníku" 43,6+59,3</t>
  </si>
  <si>
    <t>9</t>
  </si>
  <si>
    <t>171151103</t>
  </si>
  <si>
    <t>Uložení sypanin do násypů strojně s rozprostřením sypaniny ve vrstvách a s hrubým urovnáním zhutněných z hornin soudržných jakékoliv třídy těžitelnosti</t>
  </si>
  <si>
    <t>-2062383264</t>
  </si>
  <si>
    <t>násyp na kótu -0,150</t>
  </si>
  <si>
    <t>"skleník" (18,16+12,09)/2*8,12*0,86/2</t>
  </si>
  <si>
    <t>"nájezd" 6,27*2,85*(0,86+0,33)/2+5,07*2,95*0,33/2</t>
  </si>
  <si>
    <t>"svahování skleník" 18,16*1,38*1,16/2+37,15*(0,86+0,33)/2</t>
  </si>
  <si>
    <t>"svahování nájezd" 6,73*0,86/2+17,43*(0,86+0,33)/4</t>
  </si>
  <si>
    <t>10</t>
  </si>
  <si>
    <t>171152501</t>
  </si>
  <si>
    <t>Zhutnění podloží pod násypy z rostlé horniny třídy těžitelnosti I a II, skupiny 1 až 4 z hornin soudružných a nesoudržných</t>
  </si>
  <si>
    <t>-2089857653</t>
  </si>
  <si>
    <t>"násypy pod plochou skleníku" (17,77+12,48)/2*6,72</t>
  </si>
  <si>
    <t>"násyp po nájezdem" 36,95</t>
  </si>
  <si>
    <t>11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</si>
  <si>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</si>
  <si>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</si>
  <si>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1950972018</t>
  </si>
  <si>
    <t>přemístění ornice - z meziskládky na místo rozhrnutí</t>
  </si>
  <si>
    <t>ornice*0,2</t>
  </si>
  <si>
    <t>přemístění výkopku pro násypy a zásypy - na meziskládku a zpět</t>
  </si>
  <si>
    <t>(násyp+zásyp)*2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</si>
  <si>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</si>
  <si>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</si>
  <si>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</si>
  <si>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77843276</t>
  </si>
  <si>
    <t>přesmístění výkopku nevyužitého pro zpětné násypy a zásypy na skládku</t>
  </si>
  <si>
    <t>(odkopávka+rýhy+jáma+PI*0,2*0,2*1,2*4)-(násyp+zásyp)</t>
  </si>
  <si>
    <t>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</si>
  <si>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</si>
  <si>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</si>
  <si>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301643745</t>
  </si>
  <si>
    <t>vzdálenost dle skládky, předp. 35 km = 15x příplatek</t>
  </si>
  <si>
    <t>((odkopávka+rýhy+jáma+PI*0,2*0,2*1,2*4)-(násyp+zásyp))*15</t>
  </si>
  <si>
    <t>14</t>
  </si>
  <si>
    <t>171201221</t>
  </si>
  <si>
    <t>Poplatek za uložení stavebního odpadu na skládce (skládkovné) zeminy a kamení zatříděného do Katalogu odpadů pod kódem 17 05 04</t>
  </si>
  <si>
    <t>t</t>
  </si>
  <si>
    <t>-2073474546</t>
  </si>
  <si>
    <t>1 m3 = 1,7 t</t>
  </si>
  <si>
    <t>((odkopávka+rýhy+jáma+PI*0,2*0,2*1,2*4)-(násyp+zásyp))*1,7</t>
  </si>
  <si>
    <t>171251201</t>
  </si>
  <si>
    <t>Uložení sypaniny na skládky nebo meziskládky bez hutnění s upravením uložené sypaniny do předepsaného tvaru</t>
  </si>
  <si>
    <t>924844838</t>
  </si>
  <si>
    <t>uložení ornice na meziskládku</t>
  </si>
  <si>
    <t>uložení výkopku pro násypy a zásypy na meziskládku</t>
  </si>
  <si>
    <t>násyp+zásyp</t>
  </si>
  <si>
    <t>16</t>
  </si>
  <si>
    <t>174151101</t>
  </si>
  <si>
    <t>Zásyp sypaninou z jakékoliv horniny strojně s uložením výkopku ve vrstvách se zhutněním jam, šachet, rýh nebo kolem objektů v těchto vykopávkách</t>
  </si>
  <si>
    <t>-1846608345</t>
  </si>
  <si>
    <t>zásyp kolem opěrných zdí u nájezdů</t>
  </si>
  <si>
    <t>"nájezd zahloubený - 0,6 m3/m" (1,02+4,5+1,6+5,87)*0,6</t>
  </si>
  <si>
    <t>"nájezd nasypaný - 0,3 m3/m" (3,15+6,72)*0,3</t>
  </si>
  <si>
    <t>Mezisoučet</t>
  </si>
  <si>
    <t>zásyp vsak. jámy</t>
  </si>
  <si>
    <t>10,0</t>
  </si>
  <si>
    <t>17</t>
  </si>
  <si>
    <t>180405112</t>
  </si>
  <si>
    <t>Založení trávníků ve vegetačních dlaždicích nebo prefabrikátech výsevem semene na svahu přes 1:5 do 1:2</t>
  </si>
  <si>
    <t>1928906700</t>
  </si>
  <si>
    <t>zatravňovací dlaždice tl. 30 mm</t>
  </si>
  <si>
    <t>40,0</t>
  </si>
  <si>
    <t>18</t>
  </si>
  <si>
    <t>M</t>
  </si>
  <si>
    <t>00572410</t>
  </si>
  <si>
    <t>osivo směs travní parková</t>
  </si>
  <si>
    <t>kg</t>
  </si>
  <si>
    <t>-1475991062</t>
  </si>
  <si>
    <t>40*0,02 'Přepočtené koeficientem množství</t>
  </si>
  <si>
    <t>19</t>
  </si>
  <si>
    <t>181151312</t>
  </si>
  <si>
    <t>Plošná úprava terénu v zemině skupiny 1 až 4 s urovnáním povrchu bez doplnění ornice souvislé plochy přes 500 m2 při nerovnostech terénu přes 50 do 100 mm na svahu přes 1:5 do 1:2</t>
  </si>
  <si>
    <t>-857275482</t>
  </si>
  <si>
    <t>úprava terénu pro zatravnění</t>
  </si>
  <si>
    <t>181411132</t>
  </si>
  <si>
    <t>Založení trávníku na půdě předem připravené plochy do 1000 m2 výsevem včetně utažení parkového na svahu přes 1:5 do 1:2</t>
  </si>
  <si>
    <t>2097986074</t>
  </si>
  <si>
    <t>plochy svahování a plocha s jutovou textilií</t>
  </si>
  <si>
    <t>17,0+(46,0+37,0+26,0)</t>
  </si>
  <si>
    <t>-1073783669</t>
  </si>
  <si>
    <t>126*0,02 'Přepočtené koeficientem množství</t>
  </si>
  <si>
    <t>22</t>
  </si>
  <si>
    <t>182251101</t>
  </si>
  <si>
    <t>Svahování trvalých svahů do projektovaných profilů strojně s potřebným přemístěním výkopku při svahování násypů v jakékoliv hornině</t>
  </si>
  <si>
    <t>2058775385</t>
  </si>
  <si>
    <t>"zářezy kolem skleníku" 17,29+9,32+10,65+12,2+26,05</t>
  </si>
  <si>
    <t>23</t>
  </si>
  <si>
    <t>182351134</t>
  </si>
  <si>
    <t>Rozprostření a urovnání ornice ve svahu sklonu přes 1:5 strojně při souvislé ploše přes 500 m2, tl. vrstvy přes 200 do 250 mm</t>
  </si>
  <si>
    <t>1978774290</t>
  </si>
  <si>
    <t>pozn.: vč. zapravení ornice do vegetač. prefabrikátů apod.</t>
  </si>
  <si>
    <t>24</t>
  </si>
  <si>
    <t>185804312</t>
  </si>
  <si>
    <t>Zalití rostlin vodou plochy záhonů jednotlivě přes 20 m2</t>
  </si>
  <si>
    <t>1749556080</t>
  </si>
  <si>
    <t>předp. 30,0 l/m2</t>
  </si>
  <si>
    <t>ornice*30,0/1000</t>
  </si>
  <si>
    <t>25</t>
  </si>
  <si>
    <t>226111112</t>
  </si>
  <si>
    <t>Velkoprofilové vrty náběrovým vrtáním svislé nezapažené průměru přes 400 do 450 mm, v hl od 0 do 5 m v hornině tř. II</t>
  </si>
  <si>
    <t>m</t>
  </si>
  <si>
    <t>151769886</t>
  </si>
  <si>
    <t>upřesnění - vrt pr. 400 mm; předp. po provedení násypu - bez bednění</t>
  </si>
  <si>
    <t>1,2*4</t>
  </si>
  <si>
    <t>26</t>
  </si>
  <si>
    <t>181951112</t>
  </si>
  <si>
    <t>Úprava pláně vyrovnáním výškových rozdílů strojně v hornině třídy těžitelnosti I, skupiny 1 až 3 se zhutněním</t>
  </si>
  <si>
    <t>-794947592</t>
  </si>
  <si>
    <t>plocha m01-06</t>
  </si>
  <si>
    <t>35,75+141,42+20,29</t>
  </si>
  <si>
    <t>nájezdy</t>
  </si>
  <si>
    <t>31,53+35,16</t>
  </si>
  <si>
    <t>Zakládání</t>
  </si>
  <si>
    <t>27</t>
  </si>
  <si>
    <t>211531111</t>
  </si>
  <si>
    <t>Výplň kamenivem do rýh odvodňovacích žeber nebo trativodů bez zhutnění, s úpravou povrchu výplně kamenivem hrubým drceným frakce 16 až 63 mm</t>
  </si>
  <si>
    <t>-120520435</t>
  </si>
  <si>
    <t>výplň vsakovací jímky</t>
  </si>
  <si>
    <t>28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</si>
  <si>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</si>
  <si>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</si>
  <si>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-415587562</t>
  </si>
  <si>
    <t>opláštění vsakovací jímky, 4,0 m2/1m3</t>
  </si>
  <si>
    <t>4,0*10</t>
  </si>
  <si>
    <t>29</t>
  </si>
  <si>
    <t>69311081</t>
  </si>
  <si>
    <t>geotextilie netkaná separační, ochranná, filtrační, drenážní PES 300g/m2</t>
  </si>
  <si>
    <t>1426627440</t>
  </si>
  <si>
    <t>40*1,1845 'Přepočtené koeficientem množství</t>
  </si>
  <si>
    <t>Ostatní konstrukce a práce, bourání</t>
  </si>
  <si>
    <t>30</t>
  </si>
  <si>
    <t>961044111</t>
  </si>
  <si>
    <t>Bourání základů z betonu prostého</t>
  </si>
  <si>
    <t>-1839391741</t>
  </si>
  <si>
    <t>demolice stávajícího skleníku - podezdívka, základy</t>
  </si>
  <si>
    <t>(8,0+3,2)*2*0,2*0,8</t>
  </si>
  <si>
    <t>997</t>
  </si>
  <si>
    <t>Přesun sutě</t>
  </si>
  <si>
    <t>31</t>
  </si>
  <si>
    <t>997013111</t>
  </si>
  <si>
    <t>Vnitrostaveništní doprava suti a vybouraných hmot vodorovně do 50 m svisle s použitím mechanizace pro budovy a haly výšky do 6 m</t>
  </si>
  <si>
    <t>-915099995</t>
  </si>
  <si>
    <t>32</t>
  </si>
  <si>
    <t>997013501</t>
  </si>
  <si>
    <t>Odvoz suti a vybouraných hmot na skládku nebo meziskládku se složením, na vzdálenost do 1 km</t>
  </si>
  <si>
    <t>623474313</t>
  </si>
  <si>
    <t>33</t>
  </si>
  <si>
    <t>997013509</t>
  </si>
  <si>
    <t>Odvoz suti a vybouraných hmot na skládku nebo meziskládku se složením, na vzdálenost Příplatek k ceně za každý další i započatý 1 km přes 1 km</t>
  </si>
  <si>
    <t>-2037129776</t>
  </si>
  <si>
    <t>dle vzdálenosti skládky, předp. 35 km = 34x příplatek</t>
  </si>
  <si>
    <t>10,787*34</t>
  </si>
  <si>
    <t>34</t>
  </si>
  <si>
    <t>997013601</t>
  </si>
  <si>
    <t>Poplatek za uložení stavebního odpadu na skládce (skládkovné) z prostého betonu zatříděného do Katalogu odpadů pod kódem 17 01 01</t>
  </si>
  <si>
    <t>-877163550</t>
  </si>
  <si>
    <t>35</t>
  </si>
  <si>
    <t>997013804</t>
  </si>
  <si>
    <t>Poplatek za uložení stavebního odpadu na skládce (skládkovné) ze skla zatříděného do Katalogu odpadů pod kódem 17 02 02</t>
  </si>
  <si>
    <t>446838636</t>
  </si>
  <si>
    <t>36</t>
  </si>
  <si>
    <t>997013600R</t>
  </si>
  <si>
    <t>Výkup ocelové suti</t>
  </si>
  <si>
    <t>64713347</t>
  </si>
  <si>
    <t>998</t>
  </si>
  <si>
    <t>Přesun hmot</t>
  </si>
  <si>
    <t>37</t>
  </si>
  <si>
    <t>998231311</t>
  </si>
  <si>
    <t>Přesun hmot pro sadovnické a krajinářské úpravy - strojně dopravní vzdálenost do 5000 m</t>
  </si>
  <si>
    <t>-1102625522</t>
  </si>
  <si>
    <t>PSV</t>
  </si>
  <si>
    <t>Práce a dodávky PSV</t>
  </si>
  <si>
    <t>767</t>
  </si>
  <si>
    <t>Konstrukce zámečnické</t>
  </si>
  <si>
    <t>38</t>
  </si>
  <si>
    <t>767112812</t>
  </si>
  <si>
    <t>Demontáž stěn a příček pro zasklení svařovaných</t>
  </si>
  <si>
    <t>-637604764</t>
  </si>
  <si>
    <t>demolice stávajícího skleníku - stěny, dveře, střecha</t>
  </si>
  <si>
    <t>(8,0+3,2)*2*2,5+8,0*3,2*1,1</t>
  </si>
  <si>
    <t>787</t>
  </si>
  <si>
    <t>Dokončovací práce - zasklívání</t>
  </si>
  <si>
    <t>39</t>
  </si>
  <si>
    <t>787100801</t>
  </si>
  <si>
    <t>Vysklívání stěn a příček, balkónového zábradlí, výtahových šachet skla plochého, plochy do 1 m2</t>
  </si>
  <si>
    <t>130813749</t>
  </si>
  <si>
    <t>03 - Stavební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</si>
  <si>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</si>
  <si>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</si>
  <si>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</si>
  <si>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</si>
  <si>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721 - Zdravotechnika - vnitřní kanalizace</t>
  </si>
  <si>
    <t xml:space="preserve">    764 - Konstrukce klempířské</t>
  </si>
  <si>
    <t>155131312</t>
  </si>
  <si>
    <t>Zřízení protierozního zpevnění svahů geomříží nebo georohoží včetně plošného kotvení ocelovými skobami, ve sklonu přes 1:2 do 1:1</t>
  </si>
  <si>
    <t>-951980829</t>
  </si>
  <si>
    <t>pozn.: zásyp ornicí - viz část "zemní práce"</t>
  </si>
  <si>
    <t>33,0</t>
  </si>
  <si>
    <t>69311058</t>
  </si>
  <si>
    <t>síť protierozní z jutových vláken 500g/m2</t>
  </si>
  <si>
    <t>-1184222045</t>
  </si>
  <si>
    <t>33*1,1845 'Přepočtené koeficientem množství</t>
  </si>
  <si>
    <t>274321211</t>
  </si>
  <si>
    <t>Základy z betonu železového (bez výztuže) pasy z betonu bez zvláštních nároků na prostředí tř. C 12/15</t>
  </si>
  <si>
    <t>-974487569</t>
  </si>
  <si>
    <t>(4,7*3+12,4*2)*0,4*0,85</t>
  </si>
  <si>
    <t>(4,7*0,4)*(1,05+1,35)</t>
  </si>
  <si>
    <t>6,0*0,4*1,05*2</t>
  </si>
  <si>
    <t>5,96*0,4*1,35*2</t>
  </si>
  <si>
    <t>274321411</t>
  </si>
  <si>
    <t>Základy z betonu železového (bez výztuže) pasy z betonu bez zvláštních nároků na prostředí tř. C 20/25</t>
  </si>
  <si>
    <t>-1237573397</t>
  </si>
  <si>
    <t>základový pas opěrných stěn</t>
  </si>
  <si>
    <t>(3,0+6,17-0,6)*0,6*0,6</t>
  </si>
  <si>
    <t>(8,15+4,5-0,8)*0,8*0,8</t>
  </si>
  <si>
    <t>(5,87+1,6-0,8)*0,8*0,8</t>
  </si>
  <si>
    <t>274351121</t>
  </si>
  <si>
    <t>Bednění základů pasů rovné zřízení</t>
  </si>
  <si>
    <t>1316637853</t>
  </si>
  <si>
    <t>4,7*(0,33+0,575+1,05)*2</t>
  </si>
  <si>
    <t>6,0*0,575*2*2</t>
  </si>
  <si>
    <t>5,96*1,05*2*2</t>
  </si>
  <si>
    <t>274351122</t>
  </si>
  <si>
    <t>Bednění základů pasů rovné odstranění</t>
  </si>
  <si>
    <t>-210516904</t>
  </si>
  <si>
    <t>274361821</t>
  </si>
  <si>
    <t>Výztuž základů pasů z betonářské oceli 10 505 (R) nebo BSt 500</t>
  </si>
  <si>
    <t>523629441</t>
  </si>
  <si>
    <t>vč. výztuže pro navazující konstrukce a stěny; prostřih 10%</t>
  </si>
  <si>
    <t>pas opěrných stěn jih</t>
  </si>
  <si>
    <t>"6xR10" (3,0+6,17-0,6)*6*0,617/1000*1,1</t>
  </si>
  <si>
    <t>"R8 á 200 mm d. 1,5 m" (3,0+6,17-0,6)/0,2*1,5*0,395/1000*1,1</t>
  </si>
  <si>
    <t>"R8 á 200 mm d. 3,8 m" (3,0+6,17-0,6)/0,2*3,8*0,395/1000*1,1</t>
  </si>
  <si>
    <t>pas opěrných stěn sever</t>
  </si>
  <si>
    <t>"8x R10" ((8,15+4,5-0,8)+(5,87+1,6-0,8))*8*0,617/1000*1,1</t>
  </si>
  <si>
    <t>"R10 á 250 mm d. 1,75 m" ((8,15+4,5-0,8)+(5,87+1,6-0,8))/0,25*1,75*0,617/1000*1,1</t>
  </si>
  <si>
    <t>"R10 á 250 mm d. 4,3 m" ((8,15+4,5-0,8)+(5,87+1,6-0,8))/0,25*4,3*0,617/1000*1,1</t>
  </si>
  <si>
    <t>pasy podélné skleník</t>
  </si>
  <si>
    <t>"4x R10" 24,36*2*4*0,617/1000*1,1</t>
  </si>
  <si>
    <t>"R8 á 200 mm d. 3,04 m" 24,36*2/0,2*3,04*0,617/1000*1,1</t>
  </si>
  <si>
    <t>pasy příčné skleník</t>
  </si>
  <si>
    <t>"4x R10" 4,7*5*4*0,617/1000*1,1</t>
  </si>
  <si>
    <t>"R8 á 200 mm d. 3,04 m" 4,7*5/0,2*3,04*0,617/1000*1,1</t>
  </si>
  <si>
    <t>275321411</t>
  </si>
  <si>
    <t>Základy z betonu železového (bez výztuže) patky z betonu bez zvláštních nároků na prostředí tř. C 20/25</t>
  </si>
  <si>
    <t>1834915682</t>
  </si>
  <si>
    <t>PI*0,2*0,2*1,2*4</t>
  </si>
  <si>
    <t>231611114</t>
  </si>
  <si>
    <t>Výztuž pilot betonovaných do země z oceli 10 505 (R)</t>
  </si>
  <si>
    <t>1354854905</t>
  </si>
  <si>
    <t>prostřih 10%</t>
  </si>
  <si>
    <t>"R6 á 200 mm" (1,0*6)*4*0,222/1000*1,1</t>
  </si>
  <si>
    <t>"6x R12" (1,15*6)*4*0,888/1000*1,1</t>
  </si>
  <si>
    <t>279321346</t>
  </si>
  <si>
    <t>Základové zdi z betonu železového (bez výztuže) bez zvláštních nároků na prostředí tř. C 20/25</t>
  </si>
  <si>
    <t>885510402</t>
  </si>
  <si>
    <t>opěrná stěna jih</t>
  </si>
  <si>
    <t>(3,0+6,42)*0,3*1,0</t>
  </si>
  <si>
    <t>279351121</t>
  </si>
  <si>
    <t>Bednění základových zdí rovné oboustranné za každou stranu zřízení</t>
  </si>
  <si>
    <t>435654310</t>
  </si>
  <si>
    <t>(3,0+6,42)*1,0*2</t>
  </si>
  <si>
    <t>279351122</t>
  </si>
  <si>
    <t>Bednění základových zdí rovné oboustranné za každou stranu odstranění</t>
  </si>
  <si>
    <t>-481751522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</si>
  <si>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</si>
  <si>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</si>
  <si>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1934777791</t>
  </si>
  <si>
    <t>opěrná stěna jih (ostatní výztuž viz základy); prostřih 10%</t>
  </si>
  <si>
    <t>"6x R10" (3,0+6,17-0,6)*6*0,617/1000*1,1</t>
  </si>
  <si>
    <t>Svislé a kompletní konstrukce</t>
  </si>
  <si>
    <t>311113212</t>
  </si>
  <si>
    <t>Nadzákladové zdi z tvárnic ztraceného bednění štípaných, včetně výplně z betonu třídy C 16/20 přírodních, tloušťky zdiva 200 mm</t>
  </si>
  <si>
    <t>1447979387</t>
  </si>
  <si>
    <t>Poznámka k položce:
upřesnění položky: výplň beton C20/25, tvárnice ZB 400/200/200 mm jednostranně štípané</t>
  </si>
  <si>
    <t>opěrná stěna sever</t>
  </si>
  <si>
    <t>(10,72+4,0)*1,0</t>
  </si>
  <si>
    <t>(5,47+1,0)*1,0</t>
  </si>
  <si>
    <t>311321817</t>
  </si>
  <si>
    <t>Nadzákladové zdi z betonu železového (bez výztuže) nosné pohledového (v přírodní barvě drtí a přísad) tř. C 20/25</t>
  </si>
  <si>
    <t>-1251585262</t>
  </si>
  <si>
    <t>příčné/podélné vnitřní stěny</t>
  </si>
  <si>
    <t>4,7*0,3*(0,558+0,534+0,51+0,486+0,462)</t>
  </si>
  <si>
    <t>24,26*0,3*(0,558+0,462)</t>
  </si>
  <si>
    <t>311351121</t>
  </si>
  <si>
    <t>Bednění nadzákladových zdí nosných rovné oboustranné za každou stranu zřízení</t>
  </si>
  <si>
    <t>-93049721</t>
  </si>
  <si>
    <t>4,7*(0,558+0,534+0,51+0,486+0,462)*2</t>
  </si>
  <si>
    <t>24,26*(0,558+0,462)*2</t>
  </si>
  <si>
    <t>311351122</t>
  </si>
  <si>
    <t>Bednění nadzákladových zdí nosných rovné oboustranné za každou stranu odstranění</t>
  </si>
  <si>
    <t>662974783</t>
  </si>
  <si>
    <t>311351911</t>
  </si>
  <si>
    <t>Bednění nadzákladových zdí nosných Příplatek k cenám bednění za pohledový beton</t>
  </si>
  <si>
    <t>1682479574</t>
  </si>
  <si>
    <t>311361821</t>
  </si>
  <si>
    <t>Výztuž nadzákladových zdí nosných svislých nebo odkloněných od svislice, rovných nebo oblých z betonářské oceli 10 505 (R) nebo BSt 500</t>
  </si>
  <si>
    <t>337540200</t>
  </si>
  <si>
    <t>stěna ze ZB (ostatní výztuž viz základy); prostřih 10%</t>
  </si>
  <si>
    <t>"4x R10" ((10,72+4,0)+(5,47+1,0))*4*0,617/1000*1,1</t>
  </si>
  <si>
    <t>nosné stěny podélné skleník (ostatní výztuž viz základy); prostřih 10%</t>
  </si>
  <si>
    <t>"7x R10" 24,36*2*7*0,617/1000*1,1</t>
  </si>
  <si>
    <t>nosné stěny příčné skleník (ostatní výztuž viz základy); prostřih 10%</t>
  </si>
  <si>
    <t>Vodorovné konstrukce</t>
  </si>
  <si>
    <t>451577777</t>
  </si>
  <si>
    <t>Podklad nebo lože pod dlažbu (přídlažbu) v ploše vodorovné nebo ve sklonu do 1:5, tloušťky od 30 do 100 mm z kameniva těženého</t>
  </si>
  <si>
    <t>-456647464</t>
  </si>
  <si>
    <t>podklad pod vegetační dlažbu, frakce 4/8 mm - tl. 30 mm</t>
  </si>
  <si>
    <t>17,0</t>
  </si>
  <si>
    <t>451597777</t>
  </si>
  <si>
    <t>Podklad nebo lože pod dlažbu (přídlažbu) v ploše vodorovné nebo ve sklonu do 1:5, tloušťky od 30 do 100 mm z prohozené zeminy</t>
  </si>
  <si>
    <t>-478858648</t>
  </si>
  <si>
    <t>podklad pod vegetační dlažbu - tl. 30 mm</t>
  </si>
  <si>
    <t>jutová protierozní textilie - podklad tl. 30 mm</t>
  </si>
  <si>
    <t>Komunikace pozemní</t>
  </si>
  <si>
    <t>564730111</t>
  </si>
  <si>
    <t>Podklad nebo kryt z kameniva hrubého drceného vel. 16-32 mm s rozprostřením a zhutněním, po zhutnění tl. 100 mm</t>
  </si>
  <si>
    <t>-1309426335</t>
  </si>
  <si>
    <t>zatravňovací dlažba, celk. tl. 270 mm (100+170)</t>
  </si>
  <si>
    <t>564750113</t>
  </si>
  <si>
    <t>Podklad nebo kryt z kameniva hrubého drceného vel. 16-32 mm s rozprostřením a zhutněním, po zhutnění tl. 170 mm</t>
  </si>
  <si>
    <t>-1465250774</t>
  </si>
  <si>
    <t>564851111</t>
  </si>
  <si>
    <t>Podklad ze štěrkodrti ŠD s rozprostřením a zhutněním, po zhutnění tl. 150 mm</t>
  </si>
  <si>
    <t>-846005751</t>
  </si>
  <si>
    <t>betonové nájezdy</t>
  </si>
  <si>
    <t>66,0</t>
  </si>
  <si>
    <t>564952111</t>
  </si>
  <si>
    <t>Podklad z mechanicky zpevněného kameniva MZK (minerální beton) s rozprostřením a s hutněním, po zhutnění tl. 150 mm</t>
  </si>
  <si>
    <t>1319634365</t>
  </si>
  <si>
    <t>581121115</t>
  </si>
  <si>
    <t>Kryt cementobetonový silničních komunikací skupiny CB I tl. 150 mm</t>
  </si>
  <si>
    <t>848943340</t>
  </si>
  <si>
    <t>Poznámka k položce:
Povrch zdrsněný dřevěnou latí. Včetně dilatačních spár (vytvoření a zapravení) - řešení dle technologie dodavatele a PD.</t>
  </si>
  <si>
    <t>nájezdy; povrch zdrsněný dřevěnou latí</t>
  </si>
  <si>
    <t>593531111</t>
  </si>
  <si>
    <t>Kladení dlažby z plastových vegetačních tvárnic komunikací pro pěší s vyrovnávací vrstvou z kameniva tl. do 20 mm a s vyplněním vegetačních otvorů se zámkem tl. do 30 mm, pro plochy do 50 m2</t>
  </si>
  <si>
    <t>-1621081100</t>
  </si>
  <si>
    <t>56245143</t>
  </si>
  <si>
    <t>dlažba zatravňovací recyklovaný PE nosnost 240t/m2 500x500x30mm</t>
  </si>
  <si>
    <t>818968325</t>
  </si>
  <si>
    <t>Poznámka k položce:
Referenční výrobek Ecoraster tl. 30 mm. Dodavatel je oprávněn nabídnout rovnocenné řešení.</t>
  </si>
  <si>
    <t>40*1,01 'Přepočtené koeficientem množství</t>
  </si>
  <si>
    <t>593532111</t>
  </si>
  <si>
    <t>Kladení dlažby z plastových vegetačních tvárnic pozemních komunikací s vyrovnávací vrstvou z kameniva tl. do 20 mm a s vyplněním vegetačních otvorů se zámkem tl. přes 30 do 60 mm, pro plochy do 50 m2</t>
  </si>
  <si>
    <t>-939438918</t>
  </si>
  <si>
    <t>pozn.: zásyp kamennou drtí - viz specifikace</t>
  </si>
  <si>
    <t>56245142</t>
  </si>
  <si>
    <t>dlažba zatravňovací recyklovaný PE nosnost 300t/m2 500x500x40mm</t>
  </si>
  <si>
    <t>-1155523166</t>
  </si>
  <si>
    <t>Poznámka k položce:
Referenční výrobek Ecoraster tl. 40 mm. Dodavatel je oprávněn nabídnout rovnocenné řešení.</t>
  </si>
  <si>
    <t>17*1,01 'Přepočtené koeficientem množství</t>
  </si>
  <si>
    <t>58343810</t>
  </si>
  <si>
    <t>kamenivo drcené hrubé frakce 4/8</t>
  </si>
  <si>
    <t>-522365690</t>
  </si>
  <si>
    <t>zásyp zatravňovacích dlaždic; 1 m3 = 1,7 t</t>
  </si>
  <si>
    <t>17,0*0,04*1,7</t>
  </si>
  <si>
    <t>1,156*1,01 'Přepočtené koeficientem množství</t>
  </si>
  <si>
    <t>597961111</t>
  </si>
  <si>
    <t>Rigol dlážděný do lože z betonu prostého tl. 100 mm, s vyplněním a zatřením spár cementovou maltou z prefabrikátů celkové šířky rigolu do 1030 mm</t>
  </si>
  <si>
    <t>-512633693</t>
  </si>
  <si>
    <t>betonový odvodňovací žlab 500/400/150</t>
  </si>
  <si>
    <t>dle výkazu PD</t>
  </si>
  <si>
    <t>30,0</t>
  </si>
  <si>
    <t>Úpravy povrchů, podlahy a osazování výplní</t>
  </si>
  <si>
    <t>631311135</t>
  </si>
  <si>
    <t>Mazanina z betonu prostého bez zvýšených nároků na prostředí tl. přes 120 do 240 mm tř. C 20/25</t>
  </si>
  <si>
    <t>2051480249</t>
  </si>
  <si>
    <t>Poznámka k položce:
Včetně dilatačních spár (vytvoření a zapravení) - řešení dle technologie dodavatele a PD.</t>
  </si>
  <si>
    <t>3,02*2*6,72*0,15</t>
  </si>
  <si>
    <t>(5,7*2+5,66)*4,7*0,15</t>
  </si>
  <si>
    <t>1,42*24,26*0,15</t>
  </si>
  <si>
    <t>631319023</t>
  </si>
  <si>
    <t>Příplatek k cenám mazanin za úpravu povrchu mazaniny přehlazením s poprášením cementem pro konečnou úpravu, mazanina tl. přes 120 do 240 mm (10 kg/m3)</t>
  </si>
  <si>
    <t>1267524352</t>
  </si>
  <si>
    <t>631319175</t>
  </si>
  <si>
    <t>Příplatek k cenám mazanin za stržení povrchu spodní vrstvy mazaniny latí před vložením výztuže nebo pletiva pro tl. obou vrstev mazaniny přes 120 do 240 mm</t>
  </si>
  <si>
    <t>-1426019702</t>
  </si>
  <si>
    <t>631351101</t>
  </si>
  <si>
    <t>Bednění v podlahách rýh a hran zřízení</t>
  </si>
  <si>
    <t>277827826</t>
  </si>
  <si>
    <t>(6,72*2+5,7)*0,15</t>
  </si>
  <si>
    <t>631351102</t>
  </si>
  <si>
    <t>Bednění v podlahách rýh a hran odstranění</t>
  </si>
  <si>
    <t>1188281986</t>
  </si>
  <si>
    <t>631362021</t>
  </si>
  <si>
    <t>Výztuž mazanin ze svařovaných sítí z drátů typu KARI</t>
  </si>
  <si>
    <t>1445641635</t>
  </si>
  <si>
    <t>Kari 150/150/8 = 5,267 kg/m2, koef. překrytí 1,3</t>
  </si>
  <si>
    <t>3,02*2*6,72*5,267/1000*1,3</t>
  </si>
  <si>
    <t>(5,7*2+5,66)*4,7*5,267/1000*1,3</t>
  </si>
  <si>
    <t>1,42*24,26*5,267/1000*1,3</t>
  </si>
  <si>
    <t>637121111</t>
  </si>
  <si>
    <t>Okapový chodník z kameniva s udusáním a urovnáním povrchu z kačírku tl. 100 mm</t>
  </si>
  <si>
    <t>-1511077237</t>
  </si>
  <si>
    <t>54,5*0,45</t>
  </si>
  <si>
    <t>40</t>
  </si>
  <si>
    <t>637311122</t>
  </si>
  <si>
    <t>Okapový chodník z obrubníků betonových chodníkových, se zalitím spár cementovou maltou do lože z betonu prostého, z obrubníků stojatých</t>
  </si>
  <si>
    <t>1082940391</t>
  </si>
  <si>
    <t>pozn.: záhonový obrubník 50/150</t>
  </si>
  <si>
    <t>54,5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</si>
  <si>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</si>
  <si>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</si>
  <si>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</si>
  <si>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-1356587192</t>
  </si>
  <si>
    <t>nájezd sever, jih; dle výkazu PD</t>
  </si>
  <si>
    <t>42</t>
  </si>
  <si>
    <t>59217023</t>
  </si>
  <si>
    <t>obrubník betonový chodníkový 1000x150x250mm</t>
  </si>
  <si>
    <t>-1911526861</t>
  </si>
  <si>
    <t>Poznámka k položce:
Vč. doplňkových typů (oblouky, nájezdy, apod.). Referenční výrobek typ ABO2-15. Dodavatel je oprávněn nabídnout rovnocenné řešení.</t>
  </si>
  <si>
    <t>40*1,02 'Přepočtené koeficientem množství</t>
  </si>
  <si>
    <t>43</t>
  </si>
  <si>
    <t>919726121</t>
  </si>
  <si>
    <t>Geotextilie netkaná pro ochranu, separaci nebo filtraci měrná hmotnost do 200 g/m2</t>
  </si>
  <si>
    <t>1127664111</t>
  </si>
  <si>
    <t>proti prorůstání plevele</t>
  </si>
  <si>
    <t>okapový chodníček</t>
  </si>
  <si>
    <t>44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</si>
  <si>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</si>
  <si>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</si>
  <si>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-58162021</t>
  </si>
  <si>
    <t>45</t>
  </si>
  <si>
    <t>59227035</t>
  </si>
  <si>
    <t>žlab odvodňovací betonový 510x 650x157mm</t>
  </si>
  <si>
    <t>-2000347018</t>
  </si>
  <si>
    <t>Poznámka k položce:
upřesnění položky: betonový žlab 400x500x150 mm</t>
  </si>
  <si>
    <t>46</t>
  </si>
  <si>
    <t>949101112</t>
  </si>
  <si>
    <t>Lešení pomocné pracovní pro objekty pozemních staveb pro zatížení do 150 kg/m2, o výšce lešeňové podlahy přes 1,9 do 3,5 m</t>
  </si>
  <si>
    <t>885686434</t>
  </si>
  <si>
    <t>plocha skleníku</t>
  </si>
  <si>
    <t>154,0</t>
  </si>
  <si>
    <t>47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</si>
  <si>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</si>
  <si>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</si>
  <si>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-1796732231</t>
  </si>
  <si>
    <t>48</t>
  </si>
  <si>
    <t>990001000R</t>
  </si>
  <si>
    <t>Dřevěný typový zahradní domek na nářadí, půdorys 2x2 m, vč. instalace</t>
  </si>
  <si>
    <t>794111461</t>
  </si>
  <si>
    <t>49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</si>
  <si>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</si>
  <si>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</si>
  <si>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-1308169166</t>
  </si>
  <si>
    <t>721</t>
  </si>
  <si>
    <t>Zdravotechnika - vnitřní kanalizace</t>
  </si>
  <si>
    <t>50</t>
  </si>
  <si>
    <t>721241103</t>
  </si>
  <si>
    <t>Lapače střešních splavenin litinové DN 150</t>
  </si>
  <si>
    <t>871535261</t>
  </si>
  <si>
    <t>Poznámka k položce:
Dodavatel je oprávněn nabídnout rovnocenné řešení.</t>
  </si>
  <si>
    <t>51</t>
  </si>
  <si>
    <t>998721101</t>
  </si>
  <si>
    <t>Přesun hmot pro vnitřní kanalizace stanovený z hmotnosti přesunovaného materiálu vodorovná dopravní vzdálenost do 50 m v objektech výšky do 6 m</t>
  </si>
  <si>
    <t>-1036153412</t>
  </si>
  <si>
    <t>764</t>
  </si>
  <si>
    <t>Konstrukce klempířské</t>
  </si>
  <si>
    <t>52</t>
  </si>
  <si>
    <t>764214402</t>
  </si>
  <si>
    <t>Oplechování horních ploch zdí a nadezdívek (atik) z pozinkovaného plechu mechanicky kotvené rš 200 mm</t>
  </si>
  <si>
    <t>53699333</t>
  </si>
  <si>
    <t>53</t>
  </si>
  <si>
    <t>764215445</t>
  </si>
  <si>
    <t>Oplechování horních ploch zdí a nadezdívek (atik) z pozinkovaného plechu Příplatek k cenám za zvýšenou pracnost při provedení rohu nebo koutu do rš 400 mm</t>
  </si>
  <si>
    <t>1968924939</t>
  </si>
  <si>
    <t>2,0+2,0</t>
  </si>
  <si>
    <t>54</t>
  </si>
  <si>
    <t>764518424</t>
  </si>
  <si>
    <t>Svod z pozinkovaného plechu včetně objímek, kolen a odskoků kruhový, průměru 150 mm</t>
  </si>
  <si>
    <t>80501330</t>
  </si>
  <si>
    <t>3,5*3</t>
  </si>
  <si>
    <t>55</t>
  </si>
  <si>
    <t>998764101</t>
  </si>
  <si>
    <t>Přesun hmot pro konstrukce klempířské stanovený z hmotnosti přesunovaného materiálu vodorovná dopravní vzdálenost do 50 m v objektech výšky do 6 m</t>
  </si>
  <si>
    <t>593846701</t>
  </si>
  <si>
    <t>56</t>
  </si>
  <si>
    <t>767R01-M</t>
  </si>
  <si>
    <t>Montáž skleníkové konstrukce, zasklení a dveří</t>
  </si>
  <si>
    <t>-1318101797</t>
  </si>
  <si>
    <t>Poznámka k položce:
Dle specifikace PD.</t>
  </si>
  <si>
    <t>57</t>
  </si>
  <si>
    <t>767R01-D</t>
  </si>
  <si>
    <t>Skleník - nosná konstrukce, bočnice, štíty, nové pohony větráků, lineárních motorů , opláštění Al profily pro zasklení střechy, skla</t>
  </si>
  <si>
    <t>2137690144</t>
  </si>
  <si>
    <t>58</t>
  </si>
  <si>
    <t>767R02</t>
  </si>
  <si>
    <t>Dodávka nosné konstrukce pergoly 6,4x3,0 m, vč. montáže a všech souvisejících prvků a povrch. úpravy</t>
  </si>
  <si>
    <t>-1124180394</t>
  </si>
  <si>
    <t>59</t>
  </si>
  <si>
    <t>767R03</t>
  </si>
  <si>
    <t>Dveře celohliníkové, D+M, vrchní část zdvojené zasklení, otočné jednokřídlové, jmenovitý rozměr 1300/2000 mm, bezprahové, zámek s vložkou</t>
  </si>
  <si>
    <t>-1795727607</t>
  </si>
  <si>
    <t>60</t>
  </si>
  <si>
    <t>767R04</t>
  </si>
  <si>
    <t>Dveře celohliníkové, D+M, vrchní část zdvojené zasklení, posuvné, jmenovitý rozměr 1180/2000 mm, horní pojezd, bezprahové, zámek s vložkou, otvor v podezdívce 1420 mm</t>
  </si>
  <si>
    <t>-493988925</t>
  </si>
  <si>
    <t>61</t>
  </si>
  <si>
    <t>767R05</t>
  </si>
  <si>
    <t>Tepelná a stínovací clona horizontální i vertikální, D+M, mechanické ovládání, 70% stínování horizontální části skleníku při extrémním slunečním záření a 56% tepelnou izolaci</t>
  </si>
  <si>
    <t>-1856470163</t>
  </si>
  <si>
    <t>Poznámka k položce:
Dle specifikace PD. Např. tkanina HS 885 - dodavatel je oprávněn nabídnout rovnocenné řešení.</t>
  </si>
  <si>
    <t>62</t>
  </si>
  <si>
    <t>767R06-M</t>
  </si>
  <si>
    <t>Montáž stolů</t>
  </si>
  <si>
    <t>hod</t>
  </si>
  <si>
    <t>1367058379</t>
  </si>
  <si>
    <t>63</t>
  </si>
  <si>
    <t>767R06</t>
  </si>
  <si>
    <t xml:space="preserve">pevný pěstební stůl 1,0x2,5 m, plastová vanička, systém příliv – odliv </t>
  </si>
  <si>
    <t>362165528</t>
  </si>
  <si>
    <t>64</t>
  </si>
  <si>
    <t>767R07</t>
  </si>
  <si>
    <t xml:space="preserve">pevný pěstební stůl 1,0x3,7 m, plastová vanička, systém příliv – odliv </t>
  </si>
  <si>
    <t>-1524549684</t>
  </si>
  <si>
    <t>65</t>
  </si>
  <si>
    <t>767R08</t>
  </si>
  <si>
    <t>511413671</t>
  </si>
  <si>
    <t>66</t>
  </si>
  <si>
    <t>767R09</t>
  </si>
  <si>
    <t>přesuvný stůl 1,31x5,0 m, plastová vanička, systém příliv – odliv</t>
  </si>
  <si>
    <t>-735614532</t>
  </si>
  <si>
    <t>04 - Profese</t>
  </si>
  <si>
    <t xml:space="preserve">    731 - Ústřední vytápění - kotelny</t>
  </si>
  <si>
    <t xml:space="preserve">      D1 - Materiál</t>
  </si>
  <si>
    <t xml:space="preserve">      D2 - Práce</t>
  </si>
  <si>
    <t xml:space="preserve">    721 - Zdravotechnika</t>
  </si>
  <si>
    <t xml:space="preserve">      721-0 - Retenční nádrž</t>
  </si>
  <si>
    <t xml:space="preserve">      721-1 - Přípojka pitné vody</t>
  </si>
  <si>
    <t xml:space="preserve">      721-2 - Vodovod ve skleníku</t>
  </si>
  <si>
    <t xml:space="preserve">      721-3 - Odvodnění podlahy a střechy skleníku</t>
  </si>
  <si>
    <t xml:space="preserve">    741 - Elektroinstalace</t>
  </si>
  <si>
    <t xml:space="preserve">      741-D - Dodávky</t>
  </si>
  <si>
    <t xml:space="preserve">        741-D1 -        NOSNÝ MATERIÁL</t>
  </si>
  <si>
    <t xml:space="preserve">        741-D2 - KOMPLETACE</t>
  </si>
  <si>
    <t xml:space="preserve">        741-D3 - DODÁVKA</t>
  </si>
  <si>
    <t xml:space="preserve">      741-M - Práce</t>
  </si>
  <si>
    <t>731</t>
  </si>
  <si>
    <t>Ústřední vytápění - kotelny</t>
  </si>
  <si>
    <t>D1</t>
  </si>
  <si>
    <t>Materiál</t>
  </si>
  <si>
    <t>Pol1</t>
  </si>
  <si>
    <t>Potrubí měděné 15 x 1</t>
  </si>
  <si>
    <t>-1258206083</t>
  </si>
  <si>
    <t>Poznámka k položce:
Např. Supersan. Dodavatel je oprávněn nabídnout rovnocenné řešení.</t>
  </si>
  <si>
    <t>Pol2</t>
  </si>
  <si>
    <t>Potrubí měděné 18 x 1</t>
  </si>
  <si>
    <t>-586174827</t>
  </si>
  <si>
    <t>Pol3</t>
  </si>
  <si>
    <t>Potrubí měděné 42 x 1.5</t>
  </si>
  <si>
    <t>-237818824</t>
  </si>
  <si>
    <t>Pol4</t>
  </si>
  <si>
    <t>Pomocný materiál - kompenzátory na potrubí, vč. kolen, fitinek, redukcí , odboček, plastových příchytek měděného potrubí, chrániček</t>
  </si>
  <si>
    <t>kpl</t>
  </si>
  <si>
    <t>-94979197</t>
  </si>
  <si>
    <t>Pol5</t>
  </si>
  <si>
    <t>Přechodka červený bronz nebo mosaz měď - ocel DN 40/ 42x1,5</t>
  </si>
  <si>
    <t>ks</t>
  </si>
  <si>
    <t>-305156746</t>
  </si>
  <si>
    <t>Pol6</t>
  </si>
  <si>
    <t>Kulový kohout G 1/2</t>
  </si>
  <si>
    <t>954010480</t>
  </si>
  <si>
    <t>Poznámka k položce:
Např. R 910 Giacomini. Dodavatel je oprávněn nabídnout rovnocenné řešení.</t>
  </si>
  <si>
    <t>Pol7</t>
  </si>
  <si>
    <t>Kulový kohout G 6/4</t>
  </si>
  <si>
    <t>-1787498420</t>
  </si>
  <si>
    <t>Pol8</t>
  </si>
  <si>
    <t>Šroubení k závitovým armaturám pro možnost demontáže bez řezání G 1/2</t>
  </si>
  <si>
    <t>670219702</t>
  </si>
  <si>
    <t>Pol9</t>
  </si>
  <si>
    <t>Šroubení k závitovým armaturám pro možnost demontáže bez řezání G 6/4</t>
  </si>
  <si>
    <t>-1646632251</t>
  </si>
  <si>
    <t>Pol10</t>
  </si>
  <si>
    <t>Filtr závitový G 1/2</t>
  </si>
  <si>
    <t>1905382349</t>
  </si>
  <si>
    <t>Pol11</t>
  </si>
  <si>
    <t>Filtr závitový G 6/4</t>
  </si>
  <si>
    <t>-2134372562</t>
  </si>
  <si>
    <t>Pol12</t>
  </si>
  <si>
    <t>Zpětný ventil závitový G 1/2</t>
  </si>
  <si>
    <t>-1082225823</t>
  </si>
  <si>
    <t>Pol13</t>
  </si>
  <si>
    <t>Zpětný ventil závitový G 6/4</t>
  </si>
  <si>
    <t>-928051325</t>
  </si>
  <si>
    <t>Pol14</t>
  </si>
  <si>
    <t>Vypouštěcí a napouštěcí kohout G 1/2</t>
  </si>
  <si>
    <t>1796325438</t>
  </si>
  <si>
    <t>Pol15</t>
  </si>
  <si>
    <t>Redukce DN 25/15</t>
  </si>
  <si>
    <t>1552367033</t>
  </si>
  <si>
    <t>Pol16</t>
  </si>
  <si>
    <t>Redukce DN 40/25</t>
  </si>
  <si>
    <t>-991726073</t>
  </si>
  <si>
    <t>Pol17</t>
  </si>
  <si>
    <t>Redukce DN 40/32</t>
  </si>
  <si>
    <t>635874302</t>
  </si>
  <si>
    <t>Pol18</t>
  </si>
  <si>
    <t>Automatický odvzdušňovací ventil G 3/8</t>
  </si>
  <si>
    <t>1614406801</t>
  </si>
  <si>
    <t>Pol19</t>
  </si>
  <si>
    <t>Radiátorový ovzdušňovací ventil G 1/4</t>
  </si>
  <si>
    <t>-610487129</t>
  </si>
  <si>
    <t>Pol20</t>
  </si>
  <si>
    <t>Orientační štítky</t>
  </si>
  <si>
    <t>491450091</t>
  </si>
  <si>
    <t>Pol21</t>
  </si>
  <si>
    <t>Regulační kohout Top ball G 1/2</t>
  </si>
  <si>
    <t>1590822541</t>
  </si>
  <si>
    <t>Pol22</t>
  </si>
  <si>
    <t>Návarky M20x1.5</t>
  </si>
  <si>
    <t>1966006529</t>
  </si>
  <si>
    <t>Pol23</t>
  </si>
  <si>
    <t>Teploměr D 100, 0-120°C</t>
  </si>
  <si>
    <t>-41633629</t>
  </si>
  <si>
    <t>Pol24</t>
  </si>
  <si>
    <t>Manometr vč. přísl. kond. smyčky, kohoutu a těsnění</t>
  </si>
  <si>
    <t>119519456</t>
  </si>
  <si>
    <t>Pol25</t>
  </si>
  <si>
    <t>Trojcestný směšovač, DN 15,kvs= 0.63 m3/hod</t>
  </si>
  <si>
    <t>-356545856</t>
  </si>
  <si>
    <t>Poznámka k položce:
Např. ESBE VRG 131-15. Dodavatel je oprávněn nabídnout rovnocenné řešení.</t>
  </si>
  <si>
    <t>Pol26</t>
  </si>
  <si>
    <t>Trojcestný směšovač, DN 15, kvs= 1.0 m3/hod</t>
  </si>
  <si>
    <t>-1514042023</t>
  </si>
  <si>
    <t>Pol27</t>
  </si>
  <si>
    <t>Pohon dle MaR</t>
  </si>
  <si>
    <t>-1617635209</t>
  </si>
  <si>
    <t>Poznámka k položce:
Např. Belimo. Dodavatel je oprávněn nabídnout rovnocenné řešení.</t>
  </si>
  <si>
    <t>Pol28</t>
  </si>
  <si>
    <t>Šroubení zaslepovací na RS G 1</t>
  </si>
  <si>
    <t>4428334</t>
  </si>
  <si>
    <t>Pol29</t>
  </si>
  <si>
    <t>Vyvažovací ventil s vypouštěním DN 32</t>
  </si>
  <si>
    <t>-635275978</t>
  </si>
  <si>
    <t>Poznámka k položce:
Např. Stad 52153-220. Dodavatel je oprávněn nabídnout rovnocenné řešení.</t>
  </si>
  <si>
    <t>Pol30</t>
  </si>
  <si>
    <t>Prefabrikované izolace DN 32</t>
  </si>
  <si>
    <t>113647510</t>
  </si>
  <si>
    <t>Poznámka k položce:
Např. Heimeier. Dodavatel je oprávněn nabídnout rovnocenné řešení.</t>
  </si>
  <si>
    <t>Pol31</t>
  </si>
  <si>
    <t>Svorné šroubení</t>
  </si>
  <si>
    <t>-1138252736</t>
  </si>
  <si>
    <t>Pol32</t>
  </si>
  <si>
    <t>Termostatický ventil  DN 15 - přímý</t>
  </si>
  <si>
    <t>1263147536</t>
  </si>
  <si>
    <t>Poznámka k položce:
Např. Calypso exakt 3452-02.000, Heimeier. Dodavatel je oprávněn nabídnout rovnocenné řešení.</t>
  </si>
  <si>
    <t>Pol33</t>
  </si>
  <si>
    <t>Regulační šroubení DN 15 - přímý</t>
  </si>
  <si>
    <t>-1445518185</t>
  </si>
  <si>
    <t>Poznámka k položce:
Např. Regulux 0352-02.000, Heimeier. Dodavatel je oprávněn nabídnout rovnocenné řešení.</t>
  </si>
  <si>
    <t>Pol34</t>
  </si>
  <si>
    <t>Ruční hlavice</t>
  </si>
  <si>
    <t>-453839194</t>
  </si>
  <si>
    <t>Pol35</t>
  </si>
  <si>
    <t>Svěrné šroubení DN 15 - 15x1</t>
  </si>
  <si>
    <t>-2146603565</t>
  </si>
  <si>
    <t>Pol36</t>
  </si>
  <si>
    <t>Otopné těleso - trubky ocelové hladké svařované do oblouků, typ 76x3, 6x5 m</t>
  </si>
  <si>
    <t>1689336986</t>
  </si>
  <si>
    <t>Pol37</t>
  </si>
  <si>
    <t>Otopné těleso - trubky ocelové hladké svařované do oblouků, typ 76x3, 2x2 m</t>
  </si>
  <si>
    <t>1398328054</t>
  </si>
  <si>
    <t>Pol38</t>
  </si>
  <si>
    <t>Otopné těleso - trubky ocelové hladké svařované do oblouků, typ 76x3, 2x3 m</t>
  </si>
  <si>
    <t>788668860</t>
  </si>
  <si>
    <t>Pol39</t>
  </si>
  <si>
    <t>Otopné těleso - trubky ocelové hladké svařované do oblouků, typ 76x3, 2x4,5 m</t>
  </si>
  <si>
    <t>1122914634</t>
  </si>
  <si>
    <t>Pol40</t>
  </si>
  <si>
    <t>Oběhové čerpadlo 230 V/50 Hz 25-60</t>
  </si>
  <si>
    <t>377340722</t>
  </si>
  <si>
    <t>Poznámka k položce:
Např.  Grundfos ALPHA1. Dodavatel je oprávněn nabídnout rovnocenné řešení.</t>
  </si>
  <si>
    <t>Pol41</t>
  </si>
  <si>
    <t>Oběhové čerpadlo 230 V/50 Hz 25-80</t>
  </si>
  <si>
    <t>361253251</t>
  </si>
  <si>
    <t>Pol42</t>
  </si>
  <si>
    <t>Kombi rozdělovač a sběrač ETL modul 80, Q = 2.60 m3/hod, včetně příslušenství  a tepelné izolace</t>
  </si>
  <si>
    <t>108042050</t>
  </si>
  <si>
    <t>Pol43</t>
  </si>
  <si>
    <t>Izolace tepelné potrubí - vinutá potrubní pouzdra z minerálního vlákna, kašírovaná vyztuženou hliníkovou folií, podélný spoj je opatřen polepem, 15x1 tl. 30 mm</t>
  </si>
  <si>
    <t>1172748087</t>
  </si>
  <si>
    <t>Poznámka k položce:
Např. Paroc - HVAC Section AluCoat T. Dodavatel je oprávněn nabídnout rovnocenné řešení.</t>
  </si>
  <si>
    <t>Pol44</t>
  </si>
  <si>
    <t>Izolace tepelné potrubí - vinutá potrubní pouzdra z minerálního vlákna, kašírovaná vyztuženou hliníkovou folií, podélný spoj je opatřen polepem, 18x1 tl.30 mm</t>
  </si>
  <si>
    <t>-12007881</t>
  </si>
  <si>
    <t>Pol45</t>
  </si>
  <si>
    <t>Izolace tepelné potrubí - vinutá potrubní pouzdra z minerálního vlákna, kašírovaná vyztuženou hliníkovou folií, podélný spoj je opatřen polepem, 42x1.5 tl. 40 mm</t>
  </si>
  <si>
    <t>-1248492147</t>
  </si>
  <si>
    <t>Pol46</t>
  </si>
  <si>
    <t>Nátěry otopných těles základní + 2x email.</t>
  </si>
  <si>
    <t>-400143801</t>
  </si>
  <si>
    <t>Pol47</t>
  </si>
  <si>
    <t>Předizolované potrubí SDR 11 UNO 40/91 (40 x 3.7/ ø 93 mm)</t>
  </si>
  <si>
    <t>-1547613376</t>
  </si>
  <si>
    <t>Poznámka k položce:
Např. REHAU  RAUTHERMEX. Dodavatel je oprávněn nabídnout rovnocenné řešení.</t>
  </si>
  <si>
    <t>Pol48</t>
  </si>
  <si>
    <t>Koleno 90°</t>
  </si>
  <si>
    <t>-80659709</t>
  </si>
  <si>
    <t>Pol49</t>
  </si>
  <si>
    <t>Stěnová průchodka</t>
  </si>
  <si>
    <t>-1394535044</t>
  </si>
  <si>
    <t>Pol50</t>
  </si>
  <si>
    <t>Fitinky - přípoj UNO 40/91 - 42X1.5</t>
  </si>
  <si>
    <t>-135360265</t>
  </si>
  <si>
    <t>Pol51</t>
  </si>
  <si>
    <t>Příslušenství a ostatní materiál</t>
  </si>
  <si>
    <t>769019455</t>
  </si>
  <si>
    <t>D2</t>
  </si>
  <si>
    <t>Práce</t>
  </si>
  <si>
    <t>Pol52</t>
  </si>
  <si>
    <t>Měření a regulace - dodávka a montáž</t>
  </si>
  <si>
    <t>778870263</t>
  </si>
  <si>
    <t>Pol53</t>
  </si>
  <si>
    <t>Montáž zařízení - kompletní technologie ve VS a topného systému</t>
  </si>
  <si>
    <t>-1654443740</t>
  </si>
  <si>
    <t>Pol54</t>
  </si>
  <si>
    <t>Doplňkové konstrukce, závěsy, profily, objímky, upevńovací prvky, redukce, ocelové úchytky potrubí (třmeny) se zvukovou izolační vložkou, chráničky potrubí</t>
  </si>
  <si>
    <t>1942404690</t>
  </si>
  <si>
    <t>Pol55</t>
  </si>
  <si>
    <t>Uvedení zařízení do provozu</t>
  </si>
  <si>
    <t>-723577366</t>
  </si>
  <si>
    <t>Pol56</t>
  </si>
  <si>
    <t>Revize tlakových nádob</t>
  </si>
  <si>
    <t>740339155</t>
  </si>
  <si>
    <t>Pol57</t>
  </si>
  <si>
    <t>Funkční a provozní zkoušky</t>
  </si>
  <si>
    <t>-34231089</t>
  </si>
  <si>
    <t>Pol58</t>
  </si>
  <si>
    <t>Doprava, přesun hmot, režie</t>
  </si>
  <si>
    <t>-18074948</t>
  </si>
  <si>
    <t>Zdravotechnika</t>
  </si>
  <si>
    <t>721-0</t>
  </si>
  <si>
    <t>Retenční nádrž</t>
  </si>
  <si>
    <t>Podzemní nádrž 10000 l s pochozím poklopem a šachtovou kopulí průměr 600 mm + přísl.</t>
  </si>
  <si>
    <t>-1985686123</t>
  </si>
  <si>
    <t>Vsakovací bloky plastové s výtok.objektem</t>
  </si>
  <si>
    <t>-1338741303</t>
  </si>
  <si>
    <t>Ponorná vodárna s plovacím sáním a přísl.</t>
  </si>
  <si>
    <t>-1969116456</t>
  </si>
  <si>
    <t>pol.4</t>
  </si>
  <si>
    <t>Hadice DN 25 (1")</t>
  </si>
  <si>
    <t>-1303390438</t>
  </si>
  <si>
    <t>pol.5</t>
  </si>
  <si>
    <t>Trubka HD PE 40 x 3,7 SDR 11</t>
  </si>
  <si>
    <t>971069887</t>
  </si>
  <si>
    <t>721-1</t>
  </si>
  <si>
    <t>Přípojka pitné vody</t>
  </si>
  <si>
    <t>pol.6</t>
  </si>
  <si>
    <t>Trubka HD PE 40 x 3 SDR 11 pro vodu</t>
  </si>
  <si>
    <t>-2077020283</t>
  </si>
  <si>
    <t>pol.7</t>
  </si>
  <si>
    <t>Signalizační vodič CY 1,5 mm2</t>
  </si>
  <si>
    <t>-1047581777</t>
  </si>
  <si>
    <t>pol.8</t>
  </si>
  <si>
    <t>Výstražní folie pro vodu</t>
  </si>
  <si>
    <t>-958246529</t>
  </si>
  <si>
    <t>67</t>
  </si>
  <si>
    <t>pol.9</t>
  </si>
  <si>
    <t>Navrtávací pas, uzav.arm.zemní soupr, poklop, podkl.tvarovka</t>
  </si>
  <si>
    <t>-493599458</t>
  </si>
  <si>
    <t>721-2</t>
  </si>
  <si>
    <t>Vodovod ve skleníku</t>
  </si>
  <si>
    <t>68</t>
  </si>
  <si>
    <t>pol.12</t>
  </si>
  <si>
    <t>Uzavírací kohout PN 16 pro vodu DN 25</t>
  </si>
  <si>
    <t>-1234814119</t>
  </si>
  <si>
    <t>69</t>
  </si>
  <si>
    <t>pol.13</t>
  </si>
  <si>
    <t>Výtokový kohout DN 20 se šroubením pro připojení hadice</t>
  </si>
  <si>
    <t>147351329</t>
  </si>
  <si>
    <t>70</t>
  </si>
  <si>
    <t>pol.14</t>
  </si>
  <si>
    <t>Vypouštěcí kohout DN 15</t>
  </si>
  <si>
    <t>1578306790</t>
  </si>
  <si>
    <t>71</t>
  </si>
  <si>
    <t>pol.15</t>
  </si>
  <si>
    <t>Ocelová trubka závitová pozinkovaná vč.fitinek a uložení DN 20 (3/4")</t>
  </si>
  <si>
    <t>893263156</t>
  </si>
  <si>
    <t>72</t>
  </si>
  <si>
    <t>pol. 16</t>
  </si>
  <si>
    <t>Ocelová trubka závitová pozinkovaná vč.fitinek a uložení DN 25 (1")</t>
  </si>
  <si>
    <t>-1979721107</t>
  </si>
  <si>
    <t>73</t>
  </si>
  <si>
    <t>pol.17</t>
  </si>
  <si>
    <t>Izolace návleková tl. 6 mm pro trubku DN 20</t>
  </si>
  <si>
    <t>-1270309895</t>
  </si>
  <si>
    <t>74</t>
  </si>
  <si>
    <t>pol.18</t>
  </si>
  <si>
    <t>Izolace návleková tl. 6 mm pro trubku DN 25</t>
  </si>
  <si>
    <t>990512</t>
  </si>
  <si>
    <t>721-3</t>
  </si>
  <si>
    <t>Odvodnění podlahy a střechy skleníku</t>
  </si>
  <si>
    <t>75</t>
  </si>
  <si>
    <t>pol.19</t>
  </si>
  <si>
    <t>Odpadní trubky plastové PVC KG vč.tvarovek DN 50</t>
  </si>
  <si>
    <t>2136243167</t>
  </si>
  <si>
    <t>76</t>
  </si>
  <si>
    <t>pol.20</t>
  </si>
  <si>
    <t>Odpadní trubky plastové PVC KG vč.tvarovek DN 100</t>
  </si>
  <si>
    <t>482231740</t>
  </si>
  <si>
    <t>77</t>
  </si>
  <si>
    <t>pol.21</t>
  </si>
  <si>
    <t>Odpadní trubky plastové PVC KG vč.tvarovek</t>
  </si>
  <si>
    <t>336867523</t>
  </si>
  <si>
    <t>78</t>
  </si>
  <si>
    <t>pol.22</t>
  </si>
  <si>
    <t>Odpadní trubky plastové PVC KG vč. Tvarovek</t>
  </si>
  <si>
    <t>1954211078</t>
  </si>
  <si>
    <t>79</t>
  </si>
  <si>
    <t>pol.23</t>
  </si>
  <si>
    <t>Lapač střešních splavenin</t>
  </si>
  <si>
    <t>1998527533</t>
  </si>
  <si>
    <t>80</t>
  </si>
  <si>
    <t>pol.25</t>
  </si>
  <si>
    <t>Podlahová vpust</t>
  </si>
  <si>
    <t>1134155277</t>
  </si>
  <si>
    <t>741</t>
  </si>
  <si>
    <t>Elektroinstalace</t>
  </si>
  <si>
    <t>741-D</t>
  </si>
  <si>
    <t>Dodávky</t>
  </si>
  <si>
    <t>741-D1</t>
  </si>
  <si>
    <t xml:space="preserve">       NOSNÝ MATERIÁL</t>
  </si>
  <si>
    <t>81</t>
  </si>
  <si>
    <t>el001</t>
  </si>
  <si>
    <t>kabel silový s Cu jádrem CYKYJ 4x16 mm2</t>
  </si>
  <si>
    <t>497896106</t>
  </si>
  <si>
    <t>82</t>
  </si>
  <si>
    <t>el002</t>
  </si>
  <si>
    <t>kabel silový s Cu jádrem CYKYJ 4x4 mm2</t>
  </si>
  <si>
    <t>-188972703</t>
  </si>
  <si>
    <t>83</t>
  </si>
  <si>
    <t>el003</t>
  </si>
  <si>
    <t>kabel silový s Cu jádrem CYKYJ 5x1,5 mm2</t>
  </si>
  <si>
    <t>211530175</t>
  </si>
  <si>
    <t>84</t>
  </si>
  <si>
    <t>el004</t>
  </si>
  <si>
    <t>kabel silový s Cu jádrem CYKYJ 3x1,5 mm2</t>
  </si>
  <si>
    <t>-2082099914</t>
  </si>
  <si>
    <t>85</t>
  </si>
  <si>
    <t>el005</t>
  </si>
  <si>
    <t>kabel silový s Cu jádrem CYKYO 3x1,5 mm2</t>
  </si>
  <si>
    <t>1540550928</t>
  </si>
  <si>
    <t>86</t>
  </si>
  <si>
    <t>el006</t>
  </si>
  <si>
    <t>CY 4</t>
  </si>
  <si>
    <t>-599337846</t>
  </si>
  <si>
    <t>87</t>
  </si>
  <si>
    <t>el007</t>
  </si>
  <si>
    <t>pohyblivý vodič HO7RN-F  3x1,5mm2</t>
  </si>
  <si>
    <t>1306239321</t>
  </si>
  <si>
    <t>88</t>
  </si>
  <si>
    <t>el008</t>
  </si>
  <si>
    <t>drátěný kabelový MERKUR 150/50 "GZ"</t>
  </si>
  <si>
    <t>1294744523</t>
  </si>
  <si>
    <t>89</t>
  </si>
  <si>
    <t>el009</t>
  </si>
  <si>
    <t>elektroinstalační trubka tuhá EN 1520</t>
  </si>
  <si>
    <t>-590356963</t>
  </si>
  <si>
    <t>90</t>
  </si>
  <si>
    <t>el010</t>
  </si>
  <si>
    <t>elektroinstalační trubka tuhá EN 1525</t>
  </si>
  <si>
    <t>1762349136</t>
  </si>
  <si>
    <t>91</t>
  </si>
  <si>
    <t>el011</t>
  </si>
  <si>
    <t>chránička KF 09050</t>
  </si>
  <si>
    <t>-1470877744</t>
  </si>
  <si>
    <t>92</t>
  </si>
  <si>
    <t>el012</t>
  </si>
  <si>
    <t>chránička KG 09040 BA</t>
  </si>
  <si>
    <t>-1072334916</t>
  </si>
  <si>
    <t>93</t>
  </si>
  <si>
    <t>el013</t>
  </si>
  <si>
    <t>Krabice rozvodná nástěnná IP67</t>
  </si>
  <si>
    <t>898298576</t>
  </si>
  <si>
    <t>94</t>
  </si>
  <si>
    <t>el014</t>
  </si>
  <si>
    <t>zemnící pásek FeZn 30x4</t>
  </si>
  <si>
    <t>-791021163</t>
  </si>
  <si>
    <t>95</t>
  </si>
  <si>
    <t>el015</t>
  </si>
  <si>
    <t>zemnící drát FeZn 10</t>
  </si>
  <si>
    <t>-515387068</t>
  </si>
  <si>
    <t>741-D2</t>
  </si>
  <si>
    <t>KOMPLETACE</t>
  </si>
  <si>
    <t>96</t>
  </si>
  <si>
    <t>el016</t>
  </si>
  <si>
    <t>Spínač Variant jednopolový, IP54 - řazení č.1</t>
  </si>
  <si>
    <t>-351327432</t>
  </si>
  <si>
    <t>97</t>
  </si>
  <si>
    <t>el017</t>
  </si>
  <si>
    <t>PřepínačVariant  střídavý, IP54 - řazení č.6</t>
  </si>
  <si>
    <t>-1711813509</t>
  </si>
  <si>
    <t>98</t>
  </si>
  <si>
    <t>el018</t>
  </si>
  <si>
    <t>zářivkové LED svítidloTREVOS FUTURA 2.4ft</t>
  </si>
  <si>
    <t>1742959796</t>
  </si>
  <si>
    <t>99</t>
  </si>
  <si>
    <t>el019</t>
  </si>
  <si>
    <t>hlídání hladiny MAVE 2-HH2</t>
  </si>
  <si>
    <t>-29337949</t>
  </si>
  <si>
    <t>100</t>
  </si>
  <si>
    <t>el020</t>
  </si>
  <si>
    <t>ponorná sonda  MAVE PS3</t>
  </si>
  <si>
    <t>-661687419</t>
  </si>
  <si>
    <t>741-D3</t>
  </si>
  <si>
    <t>DODÁVKA</t>
  </si>
  <si>
    <t>101</t>
  </si>
  <si>
    <t>el021</t>
  </si>
  <si>
    <t>rozvodnice  RS</t>
  </si>
  <si>
    <t>444447063</t>
  </si>
  <si>
    <t>102</t>
  </si>
  <si>
    <t>el022</t>
  </si>
  <si>
    <t>zásuvkové skříně</t>
  </si>
  <si>
    <t>-1314930482</t>
  </si>
  <si>
    <t>103</t>
  </si>
  <si>
    <t>el023</t>
  </si>
  <si>
    <t>automatická regulace vyhřívání žlabů ET02-4550</t>
  </si>
  <si>
    <t>1002580596</t>
  </si>
  <si>
    <t>104</t>
  </si>
  <si>
    <t>el024</t>
  </si>
  <si>
    <t>sada čidel vyhřívání okapů</t>
  </si>
  <si>
    <t>609774274</t>
  </si>
  <si>
    <t>105</t>
  </si>
  <si>
    <t>el025</t>
  </si>
  <si>
    <t>topný kabel TO-2R-78-1560 (sada)</t>
  </si>
  <si>
    <t>-491074495</t>
  </si>
  <si>
    <t>106</t>
  </si>
  <si>
    <t>el026</t>
  </si>
  <si>
    <t>okapové úchyty topných kabelů</t>
  </si>
  <si>
    <t>916260818</t>
  </si>
  <si>
    <t>107</t>
  </si>
  <si>
    <t>el027</t>
  </si>
  <si>
    <t>fixace svodů SYFOK-P/20</t>
  </si>
  <si>
    <t>-1021419436</t>
  </si>
  <si>
    <t>741-M</t>
  </si>
  <si>
    <t>108</t>
  </si>
  <si>
    <t>el028</t>
  </si>
  <si>
    <t>Montáž</t>
  </si>
  <si>
    <t>199728121</t>
  </si>
  <si>
    <t>109</t>
  </si>
  <si>
    <t>el029</t>
  </si>
  <si>
    <t>R-MD - mimostaveništní doprava</t>
  </si>
  <si>
    <t>473634964</t>
  </si>
  <si>
    <t>110</t>
  </si>
  <si>
    <t>el030</t>
  </si>
  <si>
    <t>R-PD - přesun dodávek</t>
  </si>
  <si>
    <t>-917421055</t>
  </si>
  <si>
    <t>111</t>
  </si>
  <si>
    <t>el031</t>
  </si>
  <si>
    <t>R-PM - přidružený materiál</t>
  </si>
  <si>
    <t>1019560448</t>
  </si>
  <si>
    <t>112</t>
  </si>
  <si>
    <t>el032</t>
  </si>
  <si>
    <t>R-PPM - podíl přidružených výkonů</t>
  </si>
  <si>
    <t>1538341128</t>
  </si>
  <si>
    <t>113</t>
  </si>
  <si>
    <t>el033</t>
  </si>
  <si>
    <t>Revize včetně vystavení protokolu</t>
  </si>
  <si>
    <t>-1237452804</t>
  </si>
  <si>
    <t>SEZNAM FIGUR</t>
  </si>
  <si>
    <t>Výměra</t>
  </si>
  <si>
    <t xml:space="preserve"> 02</t>
  </si>
  <si>
    <t>Použití figury:</t>
  </si>
  <si>
    <t>Hloubení jam nezapažených v hornině třídy těžitelnosti I, skupiny 1 a 2 objem do 20 m3 strojně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</si>
  <si>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</si>
  <si>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 m</t>
  </si>
  <si>
    <t>Poplatek za uložení na skládce (skládkovné) zeminy a kamení kód odpadu 17 05 04</t>
  </si>
  <si>
    <t>Uložení sypaniny z hornin soudržných do násypů zhutněných strojně</t>
  </si>
  <si>
    <t>Vodorovné přemístění do 50 m výkopku/sypaniny z horniny třídy těžitelnosti I, skupiny 1 až 3</t>
  </si>
  <si>
    <t>Uložení sypaniny na skládky nebo meziskládky</t>
  </si>
  <si>
    <t>Odkopávky a prokopávky nezapažené v hornině třídy těžitelnosti I, skupiny 3 objem do 500 m3 strojně</t>
  </si>
  <si>
    <t>Sejmutí ornice plochy přes 500 m2 tl vrstvy do 200 mm strojně</t>
  </si>
  <si>
    <t>Plošná úprava terénu přes 500 m2 zemina skupiny 1 až 4 nerovnosti do 100 mm ve svahu do 1:2</t>
  </si>
  <si>
    <t>Rozprostření ornice pl přes 500 m2 ve svahu přes 1:5 tl vrstvy do 250 mm strojně</t>
  </si>
  <si>
    <t>Zalití rostlin vodou plocha přes 20 m2</t>
  </si>
  <si>
    <t>Hloubení rýh nezapažených  š do 800 mm v hornině třídy těžitelnosti I, skupiny 3 objem do 100 m3 strojně</t>
  </si>
  <si>
    <t>Zásyp jam, šachet rýh nebo kolem objektů sypaninou se zhutněním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</si>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</sst>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91" t="s">
        <v>14</v>
      </c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25"/>
      <c r="AQ5" s="25"/>
      <c r="AR5" s="23"/>
      <c r="BE5" s="388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93" t="s">
        <v>17</v>
      </c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25"/>
      <c r="AQ6" s="25"/>
      <c r="AR6" s="23"/>
      <c r="BE6" s="389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21</v>
      </c>
      <c r="AO7" s="25"/>
      <c r="AP7" s="25"/>
      <c r="AQ7" s="25"/>
      <c r="AR7" s="23"/>
      <c r="BE7" s="389"/>
      <c r="BS7" s="20" t="s">
        <v>6</v>
      </c>
    </row>
    <row r="8" spans="2:71" s="1" customFormat="1" ht="12" customHeight="1">
      <c r="B8" s="24"/>
      <c r="C8" s="25"/>
      <c r="D8" s="32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24</v>
      </c>
      <c r="AL8" s="25"/>
      <c r="AM8" s="25"/>
      <c r="AN8" s="33" t="s">
        <v>25</v>
      </c>
      <c r="AO8" s="25"/>
      <c r="AP8" s="25"/>
      <c r="AQ8" s="25"/>
      <c r="AR8" s="23"/>
      <c r="BE8" s="389"/>
      <c r="BS8" s="20" t="s">
        <v>6</v>
      </c>
    </row>
    <row r="9" spans="2:71" s="1" customFormat="1" ht="29.25" customHeight="1">
      <c r="B9" s="24"/>
      <c r="C9" s="25"/>
      <c r="D9" s="29" t="s">
        <v>26</v>
      </c>
      <c r="E9" s="25"/>
      <c r="F9" s="25"/>
      <c r="G9" s="25"/>
      <c r="H9" s="25"/>
      <c r="I9" s="25"/>
      <c r="J9" s="25"/>
      <c r="K9" s="34" t="s">
        <v>27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 t="s">
        <v>28</v>
      </c>
      <c r="AL9" s="25"/>
      <c r="AM9" s="25"/>
      <c r="AN9" s="34" t="s">
        <v>29</v>
      </c>
      <c r="AO9" s="25"/>
      <c r="AP9" s="25"/>
      <c r="AQ9" s="25"/>
      <c r="AR9" s="23"/>
      <c r="BE9" s="389"/>
      <c r="BS9" s="20" t="s">
        <v>6</v>
      </c>
    </row>
    <row r="10" spans="2:71" s="1" customFormat="1" ht="12" customHeight="1">
      <c r="B10" s="24"/>
      <c r="C10" s="25"/>
      <c r="D10" s="32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31</v>
      </c>
      <c r="AL10" s="25"/>
      <c r="AM10" s="25"/>
      <c r="AN10" s="30" t="s">
        <v>32</v>
      </c>
      <c r="AO10" s="25"/>
      <c r="AP10" s="25"/>
      <c r="AQ10" s="25"/>
      <c r="AR10" s="23"/>
      <c r="BE10" s="389"/>
      <c r="BS10" s="20" t="s">
        <v>6</v>
      </c>
    </row>
    <row r="11" spans="2:71" s="1" customFormat="1" ht="18.4" customHeight="1">
      <c r="B11" s="24"/>
      <c r="C11" s="25"/>
      <c r="D11" s="25"/>
      <c r="E11" s="30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34</v>
      </c>
      <c r="AL11" s="25"/>
      <c r="AM11" s="25"/>
      <c r="AN11" s="30" t="s">
        <v>32</v>
      </c>
      <c r="AO11" s="25"/>
      <c r="AP11" s="25"/>
      <c r="AQ11" s="25"/>
      <c r="AR11" s="23"/>
      <c r="BE11" s="389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89"/>
      <c r="BS12" s="20" t="s">
        <v>6</v>
      </c>
    </row>
    <row r="13" spans="2:71" s="1" customFormat="1" ht="12" customHeight="1">
      <c r="B13" s="24"/>
      <c r="C13" s="25"/>
      <c r="D13" s="32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31</v>
      </c>
      <c r="AL13" s="25"/>
      <c r="AM13" s="25"/>
      <c r="AN13" s="35" t="s">
        <v>36</v>
      </c>
      <c r="AO13" s="25"/>
      <c r="AP13" s="25"/>
      <c r="AQ13" s="25"/>
      <c r="AR13" s="23"/>
      <c r="BE13" s="389"/>
      <c r="BS13" s="20" t="s">
        <v>6</v>
      </c>
    </row>
    <row r="14" spans="2:71" ht="12.75">
      <c r="B14" s="24"/>
      <c r="C14" s="25"/>
      <c r="D14" s="25"/>
      <c r="E14" s="394" t="s">
        <v>36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2" t="s">
        <v>34</v>
      </c>
      <c r="AL14" s="25"/>
      <c r="AM14" s="25"/>
      <c r="AN14" s="35" t="s">
        <v>36</v>
      </c>
      <c r="AO14" s="25"/>
      <c r="AP14" s="25"/>
      <c r="AQ14" s="25"/>
      <c r="AR14" s="23"/>
      <c r="BE14" s="389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89"/>
      <c r="BS15" s="20" t="s">
        <v>4</v>
      </c>
    </row>
    <row r="16" spans="2:71" s="1" customFormat="1" ht="12" customHeight="1">
      <c r="B16" s="24"/>
      <c r="C16" s="25"/>
      <c r="D16" s="32" t="s">
        <v>37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31</v>
      </c>
      <c r="AL16" s="25"/>
      <c r="AM16" s="25"/>
      <c r="AN16" s="30" t="s">
        <v>38</v>
      </c>
      <c r="AO16" s="25"/>
      <c r="AP16" s="25"/>
      <c r="AQ16" s="25"/>
      <c r="AR16" s="23"/>
      <c r="BE16" s="389"/>
      <c r="BS16" s="20" t="s">
        <v>4</v>
      </c>
    </row>
    <row r="17" spans="2:71" s="1" customFormat="1" ht="18.4" customHeight="1">
      <c r="B17" s="24"/>
      <c r="C17" s="25"/>
      <c r="D17" s="25"/>
      <c r="E17" s="30" t="s">
        <v>39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34</v>
      </c>
      <c r="AL17" s="25"/>
      <c r="AM17" s="25"/>
      <c r="AN17" s="30" t="s">
        <v>32</v>
      </c>
      <c r="AO17" s="25"/>
      <c r="AP17" s="25"/>
      <c r="AQ17" s="25"/>
      <c r="AR17" s="23"/>
      <c r="BE17" s="389"/>
      <c r="BS17" s="20" t="s">
        <v>40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89"/>
      <c r="BS18" s="20" t="s">
        <v>6</v>
      </c>
    </row>
    <row r="19" spans="2:71" s="1" customFormat="1" ht="12" customHeight="1">
      <c r="B19" s="24"/>
      <c r="C19" s="25"/>
      <c r="D19" s="32" t="s">
        <v>41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31</v>
      </c>
      <c r="AL19" s="25"/>
      <c r="AM19" s="25"/>
      <c r="AN19" s="30" t="s">
        <v>32</v>
      </c>
      <c r="AO19" s="25"/>
      <c r="AP19" s="25"/>
      <c r="AQ19" s="25"/>
      <c r="AR19" s="23"/>
      <c r="BE19" s="389"/>
      <c r="BS19" s="20" t="s">
        <v>6</v>
      </c>
    </row>
    <row r="20" spans="2:71" s="1" customFormat="1" ht="18.4" customHeight="1">
      <c r="B20" s="24"/>
      <c r="C20" s="25"/>
      <c r="D20" s="25"/>
      <c r="E20" s="30" t="s">
        <v>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34</v>
      </c>
      <c r="AL20" s="25"/>
      <c r="AM20" s="25"/>
      <c r="AN20" s="30" t="s">
        <v>32</v>
      </c>
      <c r="AO20" s="25"/>
      <c r="AP20" s="25"/>
      <c r="AQ20" s="25"/>
      <c r="AR20" s="23"/>
      <c r="BE20" s="389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89"/>
    </row>
    <row r="22" spans="2:57" s="1" customFormat="1" ht="12" customHeight="1">
      <c r="B22" s="24"/>
      <c r="C22" s="25"/>
      <c r="D22" s="32" t="s">
        <v>42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89"/>
    </row>
    <row r="23" spans="2:57" s="1" customFormat="1" ht="47.25" customHeight="1">
      <c r="B23" s="24"/>
      <c r="C23" s="25"/>
      <c r="D23" s="25"/>
      <c r="E23" s="396" t="s">
        <v>43</v>
      </c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25"/>
      <c r="AP23" s="25"/>
      <c r="AQ23" s="25"/>
      <c r="AR23" s="23"/>
      <c r="BE23" s="389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89"/>
    </row>
    <row r="25" spans="2:57" s="1" customFormat="1" ht="6.95" customHeight="1">
      <c r="B25" s="24"/>
      <c r="C25" s="2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5"/>
      <c r="AQ25" s="25"/>
      <c r="AR25" s="23"/>
      <c r="BE25" s="389"/>
    </row>
    <row r="26" spans="1:57" s="2" customFormat="1" ht="25.9" customHeight="1">
      <c r="A26" s="38"/>
      <c r="B26" s="39"/>
      <c r="C26" s="40"/>
      <c r="D26" s="41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7">
        <f>ROUND(AG54,2)</f>
        <v>0</v>
      </c>
      <c r="AL26" s="398"/>
      <c r="AM26" s="398"/>
      <c r="AN26" s="398"/>
      <c r="AO26" s="398"/>
      <c r="AP26" s="40"/>
      <c r="AQ26" s="40"/>
      <c r="AR26" s="43"/>
      <c r="BE26" s="389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3"/>
      <c r="BE27" s="389"/>
    </row>
    <row r="28" spans="1:57" s="2" customFormat="1" ht="12.75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399" t="s">
        <v>45</v>
      </c>
      <c r="M28" s="399"/>
      <c r="N28" s="399"/>
      <c r="O28" s="399"/>
      <c r="P28" s="399"/>
      <c r="Q28" s="40"/>
      <c r="R28" s="40"/>
      <c r="S28" s="40"/>
      <c r="T28" s="40"/>
      <c r="U28" s="40"/>
      <c r="V28" s="40"/>
      <c r="W28" s="399" t="s">
        <v>46</v>
      </c>
      <c r="X28" s="399"/>
      <c r="Y28" s="399"/>
      <c r="Z28" s="399"/>
      <c r="AA28" s="399"/>
      <c r="AB28" s="399"/>
      <c r="AC28" s="399"/>
      <c r="AD28" s="399"/>
      <c r="AE28" s="399"/>
      <c r="AF28" s="40"/>
      <c r="AG28" s="40"/>
      <c r="AH28" s="40"/>
      <c r="AI28" s="40"/>
      <c r="AJ28" s="40"/>
      <c r="AK28" s="399" t="s">
        <v>47</v>
      </c>
      <c r="AL28" s="399"/>
      <c r="AM28" s="399"/>
      <c r="AN28" s="399"/>
      <c r="AO28" s="399"/>
      <c r="AP28" s="40"/>
      <c r="AQ28" s="40"/>
      <c r="AR28" s="43"/>
      <c r="BE28" s="389"/>
    </row>
    <row r="29" spans="2:57" s="3" customFormat="1" ht="14.45" customHeight="1">
      <c r="B29" s="44"/>
      <c r="C29" s="45"/>
      <c r="D29" s="32" t="s">
        <v>48</v>
      </c>
      <c r="E29" s="45"/>
      <c r="F29" s="32" t="s">
        <v>49</v>
      </c>
      <c r="G29" s="45"/>
      <c r="H29" s="45"/>
      <c r="I29" s="45"/>
      <c r="J29" s="45"/>
      <c r="K29" s="45"/>
      <c r="L29" s="402">
        <v>0.21</v>
      </c>
      <c r="M29" s="401"/>
      <c r="N29" s="401"/>
      <c r="O29" s="401"/>
      <c r="P29" s="401"/>
      <c r="Q29" s="45"/>
      <c r="R29" s="45"/>
      <c r="S29" s="45"/>
      <c r="T29" s="45"/>
      <c r="U29" s="45"/>
      <c r="V29" s="45"/>
      <c r="W29" s="400">
        <f>ROUND(AZ54,2)</f>
        <v>0</v>
      </c>
      <c r="X29" s="401"/>
      <c r="Y29" s="401"/>
      <c r="Z29" s="401"/>
      <c r="AA29" s="401"/>
      <c r="AB29" s="401"/>
      <c r="AC29" s="401"/>
      <c r="AD29" s="401"/>
      <c r="AE29" s="401"/>
      <c r="AF29" s="45"/>
      <c r="AG29" s="45"/>
      <c r="AH29" s="45"/>
      <c r="AI29" s="45"/>
      <c r="AJ29" s="45"/>
      <c r="AK29" s="400">
        <f>ROUND(AV54,2)</f>
        <v>0</v>
      </c>
      <c r="AL29" s="401"/>
      <c r="AM29" s="401"/>
      <c r="AN29" s="401"/>
      <c r="AO29" s="401"/>
      <c r="AP29" s="45"/>
      <c r="AQ29" s="45"/>
      <c r="AR29" s="46"/>
      <c r="BE29" s="390"/>
    </row>
    <row r="30" spans="2:57" s="3" customFormat="1" ht="14.45" customHeight="1">
      <c r="B30" s="44"/>
      <c r="C30" s="45"/>
      <c r="D30" s="45"/>
      <c r="E30" s="45"/>
      <c r="F30" s="32" t="s">
        <v>50</v>
      </c>
      <c r="G30" s="45"/>
      <c r="H30" s="45"/>
      <c r="I30" s="45"/>
      <c r="J30" s="45"/>
      <c r="K30" s="45"/>
      <c r="L30" s="402">
        <v>0.15</v>
      </c>
      <c r="M30" s="401"/>
      <c r="N30" s="401"/>
      <c r="O30" s="401"/>
      <c r="P30" s="401"/>
      <c r="Q30" s="45"/>
      <c r="R30" s="45"/>
      <c r="S30" s="45"/>
      <c r="T30" s="45"/>
      <c r="U30" s="45"/>
      <c r="V30" s="45"/>
      <c r="W30" s="400">
        <f>ROUND(BA54,2)</f>
        <v>0</v>
      </c>
      <c r="X30" s="401"/>
      <c r="Y30" s="401"/>
      <c r="Z30" s="401"/>
      <c r="AA30" s="401"/>
      <c r="AB30" s="401"/>
      <c r="AC30" s="401"/>
      <c r="AD30" s="401"/>
      <c r="AE30" s="401"/>
      <c r="AF30" s="45"/>
      <c r="AG30" s="45"/>
      <c r="AH30" s="45"/>
      <c r="AI30" s="45"/>
      <c r="AJ30" s="45"/>
      <c r="AK30" s="400">
        <f>ROUND(AW54,2)</f>
        <v>0</v>
      </c>
      <c r="AL30" s="401"/>
      <c r="AM30" s="401"/>
      <c r="AN30" s="401"/>
      <c r="AO30" s="401"/>
      <c r="AP30" s="45"/>
      <c r="AQ30" s="45"/>
      <c r="AR30" s="46"/>
      <c r="BE30" s="390"/>
    </row>
    <row r="31" spans="2:57" s="3" customFormat="1" ht="14.45" customHeight="1" hidden="1">
      <c r="B31" s="44"/>
      <c r="C31" s="45"/>
      <c r="D31" s="45"/>
      <c r="E31" s="45"/>
      <c r="F31" s="32" t="s">
        <v>51</v>
      </c>
      <c r="G31" s="45"/>
      <c r="H31" s="45"/>
      <c r="I31" s="45"/>
      <c r="J31" s="45"/>
      <c r="K31" s="45"/>
      <c r="L31" s="402">
        <v>0.21</v>
      </c>
      <c r="M31" s="401"/>
      <c r="N31" s="401"/>
      <c r="O31" s="401"/>
      <c r="P31" s="401"/>
      <c r="Q31" s="45"/>
      <c r="R31" s="45"/>
      <c r="S31" s="45"/>
      <c r="T31" s="45"/>
      <c r="U31" s="45"/>
      <c r="V31" s="45"/>
      <c r="W31" s="400">
        <f>ROUND(BB54,2)</f>
        <v>0</v>
      </c>
      <c r="X31" s="401"/>
      <c r="Y31" s="401"/>
      <c r="Z31" s="401"/>
      <c r="AA31" s="401"/>
      <c r="AB31" s="401"/>
      <c r="AC31" s="401"/>
      <c r="AD31" s="401"/>
      <c r="AE31" s="401"/>
      <c r="AF31" s="45"/>
      <c r="AG31" s="45"/>
      <c r="AH31" s="45"/>
      <c r="AI31" s="45"/>
      <c r="AJ31" s="45"/>
      <c r="AK31" s="400">
        <v>0</v>
      </c>
      <c r="AL31" s="401"/>
      <c r="AM31" s="401"/>
      <c r="AN31" s="401"/>
      <c r="AO31" s="401"/>
      <c r="AP31" s="45"/>
      <c r="AQ31" s="45"/>
      <c r="AR31" s="46"/>
      <c r="BE31" s="390"/>
    </row>
    <row r="32" spans="2:57" s="3" customFormat="1" ht="14.45" customHeight="1" hidden="1">
      <c r="B32" s="44"/>
      <c r="C32" s="45"/>
      <c r="D32" s="45"/>
      <c r="E32" s="45"/>
      <c r="F32" s="32" t="s">
        <v>52</v>
      </c>
      <c r="G32" s="45"/>
      <c r="H32" s="45"/>
      <c r="I32" s="45"/>
      <c r="J32" s="45"/>
      <c r="K32" s="45"/>
      <c r="L32" s="402">
        <v>0.15</v>
      </c>
      <c r="M32" s="401"/>
      <c r="N32" s="401"/>
      <c r="O32" s="401"/>
      <c r="P32" s="401"/>
      <c r="Q32" s="45"/>
      <c r="R32" s="45"/>
      <c r="S32" s="45"/>
      <c r="T32" s="45"/>
      <c r="U32" s="45"/>
      <c r="V32" s="45"/>
      <c r="W32" s="400">
        <f>ROUND(BC54,2)</f>
        <v>0</v>
      </c>
      <c r="X32" s="401"/>
      <c r="Y32" s="401"/>
      <c r="Z32" s="401"/>
      <c r="AA32" s="401"/>
      <c r="AB32" s="401"/>
      <c r="AC32" s="401"/>
      <c r="AD32" s="401"/>
      <c r="AE32" s="401"/>
      <c r="AF32" s="45"/>
      <c r="AG32" s="45"/>
      <c r="AH32" s="45"/>
      <c r="AI32" s="45"/>
      <c r="AJ32" s="45"/>
      <c r="AK32" s="400">
        <v>0</v>
      </c>
      <c r="AL32" s="401"/>
      <c r="AM32" s="401"/>
      <c r="AN32" s="401"/>
      <c r="AO32" s="401"/>
      <c r="AP32" s="45"/>
      <c r="AQ32" s="45"/>
      <c r="AR32" s="46"/>
      <c r="BE32" s="390"/>
    </row>
    <row r="33" spans="2:44" s="3" customFormat="1" ht="14.45" customHeight="1" hidden="1">
      <c r="B33" s="44"/>
      <c r="C33" s="45"/>
      <c r="D33" s="45"/>
      <c r="E33" s="45"/>
      <c r="F33" s="32" t="s">
        <v>53</v>
      </c>
      <c r="G33" s="45"/>
      <c r="H33" s="45"/>
      <c r="I33" s="45"/>
      <c r="J33" s="45"/>
      <c r="K33" s="45"/>
      <c r="L33" s="402">
        <v>0</v>
      </c>
      <c r="M33" s="401"/>
      <c r="N33" s="401"/>
      <c r="O33" s="401"/>
      <c r="P33" s="401"/>
      <c r="Q33" s="45"/>
      <c r="R33" s="45"/>
      <c r="S33" s="45"/>
      <c r="T33" s="45"/>
      <c r="U33" s="45"/>
      <c r="V33" s="45"/>
      <c r="W33" s="400">
        <f>ROUND(BD54,2)</f>
        <v>0</v>
      </c>
      <c r="X33" s="401"/>
      <c r="Y33" s="401"/>
      <c r="Z33" s="401"/>
      <c r="AA33" s="401"/>
      <c r="AB33" s="401"/>
      <c r="AC33" s="401"/>
      <c r="AD33" s="401"/>
      <c r="AE33" s="401"/>
      <c r="AF33" s="45"/>
      <c r="AG33" s="45"/>
      <c r="AH33" s="45"/>
      <c r="AI33" s="45"/>
      <c r="AJ33" s="45"/>
      <c r="AK33" s="400">
        <v>0</v>
      </c>
      <c r="AL33" s="401"/>
      <c r="AM33" s="401"/>
      <c r="AN33" s="401"/>
      <c r="AO33" s="401"/>
      <c r="AP33" s="45"/>
      <c r="AQ33" s="45"/>
      <c r="AR33" s="46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3"/>
      <c r="BE34" s="38"/>
    </row>
    <row r="35" spans="1:57" s="2" customFormat="1" ht="25.9" customHeight="1">
      <c r="A35" s="38"/>
      <c r="B35" s="39"/>
      <c r="C35" s="47"/>
      <c r="D35" s="48" t="s">
        <v>54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55</v>
      </c>
      <c r="U35" s="49"/>
      <c r="V35" s="49"/>
      <c r="W35" s="49"/>
      <c r="X35" s="406" t="s">
        <v>56</v>
      </c>
      <c r="Y35" s="404"/>
      <c r="Z35" s="404"/>
      <c r="AA35" s="404"/>
      <c r="AB35" s="404"/>
      <c r="AC35" s="49"/>
      <c r="AD35" s="49"/>
      <c r="AE35" s="49"/>
      <c r="AF35" s="49"/>
      <c r="AG35" s="49"/>
      <c r="AH35" s="49"/>
      <c r="AI35" s="49"/>
      <c r="AJ35" s="49"/>
      <c r="AK35" s="403">
        <f>SUM(AK26:AK33)</f>
        <v>0</v>
      </c>
      <c r="AL35" s="404"/>
      <c r="AM35" s="404"/>
      <c r="AN35" s="404"/>
      <c r="AO35" s="405"/>
      <c r="AP35" s="47"/>
      <c r="AQ35" s="47"/>
      <c r="AR35" s="43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3"/>
      <c r="BE36" s="38"/>
    </row>
    <row r="37" spans="1:57" s="2" customFormat="1" ht="6.95" customHeight="1">
      <c r="A37" s="3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43"/>
      <c r="BE37" s="38"/>
    </row>
    <row r="41" spans="1:57" s="2" customFormat="1" ht="6.95" customHeight="1">
      <c r="A41" s="3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43"/>
      <c r="BE41" s="38"/>
    </row>
    <row r="42" spans="1:57" s="2" customFormat="1" ht="24.95" customHeight="1">
      <c r="A42" s="38"/>
      <c r="B42" s="39"/>
      <c r="C42" s="26" t="s">
        <v>57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3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3"/>
      <c r="BE43" s="38"/>
    </row>
    <row r="44" spans="2:44" s="4" customFormat="1" ht="12" customHeight="1">
      <c r="B44" s="55"/>
      <c r="C44" s="32" t="s">
        <v>13</v>
      </c>
      <c r="D44" s="56"/>
      <c r="E44" s="56"/>
      <c r="F44" s="56"/>
      <c r="G44" s="56"/>
      <c r="H44" s="56"/>
      <c r="I44" s="56"/>
      <c r="J44" s="56"/>
      <c r="K44" s="56"/>
      <c r="L44" s="56" t="str">
        <f>K5</f>
        <v>2021006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7"/>
    </row>
    <row r="45" spans="2:44" s="5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368" t="str">
        <f>K6</f>
        <v>Pěstební skleník SLŠ Žlutice</v>
      </c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60"/>
      <c r="AQ45" s="60"/>
      <c r="AR45" s="61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3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62" t="str">
        <f>IF(K8="","",K8)</f>
        <v>Žižkov č.p. 345, Žlutice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370" t="str">
        <f>IF(AN8="","",AN8)</f>
        <v>20.4.2021</v>
      </c>
      <c r="AN47" s="370"/>
      <c r="AO47" s="40"/>
      <c r="AP47" s="40"/>
      <c r="AQ47" s="40"/>
      <c r="AR47" s="43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3"/>
      <c r="BE48" s="38"/>
    </row>
    <row r="49" spans="1:57" s="2" customFormat="1" ht="15.2" customHeight="1">
      <c r="A49" s="38"/>
      <c r="B49" s="39"/>
      <c r="C49" s="32" t="s">
        <v>30</v>
      </c>
      <c r="D49" s="40"/>
      <c r="E49" s="40"/>
      <c r="F49" s="40"/>
      <c r="G49" s="40"/>
      <c r="H49" s="40"/>
      <c r="I49" s="40"/>
      <c r="J49" s="40"/>
      <c r="K49" s="40"/>
      <c r="L49" s="56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37</v>
      </c>
      <c r="AJ49" s="40"/>
      <c r="AK49" s="40"/>
      <c r="AL49" s="40"/>
      <c r="AM49" s="371" t="str">
        <f>IF(E17="","",E17)</f>
        <v>Jan Tříska</v>
      </c>
      <c r="AN49" s="372"/>
      <c r="AO49" s="372"/>
      <c r="AP49" s="372"/>
      <c r="AQ49" s="40"/>
      <c r="AR49" s="43"/>
      <c r="AS49" s="373" t="s">
        <v>58</v>
      </c>
      <c r="AT49" s="374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38"/>
    </row>
    <row r="50" spans="1:57" s="2" customFormat="1" ht="15.2" customHeight="1">
      <c r="A50" s="38"/>
      <c r="B50" s="39"/>
      <c r="C50" s="32" t="s">
        <v>35</v>
      </c>
      <c r="D50" s="40"/>
      <c r="E50" s="40"/>
      <c r="F50" s="40"/>
      <c r="G50" s="40"/>
      <c r="H50" s="40"/>
      <c r="I50" s="40"/>
      <c r="J50" s="40"/>
      <c r="K50" s="40"/>
      <c r="L50" s="56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41</v>
      </c>
      <c r="AJ50" s="40"/>
      <c r="AK50" s="40"/>
      <c r="AL50" s="40"/>
      <c r="AM50" s="371" t="str">
        <f>IF(E20="","",E20)</f>
        <v xml:space="preserve"> </v>
      </c>
      <c r="AN50" s="372"/>
      <c r="AO50" s="372"/>
      <c r="AP50" s="372"/>
      <c r="AQ50" s="40"/>
      <c r="AR50" s="43"/>
      <c r="AS50" s="375"/>
      <c r="AT50" s="376"/>
      <c r="AU50" s="66"/>
      <c r="AV50" s="66"/>
      <c r="AW50" s="66"/>
      <c r="AX50" s="66"/>
      <c r="AY50" s="66"/>
      <c r="AZ50" s="66"/>
      <c r="BA50" s="66"/>
      <c r="BB50" s="66"/>
      <c r="BC50" s="66"/>
      <c r="BD50" s="67"/>
      <c r="BE50" s="38"/>
    </row>
    <row r="51" spans="1:57" s="2" customFormat="1" ht="10.9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3"/>
      <c r="AS51" s="377"/>
      <c r="AT51" s="378"/>
      <c r="AU51" s="68"/>
      <c r="AV51" s="68"/>
      <c r="AW51" s="68"/>
      <c r="AX51" s="68"/>
      <c r="AY51" s="68"/>
      <c r="AZ51" s="68"/>
      <c r="BA51" s="68"/>
      <c r="BB51" s="68"/>
      <c r="BC51" s="68"/>
      <c r="BD51" s="69"/>
      <c r="BE51" s="38"/>
    </row>
    <row r="52" spans="1:57" s="2" customFormat="1" ht="29.25" customHeight="1">
      <c r="A52" s="38"/>
      <c r="B52" s="39"/>
      <c r="C52" s="379" t="s">
        <v>59</v>
      </c>
      <c r="D52" s="380"/>
      <c r="E52" s="380"/>
      <c r="F52" s="380"/>
      <c r="G52" s="380"/>
      <c r="H52" s="70"/>
      <c r="I52" s="382" t="s">
        <v>60</v>
      </c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1" t="s">
        <v>61</v>
      </c>
      <c r="AH52" s="380"/>
      <c r="AI52" s="380"/>
      <c r="AJ52" s="380"/>
      <c r="AK52" s="380"/>
      <c r="AL52" s="380"/>
      <c r="AM52" s="380"/>
      <c r="AN52" s="382" t="s">
        <v>62</v>
      </c>
      <c r="AO52" s="380"/>
      <c r="AP52" s="380"/>
      <c r="AQ52" s="71" t="s">
        <v>63</v>
      </c>
      <c r="AR52" s="43"/>
      <c r="AS52" s="72" t="s">
        <v>64</v>
      </c>
      <c r="AT52" s="73" t="s">
        <v>65</v>
      </c>
      <c r="AU52" s="73" t="s">
        <v>66</v>
      </c>
      <c r="AV52" s="73" t="s">
        <v>67</v>
      </c>
      <c r="AW52" s="73" t="s">
        <v>68</v>
      </c>
      <c r="AX52" s="73" t="s">
        <v>69</v>
      </c>
      <c r="AY52" s="73" t="s">
        <v>70</v>
      </c>
      <c r="AZ52" s="73" t="s">
        <v>71</v>
      </c>
      <c r="BA52" s="73" t="s">
        <v>72</v>
      </c>
      <c r="BB52" s="73" t="s">
        <v>73</v>
      </c>
      <c r="BC52" s="73" t="s">
        <v>74</v>
      </c>
      <c r="BD52" s="74" t="s">
        <v>75</v>
      </c>
      <c r="BE52" s="38"/>
    </row>
    <row r="53" spans="1:57" s="2" customFormat="1" ht="10.9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3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7"/>
      <c r="BE53" s="38"/>
    </row>
    <row r="54" spans="2:90" s="6" customFormat="1" ht="32.45" customHeight="1">
      <c r="B54" s="78"/>
      <c r="C54" s="79" t="s">
        <v>76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386">
        <f>ROUND(SUM(AG55:AG58),2)</f>
        <v>0</v>
      </c>
      <c r="AH54" s="386"/>
      <c r="AI54" s="386"/>
      <c r="AJ54" s="386"/>
      <c r="AK54" s="386"/>
      <c r="AL54" s="386"/>
      <c r="AM54" s="386"/>
      <c r="AN54" s="387">
        <f>SUM(AG54,AT54)</f>
        <v>0</v>
      </c>
      <c r="AO54" s="387"/>
      <c r="AP54" s="387"/>
      <c r="AQ54" s="82" t="s">
        <v>32</v>
      </c>
      <c r="AR54" s="83"/>
      <c r="AS54" s="84">
        <f>ROUND(SUM(AS55:AS58),2)</f>
        <v>0</v>
      </c>
      <c r="AT54" s="85">
        <f>ROUND(SUM(AV54:AW54),2)</f>
        <v>0</v>
      </c>
      <c r="AU54" s="86">
        <f>ROUND(SUM(AU55:AU58),5)</f>
        <v>0</v>
      </c>
      <c r="AV54" s="85">
        <f>ROUND(AZ54*L29,2)</f>
        <v>0</v>
      </c>
      <c r="AW54" s="85">
        <f>ROUND(BA54*L30,2)</f>
        <v>0</v>
      </c>
      <c r="AX54" s="85">
        <f>ROUND(BB54*L29,2)</f>
        <v>0</v>
      </c>
      <c r="AY54" s="85">
        <f>ROUND(BC54*L30,2)</f>
        <v>0</v>
      </c>
      <c r="AZ54" s="85">
        <f>ROUND(SUM(AZ55:AZ58),2)</f>
        <v>0</v>
      </c>
      <c r="BA54" s="85">
        <f>ROUND(SUM(BA55:BA58),2)</f>
        <v>0</v>
      </c>
      <c r="BB54" s="85">
        <f>ROUND(SUM(BB55:BB58),2)</f>
        <v>0</v>
      </c>
      <c r="BC54" s="85">
        <f>ROUND(SUM(BC55:BC58),2)</f>
        <v>0</v>
      </c>
      <c r="BD54" s="87">
        <f>ROUND(SUM(BD55:BD58),2)</f>
        <v>0</v>
      </c>
      <c r="BS54" s="88" t="s">
        <v>77</v>
      </c>
      <c r="BT54" s="88" t="s">
        <v>78</v>
      </c>
      <c r="BU54" s="89" t="s">
        <v>79</v>
      </c>
      <c r="BV54" s="88" t="s">
        <v>80</v>
      </c>
      <c r="BW54" s="88" t="s">
        <v>5</v>
      </c>
      <c r="BX54" s="88" t="s">
        <v>81</v>
      </c>
      <c r="CL54" s="88" t="s">
        <v>19</v>
      </c>
    </row>
    <row r="55" spans="1:91" s="7" customFormat="1" ht="16.5" customHeight="1">
      <c r="A55" s="90" t="s">
        <v>82</v>
      </c>
      <c r="B55" s="91"/>
      <c r="C55" s="92"/>
      <c r="D55" s="383" t="s">
        <v>83</v>
      </c>
      <c r="E55" s="383"/>
      <c r="F55" s="383"/>
      <c r="G55" s="383"/>
      <c r="H55" s="383"/>
      <c r="I55" s="93"/>
      <c r="J55" s="383" t="s">
        <v>84</v>
      </c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4">
        <f>'01 - Vedlejší rozpočtové ...'!J30</f>
        <v>0</v>
      </c>
      <c r="AH55" s="385"/>
      <c r="AI55" s="385"/>
      <c r="AJ55" s="385"/>
      <c r="AK55" s="385"/>
      <c r="AL55" s="385"/>
      <c r="AM55" s="385"/>
      <c r="AN55" s="384">
        <f>SUM(AG55,AT55)</f>
        <v>0</v>
      </c>
      <c r="AO55" s="385"/>
      <c r="AP55" s="385"/>
      <c r="AQ55" s="94" t="s">
        <v>85</v>
      </c>
      <c r="AR55" s="95"/>
      <c r="AS55" s="96">
        <v>0</v>
      </c>
      <c r="AT55" s="97">
        <f>ROUND(SUM(AV55:AW55),2)</f>
        <v>0</v>
      </c>
      <c r="AU55" s="98">
        <f>'01 - Vedlejší rozpočtové ...'!P85</f>
        <v>0</v>
      </c>
      <c r="AV55" s="97">
        <f>'01 - Vedlejší rozpočtové ...'!J33</f>
        <v>0</v>
      </c>
      <c r="AW55" s="97">
        <f>'01 - Vedlejší rozpočtové ...'!J34</f>
        <v>0</v>
      </c>
      <c r="AX55" s="97">
        <f>'01 - Vedlejší rozpočtové ...'!J35</f>
        <v>0</v>
      </c>
      <c r="AY55" s="97">
        <f>'01 - Vedlejší rozpočtové ...'!J36</f>
        <v>0</v>
      </c>
      <c r="AZ55" s="97">
        <f>'01 - Vedlejší rozpočtové ...'!F33</f>
        <v>0</v>
      </c>
      <c r="BA55" s="97">
        <f>'01 - Vedlejší rozpočtové ...'!F34</f>
        <v>0</v>
      </c>
      <c r="BB55" s="97">
        <f>'01 - Vedlejší rozpočtové ...'!F35</f>
        <v>0</v>
      </c>
      <c r="BC55" s="97">
        <f>'01 - Vedlejší rozpočtové ...'!F36</f>
        <v>0</v>
      </c>
      <c r="BD55" s="99">
        <f>'01 - Vedlejší rozpočtové ...'!F37</f>
        <v>0</v>
      </c>
      <c r="BT55" s="100" t="s">
        <v>86</v>
      </c>
      <c r="BV55" s="100" t="s">
        <v>80</v>
      </c>
      <c r="BW55" s="100" t="s">
        <v>87</v>
      </c>
      <c r="BX55" s="100" t="s">
        <v>5</v>
      </c>
      <c r="CL55" s="100" t="s">
        <v>32</v>
      </c>
      <c r="CM55" s="100" t="s">
        <v>88</v>
      </c>
    </row>
    <row r="56" spans="1:91" s="7" customFormat="1" ht="16.5" customHeight="1">
      <c r="A56" s="90" t="s">
        <v>82</v>
      </c>
      <c r="B56" s="91"/>
      <c r="C56" s="92"/>
      <c r="D56" s="383" t="s">
        <v>89</v>
      </c>
      <c r="E56" s="383"/>
      <c r="F56" s="383"/>
      <c r="G56" s="383"/>
      <c r="H56" s="383"/>
      <c r="I56" s="93"/>
      <c r="J56" s="383" t="s">
        <v>90</v>
      </c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4">
        <f>'02 - Zemní a bourací práce'!J30</f>
        <v>0</v>
      </c>
      <c r="AH56" s="385"/>
      <c r="AI56" s="385"/>
      <c r="AJ56" s="385"/>
      <c r="AK56" s="385"/>
      <c r="AL56" s="385"/>
      <c r="AM56" s="385"/>
      <c r="AN56" s="384">
        <f>SUM(AG56,AT56)</f>
        <v>0</v>
      </c>
      <c r="AO56" s="385"/>
      <c r="AP56" s="385"/>
      <c r="AQ56" s="94" t="s">
        <v>91</v>
      </c>
      <c r="AR56" s="95"/>
      <c r="AS56" s="96">
        <v>0</v>
      </c>
      <c r="AT56" s="97">
        <f>ROUND(SUM(AV56:AW56),2)</f>
        <v>0</v>
      </c>
      <c r="AU56" s="98">
        <f>'02 - Zemní a bourací práce'!P88</f>
        <v>0</v>
      </c>
      <c r="AV56" s="97">
        <f>'02 - Zemní a bourací práce'!J33</f>
        <v>0</v>
      </c>
      <c r="AW56" s="97">
        <f>'02 - Zemní a bourací práce'!J34</f>
        <v>0</v>
      </c>
      <c r="AX56" s="97">
        <f>'02 - Zemní a bourací práce'!J35</f>
        <v>0</v>
      </c>
      <c r="AY56" s="97">
        <f>'02 - Zemní a bourací práce'!J36</f>
        <v>0</v>
      </c>
      <c r="AZ56" s="97">
        <f>'02 - Zemní a bourací práce'!F33</f>
        <v>0</v>
      </c>
      <c r="BA56" s="97">
        <f>'02 - Zemní a bourací práce'!F34</f>
        <v>0</v>
      </c>
      <c r="BB56" s="97">
        <f>'02 - Zemní a bourací práce'!F35</f>
        <v>0</v>
      </c>
      <c r="BC56" s="97">
        <f>'02 - Zemní a bourací práce'!F36</f>
        <v>0</v>
      </c>
      <c r="BD56" s="99">
        <f>'02 - Zemní a bourací práce'!F37</f>
        <v>0</v>
      </c>
      <c r="BT56" s="100" t="s">
        <v>86</v>
      </c>
      <c r="BV56" s="100" t="s">
        <v>80</v>
      </c>
      <c r="BW56" s="100" t="s">
        <v>92</v>
      </c>
      <c r="BX56" s="100" t="s">
        <v>5</v>
      </c>
      <c r="CL56" s="100" t="s">
        <v>32</v>
      </c>
      <c r="CM56" s="100" t="s">
        <v>88</v>
      </c>
    </row>
    <row r="57" spans="1:91" s="7" customFormat="1" ht="16.5" customHeight="1">
      <c r="A57" s="90" t="s">
        <v>82</v>
      </c>
      <c r="B57" s="91"/>
      <c r="C57" s="92"/>
      <c r="D57" s="383" t="s">
        <v>93</v>
      </c>
      <c r="E57" s="383"/>
      <c r="F57" s="383"/>
      <c r="G57" s="383"/>
      <c r="H57" s="383"/>
      <c r="I57" s="93"/>
      <c r="J57" s="383" t="s">
        <v>94</v>
      </c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4">
        <f>'03 - Stavební práce'!J30</f>
        <v>0</v>
      </c>
      <c r="AH57" s="385"/>
      <c r="AI57" s="385"/>
      <c r="AJ57" s="385"/>
      <c r="AK57" s="385"/>
      <c r="AL57" s="385"/>
      <c r="AM57" s="385"/>
      <c r="AN57" s="384">
        <f>SUM(AG57,AT57)</f>
        <v>0</v>
      </c>
      <c r="AO57" s="385"/>
      <c r="AP57" s="385"/>
      <c r="AQ57" s="94" t="s">
        <v>91</v>
      </c>
      <c r="AR57" s="95"/>
      <c r="AS57" s="96">
        <v>0</v>
      </c>
      <c r="AT57" s="97">
        <f>ROUND(SUM(AV57:AW57),2)</f>
        <v>0</v>
      </c>
      <c r="AU57" s="98">
        <f>'03 - Stavební práce'!P92</f>
        <v>0</v>
      </c>
      <c r="AV57" s="97">
        <f>'03 - Stavební práce'!J33</f>
        <v>0</v>
      </c>
      <c r="AW57" s="97">
        <f>'03 - Stavební práce'!J34</f>
        <v>0</v>
      </c>
      <c r="AX57" s="97">
        <f>'03 - Stavební práce'!J35</f>
        <v>0</v>
      </c>
      <c r="AY57" s="97">
        <f>'03 - Stavební práce'!J36</f>
        <v>0</v>
      </c>
      <c r="AZ57" s="97">
        <f>'03 - Stavební práce'!F33</f>
        <v>0</v>
      </c>
      <c r="BA57" s="97">
        <f>'03 - Stavební práce'!F34</f>
        <v>0</v>
      </c>
      <c r="BB57" s="97">
        <f>'03 - Stavební práce'!F35</f>
        <v>0</v>
      </c>
      <c r="BC57" s="97">
        <f>'03 - Stavební práce'!F36</f>
        <v>0</v>
      </c>
      <c r="BD57" s="99">
        <f>'03 - Stavební práce'!F37</f>
        <v>0</v>
      </c>
      <c r="BT57" s="100" t="s">
        <v>86</v>
      </c>
      <c r="BV57" s="100" t="s">
        <v>80</v>
      </c>
      <c r="BW57" s="100" t="s">
        <v>95</v>
      </c>
      <c r="BX57" s="100" t="s">
        <v>5</v>
      </c>
      <c r="CL57" s="100" t="s">
        <v>32</v>
      </c>
      <c r="CM57" s="100" t="s">
        <v>88</v>
      </c>
    </row>
    <row r="58" spans="1:91" s="7" customFormat="1" ht="16.5" customHeight="1">
      <c r="A58" s="90" t="s">
        <v>82</v>
      </c>
      <c r="B58" s="91"/>
      <c r="C58" s="92"/>
      <c r="D58" s="383" t="s">
        <v>96</v>
      </c>
      <c r="E58" s="383"/>
      <c r="F58" s="383"/>
      <c r="G58" s="383"/>
      <c r="H58" s="383"/>
      <c r="I58" s="93"/>
      <c r="J58" s="383" t="s">
        <v>97</v>
      </c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4">
        <f>'04 - Profese'!J30</f>
        <v>0</v>
      </c>
      <c r="AH58" s="385"/>
      <c r="AI58" s="385"/>
      <c r="AJ58" s="385"/>
      <c r="AK58" s="385"/>
      <c r="AL58" s="385"/>
      <c r="AM58" s="385"/>
      <c r="AN58" s="384">
        <f>SUM(AG58,AT58)</f>
        <v>0</v>
      </c>
      <c r="AO58" s="385"/>
      <c r="AP58" s="385"/>
      <c r="AQ58" s="94" t="s">
        <v>91</v>
      </c>
      <c r="AR58" s="95"/>
      <c r="AS58" s="101">
        <v>0</v>
      </c>
      <c r="AT58" s="102">
        <f>ROUND(SUM(AV58:AW58),2)</f>
        <v>0</v>
      </c>
      <c r="AU58" s="103">
        <f>'04 - Profese'!P94</f>
        <v>0</v>
      </c>
      <c r="AV58" s="102">
        <f>'04 - Profese'!J33</f>
        <v>0</v>
      </c>
      <c r="AW58" s="102">
        <f>'04 - Profese'!J34</f>
        <v>0</v>
      </c>
      <c r="AX58" s="102">
        <f>'04 - Profese'!J35</f>
        <v>0</v>
      </c>
      <c r="AY58" s="102">
        <f>'04 - Profese'!J36</f>
        <v>0</v>
      </c>
      <c r="AZ58" s="102">
        <f>'04 - Profese'!F33</f>
        <v>0</v>
      </c>
      <c r="BA58" s="102">
        <f>'04 - Profese'!F34</f>
        <v>0</v>
      </c>
      <c r="BB58" s="102">
        <f>'04 - Profese'!F35</f>
        <v>0</v>
      </c>
      <c r="BC58" s="102">
        <f>'04 - Profese'!F36</f>
        <v>0</v>
      </c>
      <c r="BD58" s="104">
        <f>'04 - Profese'!F37</f>
        <v>0</v>
      </c>
      <c r="BT58" s="100" t="s">
        <v>86</v>
      </c>
      <c r="BV58" s="100" t="s">
        <v>80</v>
      </c>
      <c r="BW58" s="100" t="s">
        <v>98</v>
      </c>
      <c r="BX58" s="100" t="s">
        <v>5</v>
      </c>
      <c r="CL58" s="100" t="s">
        <v>32</v>
      </c>
      <c r="CM58" s="100" t="s">
        <v>88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3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43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algorithmName="SHA-512" hashValue="nof8Mg9F788RZkS0+Kjh8hpusOdaRzNeuBA8m3n/YibFPW2+d5QHmi8G1gkOUQ7ZujmpoOyfE5a+OB51wgVWyw==" saltValue="wiZIXsPfCkQZz7tmd7WOqUOvfaRPuY1XxWi8DaZ/Vl72klqk43jfViMnsU5IhdBY7z/0TvH+PZMf8NQ9iuRVL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Vedlejší rozpočtové ...'!C2" display="/"/>
    <hyperlink ref="A56" location="'02 - Zemní a bourací práce'!C2" display="/"/>
    <hyperlink ref="A57" location="'03 - Stavební práce'!C2" display="/"/>
    <hyperlink ref="A58" location="'04 - Profes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0" t="s">
        <v>87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3"/>
      <c r="AT3" s="20" t="s">
        <v>88</v>
      </c>
    </row>
    <row r="4" spans="2:46" s="1" customFormat="1" ht="24.95" customHeight="1">
      <c r="B4" s="23"/>
      <c r="D4" s="107" t="s">
        <v>99</v>
      </c>
      <c r="L4" s="23"/>
      <c r="M4" s="108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9" t="s">
        <v>16</v>
      </c>
      <c r="L6" s="23"/>
    </row>
    <row r="7" spans="2:12" s="1" customFormat="1" ht="16.5" customHeight="1">
      <c r="B7" s="23"/>
      <c r="E7" s="408" t="str">
        <f>'Rekapitulace stavby'!K6</f>
        <v>Pěstební skleník SLŠ Žlutice</v>
      </c>
      <c r="F7" s="409"/>
      <c r="G7" s="409"/>
      <c r="H7" s="409"/>
      <c r="L7" s="23"/>
    </row>
    <row r="8" spans="1:31" s="2" customFormat="1" ht="12" customHeight="1">
      <c r="A8" s="38"/>
      <c r="B8" s="43"/>
      <c r="C8" s="38"/>
      <c r="D8" s="109" t="s">
        <v>100</v>
      </c>
      <c r="E8" s="38"/>
      <c r="F8" s="38"/>
      <c r="G8" s="38"/>
      <c r="H8" s="38"/>
      <c r="I8" s="38"/>
      <c r="J8" s="38"/>
      <c r="K8" s="38"/>
      <c r="L8" s="11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3"/>
      <c r="C9" s="38"/>
      <c r="D9" s="38"/>
      <c r="E9" s="410" t="s">
        <v>101</v>
      </c>
      <c r="F9" s="411"/>
      <c r="G9" s="411"/>
      <c r="H9" s="411"/>
      <c r="I9" s="38"/>
      <c r="J9" s="38"/>
      <c r="K9" s="38"/>
      <c r="L9" s="11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1.25">
      <c r="A10" s="38"/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11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3"/>
      <c r="C11" s="38"/>
      <c r="D11" s="109" t="s">
        <v>18</v>
      </c>
      <c r="E11" s="38"/>
      <c r="F11" s="111" t="s">
        <v>32</v>
      </c>
      <c r="G11" s="38"/>
      <c r="H11" s="38"/>
      <c r="I11" s="109" t="s">
        <v>20</v>
      </c>
      <c r="J11" s="111" t="s">
        <v>32</v>
      </c>
      <c r="K11" s="38"/>
      <c r="L11" s="11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3"/>
      <c r="C12" s="38"/>
      <c r="D12" s="109" t="s">
        <v>22</v>
      </c>
      <c r="E12" s="38"/>
      <c r="F12" s="111" t="s">
        <v>23</v>
      </c>
      <c r="G12" s="38"/>
      <c r="H12" s="38"/>
      <c r="I12" s="109" t="s">
        <v>24</v>
      </c>
      <c r="J12" s="112" t="str">
        <f>'Rekapitulace stavby'!AN8</f>
        <v>20.4.2021</v>
      </c>
      <c r="K12" s="38"/>
      <c r="L12" s="11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9" customHeight="1">
      <c r="A13" s="38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11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09" t="s">
        <v>30</v>
      </c>
      <c r="E14" s="38"/>
      <c r="F14" s="38"/>
      <c r="G14" s="38"/>
      <c r="H14" s="38"/>
      <c r="I14" s="109" t="s">
        <v>31</v>
      </c>
      <c r="J14" s="111" t="str">
        <f>IF('Rekapitulace stavby'!AN10="","",'Rekapitulace stavby'!AN10)</f>
        <v/>
      </c>
      <c r="K14" s="38"/>
      <c r="L14" s="11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3"/>
      <c r="C15" s="38"/>
      <c r="D15" s="38"/>
      <c r="E15" s="111" t="str">
        <f>IF('Rekapitulace stavby'!E11="","",'Rekapitulace stavby'!E11)</f>
        <v xml:space="preserve"> </v>
      </c>
      <c r="F15" s="38"/>
      <c r="G15" s="38"/>
      <c r="H15" s="38"/>
      <c r="I15" s="109" t="s">
        <v>34</v>
      </c>
      <c r="J15" s="111" t="str">
        <f>IF('Rekapitulace stavby'!AN11="","",'Rekapitulace stavby'!AN11)</f>
        <v/>
      </c>
      <c r="K15" s="38"/>
      <c r="L15" s="11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11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3"/>
      <c r="C17" s="38"/>
      <c r="D17" s="109" t="s">
        <v>35</v>
      </c>
      <c r="E17" s="38"/>
      <c r="F17" s="38"/>
      <c r="G17" s="38"/>
      <c r="H17" s="38"/>
      <c r="I17" s="109" t="s">
        <v>31</v>
      </c>
      <c r="J17" s="33" t="str">
        <f>'Rekapitulace stavby'!AN13</f>
        <v>Vyplň údaj</v>
      </c>
      <c r="K17" s="38"/>
      <c r="L17" s="11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3"/>
      <c r="C18" s="38"/>
      <c r="D18" s="38"/>
      <c r="E18" s="412" t="str">
        <f>'Rekapitulace stavby'!E14</f>
        <v>Vyplň údaj</v>
      </c>
      <c r="F18" s="413"/>
      <c r="G18" s="413"/>
      <c r="H18" s="413"/>
      <c r="I18" s="109" t="s">
        <v>34</v>
      </c>
      <c r="J18" s="33" t="str">
        <f>'Rekapitulace stavby'!AN14</f>
        <v>Vyplň údaj</v>
      </c>
      <c r="K18" s="38"/>
      <c r="L18" s="11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3"/>
      <c r="C19" s="38"/>
      <c r="D19" s="38"/>
      <c r="E19" s="38"/>
      <c r="F19" s="38"/>
      <c r="G19" s="38"/>
      <c r="H19" s="38"/>
      <c r="I19" s="38"/>
      <c r="J19" s="38"/>
      <c r="K19" s="38"/>
      <c r="L19" s="11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3"/>
      <c r="C20" s="38"/>
      <c r="D20" s="109" t="s">
        <v>37</v>
      </c>
      <c r="E20" s="38"/>
      <c r="F20" s="38"/>
      <c r="G20" s="38"/>
      <c r="H20" s="38"/>
      <c r="I20" s="109" t="s">
        <v>31</v>
      </c>
      <c r="J20" s="111" t="str">
        <f>IF('Rekapitulace stavby'!AN16="","",'Rekapitulace stavby'!AN16)</f>
        <v>10168834</v>
      </c>
      <c r="K20" s="38"/>
      <c r="L20" s="11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3"/>
      <c r="C21" s="38"/>
      <c r="D21" s="38"/>
      <c r="E21" s="111" t="str">
        <f>IF('Rekapitulace stavby'!E17="","",'Rekapitulace stavby'!E17)</f>
        <v>Jan Tříska</v>
      </c>
      <c r="F21" s="38"/>
      <c r="G21" s="38"/>
      <c r="H21" s="38"/>
      <c r="I21" s="109" t="s">
        <v>34</v>
      </c>
      <c r="J21" s="111" t="str">
        <f>IF('Rekapitulace stavby'!AN17="","",'Rekapitulace stavby'!AN17)</f>
        <v/>
      </c>
      <c r="K21" s="38"/>
      <c r="L21" s="11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11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3"/>
      <c r="C23" s="38"/>
      <c r="D23" s="109" t="s">
        <v>41</v>
      </c>
      <c r="E23" s="38"/>
      <c r="F23" s="38"/>
      <c r="G23" s="38"/>
      <c r="H23" s="38"/>
      <c r="I23" s="109" t="s">
        <v>31</v>
      </c>
      <c r="J23" s="111" t="str">
        <f>IF('Rekapitulace stavby'!AN19="","",'Rekapitulace stavby'!AN19)</f>
        <v/>
      </c>
      <c r="K23" s="38"/>
      <c r="L23" s="11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3"/>
      <c r="C24" s="38"/>
      <c r="D24" s="38"/>
      <c r="E24" s="111" t="str">
        <f>IF('Rekapitulace stavby'!E20="","",'Rekapitulace stavby'!E20)</f>
        <v xml:space="preserve"> </v>
      </c>
      <c r="F24" s="38"/>
      <c r="G24" s="38"/>
      <c r="H24" s="38"/>
      <c r="I24" s="109" t="s">
        <v>34</v>
      </c>
      <c r="J24" s="111" t="str">
        <f>IF('Rekapitulace stavby'!AN20="","",'Rekapitulace stavby'!AN20)</f>
        <v/>
      </c>
      <c r="K24" s="38"/>
      <c r="L24" s="11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3"/>
      <c r="C25" s="38"/>
      <c r="D25" s="38"/>
      <c r="E25" s="38"/>
      <c r="F25" s="38"/>
      <c r="G25" s="38"/>
      <c r="H25" s="38"/>
      <c r="I25" s="38"/>
      <c r="J25" s="38"/>
      <c r="K25" s="38"/>
      <c r="L25" s="11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3"/>
      <c r="C26" s="38"/>
      <c r="D26" s="109" t="s">
        <v>42</v>
      </c>
      <c r="E26" s="38"/>
      <c r="F26" s="38"/>
      <c r="G26" s="38"/>
      <c r="H26" s="38"/>
      <c r="I26" s="38"/>
      <c r="J26" s="38"/>
      <c r="K26" s="38"/>
      <c r="L26" s="11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3"/>
      <c r="B27" s="114"/>
      <c r="C27" s="113"/>
      <c r="D27" s="113"/>
      <c r="E27" s="414" t="s">
        <v>32</v>
      </c>
      <c r="F27" s="414"/>
      <c r="G27" s="414"/>
      <c r="H27" s="414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11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3"/>
      <c r="C29" s="38"/>
      <c r="D29" s="116"/>
      <c r="E29" s="116"/>
      <c r="F29" s="116"/>
      <c r="G29" s="116"/>
      <c r="H29" s="116"/>
      <c r="I29" s="116"/>
      <c r="J29" s="116"/>
      <c r="K29" s="116"/>
      <c r="L29" s="11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35" customHeight="1">
      <c r="A30" s="38"/>
      <c r="B30" s="43"/>
      <c r="C30" s="38"/>
      <c r="D30" s="117" t="s">
        <v>44</v>
      </c>
      <c r="E30" s="38"/>
      <c r="F30" s="38"/>
      <c r="G30" s="38"/>
      <c r="H30" s="38"/>
      <c r="I30" s="38"/>
      <c r="J30" s="118">
        <f>ROUND(J85,2)</f>
        <v>0</v>
      </c>
      <c r="K30" s="38"/>
      <c r="L30" s="11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16"/>
      <c r="E31" s="116"/>
      <c r="F31" s="116"/>
      <c r="G31" s="116"/>
      <c r="H31" s="116"/>
      <c r="I31" s="116"/>
      <c r="J31" s="116"/>
      <c r="K31" s="116"/>
      <c r="L31" s="11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5" customHeight="1">
      <c r="A32" s="38"/>
      <c r="B32" s="43"/>
      <c r="C32" s="38"/>
      <c r="D32" s="38"/>
      <c r="E32" s="38"/>
      <c r="F32" s="119" t="s">
        <v>46</v>
      </c>
      <c r="G32" s="38"/>
      <c r="H32" s="38"/>
      <c r="I32" s="119" t="s">
        <v>45</v>
      </c>
      <c r="J32" s="119" t="s">
        <v>47</v>
      </c>
      <c r="K32" s="38"/>
      <c r="L32" s="11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5" customHeight="1">
      <c r="A33" s="38"/>
      <c r="B33" s="43"/>
      <c r="C33" s="38"/>
      <c r="D33" s="120" t="s">
        <v>48</v>
      </c>
      <c r="E33" s="109" t="s">
        <v>49</v>
      </c>
      <c r="F33" s="121">
        <f>ROUND((SUM(BE85:BE97)),2)</f>
        <v>0</v>
      </c>
      <c r="G33" s="38"/>
      <c r="H33" s="38"/>
      <c r="I33" s="122">
        <v>0.21</v>
      </c>
      <c r="J33" s="121">
        <f>ROUND(((SUM(BE85:BE97))*I33),2)</f>
        <v>0</v>
      </c>
      <c r="K33" s="38"/>
      <c r="L33" s="11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109" t="s">
        <v>50</v>
      </c>
      <c r="F34" s="121">
        <f>ROUND((SUM(BF85:BF97)),2)</f>
        <v>0</v>
      </c>
      <c r="G34" s="38"/>
      <c r="H34" s="38"/>
      <c r="I34" s="122">
        <v>0.15</v>
      </c>
      <c r="J34" s="121">
        <f>ROUND(((SUM(BF85:BF97))*I34),2)</f>
        <v>0</v>
      </c>
      <c r="K34" s="38"/>
      <c r="L34" s="11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 hidden="1">
      <c r="A35" s="38"/>
      <c r="B35" s="43"/>
      <c r="C35" s="38"/>
      <c r="D35" s="38"/>
      <c r="E35" s="109" t="s">
        <v>51</v>
      </c>
      <c r="F35" s="121">
        <f>ROUND((SUM(BG85:BG97)),2)</f>
        <v>0</v>
      </c>
      <c r="G35" s="38"/>
      <c r="H35" s="38"/>
      <c r="I35" s="122">
        <v>0.21</v>
      </c>
      <c r="J35" s="121">
        <f>0</f>
        <v>0</v>
      </c>
      <c r="K35" s="38"/>
      <c r="L35" s="11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 hidden="1">
      <c r="A36" s="38"/>
      <c r="B36" s="43"/>
      <c r="C36" s="38"/>
      <c r="D36" s="38"/>
      <c r="E36" s="109" t="s">
        <v>52</v>
      </c>
      <c r="F36" s="121">
        <f>ROUND((SUM(BH85:BH97)),2)</f>
        <v>0</v>
      </c>
      <c r="G36" s="38"/>
      <c r="H36" s="38"/>
      <c r="I36" s="122">
        <v>0.15</v>
      </c>
      <c r="J36" s="121">
        <f>0</f>
        <v>0</v>
      </c>
      <c r="K36" s="38"/>
      <c r="L36" s="11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09" t="s">
        <v>53</v>
      </c>
      <c r="F37" s="121">
        <f>ROUND((SUM(BI85:BI97)),2)</f>
        <v>0</v>
      </c>
      <c r="G37" s="38"/>
      <c r="H37" s="38"/>
      <c r="I37" s="122">
        <v>0</v>
      </c>
      <c r="J37" s="121">
        <f>0</f>
        <v>0</v>
      </c>
      <c r="K37" s="38"/>
      <c r="L37" s="11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11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35" customHeight="1">
      <c r="A39" s="38"/>
      <c r="B39" s="43"/>
      <c r="C39" s="123"/>
      <c r="D39" s="124" t="s">
        <v>54</v>
      </c>
      <c r="E39" s="125"/>
      <c r="F39" s="125"/>
      <c r="G39" s="126" t="s">
        <v>55</v>
      </c>
      <c r="H39" s="127" t="s">
        <v>56</v>
      </c>
      <c r="I39" s="125"/>
      <c r="J39" s="128">
        <f>SUM(J30:J37)</f>
        <v>0</v>
      </c>
      <c r="K39" s="129"/>
      <c r="L39" s="11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5" customHeight="1">
      <c r="A40" s="38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1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6" t="s">
        <v>102</v>
      </c>
      <c r="D45" s="40"/>
      <c r="E45" s="40"/>
      <c r="F45" s="40"/>
      <c r="G45" s="40"/>
      <c r="H45" s="40"/>
      <c r="I45" s="40"/>
      <c r="J45" s="40"/>
      <c r="K45" s="40"/>
      <c r="L45" s="11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1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1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415" t="str">
        <f>E7</f>
        <v>Pěstební skleník SLŠ Žlutice</v>
      </c>
      <c r="F48" s="416"/>
      <c r="G48" s="416"/>
      <c r="H48" s="416"/>
      <c r="I48" s="40"/>
      <c r="J48" s="40"/>
      <c r="K48" s="40"/>
      <c r="L48" s="11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1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368" t="str">
        <f>E9</f>
        <v>01 - Vedlejší rozpočtové náklady</v>
      </c>
      <c r="F50" s="417"/>
      <c r="G50" s="417"/>
      <c r="H50" s="417"/>
      <c r="I50" s="40"/>
      <c r="J50" s="40"/>
      <c r="K50" s="40"/>
      <c r="L50" s="11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1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30" t="str">
        <f>F12</f>
        <v>Žižkov č.p. 345, Žlutice</v>
      </c>
      <c r="G52" s="40"/>
      <c r="H52" s="40"/>
      <c r="I52" s="32" t="s">
        <v>24</v>
      </c>
      <c r="J52" s="63" t="str">
        <f>IF(J12="","",J12)</f>
        <v>20.4.2021</v>
      </c>
      <c r="K52" s="40"/>
      <c r="L52" s="11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1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2" customHeight="1">
      <c r="A54" s="38"/>
      <c r="B54" s="39"/>
      <c r="C54" s="32" t="s">
        <v>30</v>
      </c>
      <c r="D54" s="40"/>
      <c r="E54" s="40"/>
      <c r="F54" s="30" t="str">
        <f>E15</f>
        <v xml:space="preserve"> </v>
      </c>
      <c r="G54" s="40"/>
      <c r="H54" s="40"/>
      <c r="I54" s="32" t="s">
        <v>37</v>
      </c>
      <c r="J54" s="36" t="str">
        <f>E21</f>
        <v>Jan Tříska</v>
      </c>
      <c r="K54" s="40"/>
      <c r="L54" s="11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2" customHeight="1">
      <c r="A55" s="38"/>
      <c r="B55" s="39"/>
      <c r="C55" s="32" t="s">
        <v>35</v>
      </c>
      <c r="D55" s="40"/>
      <c r="E55" s="40"/>
      <c r="F55" s="30" t="str">
        <f>IF(E18="","",E18)</f>
        <v>Vyplň údaj</v>
      </c>
      <c r="G55" s="40"/>
      <c r="H55" s="40"/>
      <c r="I55" s="32" t="s">
        <v>41</v>
      </c>
      <c r="J55" s="36" t="str">
        <f>E24</f>
        <v xml:space="preserve"> </v>
      </c>
      <c r="K55" s="40"/>
      <c r="L55" s="11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5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1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4" t="s">
        <v>103</v>
      </c>
      <c r="D57" s="135"/>
      <c r="E57" s="135"/>
      <c r="F57" s="135"/>
      <c r="G57" s="135"/>
      <c r="H57" s="135"/>
      <c r="I57" s="135"/>
      <c r="J57" s="136" t="s">
        <v>104</v>
      </c>
      <c r="K57" s="135"/>
      <c r="L57" s="11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1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9" customHeight="1">
      <c r="A59" s="38"/>
      <c r="B59" s="39"/>
      <c r="C59" s="137" t="s">
        <v>76</v>
      </c>
      <c r="D59" s="40"/>
      <c r="E59" s="40"/>
      <c r="F59" s="40"/>
      <c r="G59" s="40"/>
      <c r="H59" s="40"/>
      <c r="I59" s="40"/>
      <c r="J59" s="81">
        <f>J85</f>
        <v>0</v>
      </c>
      <c r="K59" s="40"/>
      <c r="L59" s="11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20" t="s">
        <v>105</v>
      </c>
    </row>
    <row r="60" spans="2:12" s="9" customFormat="1" ht="24.95" customHeight="1">
      <c r="B60" s="138"/>
      <c r="C60" s="139"/>
      <c r="D60" s="140" t="s">
        <v>106</v>
      </c>
      <c r="E60" s="141"/>
      <c r="F60" s="141"/>
      <c r="G60" s="141"/>
      <c r="H60" s="141"/>
      <c r="I60" s="141"/>
      <c r="J60" s="142">
        <f>J86</f>
        <v>0</v>
      </c>
      <c r="K60" s="139"/>
      <c r="L60" s="143"/>
    </row>
    <row r="61" spans="2:12" s="10" customFormat="1" ht="19.9" customHeight="1">
      <c r="B61" s="144"/>
      <c r="C61" s="145"/>
      <c r="D61" s="146" t="s">
        <v>107</v>
      </c>
      <c r="E61" s="147"/>
      <c r="F61" s="147"/>
      <c r="G61" s="147"/>
      <c r="H61" s="147"/>
      <c r="I61" s="147"/>
      <c r="J61" s="148">
        <f>J87</f>
        <v>0</v>
      </c>
      <c r="K61" s="145"/>
      <c r="L61" s="149"/>
    </row>
    <row r="62" spans="2:12" s="10" customFormat="1" ht="19.9" customHeight="1">
      <c r="B62" s="144"/>
      <c r="C62" s="145"/>
      <c r="D62" s="146" t="s">
        <v>108</v>
      </c>
      <c r="E62" s="147"/>
      <c r="F62" s="147"/>
      <c r="G62" s="147"/>
      <c r="H62" s="147"/>
      <c r="I62" s="147"/>
      <c r="J62" s="148">
        <f>J89</f>
        <v>0</v>
      </c>
      <c r="K62" s="145"/>
      <c r="L62" s="149"/>
    </row>
    <row r="63" spans="2:12" s="10" customFormat="1" ht="19.9" customHeight="1">
      <c r="B63" s="144"/>
      <c r="C63" s="145"/>
      <c r="D63" s="146" t="s">
        <v>109</v>
      </c>
      <c r="E63" s="147"/>
      <c r="F63" s="147"/>
      <c r="G63" s="147"/>
      <c r="H63" s="147"/>
      <c r="I63" s="147"/>
      <c r="J63" s="148">
        <f>J92</f>
        <v>0</v>
      </c>
      <c r="K63" s="145"/>
      <c r="L63" s="149"/>
    </row>
    <row r="64" spans="2:12" s="10" customFormat="1" ht="19.9" customHeight="1">
      <c r="B64" s="144"/>
      <c r="C64" s="145"/>
      <c r="D64" s="146" t="s">
        <v>110</v>
      </c>
      <c r="E64" s="147"/>
      <c r="F64" s="147"/>
      <c r="G64" s="147"/>
      <c r="H64" s="147"/>
      <c r="I64" s="147"/>
      <c r="J64" s="148">
        <f>J94</f>
        <v>0</v>
      </c>
      <c r="K64" s="145"/>
      <c r="L64" s="149"/>
    </row>
    <row r="65" spans="2:12" s="10" customFormat="1" ht="19.9" customHeight="1">
      <c r="B65" s="144"/>
      <c r="C65" s="145"/>
      <c r="D65" s="146" t="s">
        <v>111</v>
      </c>
      <c r="E65" s="147"/>
      <c r="F65" s="147"/>
      <c r="G65" s="147"/>
      <c r="H65" s="147"/>
      <c r="I65" s="147"/>
      <c r="J65" s="148">
        <f>J96</f>
        <v>0</v>
      </c>
      <c r="K65" s="145"/>
      <c r="L65" s="149"/>
    </row>
    <row r="66" spans="1:31" s="2" customFormat="1" ht="21.75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10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10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11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6" t="s">
        <v>112</v>
      </c>
      <c r="D72" s="40"/>
      <c r="E72" s="40"/>
      <c r="F72" s="40"/>
      <c r="G72" s="40"/>
      <c r="H72" s="40"/>
      <c r="I72" s="40"/>
      <c r="J72" s="40"/>
      <c r="K72" s="40"/>
      <c r="L72" s="11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1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1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415" t="str">
        <f>E7</f>
        <v>Pěstební skleník SLŠ Žlutice</v>
      </c>
      <c r="F75" s="416"/>
      <c r="G75" s="416"/>
      <c r="H75" s="416"/>
      <c r="I75" s="40"/>
      <c r="J75" s="40"/>
      <c r="K75" s="40"/>
      <c r="L75" s="11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100</v>
      </c>
      <c r="D76" s="40"/>
      <c r="E76" s="40"/>
      <c r="F76" s="40"/>
      <c r="G76" s="40"/>
      <c r="H76" s="40"/>
      <c r="I76" s="40"/>
      <c r="J76" s="40"/>
      <c r="K76" s="40"/>
      <c r="L76" s="11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368" t="str">
        <f>E9</f>
        <v>01 - Vedlejší rozpočtové náklady</v>
      </c>
      <c r="F77" s="417"/>
      <c r="G77" s="417"/>
      <c r="H77" s="417"/>
      <c r="I77" s="40"/>
      <c r="J77" s="40"/>
      <c r="K77" s="40"/>
      <c r="L77" s="11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1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22</v>
      </c>
      <c r="D79" s="40"/>
      <c r="E79" s="40"/>
      <c r="F79" s="30" t="str">
        <f>F12</f>
        <v>Žižkov č.p. 345, Žlutice</v>
      </c>
      <c r="G79" s="40"/>
      <c r="H79" s="40"/>
      <c r="I79" s="32" t="s">
        <v>24</v>
      </c>
      <c r="J79" s="63" t="str">
        <f>IF(J12="","",J12)</f>
        <v>20.4.2021</v>
      </c>
      <c r="K79" s="40"/>
      <c r="L79" s="11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1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2" customHeight="1">
      <c r="A81" s="38"/>
      <c r="B81" s="39"/>
      <c r="C81" s="32" t="s">
        <v>30</v>
      </c>
      <c r="D81" s="40"/>
      <c r="E81" s="40"/>
      <c r="F81" s="30" t="str">
        <f>E15</f>
        <v xml:space="preserve"> </v>
      </c>
      <c r="G81" s="40"/>
      <c r="H81" s="40"/>
      <c r="I81" s="32" t="s">
        <v>37</v>
      </c>
      <c r="J81" s="36" t="str">
        <f>E21</f>
        <v>Jan Tříska</v>
      </c>
      <c r="K81" s="40"/>
      <c r="L81" s="11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2" customHeight="1">
      <c r="A82" s="38"/>
      <c r="B82" s="39"/>
      <c r="C82" s="32" t="s">
        <v>35</v>
      </c>
      <c r="D82" s="40"/>
      <c r="E82" s="40"/>
      <c r="F82" s="30" t="str">
        <f>IF(E18="","",E18)</f>
        <v>Vyplň údaj</v>
      </c>
      <c r="G82" s="40"/>
      <c r="H82" s="40"/>
      <c r="I82" s="32" t="s">
        <v>41</v>
      </c>
      <c r="J82" s="36" t="str">
        <f>E24</f>
        <v xml:space="preserve"> </v>
      </c>
      <c r="K82" s="40"/>
      <c r="L82" s="11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1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50"/>
      <c r="B84" s="151"/>
      <c r="C84" s="152" t="s">
        <v>113</v>
      </c>
      <c r="D84" s="153" t="s">
        <v>63</v>
      </c>
      <c r="E84" s="153" t="s">
        <v>59</v>
      </c>
      <c r="F84" s="153" t="s">
        <v>60</v>
      </c>
      <c r="G84" s="153" t="s">
        <v>114</v>
      </c>
      <c r="H84" s="153" t="s">
        <v>115</v>
      </c>
      <c r="I84" s="153" t="s">
        <v>116</v>
      </c>
      <c r="J84" s="153" t="s">
        <v>104</v>
      </c>
      <c r="K84" s="154" t="s">
        <v>117</v>
      </c>
      <c r="L84" s="155"/>
      <c r="M84" s="72" t="s">
        <v>32</v>
      </c>
      <c r="N84" s="73" t="s">
        <v>48</v>
      </c>
      <c r="O84" s="73" t="s">
        <v>118</v>
      </c>
      <c r="P84" s="73" t="s">
        <v>119</v>
      </c>
      <c r="Q84" s="73" t="s">
        <v>120</v>
      </c>
      <c r="R84" s="73" t="s">
        <v>121</v>
      </c>
      <c r="S84" s="73" t="s">
        <v>122</v>
      </c>
      <c r="T84" s="74" t="s">
        <v>123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</row>
    <row r="85" spans="1:63" s="2" customFormat="1" ht="22.9" customHeight="1">
      <c r="A85" s="38"/>
      <c r="B85" s="39"/>
      <c r="C85" s="79" t="s">
        <v>124</v>
      </c>
      <c r="D85" s="40"/>
      <c r="E85" s="40"/>
      <c r="F85" s="40"/>
      <c r="G85" s="40"/>
      <c r="H85" s="40"/>
      <c r="I85" s="40"/>
      <c r="J85" s="156">
        <f>BK85</f>
        <v>0</v>
      </c>
      <c r="K85" s="40"/>
      <c r="L85" s="43"/>
      <c r="M85" s="75"/>
      <c r="N85" s="157"/>
      <c r="O85" s="76"/>
      <c r="P85" s="158">
        <f>P86</f>
        <v>0</v>
      </c>
      <c r="Q85" s="76"/>
      <c r="R85" s="158">
        <f>R86</f>
        <v>0</v>
      </c>
      <c r="S85" s="76"/>
      <c r="T85" s="159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20" t="s">
        <v>77</v>
      </c>
      <c r="AU85" s="20" t="s">
        <v>105</v>
      </c>
      <c r="BK85" s="160">
        <f>BK86</f>
        <v>0</v>
      </c>
    </row>
    <row r="86" spans="2:63" s="12" customFormat="1" ht="25.9" customHeight="1">
      <c r="B86" s="161"/>
      <c r="C86" s="162"/>
      <c r="D86" s="163" t="s">
        <v>77</v>
      </c>
      <c r="E86" s="164" t="s">
        <v>125</v>
      </c>
      <c r="F86" s="164" t="s">
        <v>84</v>
      </c>
      <c r="G86" s="162"/>
      <c r="H86" s="162"/>
      <c r="I86" s="165"/>
      <c r="J86" s="166">
        <f>BK86</f>
        <v>0</v>
      </c>
      <c r="K86" s="162"/>
      <c r="L86" s="167"/>
      <c r="M86" s="168"/>
      <c r="N86" s="169"/>
      <c r="O86" s="169"/>
      <c r="P86" s="170">
        <f>P87+P89+P92+P94+P96</f>
        <v>0</v>
      </c>
      <c r="Q86" s="169"/>
      <c r="R86" s="170">
        <f>R87+R89+R92+R94+R96</f>
        <v>0</v>
      </c>
      <c r="S86" s="169"/>
      <c r="T86" s="171">
        <f>T87+T89+T92+T94+T96</f>
        <v>0</v>
      </c>
      <c r="AR86" s="172" t="s">
        <v>126</v>
      </c>
      <c r="AT86" s="173" t="s">
        <v>77</v>
      </c>
      <c r="AU86" s="173" t="s">
        <v>78</v>
      </c>
      <c r="AY86" s="172" t="s">
        <v>127</v>
      </c>
      <c r="BK86" s="174">
        <f>BK87+BK89+BK92+BK94+BK96</f>
        <v>0</v>
      </c>
    </row>
    <row r="87" spans="2:63" s="12" customFormat="1" ht="22.9" customHeight="1">
      <c r="B87" s="161"/>
      <c r="C87" s="162"/>
      <c r="D87" s="163" t="s">
        <v>77</v>
      </c>
      <c r="E87" s="175" t="s">
        <v>128</v>
      </c>
      <c r="F87" s="175" t="s">
        <v>129</v>
      </c>
      <c r="G87" s="162"/>
      <c r="H87" s="162"/>
      <c r="I87" s="165"/>
      <c r="J87" s="176">
        <f>BK87</f>
        <v>0</v>
      </c>
      <c r="K87" s="162"/>
      <c r="L87" s="167"/>
      <c r="M87" s="168"/>
      <c r="N87" s="169"/>
      <c r="O87" s="169"/>
      <c r="P87" s="170">
        <f>P88</f>
        <v>0</v>
      </c>
      <c r="Q87" s="169"/>
      <c r="R87" s="170">
        <f>R88</f>
        <v>0</v>
      </c>
      <c r="S87" s="169"/>
      <c r="T87" s="171">
        <f>T88</f>
        <v>0</v>
      </c>
      <c r="AR87" s="172" t="s">
        <v>126</v>
      </c>
      <c r="AT87" s="173" t="s">
        <v>77</v>
      </c>
      <c r="AU87" s="173" t="s">
        <v>86</v>
      </c>
      <c r="AY87" s="172" t="s">
        <v>127</v>
      </c>
      <c r="BK87" s="174">
        <f>BK88</f>
        <v>0</v>
      </c>
    </row>
    <row r="88" spans="1:65" s="2" customFormat="1" ht="16.5" customHeight="1">
      <c r="A88" s="38"/>
      <c r="B88" s="39"/>
      <c r="C88" s="177" t="s">
        <v>86</v>
      </c>
      <c r="D88" s="177" t="s">
        <v>130</v>
      </c>
      <c r="E88" s="178" t="s">
        <v>131</v>
      </c>
      <c r="F88" s="179" t="s">
        <v>132</v>
      </c>
      <c r="G88" s="180" t="s">
        <v>133</v>
      </c>
      <c r="H88" s="181">
        <v>1</v>
      </c>
      <c r="I88" s="182"/>
      <c r="J88" s="183">
        <f>ROUND(I88*H88,2)</f>
        <v>0</v>
      </c>
      <c r="K88" s="179" t="s">
        <v>134</v>
      </c>
      <c r="L88" s="43"/>
      <c r="M88" s="184" t="s">
        <v>32</v>
      </c>
      <c r="N88" s="185" t="s">
        <v>49</v>
      </c>
      <c r="O88" s="68"/>
      <c r="P88" s="186">
        <f>O88*H88</f>
        <v>0</v>
      </c>
      <c r="Q88" s="186">
        <v>0</v>
      </c>
      <c r="R88" s="186">
        <f>Q88*H88</f>
        <v>0</v>
      </c>
      <c r="S88" s="186">
        <v>0</v>
      </c>
      <c r="T88" s="18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88" t="s">
        <v>135</v>
      </c>
      <c r="AT88" s="188" t="s">
        <v>130</v>
      </c>
      <c r="AU88" s="188" t="s">
        <v>88</v>
      </c>
      <c r="AY88" s="20" t="s">
        <v>127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20" t="s">
        <v>86</v>
      </c>
      <c r="BK88" s="189">
        <f>ROUND(I88*H88,2)</f>
        <v>0</v>
      </c>
      <c r="BL88" s="20" t="s">
        <v>135</v>
      </c>
      <c r="BM88" s="188" t="s">
        <v>136</v>
      </c>
    </row>
    <row r="89" spans="2:63" s="12" customFormat="1" ht="22.9" customHeight="1">
      <c r="B89" s="161"/>
      <c r="C89" s="162"/>
      <c r="D89" s="163" t="s">
        <v>77</v>
      </c>
      <c r="E89" s="175" t="s">
        <v>137</v>
      </c>
      <c r="F89" s="175" t="s">
        <v>138</v>
      </c>
      <c r="G89" s="162"/>
      <c r="H89" s="162"/>
      <c r="I89" s="165"/>
      <c r="J89" s="176">
        <f>BK89</f>
        <v>0</v>
      </c>
      <c r="K89" s="162"/>
      <c r="L89" s="167"/>
      <c r="M89" s="168"/>
      <c r="N89" s="169"/>
      <c r="O89" s="169"/>
      <c r="P89" s="170">
        <f>SUM(P90:P91)</f>
        <v>0</v>
      </c>
      <c r="Q89" s="169"/>
      <c r="R89" s="170">
        <f>SUM(R90:R91)</f>
        <v>0</v>
      </c>
      <c r="S89" s="169"/>
      <c r="T89" s="171">
        <f>SUM(T90:T91)</f>
        <v>0</v>
      </c>
      <c r="AR89" s="172" t="s">
        <v>126</v>
      </c>
      <c r="AT89" s="173" t="s">
        <v>77</v>
      </c>
      <c r="AU89" s="173" t="s">
        <v>86</v>
      </c>
      <c r="AY89" s="172" t="s">
        <v>127</v>
      </c>
      <c r="BK89" s="174">
        <f>SUM(BK90:BK91)</f>
        <v>0</v>
      </c>
    </row>
    <row r="90" spans="1:65" s="2" customFormat="1" ht="16.5" customHeight="1">
      <c r="A90" s="38"/>
      <c r="B90" s="39"/>
      <c r="C90" s="177" t="s">
        <v>88</v>
      </c>
      <c r="D90" s="177" t="s">
        <v>130</v>
      </c>
      <c r="E90" s="178" t="s">
        <v>139</v>
      </c>
      <c r="F90" s="179" t="s">
        <v>138</v>
      </c>
      <c r="G90" s="180" t="s">
        <v>133</v>
      </c>
      <c r="H90" s="181">
        <v>1</v>
      </c>
      <c r="I90" s="182"/>
      <c r="J90" s="183">
        <f>ROUND(I90*H90,2)</f>
        <v>0</v>
      </c>
      <c r="K90" s="179" t="s">
        <v>134</v>
      </c>
      <c r="L90" s="43"/>
      <c r="M90" s="184" t="s">
        <v>32</v>
      </c>
      <c r="N90" s="185" t="s">
        <v>49</v>
      </c>
      <c r="O90" s="68"/>
      <c r="P90" s="186">
        <f>O90*H90</f>
        <v>0</v>
      </c>
      <c r="Q90" s="186">
        <v>0</v>
      </c>
      <c r="R90" s="186">
        <f>Q90*H90</f>
        <v>0</v>
      </c>
      <c r="S90" s="186">
        <v>0</v>
      </c>
      <c r="T90" s="18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88" t="s">
        <v>135</v>
      </c>
      <c r="AT90" s="188" t="s">
        <v>130</v>
      </c>
      <c r="AU90" s="188" t="s">
        <v>88</v>
      </c>
      <c r="AY90" s="20" t="s">
        <v>127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20" t="s">
        <v>86</v>
      </c>
      <c r="BK90" s="189">
        <f>ROUND(I90*H90,2)</f>
        <v>0</v>
      </c>
      <c r="BL90" s="20" t="s">
        <v>135</v>
      </c>
      <c r="BM90" s="188" t="s">
        <v>140</v>
      </c>
    </row>
    <row r="91" spans="1:47" s="2" customFormat="1" ht="19.5">
      <c r="A91" s="38"/>
      <c r="B91" s="39"/>
      <c r="C91" s="40"/>
      <c r="D91" s="190" t="s">
        <v>141</v>
      </c>
      <c r="E91" s="40"/>
      <c r="F91" s="191" t="s">
        <v>142</v>
      </c>
      <c r="G91" s="40"/>
      <c r="H91" s="40"/>
      <c r="I91" s="192"/>
      <c r="J91" s="40"/>
      <c r="K91" s="40"/>
      <c r="L91" s="43"/>
      <c r="M91" s="193"/>
      <c r="N91" s="194"/>
      <c r="O91" s="68"/>
      <c r="P91" s="68"/>
      <c r="Q91" s="68"/>
      <c r="R91" s="68"/>
      <c r="S91" s="68"/>
      <c r="T91" s="69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20" t="s">
        <v>141</v>
      </c>
      <c r="AU91" s="20" t="s">
        <v>88</v>
      </c>
    </row>
    <row r="92" spans="2:63" s="12" customFormat="1" ht="22.9" customHeight="1">
      <c r="B92" s="161"/>
      <c r="C92" s="162"/>
      <c r="D92" s="163" t="s">
        <v>77</v>
      </c>
      <c r="E92" s="175" t="s">
        <v>143</v>
      </c>
      <c r="F92" s="175" t="s">
        <v>144</v>
      </c>
      <c r="G92" s="162"/>
      <c r="H92" s="162"/>
      <c r="I92" s="165"/>
      <c r="J92" s="176">
        <f>BK92</f>
        <v>0</v>
      </c>
      <c r="K92" s="162"/>
      <c r="L92" s="167"/>
      <c r="M92" s="168"/>
      <c r="N92" s="169"/>
      <c r="O92" s="169"/>
      <c r="P92" s="170">
        <f>P93</f>
        <v>0</v>
      </c>
      <c r="Q92" s="169"/>
      <c r="R92" s="170">
        <f>R93</f>
        <v>0</v>
      </c>
      <c r="S92" s="169"/>
      <c r="T92" s="171">
        <f>T93</f>
        <v>0</v>
      </c>
      <c r="AR92" s="172" t="s">
        <v>126</v>
      </c>
      <c r="AT92" s="173" t="s">
        <v>77</v>
      </c>
      <c r="AU92" s="173" t="s">
        <v>86</v>
      </c>
      <c r="AY92" s="172" t="s">
        <v>127</v>
      </c>
      <c r="BK92" s="174">
        <f>BK93</f>
        <v>0</v>
      </c>
    </row>
    <row r="93" spans="1:65" s="2" customFormat="1" ht="16.5" customHeight="1">
      <c r="A93" s="38"/>
      <c r="B93" s="39"/>
      <c r="C93" s="177" t="s">
        <v>145</v>
      </c>
      <c r="D93" s="177" t="s">
        <v>130</v>
      </c>
      <c r="E93" s="178" t="s">
        <v>146</v>
      </c>
      <c r="F93" s="179" t="s">
        <v>147</v>
      </c>
      <c r="G93" s="180" t="s">
        <v>133</v>
      </c>
      <c r="H93" s="181">
        <v>1</v>
      </c>
      <c r="I93" s="182"/>
      <c r="J93" s="183">
        <f>ROUND(I93*H93,2)</f>
        <v>0</v>
      </c>
      <c r="K93" s="179" t="s">
        <v>134</v>
      </c>
      <c r="L93" s="43"/>
      <c r="M93" s="184" t="s">
        <v>32</v>
      </c>
      <c r="N93" s="185" t="s">
        <v>49</v>
      </c>
      <c r="O93" s="68"/>
      <c r="P93" s="186">
        <f>O93*H93</f>
        <v>0</v>
      </c>
      <c r="Q93" s="186">
        <v>0</v>
      </c>
      <c r="R93" s="186">
        <f>Q93*H93</f>
        <v>0</v>
      </c>
      <c r="S93" s="186">
        <v>0</v>
      </c>
      <c r="T93" s="18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88" t="s">
        <v>135</v>
      </c>
      <c r="AT93" s="188" t="s">
        <v>130</v>
      </c>
      <c r="AU93" s="188" t="s">
        <v>88</v>
      </c>
      <c r="AY93" s="20" t="s">
        <v>127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20" t="s">
        <v>86</v>
      </c>
      <c r="BK93" s="189">
        <f>ROUND(I93*H93,2)</f>
        <v>0</v>
      </c>
      <c r="BL93" s="20" t="s">
        <v>135</v>
      </c>
      <c r="BM93" s="188" t="s">
        <v>148</v>
      </c>
    </row>
    <row r="94" spans="2:63" s="12" customFormat="1" ht="22.9" customHeight="1">
      <c r="B94" s="161"/>
      <c r="C94" s="162"/>
      <c r="D94" s="163" t="s">
        <v>77</v>
      </c>
      <c r="E94" s="175" t="s">
        <v>149</v>
      </c>
      <c r="F94" s="175" t="s">
        <v>150</v>
      </c>
      <c r="G94" s="162"/>
      <c r="H94" s="162"/>
      <c r="I94" s="165"/>
      <c r="J94" s="176">
        <f>BK94</f>
        <v>0</v>
      </c>
      <c r="K94" s="162"/>
      <c r="L94" s="167"/>
      <c r="M94" s="168"/>
      <c r="N94" s="169"/>
      <c r="O94" s="169"/>
      <c r="P94" s="170">
        <f>P95</f>
        <v>0</v>
      </c>
      <c r="Q94" s="169"/>
      <c r="R94" s="170">
        <f>R95</f>
        <v>0</v>
      </c>
      <c r="S94" s="169"/>
      <c r="T94" s="171">
        <f>T95</f>
        <v>0</v>
      </c>
      <c r="AR94" s="172" t="s">
        <v>126</v>
      </c>
      <c r="AT94" s="173" t="s">
        <v>77</v>
      </c>
      <c r="AU94" s="173" t="s">
        <v>86</v>
      </c>
      <c r="AY94" s="172" t="s">
        <v>127</v>
      </c>
      <c r="BK94" s="174">
        <f>BK95</f>
        <v>0</v>
      </c>
    </row>
    <row r="95" spans="1:65" s="2" customFormat="1" ht="16.5" customHeight="1">
      <c r="A95" s="38"/>
      <c r="B95" s="39"/>
      <c r="C95" s="177" t="s">
        <v>151</v>
      </c>
      <c r="D95" s="177" t="s">
        <v>130</v>
      </c>
      <c r="E95" s="178" t="s">
        <v>152</v>
      </c>
      <c r="F95" s="179" t="s">
        <v>150</v>
      </c>
      <c r="G95" s="180" t="s">
        <v>153</v>
      </c>
      <c r="H95" s="181">
        <v>1</v>
      </c>
      <c r="I95" s="182"/>
      <c r="J95" s="183">
        <f>ROUND(I95*H95,2)</f>
        <v>0</v>
      </c>
      <c r="K95" s="179" t="s">
        <v>134</v>
      </c>
      <c r="L95" s="43"/>
      <c r="M95" s="184" t="s">
        <v>32</v>
      </c>
      <c r="N95" s="185" t="s">
        <v>49</v>
      </c>
      <c r="O95" s="68"/>
      <c r="P95" s="186">
        <f>O95*H95</f>
        <v>0</v>
      </c>
      <c r="Q95" s="186">
        <v>0</v>
      </c>
      <c r="R95" s="186">
        <f>Q95*H95</f>
        <v>0</v>
      </c>
      <c r="S95" s="186">
        <v>0</v>
      </c>
      <c r="T95" s="18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88" t="s">
        <v>135</v>
      </c>
      <c r="AT95" s="188" t="s">
        <v>130</v>
      </c>
      <c r="AU95" s="188" t="s">
        <v>88</v>
      </c>
      <c r="AY95" s="20" t="s">
        <v>127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20" t="s">
        <v>86</v>
      </c>
      <c r="BK95" s="189">
        <f>ROUND(I95*H95,2)</f>
        <v>0</v>
      </c>
      <c r="BL95" s="20" t="s">
        <v>135</v>
      </c>
      <c r="BM95" s="188" t="s">
        <v>154</v>
      </c>
    </row>
    <row r="96" spans="2:63" s="12" customFormat="1" ht="22.9" customHeight="1">
      <c r="B96" s="161"/>
      <c r="C96" s="162"/>
      <c r="D96" s="163" t="s">
        <v>77</v>
      </c>
      <c r="E96" s="175" t="s">
        <v>155</v>
      </c>
      <c r="F96" s="175" t="s">
        <v>156</v>
      </c>
      <c r="G96" s="162"/>
      <c r="H96" s="162"/>
      <c r="I96" s="165"/>
      <c r="J96" s="176">
        <f>BK96</f>
        <v>0</v>
      </c>
      <c r="K96" s="162"/>
      <c r="L96" s="167"/>
      <c r="M96" s="168"/>
      <c r="N96" s="169"/>
      <c r="O96" s="169"/>
      <c r="P96" s="170">
        <f>P97</f>
        <v>0</v>
      </c>
      <c r="Q96" s="169"/>
      <c r="R96" s="170">
        <f>R97</f>
        <v>0</v>
      </c>
      <c r="S96" s="169"/>
      <c r="T96" s="171">
        <f>T97</f>
        <v>0</v>
      </c>
      <c r="AR96" s="172" t="s">
        <v>126</v>
      </c>
      <c r="AT96" s="173" t="s">
        <v>77</v>
      </c>
      <c r="AU96" s="173" t="s">
        <v>86</v>
      </c>
      <c r="AY96" s="172" t="s">
        <v>127</v>
      </c>
      <c r="BK96" s="174">
        <f>BK97</f>
        <v>0</v>
      </c>
    </row>
    <row r="97" spans="1:65" s="2" customFormat="1" ht="16.5" customHeight="1">
      <c r="A97" s="38"/>
      <c r="B97" s="39"/>
      <c r="C97" s="177" t="s">
        <v>126</v>
      </c>
      <c r="D97" s="177" t="s">
        <v>130</v>
      </c>
      <c r="E97" s="178" t="s">
        <v>157</v>
      </c>
      <c r="F97" s="179" t="s">
        <v>156</v>
      </c>
      <c r="G97" s="180" t="s">
        <v>133</v>
      </c>
      <c r="H97" s="181">
        <v>1</v>
      </c>
      <c r="I97" s="182"/>
      <c r="J97" s="183">
        <f>ROUND(I97*H97,2)</f>
        <v>0</v>
      </c>
      <c r="K97" s="179" t="s">
        <v>134</v>
      </c>
      <c r="L97" s="43"/>
      <c r="M97" s="195" t="s">
        <v>32</v>
      </c>
      <c r="N97" s="196" t="s">
        <v>49</v>
      </c>
      <c r="O97" s="197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88" t="s">
        <v>135</v>
      </c>
      <c r="AT97" s="188" t="s">
        <v>130</v>
      </c>
      <c r="AU97" s="188" t="s">
        <v>88</v>
      </c>
      <c r="AY97" s="20" t="s">
        <v>127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20" t="s">
        <v>86</v>
      </c>
      <c r="BK97" s="189">
        <f>ROUND(I97*H97,2)</f>
        <v>0</v>
      </c>
      <c r="BL97" s="20" t="s">
        <v>135</v>
      </c>
      <c r="BM97" s="188" t="s">
        <v>158</v>
      </c>
    </row>
    <row r="98" spans="1:31" s="2" customFormat="1" ht="6.95" customHeight="1">
      <c r="A98" s="38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3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algorithmName="SHA-512" hashValue="wAB8pmHvKFg2Ijm9EugDqrRDF5aHLQUSkfjP2U9dhfNPRXkoVW3M/opnkBLbE8ZJhSVacplk/fij+GNhosQHdw==" saltValue="CsuE6UqnmK2Ks5h1gAHh6Ype+22rMc/g0RvBP2B1K/wWp1ERsez63shlObZcPciMZfUFeSp4KKEU6aWouzfLvw==" spinCount="100000" sheet="1" objects="1" scenarios="1" formatColumns="0" formatRows="0" autoFilter="0"/>
  <autoFilter ref="C84:K9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0" t="s">
        <v>92</v>
      </c>
      <c r="AZ2" s="200" t="s">
        <v>159</v>
      </c>
      <c r="BA2" s="200" t="s">
        <v>160</v>
      </c>
      <c r="BB2" s="200" t="s">
        <v>161</v>
      </c>
      <c r="BC2" s="200" t="s">
        <v>162</v>
      </c>
      <c r="BD2" s="200" t="s">
        <v>88</v>
      </c>
    </row>
    <row r="3" spans="2:5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3"/>
      <c r="AT3" s="20" t="s">
        <v>88</v>
      </c>
      <c r="AZ3" s="200" t="s">
        <v>163</v>
      </c>
      <c r="BA3" s="200" t="s">
        <v>164</v>
      </c>
      <c r="BB3" s="200" t="s">
        <v>165</v>
      </c>
      <c r="BC3" s="200" t="s">
        <v>166</v>
      </c>
      <c r="BD3" s="200" t="s">
        <v>88</v>
      </c>
    </row>
    <row r="4" spans="2:56" s="1" customFormat="1" ht="24.95" customHeight="1">
      <c r="B4" s="23"/>
      <c r="D4" s="107" t="s">
        <v>99</v>
      </c>
      <c r="L4" s="23"/>
      <c r="M4" s="108" t="s">
        <v>10</v>
      </c>
      <c r="AT4" s="20" t="s">
        <v>4</v>
      </c>
      <c r="AZ4" s="200" t="s">
        <v>167</v>
      </c>
      <c r="BA4" s="200" t="s">
        <v>168</v>
      </c>
      <c r="BB4" s="200" t="s">
        <v>165</v>
      </c>
      <c r="BC4" s="200" t="s">
        <v>169</v>
      </c>
      <c r="BD4" s="200" t="s">
        <v>88</v>
      </c>
    </row>
    <row r="5" spans="2:56" s="1" customFormat="1" ht="6.95" customHeight="1">
      <c r="B5" s="23"/>
      <c r="L5" s="23"/>
      <c r="AZ5" s="200" t="s">
        <v>170</v>
      </c>
      <c r="BA5" s="200" t="s">
        <v>171</v>
      </c>
      <c r="BB5" s="200" t="s">
        <v>165</v>
      </c>
      <c r="BC5" s="200" t="s">
        <v>172</v>
      </c>
      <c r="BD5" s="200" t="s">
        <v>88</v>
      </c>
    </row>
    <row r="6" spans="2:56" s="1" customFormat="1" ht="12" customHeight="1">
      <c r="B6" s="23"/>
      <c r="D6" s="109" t="s">
        <v>16</v>
      </c>
      <c r="L6" s="23"/>
      <c r="AZ6" s="200" t="s">
        <v>173</v>
      </c>
      <c r="BA6" s="200" t="s">
        <v>174</v>
      </c>
      <c r="BB6" s="200" t="s">
        <v>165</v>
      </c>
      <c r="BC6" s="200" t="s">
        <v>175</v>
      </c>
      <c r="BD6" s="200" t="s">
        <v>88</v>
      </c>
    </row>
    <row r="7" spans="2:56" s="1" customFormat="1" ht="16.5" customHeight="1">
      <c r="B7" s="23"/>
      <c r="E7" s="408" t="str">
        <f>'Rekapitulace stavby'!K6</f>
        <v>Pěstební skleník SLŠ Žlutice</v>
      </c>
      <c r="F7" s="409"/>
      <c r="G7" s="409"/>
      <c r="H7" s="409"/>
      <c r="L7" s="23"/>
      <c r="AZ7" s="200" t="s">
        <v>176</v>
      </c>
      <c r="BA7" s="200" t="s">
        <v>177</v>
      </c>
      <c r="BB7" s="200" t="s">
        <v>165</v>
      </c>
      <c r="BC7" s="200" t="s">
        <v>178</v>
      </c>
      <c r="BD7" s="200" t="s">
        <v>88</v>
      </c>
    </row>
    <row r="8" spans="1:31" s="2" customFormat="1" ht="12" customHeight="1">
      <c r="A8" s="38"/>
      <c r="B8" s="43"/>
      <c r="C8" s="38"/>
      <c r="D8" s="109" t="s">
        <v>100</v>
      </c>
      <c r="E8" s="38"/>
      <c r="F8" s="38"/>
      <c r="G8" s="38"/>
      <c r="H8" s="38"/>
      <c r="I8" s="38"/>
      <c r="J8" s="38"/>
      <c r="K8" s="38"/>
      <c r="L8" s="11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3"/>
      <c r="C9" s="38"/>
      <c r="D9" s="38"/>
      <c r="E9" s="410" t="s">
        <v>179</v>
      </c>
      <c r="F9" s="411"/>
      <c r="G9" s="411"/>
      <c r="H9" s="411"/>
      <c r="I9" s="38"/>
      <c r="J9" s="38"/>
      <c r="K9" s="38"/>
      <c r="L9" s="11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1.25">
      <c r="A10" s="38"/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11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3"/>
      <c r="C11" s="38"/>
      <c r="D11" s="109" t="s">
        <v>18</v>
      </c>
      <c r="E11" s="38"/>
      <c r="F11" s="111" t="s">
        <v>32</v>
      </c>
      <c r="G11" s="38"/>
      <c r="H11" s="38"/>
      <c r="I11" s="109" t="s">
        <v>20</v>
      </c>
      <c r="J11" s="111" t="s">
        <v>32</v>
      </c>
      <c r="K11" s="38"/>
      <c r="L11" s="11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3"/>
      <c r="C12" s="38"/>
      <c r="D12" s="109" t="s">
        <v>22</v>
      </c>
      <c r="E12" s="38"/>
      <c r="F12" s="111" t="s">
        <v>23</v>
      </c>
      <c r="G12" s="38"/>
      <c r="H12" s="38"/>
      <c r="I12" s="109" t="s">
        <v>24</v>
      </c>
      <c r="J12" s="112" t="str">
        <f>'Rekapitulace stavby'!AN8</f>
        <v>20.4.2021</v>
      </c>
      <c r="K12" s="38"/>
      <c r="L12" s="11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9" customHeight="1">
      <c r="A13" s="38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11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09" t="s">
        <v>30</v>
      </c>
      <c r="E14" s="38"/>
      <c r="F14" s="38"/>
      <c r="G14" s="38"/>
      <c r="H14" s="38"/>
      <c r="I14" s="109" t="s">
        <v>31</v>
      </c>
      <c r="J14" s="111" t="str">
        <f>IF('Rekapitulace stavby'!AN10="","",'Rekapitulace stavby'!AN10)</f>
        <v/>
      </c>
      <c r="K14" s="38"/>
      <c r="L14" s="11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3"/>
      <c r="C15" s="38"/>
      <c r="D15" s="38"/>
      <c r="E15" s="111" t="str">
        <f>IF('Rekapitulace stavby'!E11="","",'Rekapitulace stavby'!E11)</f>
        <v xml:space="preserve"> </v>
      </c>
      <c r="F15" s="38"/>
      <c r="G15" s="38"/>
      <c r="H15" s="38"/>
      <c r="I15" s="109" t="s">
        <v>34</v>
      </c>
      <c r="J15" s="111" t="str">
        <f>IF('Rekapitulace stavby'!AN11="","",'Rekapitulace stavby'!AN11)</f>
        <v/>
      </c>
      <c r="K15" s="38"/>
      <c r="L15" s="11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11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3"/>
      <c r="C17" s="38"/>
      <c r="D17" s="109" t="s">
        <v>35</v>
      </c>
      <c r="E17" s="38"/>
      <c r="F17" s="38"/>
      <c r="G17" s="38"/>
      <c r="H17" s="38"/>
      <c r="I17" s="109" t="s">
        <v>31</v>
      </c>
      <c r="J17" s="33" t="str">
        <f>'Rekapitulace stavby'!AN13</f>
        <v>Vyplň údaj</v>
      </c>
      <c r="K17" s="38"/>
      <c r="L17" s="11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3"/>
      <c r="C18" s="38"/>
      <c r="D18" s="38"/>
      <c r="E18" s="412" t="str">
        <f>'Rekapitulace stavby'!E14</f>
        <v>Vyplň údaj</v>
      </c>
      <c r="F18" s="413"/>
      <c r="G18" s="413"/>
      <c r="H18" s="413"/>
      <c r="I18" s="109" t="s">
        <v>34</v>
      </c>
      <c r="J18" s="33" t="str">
        <f>'Rekapitulace stavby'!AN14</f>
        <v>Vyplň údaj</v>
      </c>
      <c r="K18" s="38"/>
      <c r="L18" s="11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3"/>
      <c r="C19" s="38"/>
      <c r="D19" s="38"/>
      <c r="E19" s="38"/>
      <c r="F19" s="38"/>
      <c r="G19" s="38"/>
      <c r="H19" s="38"/>
      <c r="I19" s="38"/>
      <c r="J19" s="38"/>
      <c r="K19" s="38"/>
      <c r="L19" s="11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3"/>
      <c r="C20" s="38"/>
      <c r="D20" s="109" t="s">
        <v>37</v>
      </c>
      <c r="E20" s="38"/>
      <c r="F20" s="38"/>
      <c r="G20" s="38"/>
      <c r="H20" s="38"/>
      <c r="I20" s="109" t="s">
        <v>31</v>
      </c>
      <c r="J20" s="111" t="str">
        <f>IF('Rekapitulace stavby'!AN16="","",'Rekapitulace stavby'!AN16)</f>
        <v>10168834</v>
      </c>
      <c r="K20" s="38"/>
      <c r="L20" s="11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3"/>
      <c r="C21" s="38"/>
      <c r="D21" s="38"/>
      <c r="E21" s="111" t="str">
        <f>IF('Rekapitulace stavby'!E17="","",'Rekapitulace stavby'!E17)</f>
        <v>Jan Tříska</v>
      </c>
      <c r="F21" s="38"/>
      <c r="G21" s="38"/>
      <c r="H21" s="38"/>
      <c r="I21" s="109" t="s">
        <v>34</v>
      </c>
      <c r="J21" s="111" t="str">
        <f>IF('Rekapitulace stavby'!AN17="","",'Rekapitulace stavby'!AN17)</f>
        <v/>
      </c>
      <c r="K21" s="38"/>
      <c r="L21" s="11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11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3"/>
      <c r="C23" s="38"/>
      <c r="D23" s="109" t="s">
        <v>41</v>
      </c>
      <c r="E23" s="38"/>
      <c r="F23" s="38"/>
      <c r="G23" s="38"/>
      <c r="H23" s="38"/>
      <c r="I23" s="109" t="s">
        <v>31</v>
      </c>
      <c r="J23" s="111" t="str">
        <f>IF('Rekapitulace stavby'!AN19="","",'Rekapitulace stavby'!AN19)</f>
        <v/>
      </c>
      <c r="K23" s="38"/>
      <c r="L23" s="11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3"/>
      <c r="C24" s="38"/>
      <c r="D24" s="38"/>
      <c r="E24" s="111" t="str">
        <f>IF('Rekapitulace stavby'!E20="","",'Rekapitulace stavby'!E20)</f>
        <v xml:space="preserve"> </v>
      </c>
      <c r="F24" s="38"/>
      <c r="G24" s="38"/>
      <c r="H24" s="38"/>
      <c r="I24" s="109" t="s">
        <v>34</v>
      </c>
      <c r="J24" s="111" t="str">
        <f>IF('Rekapitulace stavby'!AN20="","",'Rekapitulace stavby'!AN20)</f>
        <v/>
      </c>
      <c r="K24" s="38"/>
      <c r="L24" s="11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3"/>
      <c r="C25" s="38"/>
      <c r="D25" s="38"/>
      <c r="E25" s="38"/>
      <c r="F25" s="38"/>
      <c r="G25" s="38"/>
      <c r="H25" s="38"/>
      <c r="I25" s="38"/>
      <c r="J25" s="38"/>
      <c r="K25" s="38"/>
      <c r="L25" s="11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3"/>
      <c r="C26" s="38"/>
      <c r="D26" s="109" t="s">
        <v>42</v>
      </c>
      <c r="E26" s="38"/>
      <c r="F26" s="38"/>
      <c r="G26" s="38"/>
      <c r="H26" s="38"/>
      <c r="I26" s="38"/>
      <c r="J26" s="38"/>
      <c r="K26" s="38"/>
      <c r="L26" s="11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3"/>
      <c r="B27" s="114"/>
      <c r="C27" s="113"/>
      <c r="D27" s="113"/>
      <c r="E27" s="414" t="s">
        <v>32</v>
      </c>
      <c r="F27" s="414"/>
      <c r="G27" s="414"/>
      <c r="H27" s="414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11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3"/>
      <c r="C29" s="38"/>
      <c r="D29" s="116"/>
      <c r="E29" s="116"/>
      <c r="F29" s="116"/>
      <c r="G29" s="116"/>
      <c r="H29" s="116"/>
      <c r="I29" s="116"/>
      <c r="J29" s="116"/>
      <c r="K29" s="116"/>
      <c r="L29" s="11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35" customHeight="1">
      <c r="A30" s="38"/>
      <c r="B30" s="43"/>
      <c r="C30" s="38"/>
      <c r="D30" s="117" t="s">
        <v>44</v>
      </c>
      <c r="E30" s="38"/>
      <c r="F30" s="38"/>
      <c r="G30" s="38"/>
      <c r="H30" s="38"/>
      <c r="I30" s="38"/>
      <c r="J30" s="118">
        <f>ROUND(J88,2)</f>
        <v>0</v>
      </c>
      <c r="K30" s="38"/>
      <c r="L30" s="11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16"/>
      <c r="E31" s="116"/>
      <c r="F31" s="116"/>
      <c r="G31" s="116"/>
      <c r="H31" s="116"/>
      <c r="I31" s="116"/>
      <c r="J31" s="116"/>
      <c r="K31" s="116"/>
      <c r="L31" s="11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5" customHeight="1">
      <c r="A32" s="38"/>
      <c r="B32" s="43"/>
      <c r="C32" s="38"/>
      <c r="D32" s="38"/>
      <c r="E32" s="38"/>
      <c r="F32" s="119" t="s">
        <v>46</v>
      </c>
      <c r="G32" s="38"/>
      <c r="H32" s="38"/>
      <c r="I32" s="119" t="s">
        <v>45</v>
      </c>
      <c r="J32" s="119" t="s">
        <v>47</v>
      </c>
      <c r="K32" s="38"/>
      <c r="L32" s="11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5" customHeight="1">
      <c r="A33" s="38"/>
      <c r="B33" s="43"/>
      <c r="C33" s="38"/>
      <c r="D33" s="120" t="s">
        <v>48</v>
      </c>
      <c r="E33" s="109" t="s">
        <v>49</v>
      </c>
      <c r="F33" s="121">
        <f>ROUND((SUM(BE88:BE249)),2)</f>
        <v>0</v>
      </c>
      <c r="G33" s="38"/>
      <c r="H33" s="38"/>
      <c r="I33" s="122">
        <v>0.21</v>
      </c>
      <c r="J33" s="121">
        <f>ROUND(((SUM(BE88:BE249))*I33),2)</f>
        <v>0</v>
      </c>
      <c r="K33" s="38"/>
      <c r="L33" s="11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109" t="s">
        <v>50</v>
      </c>
      <c r="F34" s="121">
        <f>ROUND((SUM(BF88:BF249)),2)</f>
        <v>0</v>
      </c>
      <c r="G34" s="38"/>
      <c r="H34" s="38"/>
      <c r="I34" s="122">
        <v>0.15</v>
      </c>
      <c r="J34" s="121">
        <f>ROUND(((SUM(BF88:BF249))*I34),2)</f>
        <v>0</v>
      </c>
      <c r="K34" s="38"/>
      <c r="L34" s="11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 hidden="1">
      <c r="A35" s="38"/>
      <c r="B35" s="43"/>
      <c r="C35" s="38"/>
      <c r="D35" s="38"/>
      <c r="E35" s="109" t="s">
        <v>51</v>
      </c>
      <c r="F35" s="121">
        <f>ROUND((SUM(BG88:BG249)),2)</f>
        <v>0</v>
      </c>
      <c r="G35" s="38"/>
      <c r="H35" s="38"/>
      <c r="I35" s="122">
        <v>0.21</v>
      </c>
      <c r="J35" s="121">
        <f>0</f>
        <v>0</v>
      </c>
      <c r="K35" s="38"/>
      <c r="L35" s="11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 hidden="1">
      <c r="A36" s="38"/>
      <c r="B36" s="43"/>
      <c r="C36" s="38"/>
      <c r="D36" s="38"/>
      <c r="E36" s="109" t="s">
        <v>52</v>
      </c>
      <c r="F36" s="121">
        <f>ROUND((SUM(BH88:BH249)),2)</f>
        <v>0</v>
      </c>
      <c r="G36" s="38"/>
      <c r="H36" s="38"/>
      <c r="I36" s="122">
        <v>0.15</v>
      </c>
      <c r="J36" s="121">
        <f>0</f>
        <v>0</v>
      </c>
      <c r="K36" s="38"/>
      <c r="L36" s="11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09" t="s">
        <v>53</v>
      </c>
      <c r="F37" s="121">
        <f>ROUND((SUM(BI88:BI249)),2)</f>
        <v>0</v>
      </c>
      <c r="G37" s="38"/>
      <c r="H37" s="38"/>
      <c r="I37" s="122">
        <v>0</v>
      </c>
      <c r="J37" s="121">
        <f>0</f>
        <v>0</v>
      </c>
      <c r="K37" s="38"/>
      <c r="L37" s="11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11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35" customHeight="1">
      <c r="A39" s="38"/>
      <c r="B39" s="43"/>
      <c r="C39" s="123"/>
      <c r="D39" s="124" t="s">
        <v>54</v>
      </c>
      <c r="E39" s="125"/>
      <c r="F39" s="125"/>
      <c r="G39" s="126" t="s">
        <v>55</v>
      </c>
      <c r="H39" s="127" t="s">
        <v>56</v>
      </c>
      <c r="I39" s="125"/>
      <c r="J39" s="128">
        <f>SUM(J30:J37)</f>
        <v>0</v>
      </c>
      <c r="K39" s="129"/>
      <c r="L39" s="11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5" customHeight="1">
      <c r="A40" s="38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1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6" t="s">
        <v>102</v>
      </c>
      <c r="D45" s="40"/>
      <c r="E45" s="40"/>
      <c r="F45" s="40"/>
      <c r="G45" s="40"/>
      <c r="H45" s="40"/>
      <c r="I45" s="40"/>
      <c r="J45" s="40"/>
      <c r="K45" s="40"/>
      <c r="L45" s="11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1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1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415" t="str">
        <f>E7</f>
        <v>Pěstební skleník SLŠ Žlutice</v>
      </c>
      <c r="F48" s="416"/>
      <c r="G48" s="416"/>
      <c r="H48" s="416"/>
      <c r="I48" s="40"/>
      <c r="J48" s="40"/>
      <c r="K48" s="40"/>
      <c r="L48" s="11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1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368" t="str">
        <f>E9</f>
        <v>02 - Zemní a bourací práce</v>
      </c>
      <c r="F50" s="417"/>
      <c r="G50" s="417"/>
      <c r="H50" s="417"/>
      <c r="I50" s="40"/>
      <c r="J50" s="40"/>
      <c r="K50" s="40"/>
      <c r="L50" s="11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1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30" t="str">
        <f>F12</f>
        <v>Žižkov č.p. 345, Žlutice</v>
      </c>
      <c r="G52" s="40"/>
      <c r="H52" s="40"/>
      <c r="I52" s="32" t="s">
        <v>24</v>
      </c>
      <c r="J52" s="63" t="str">
        <f>IF(J12="","",J12)</f>
        <v>20.4.2021</v>
      </c>
      <c r="K52" s="40"/>
      <c r="L52" s="11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1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2" customHeight="1">
      <c r="A54" s="38"/>
      <c r="B54" s="39"/>
      <c r="C54" s="32" t="s">
        <v>30</v>
      </c>
      <c r="D54" s="40"/>
      <c r="E54" s="40"/>
      <c r="F54" s="30" t="str">
        <f>E15</f>
        <v xml:space="preserve"> </v>
      </c>
      <c r="G54" s="40"/>
      <c r="H54" s="40"/>
      <c r="I54" s="32" t="s">
        <v>37</v>
      </c>
      <c r="J54" s="36" t="str">
        <f>E21</f>
        <v>Jan Tříska</v>
      </c>
      <c r="K54" s="40"/>
      <c r="L54" s="11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2" customHeight="1">
      <c r="A55" s="38"/>
      <c r="B55" s="39"/>
      <c r="C55" s="32" t="s">
        <v>35</v>
      </c>
      <c r="D55" s="40"/>
      <c r="E55" s="40"/>
      <c r="F55" s="30" t="str">
        <f>IF(E18="","",E18)</f>
        <v>Vyplň údaj</v>
      </c>
      <c r="G55" s="40"/>
      <c r="H55" s="40"/>
      <c r="I55" s="32" t="s">
        <v>41</v>
      </c>
      <c r="J55" s="36" t="str">
        <f>E24</f>
        <v xml:space="preserve"> </v>
      </c>
      <c r="K55" s="40"/>
      <c r="L55" s="11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5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1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4" t="s">
        <v>103</v>
      </c>
      <c r="D57" s="135"/>
      <c r="E57" s="135"/>
      <c r="F57" s="135"/>
      <c r="G57" s="135"/>
      <c r="H57" s="135"/>
      <c r="I57" s="135"/>
      <c r="J57" s="136" t="s">
        <v>104</v>
      </c>
      <c r="K57" s="135"/>
      <c r="L57" s="11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1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9" customHeight="1">
      <c r="A59" s="38"/>
      <c r="B59" s="39"/>
      <c r="C59" s="137" t="s">
        <v>76</v>
      </c>
      <c r="D59" s="40"/>
      <c r="E59" s="40"/>
      <c r="F59" s="40"/>
      <c r="G59" s="40"/>
      <c r="H59" s="40"/>
      <c r="I59" s="40"/>
      <c r="J59" s="81">
        <f>J88</f>
        <v>0</v>
      </c>
      <c r="K59" s="40"/>
      <c r="L59" s="11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20" t="s">
        <v>105</v>
      </c>
    </row>
    <row r="60" spans="2:12" s="9" customFormat="1" ht="24.95" customHeight="1">
      <c r="B60" s="138"/>
      <c r="C60" s="139"/>
      <c r="D60" s="140" t="s">
        <v>180</v>
      </c>
      <c r="E60" s="141"/>
      <c r="F60" s="141"/>
      <c r="G60" s="141"/>
      <c r="H60" s="141"/>
      <c r="I60" s="141"/>
      <c r="J60" s="142">
        <f>J89</f>
        <v>0</v>
      </c>
      <c r="K60" s="139"/>
      <c r="L60" s="143"/>
    </row>
    <row r="61" spans="2:12" s="10" customFormat="1" ht="19.9" customHeight="1">
      <c r="B61" s="144"/>
      <c r="C61" s="145"/>
      <c r="D61" s="146" t="s">
        <v>181</v>
      </c>
      <c r="E61" s="147"/>
      <c r="F61" s="147"/>
      <c r="G61" s="147"/>
      <c r="H61" s="147"/>
      <c r="I61" s="147"/>
      <c r="J61" s="148">
        <f>J90</f>
        <v>0</v>
      </c>
      <c r="K61" s="145"/>
      <c r="L61" s="149"/>
    </row>
    <row r="62" spans="2:12" s="10" customFormat="1" ht="19.9" customHeight="1">
      <c r="B62" s="144"/>
      <c r="C62" s="145"/>
      <c r="D62" s="146" t="s">
        <v>182</v>
      </c>
      <c r="E62" s="147"/>
      <c r="F62" s="147"/>
      <c r="G62" s="147"/>
      <c r="H62" s="147"/>
      <c r="I62" s="147"/>
      <c r="J62" s="148">
        <f>J212</f>
        <v>0</v>
      </c>
      <c r="K62" s="145"/>
      <c r="L62" s="149"/>
    </row>
    <row r="63" spans="2:12" s="10" customFormat="1" ht="19.9" customHeight="1">
      <c r="B63" s="144"/>
      <c r="C63" s="145"/>
      <c r="D63" s="146" t="s">
        <v>183</v>
      </c>
      <c r="E63" s="147"/>
      <c r="F63" s="147"/>
      <c r="G63" s="147"/>
      <c r="H63" s="147"/>
      <c r="I63" s="147"/>
      <c r="J63" s="148">
        <f>J223</f>
        <v>0</v>
      </c>
      <c r="K63" s="145"/>
      <c r="L63" s="149"/>
    </row>
    <row r="64" spans="2:12" s="10" customFormat="1" ht="19.9" customHeight="1">
      <c r="B64" s="144"/>
      <c r="C64" s="145"/>
      <c r="D64" s="146" t="s">
        <v>184</v>
      </c>
      <c r="E64" s="147"/>
      <c r="F64" s="147"/>
      <c r="G64" s="147"/>
      <c r="H64" s="147"/>
      <c r="I64" s="147"/>
      <c r="J64" s="148">
        <f>J228</f>
        <v>0</v>
      </c>
      <c r="K64" s="145"/>
      <c r="L64" s="149"/>
    </row>
    <row r="65" spans="2:12" s="10" customFormat="1" ht="19.9" customHeight="1">
      <c r="B65" s="144"/>
      <c r="C65" s="145"/>
      <c r="D65" s="146" t="s">
        <v>185</v>
      </c>
      <c r="E65" s="147"/>
      <c r="F65" s="147"/>
      <c r="G65" s="147"/>
      <c r="H65" s="147"/>
      <c r="I65" s="147"/>
      <c r="J65" s="148">
        <f>J237</f>
        <v>0</v>
      </c>
      <c r="K65" s="145"/>
      <c r="L65" s="149"/>
    </row>
    <row r="66" spans="2:12" s="9" customFormat="1" ht="24.95" customHeight="1">
      <c r="B66" s="138"/>
      <c r="C66" s="139"/>
      <c r="D66" s="140" t="s">
        <v>186</v>
      </c>
      <c r="E66" s="141"/>
      <c r="F66" s="141"/>
      <c r="G66" s="141"/>
      <c r="H66" s="141"/>
      <c r="I66" s="141"/>
      <c r="J66" s="142">
        <f>J239</f>
        <v>0</v>
      </c>
      <c r="K66" s="139"/>
      <c r="L66" s="143"/>
    </row>
    <row r="67" spans="2:12" s="10" customFormat="1" ht="19.9" customHeight="1">
      <c r="B67" s="144"/>
      <c r="C67" s="145"/>
      <c r="D67" s="146" t="s">
        <v>187</v>
      </c>
      <c r="E67" s="147"/>
      <c r="F67" s="147"/>
      <c r="G67" s="147"/>
      <c r="H67" s="147"/>
      <c r="I67" s="147"/>
      <c r="J67" s="148">
        <f>J240</f>
        <v>0</v>
      </c>
      <c r="K67" s="145"/>
      <c r="L67" s="149"/>
    </row>
    <row r="68" spans="2:12" s="10" customFormat="1" ht="19.9" customHeight="1">
      <c r="B68" s="144"/>
      <c r="C68" s="145"/>
      <c r="D68" s="146" t="s">
        <v>188</v>
      </c>
      <c r="E68" s="147"/>
      <c r="F68" s="147"/>
      <c r="G68" s="147"/>
      <c r="H68" s="147"/>
      <c r="I68" s="147"/>
      <c r="J68" s="148">
        <f>J245</f>
        <v>0</v>
      </c>
      <c r="K68" s="145"/>
      <c r="L68" s="149"/>
    </row>
    <row r="69" spans="1:31" s="2" customFormat="1" ht="21.7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1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11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6" t="s">
        <v>112</v>
      </c>
      <c r="D75" s="40"/>
      <c r="E75" s="40"/>
      <c r="F75" s="40"/>
      <c r="G75" s="40"/>
      <c r="H75" s="40"/>
      <c r="I75" s="40"/>
      <c r="J75" s="40"/>
      <c r="K75" s="40"/>
      <c r="L75" s="11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1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1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415" t="str">
        <f>E7</f>
        <v>Pěstební skleník SLŠ Žlutice</v>
      </c>
      <c r="F78" s="416"/>
      <c r="G78" s="416"/>
      <c r="H78" s="416"/>
      <c r="I78" s="40"/>
      <c r="J78" s="40"/>
      <c r="K78" s="40"/>
      <c r="L78" s="11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100</v>
      </c>
      <c r="D79" s="40"/>
      <c r="E79" s="40"/>
      <c r="F79" s="40"/>
      <c r="G79" s="40"/>
      <c r="H79" s="40"/>
      <c r="I79" s="40"/>
      <c r="J79" s="40"/>
      <c r="K79" s="40"/>
      <c r="L79" s="11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368" t="str">
        <f>E9</f>
        <v>02 - Zemní a bourací práce</v>
      </c>
      <c r="F80" s="417"/>
      <c r="G80" s="417"/>
      <c r="H80" s="417"/>
      <c r="I80" s="40"/>
      <c r="J80" s="40"/>
      <c r="K80" s="40"/>
      <c r="L80" s="11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1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30" t="str">
        <f>F12</f>
        <v>Žižkov č.p. 345, Žlutice</v>
      </c>
      <c r="G82" s="40"/>
      <c r="H82" s="40"/>
      <c r="I82" s="32" t="s">
        <v>24</v>
      </c>
      <c r="J82" s="63" t="str">
        <f>IF(J12="","",J12)</f>
        <v>20.4.2021</v>
      </c>
      <c r="K82" s="40"/>
      <c r="L82" s="11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1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2" customHeight="1">
      <c r="A84" s="38"/>
      <c r="B84" s="39"/>
      <c r="C84" s="32" t="s">
        <v>30</v>
      </c>
      <c r="D84" s="40"/>
      <c r="E84" s="40"/>
      <c r="F84" s="30" t="str">
        <f>E15</f>
        <v xml:space="preserve"> </v>
      </c>
      <c r="G84" s="40"/>
      <c r="H84" s="40"/>
      <c r="I84" s="32" t="s">
        <v>37</v>
      </c>
      <c r="J84" s="36" t="str">
        <f>E21</f>
        <v>Jan Tříska</v>
      </c>
      <c r="K84" s="40"/>
      <c r="L84" s="11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" customHeight="1">
      <c r="A85" s="38"/>
      <c r="B85" s="39"/>
      <c r="C85" s="32" t="s">
        <v>35</v>
      </c>
      <c r="D85" s="40"/>
      <c r="E85" s="40"/>
      <c r="F85" s="30" t="str">
        <f>IF(E18="","",E18)</f>
        <v>Vyplň údaj</v>
      </c>
      <c r="G85" s="40"/>
      <c r="H85" s="40"/>
      <c r="I85" s="32" t="s">
        <v>41</v>
      </c>
      <c r="J85" s="36" t="str">
        <f>E24</f>
        <v xml:space="preserve"> </v>
      </c>
      <c r="K85" s="40"/>
      <c r="L85" s="11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1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50"/>
      <c r="B87" s="151"/>
      <c r="C87" s="152" t="s">
        <v>113</v>
      </c>
      <c r="D87" s="153" t="s">
        <v>63</v>
      </c>
      <c r="E87" s="153" t="s">
        <v>59</v>
      </c>
      <c r="F87" s="153" t="s">
        <v>60</v>
      </c>
      <c r="G87" s="153" t="s">
        <v>114</v>
      </c>
      <c r="H87" s="153" t="s">
        <v>115</v>
      </c>
      <c r="I87" s="153" t="s">
        <v>116</v>
      </c>
      <c r="J87" s="153" t="s">
        <v>104</v>
      </c>
      <c r="K87" s="154" t="s">
        <v>117</v>
      </c>
      <c r="L87" s="155"/>
      <c r="M87" s="72" t="s">
        <v>32</v>
      </c>
      <c r="N87" s="73" t="s">
        <v>48</v>
      </c>
      <c r="O87" s="73" t="s">
        <v>118</v>
      </c>
      <c r="P87" s="73" t="s">
        <v>119</v>
      </c>
      <c r="Q87" s="73" t="s">
        <v>120</v>
      </c>
      <c r="R87" s="73" t="s">
        <v>121</v>
      </c>
      <c r="S87" s="73" t="s">
        <v>122</v>
      </c>
      <c r="T87" s="74" t="s">
        <v>123</v>
      </c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</row>
    <row r="88" spans="1:63" s="2" customFormat="1" ht="22.9" customHeight="1">
      <c r="A88" s="38"/>
      <c r="B88" s="39"/>
      <c r="C88" s="79" t="s">
        <v>124</v>
      </c>
      <c r="D88" s="40"/>
      <c r="E88" s="40"/>
      <c r="F88" s="40"/>
      <c r="G88" s="40"/>
      <c r="H88" s="40"/>
      <c r="I88" s="40"/>
      <c r="J88" s="156">
        <f>BK88</f>
        <v>0</v>
      </c>
      <c r="K88" s="40"/>
      <c r="L88" s="43"/>
      <c r="M88" s="75"/>
      <c r="N88" s="157"/>
      <c r="O88" s="76"/>
      <c r="P88" s="158">
        <f>P89+P239</f>
        <v>0</v>
      </c>
      <c r="Q88" s="76"/>
      <c r="R88" s="158">
        <f>R89+R239</f>
        <v>0.028478000000000003</v>
      </c>
      <c r="S88" s="76"/>
      <c r="T88" s="159">
        <f>T89+T239</f>
        <v>10.78688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20" t="s">
        <v>77</v>
      </c>
      <c r="AU88" s="20" t="s">
        <v>105</v>
      </c>
      <c r="BK88" s="160">
        <f>BK89+BK239</f>
        <v>0</v>
      </c>
    </row>
    <row r="89" spans="2:63" s="12" customFormat="1" ht="25.9" customHeight="1">
      <c r="B89" s="161"/>
      <c r="C89" s="162"/>
      <c r="D89" s="163" t="s">
        <v>77</v>
      </c>
      <c r="E89" s="164" t="s">
        <v>189</v>
      </c>
      <c r="F89" s="164" t="s">
        <v>190</v>
      </c>
      <c r="G89" s="162"/>
      <c r="H89" s="162"/>
      <c r="I89" s="165"/>
      <c r="J89" s="166">
        <f>BK89</f>
        <v>0</v>
      </c>
      <c r="K89" s="162"/>
      <c r="L89" s="167"/>
      <c r="M89" s="168"/>
      <c r="N89" s="169"/>
      <c r="O89" s="169"/>
      <c r="P89" s="170">
        <f>P90+P212+P223+P228+P237</f>
        <v>0</v>
      </c>
      <c r="Q89" s="169"/>
      <c r="R89" s="170">
        <f>R90+R212+R223+R228+R237</f>
        <v>0.028478000000000003</v>
      </c>
      <c r="S89" s="169"/>
      <c r="T89" s="171">
        <f>T90+T212+T223+T228+T237</f>
        <v>7.168</v>
      </c>
      <c r="AR89" s="172" t="s">
        <v>86</v>
      </c>
      <c r="AT89" s="173" t="s">
        <v>77</v>
      </c>
      <c r="AU89" s="173" t="s">
        <v>78</v>
      </c>
      <c r="AY89" s="172" t="s">
        <v>127</v>
      </c>
      <c r="BK89" s="174">
        <f>BK90+BK212+BK223+BK228+BK237</f>
        <v>0</v>
      </c>
    </row>
    <row r="90" spans="2:63" s="12" customFormat="1" ht="22.9" customHeight="1">
      <c r="B90" s="161"/>
      <c r="C90" s="162"/>
      <c r="D90" s="163" t="s">
        <v>77</v>
      </c>
      <c r="E90" s="175" t="s">
        <v>86</v>
      </c>
      <c r="F90" s="175" t="s">
        <v>191</v>
      </c>
      <c r="G90" s="162"/>
      <c r="H90" s="162"/>
      <c r="I90" s="165"/>
      <c r="J90" s="176">
        <f>BK90</f>
        <v>0</v>
      </c>
      <c r="K90" s="162"/>
      <c r="L90" s="167"/>
      <c r="M90" s="168"/>
      <c r="N90" s="169"/>
      <c r="O90" s="169"/>
      <c r="P90" s="170">
        <f>SUM(P91:P211)</f>
        <v>0</v>
      </c>
      <c r="Q90" s="169"/>
      <c r="R90" s="170">
        <f>SUM(R91:R211)</f>
        <v>0.003464</v>
      </c>
      <c r="S90" s="169"/>
      <c r="T90" s="171">
        <f>SUM(T91:T211)</f>
        <v>0</v>
      </c>
      <c r="AR90" s="172" t="s">
        <v>86</v>
      </c>
      <c r="AT90" s="173" t="s">
        <v>77</v>
      </c>
      <c r="AU90" s="173" t="s">
        <v>86</v>
      </c>
      <c r="AY90" s="172" t="s">
        <v>127</v>
      </c>
      <c r="BK90" s="174">
        <f>SUM(BK91:BK211)</f>
        <v>0</v>
      </c>
    </row>
    <row r="91" spans="1:65" s="2" customFormat="1" ht="24">
      <c r="A91" s="38"/>
      <c r="B91" s="39"/>
      <c r="C91" s="177" t="s">
        <v>86</v>
      </c>
      <c r="D91" s="177" t="s">
        <v>130</v>
      </c>
      <c r="E91" s="178" t="s">
        <v>192</v>
      </c>
      <c r="F91" s="179" t="s">
        <v>193</v>
      </c>
      <c r="G91" s="180" t="s">
        <v>161</v>
      </c>
      <c r="H91" s="181">
        <v>100</v>
      </c>
      <c r="I91" s="182"/>
      <c r="J91" s="183">
        <f>ROUND(I91*H91,2)</f>
        <v>0</v>
      </c>
      <c r="K91" s="179" t="s">
        <v>134</v>
      </c>
      <c r="L91" s="43"/>
      <c r="M91" s="184" t="s">
        <v>32</v>
      </c>
      <c r="N91" s="185" t="s">
        <v>49</v>
      </c>
      <c r="O91" s="68"/>
      <c r="P91" s="186">
        <f>O91*H91</f>
        <v>0</v>
      </c>
      <c r="Q91" s="186">
        <v>0</v>
      </c>
      <c r="R91" s="186">
        <f>Q91*H91</f>
        <v>0</v>
      </c>
      <c r="S91" s="186">
        <v>0</v>
      </c>
      <c r="T91" s="18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88" t="s">
        <v>151</v>
      </c>
      <c r="AT91" s="188" t="s">
        <v>130</v>
      </c>
      <c r="AU91" s="188" t="s">
        <v>88</v>
      </c>
      <c r="AY91" s="20" t="s">
        <v>127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20" t="s">
        <v>86</v>
      </c>
      <c r="BK91" s="189">
        <f>ROUND(I91*H91,2)</f>
        <v>0</v>
      </c>
      <c r="BL91" s="20" t="s">
        <v>151</v>
      </c>
      <c r="BM91" s="188" t="s">
        <v>194</v>
      </c>
    </row>
    <row r="92" spans="2:51" s="13" customFormat="1" ht="11.25">
      <c r="B92" s="201"/>
      <c r="C92" s="202"/>
      <c r="D92" s="190" t="s">
        <v>195</v>
      </c>
      <c r="E92" s="203" t="s">
        <v>32</v>
      </c>
      <c r="F92" s="204" t="s">
        <v>196</v>
      </c>
      <c r="G92" s="202"/>
      <c r="H92" s="203" t="s">
        <v>32</v>
      </c>
      <c r="I92" s="205"/>
      <c r="J92" s="202"/>
      <c r="K92" s="202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195</v>
      </c>
      <c r="AU92" s="210" t="s">
        <v>88</v>
      </c>
      <c r="AV92" s="13" t="s">
        <v>86</v>
      </c>
      <c r="AW92" s="13" t="s">
        <v>40</v>
      </c>
      <c r="AX92" s="13" t="s">
        <v>78</v>
      </c>
      <c r="AY92" s="210" t="s">
        <v>127</v>
      </c>
    </row>
    <row r="93" spans="2:51" s="14" customFormat="1" ht="11.25">
      <c r="B93" s="211"/>
      <c r="C93" s="212"/>
      <c r="D93" s="190" t="s">
        <v>195</v>
      </c>
      <c r="E93" s="213" t="s">
        <v>32</v>
      </c>
      <c r="F93" s="214" t="s">
        <v>197</v>
      </c>
      <c r="G93" s="212"/>
      <c r="H93" s="215">
        <v>100</v>
      </c>
      <c r="I93" s="216"/>
      <c r="J93" s="212"/>
      <c r="K93" s="212"/>
      <c r="L93" s="217"/>
      <c r="M93" s="218"/>
      <c r="N93" s="219"/>
      <c r="O93" s="219"/>
      <c r="P93" s="219"/>
      <c r="Q93" s="219"/>
      <c r="R93" s="219"/>
      <c r="S93" s="219"/>
      <c r="T93" s="220"/>
      <c r="AT93" s="221" t="s">
        <v>195</v>
      </c>
      <c r="AU93" s="221" t="s">
        <v>88</v>
      </c>
      <c r="AV93" s="14" t="s">
        <v>88</v>
      </c>
      <c r="AW93" s="14" t="s">
        <v>40</v>
      </c>
      <c r="AX93" s="14" t="s">
        <v>78</v>
      </c>
      <c r="AY93" s="221" t="s">
        <v>127</v>
      </c>
    </row>
    <row r="94" spans="2:51" s="15" customFormat="1" ht="11.25">
      <c r="B94" s="222"/>
      <c r="C94" s="223"/>
      <c r="D94" s="190" t="s">
        <v>195</v>
      </c>
      <c r="E94" s="224" t="s">
        <v>32</v>
      </c>
      <c r="F94" s="225" t="s">
        <v>198</v>
      </c>
      <c r="G94" s="223"/>
      <c r="H94" s="226">
        <v>100</v>
      </c>
      <c r="I94" s="227"/>
      <c r="J94" s="223"/>
      <c r="K94" s="223"/>
      <c r="L94" s="228"/>
      <c r="M94" s="229"/>
      <c r="N94" s="230"/>
      <c r="O94" s="230"/>
      <c r="P94" s="230"/>
      <c r="Q94" s="230"/>
      <c r="R94" s="230"/>
      <c r="S94" s="230"/>
      <c r="T94" s="231"/>
      <c r="AT94" s="232" t="s">
        <v>195</v>
      </c>
      <c r="AU94" s="232" t="s">
        <v>88</v>
      </c>
      <c r="AV94" s="15" t="s">
        <v>151</v>
      </c>
      <c r="AW94" s="15" t="s">
        <v>40</v>
      </c>
      <c r="AX94" s="15" t="s">
        <v>86</v>
      </c>
      <c r="AY94" s="232" t="s">
        <v>127</v>
      </c>
    </row>
    <row r="95" spans="1:65" s="2" customFormat="1" ht="24">
      <c r="A95" s="38"/>
      <c r="B95" s="39"/>
      <c r="C95" s="177" t="s">
        <v>88</v>
      </c>
      <c r="D95" s="177" t="s">
        <v>130</v>
      </c>
      <c r="E95" s="178" t="s">
        <v>199</v>
      </c>
      <c r="F95" s="179" t="s">
        <v>200</v>
      </c>
      <c r="G95" s="180" t="s">
        <v>133</v>
      </c>
      <c r="H95" s="181">
        <v>10</v>
      </c>
      <c r="I95" s="182"/>
      <c r="J95" s="183">
        <f>ROUND(I95*H95,2)</f>
        <v>0</v>
      </c>
      <c r="K95" s="179" t="s">
        <v>134</v>
      </c>
      <c r="L95" s="43"/>
      <c r="M95" s="184" t="s">
        <v>32</v>
      </c>
      <c r="N95" s="185" t="s">
        <v>49</v>
      </c>
      <c r="O95" s="68"/>
      <c r="P95" s="186">
        <f>O95*H95</f>
        <v>0</v>
      </c>
      <c r="Q95" s="186">
        <v>0</v>
      </c>
      <c r="R95" s="186">
        <f>Q95*H95</f>
        <v>0</v>
      </c>
      <c r="S95" s="186">
        <v>0</v>
      </c>
      <c r="T95" s="18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88" t="s">
        <v>151</v>
      </c>
      <c r="AT95" s="188" t="s">
        <v>130</v>
      </c>
      <c r="AU95" s="188" t="s">
        <v>88</v>
      </c>
      <c r="AY95" s="20" t="s">
        <v>127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20" t="s">
        <v>86</v>
      </c>
      <c r="BK95" s="189">
        <f>ROUND(I95*H95,2)</f>
        <v>0</v>
      </c>
      <c r="BL95" s="20" t="s">
        <v>151</v>
      </c>
      <c r="BM95" s="188" t="s">
        <v>201</v>
      </c>
    </row>
    <row r="96" spans="1:65" s="2" customFormat="1" ht="21.75" customHeight="1">
      <c r="A96" s="38"/>
      <c r="B96" s="39"/>
      <c r="C96" s="177" t="s">
        <v>145</v>
      </c>
      <c r="D96" s="177" t="s">
        <v>130</v>
      </c>
      <c r="E96" s="178" t="s">
        <v>202</v>
      </c>
      <c r="F96" s="179" t="s">
        <v>203</v>
      </c>
      <c r="G96" s="180" t="s">
        <v>133</v>
      </c>
      <c r="H96" s="181">
        <v>10</v>
      </c>
      <c r="I96" s="182"/>
      <c r="J96" s="183">
        <f>ROUND(I96*H96,2)</f>
        <v>0</v>
      </c>
      <c r="K96" s="179" t="s">
        <v>134</v>
      </c>
      <c r="L96" s="43"/>
      <c r="M96" s="184" t="s">
        <v>32</v>
      </c>
      <c r="N96" s="185" t="s">
        <v>49</v>
      </c>
      <c r="O96" s="68"/>
      <c r="P96" s="186">
        <f>O96*H96</f>
        <v>0</v>
      </c>
      <c r="Q96" s="186">
        <v>0</v>
      </c>
      <c r="R96" s="186">
        <f>Q96*H96</f>
        <v>0</v>
      </c>
      <c r="S96" s="186">
        <v>0</v>
      </c>
      <c r="T96" s="18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88" t="s">
        <v>151</v>
      </c>
      <c r="AT96" s="188" t="s">
        <v>130</v>
      </c>
      <c r="AU96" s="188" t="s">
        <v>88</v>
      </c>
      <c r="AY96" s="20" t="s">
        <v>127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20" t="s">
        <v>86</v>
      </c>
      <c r="BK96" s="189">
        <f>ROUND(I96*H96,2)</f>
        <v>0</v>
      </c>
      <c r="BL96" s="20" t="s">
        <v>151</v>
      </c>
      <c r="BM96" s="188" t="s">
        <v>204</v>
      </c>
    </row>
    <row r="97" spans="1:65" s="2" customFormat="1" ht="16.5" customHeight="1">
      <c r="A97" s="38"/>
      <c r="B97" s="39"/>
      <c r="C97" s="177" t="s">
        <v>151</v>
      </c>
      <c r="D97" s="177" t="s">
        <v>130</v>
      </c>
      <c r="E97" s="178" t="s">
        <v>205</v>
      </c>
      <c r="F97" s="179" t="s">
        <v>206</v>
      </c>
      <c r="G97" s="180" t="s">
        <v>161</v>
      </c>
      <c r="H97" s="181">
        <v>752.673</v>
      </c>
      <c r="I97" s="182"/>
      <c r="J97" s="183">
        <f>ROUND(I97*H97,2)</f>
        <v>0</v>
      </c>
      <c r="K97" s="179" t="s">
        <v>134</v>
      </c>
      <c r="L97" s="43"/>
      <c r="M97" s="184" t="s">
        <v>32</v>
      </c>
      <c r="N97" s="185" t="s">
        <v>49</v>
      </c>
      <c r="O97" s="68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88" t="s">
        <v>151</v>
      </c>
      <c r="AT97" s="188" t="s">
        <v>130</v>
      </c>
      <c r="AU97" s="188" t="s">
        <v>88</v>
      </c>
      <c r="AY97" s="20" t="s">
        <v>127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20" t="s">
        <v>86</v>
      </c>
      <c r="BK97" s="189">
        <f>ROUND(I97*H97,2)</f>
        <v>0</v>
      </c>
      <c r="BL97" s="20" t="s">
        <v>151</v>
      </c>
      <c r="BM97" s="188" t="s">
        <v>207</v>
      </c>
    </row>
    <row r="98" spans="2:51" s="14" customFormat="1" ht="11.25">
      <c r="B98" s="211"/>
      <c r="C98" s="212"/>
      <c r="D98" s="190" t="s">
        <v>195</v>
      </c>
      <c r="E98" s="213" t="s">
        <v>32</v>
      </c>
      <c r="F98" s="214" t="s">
        <v>208</v>
      </c>
      <c r="G98" s="212"/>
      <c r="H98" s="215">
        <v>752.673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195</v>
      </c>
      <c r="AU98" s="221" t="s">
        <v>88</v>
      </c>
      <c r="AV98" s="14" t="s">
        <v>88</v>
      </c>
      <c r="AW98" s="14" t="s">
        <v>40</v>
      </c>
      <c r="AX98" s="14" t="s">
        <v>78</v>
      </c>
      <c r="AY98" s="221" t="s">
        <v>127</v>
      </c>
    </row>
    <row r="99" spans="2:51" s="15" customFormat="1" ht="11.25">
      <c r="B99" s="222"/>
      <c r="C99" s="223"/>
      <c r="D99" s="190" t="s">
        <v>195</v>
      </c>
      <c r="E99" s="224" t="s">
        <v>159</v>
      </c>
      <c r="F99" s="225" t="s">
        <v>198</v>
      </c>
      <c r="G99" s="223"/>
      <c r="H99" s="226">
        <v>752.673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195</v>
      </c>
      <c r="AU99" s="232" t="s">
        <v>88</v>
      </c>
      <c r="AV99" s="15" t="s">
        <v>151</v>
      </c>
      <c r="AW99" s="15" t="s">
        <v>40</v>
      </c>
      <c r="AX99" s="15" t="s">
        <v>86</v>
      </c>
      <c r="AY99" s="232" t="s">
        <v>127</v>
      </c>
    </row>
    <row r="100" spans="1:65" s="2" customFormat="1" ht="21.75" customHeight="1">
      <c r="A100" s="38"/>
      <c r="B100" s="39"/>
      <c r="C100" s="177" t="s">
        <v>126</v>
      </c>
      <c r="D100" s="177" t="s">
        <v>130</v>
      </c>
      <c r="E100" s="178" t="s">
        <v>209</v>
      </c>
      <c r="F100" s="179" t="s">
        <v>210</v>
      </c>
      <c r="G100" s="180" t="s">
        <v>165</v>
      </c>
      <c r="H100" s="181">
        <v>194.454</v>
      </c>
      <c r="I100" s="182"/>
      <c r="J100" s="183">
        <f>ROUND(I100*H100,2)</f>
        <v>0</v>
      </c>
      <c r="K100" s="179" t="s">
        <v>134</v>
      </c>
      <c r="L100" s="43"/>
      <c r="M100" s="184" t="s">
        <v>32</v>
      </c>
      <c r="N100" s="185" t="s">
        <v>49</v>
      </c>
      <c r="O100" s="68"/>
      <c r="P100" s="186">
        <f>O100*H100</f>
        <v>0</v>
      </c>
      <c r="Q100" s="186">
        <v>0</v>
      </c>
      <c r="R100" s="186">
        <f>Q100*H100</f>
        <v>0</v>
      </c>
      <c r="S100" s="186">
        <v>0</v>
      </c>
      <c r="T100" s="18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88" t="s">
        <v>151</v>
      </c>
      <c r="AT100" s="188" t="s">
        <v>130</v>
      </c>
      <c r="AU100" s="188" t="s">
        <v>88</v>
      </c>
      <c r="AY100" s="20" t="s">
        <v>127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20" t="s">
        <v>86</v>
      </c>
      <c r="BK100" s="189">
        <f>ROUND(I100*H100,2)</f>
        <v>0</v>
      </c>
      <c r="BL100" s="20" t="s">
        <v>151</v>
      </c>
      <c r="BM100" s="188" t="s">
        <v>211</v>
      </c>
    </row>
    <row r="101" spans="2:51" s="13" customFormat="1" ht="11.25">
      <c r="B101" s="201"/>
      <c r="C101" s="202"/>
      <c r="D101" s="190" t="s">
        <v>195</v>
      </c>
      <c r="E101" s="203" t="s">
        <v>32</v>
      </c>
      <c r="F101" s="204" t="s">
        <v>212</v>
      </c>
      <c r="G101" s="202"/>
      <c r="H101" s="203" t="s">
        <v>32</v>
      </c>
      <c r="I101" s="205"/>
      <c r="J101" s="202"/>
      <c r="K101" s="202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195</v>
      </c>
      <c r="AU101" s="210" t="s">
        <v>88</v>
      </c>
      <c r="AV101" s="13" t="s">
        <v>86</v>
      </c>
      <c r="AW101" s="13" t="s">
        <v>40</v>
      </c>
      <c r="AX101" s="13" t="s">
        <v>78</v>
      </c>
      <c r="AY101" s="210" t="s">
        <v>127</v>
      </c>
    </row>
    <row r="102" spans="2:51" s="14" customFormat="1" ht="11.25">
      <c r="B102" s="211"/>
      <c r="C102" s="212"/>
      <c r="D102" s="190" t="s">
        <v>195</v>
      </c>
      <c r="E102" s="213" t="s">
        <v>32</v>
      </c>
      <c r="F102" s="214" t="s">
        <v>213</v>
      </c>
      <c r="G102" s="212"/>
      <c r="H102" s="215">
        <v>105.524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195</v>
      </c>
      <c r="AU102" s="221" t="s">
        <v>88</v>
      </c>
      <c r="AV102" s="14" t="s">
        <v>88</v>
      </c>
      <c r="AW102" s="14" t="s">
        <v>40</v>
      </c>
      <c r="AX102" s="14" t="s">
        <v>78</v>
      </c>
      <c r="AY102" s="221" t="s">
        <v>127</v>
      </c>
    </row>
    <row r="103" spans="2:51" s="14" customFormat="1" ht="11.25">
      <c r="B103" s="211"/>
      <c r="C103" s="212"/>
      <c r="D103" s="190" t="s">
        <v>195</v>
      </c>
      <c r="E103" s="213" t="s">
        <v>32</v>
      </c>
      <c r="F103" s="214" t="s">
        <v>214</v>
      </c>
      <c r="G103" s="212"/>
      <c r="H103" s="215">
        <v>46.763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195</v>
      </c>
      <c r="AU103" s="221" t="s">
        <v>88</v>
      </c>
      <c r="AV103" s="14" t="s">
        <v>88</v>
      </c>
      <c r="AW103" s="14" t="s">
        <v>40</v>
      </c>
      <c r="AX103" s="14" t="s">
        <v>78</v>
      </c>
      <c r="AY103" s="221" t="s">
        <v>127</v>
      </c>
    </row>
    <row r="104" spans="2:51" s="14" customFormat="1" ht="11.25">
      <c r="B104" s="211"/>
      <c r="C104" s="212"/>
      <c r="D104" s="190" t="s">
        <v>195</v>
      </c>
      <c r="E104" s="213" t="s">
        <v>32</v>
      </c>
      <c r="F104" s="214" t="s">
        <v>215</v>
      </c>
      <c r="G104" s="212"/>
      <c r="H104" s="215">
        <v>17.684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195</v>
      </c>
      <c r="AU104" s="221" t="s">
        <v>88</v>
      </c>
      <c r="AV104" s="14" t="s">
        <v>88</v>
      </c>
      <c r="AW104" s="14" t="s">
        <v>40</v>
      </c>
      <c r="AX104" s="14" t="s">
        <v>78</v>
      </c>
      <c r="AY104" s="221" t="s">
        <v>127</v>
      </c>
    </row>
    <row r="105" spans="2:51" s="14" customFormat="1" ht="11.25">
      <c r="B105" s="211"/>
      <c r="C105" s="212"/>
      <c r="D105" s="190" t="s">
        <v>195</v>
      </c>
      <c r="E105" s="213" t="s">
        <v>32</v>
      </c>
      <c r="F105" s="214" t="s">
        <v>216</v>
      </c>
      <c r="G105" s="212"/>
      <c r="H105" s="215">
        <v>24.483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195</v>
      </c>
      <c r="AU105" s="221" t="s">
        <v>88</v>
      </c>
      <c r="AV105" s="14" t="s">
        <v>88</v>
      </c>
      <c r="AW105" s="14" t="s">
        <v>40</v>
      </c>
      <c r="AX105" s="14" t="s">
        <v>78</v>
      </c>
      <c r="AY105" s="221" t="s">
        <v>127</v>
      </c>
    </row>
    <row r="106" spans="2:51" s="15" customFormat="1" ht="11.25">
      <c r="B106" s="222"/>
      <c r="C106" s="223"/>
      <c r="D106" s="190" t="s">
        <v>195</v>
      </c>
      <c r="E106" s="224" t="s">
        <v>163</v>
      </c>
      <c r="F106" s="225" t="s">
        <v>198</v>
      </c>
      <c r="G106" s="223"/>
      <c r="H106" s="226">
        <v>194.454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195</v>
      </c>
      <c r="AU106" s="232" t="s">
        <v>88</v>
      </c>
      <c r="AV106" s="15" t="s">
        <v>151</v>
      </c>
      <c r="AW106" s="15" t="s">
        <v>40</v>
      </c>
      <c r="AX106" s="15" t="s">
        <v>86</v>
      </c>
      <c r="AY106" s="232" t="s">
        <v>127</v>
      </c>
    </row>
    <row r="107" spans="1:65" s="2" customFormat="1" ht="24">
      <c r="A107" s="38"/>
      <c r="B107" s="39"/>
      <c r="C107" s="177" t="s">
        <v>217</v>
      </c>
      <c r="D107" s="177" t="s">
        <v>130</v>
      </c>
      <c r="E107" s="178" t="s">
        <v>218</v>
      </c>
      <c r="F107" s="179" t="s">
        <v>219</v>
      </c>
      <c r="G107" s="180" t="s">
        <v>165</v>
      </c>
      <c r="H107" s="181">
        <v>20</v>
      </c>
      <c r="I107" s="182"/>
      <c r="J107" s="183">
        <f>ROUND(I107*H107,2)</f>
        <v>0</v>
      </c>
      <c r="K107" s="179" t="s">
        <v>134</v>
      </c>
      <c r="L107" s="43"/>
      <c r="M107" s="184" t="s">
        <v>32</v>
      </c>
      <c r="N107" s="185" t="s">
        <v>49</v>
      </c>
      <c r="O107" s="68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88" t="s">
        <v>151</v>
      </c>
      <c r="AT107" s="188" t="s">
        <v>130</v>
      </c>
      <c r="AU107" s="188" t="s">
        <v>88</v>
      </c>
      <c r="AY107" s="20" t="s">
        <v>127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20" t="s">
        <v>86</v>
      </c>
      <c r="BK107" s="189">
        <f>ROUND(I107*H107,2)</f>
        <v>0</v>
      </c>
      <c r="BL107" s="20" t="s">
        <v>151</v>
      </c>
      <c r="BM107" s="188" t="s">
        <v>220</v>
      </c>
    </row>
    <row r="108" spans="2:51" s="13" customFormat="1" ht="11.25">
      <c r="B108" s="201"/>
      <c r="C108" s="202"/>
      <c r="D108" s="190" t="s">
        <v>195</v>
      </c>
      <c r="E108" s="203" t="s">
        <v>32</v>
      </c>
      <c r="F108" s="204" t="s">
        <v>221</v>
      </c>
      <c r="G108" s="202"/>
      <c r="H108" s="203" t="s">
        <v>32</v>
      </c>
      <c r="I108" s="205"/>
      <c r="J108" s="202"/>
      <c r="K108" s="202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195</v>
      </c>
      <c r="AU108" s="210" t="s">
        <v>88</v>
      </c>
      <c r="AV108" s="13" t="s">
        <v>86</v>
      </c>
      <c r="AW108" s="13" t="s">
        <v>40</v>
      </c>
      <c r="AX108" s="13" t="s">
        <v>78</v>
      </c>
      <c r="AY108" s="210" t="s">
        <v>127</v>
      </c>
    </row>
    <row r="109" spans="2:51" s="14" customFormat="1" ht="11.25">
      <c r="B109" s="211"/>
      <c r="C109" s="212"/>
      <c r="D109" s="190" t="s">
        <v>195</v>
      </c>
      <c r="E109" s="213" t="s">
        <v>32</v>
      </c>
      <c r="F109" s="214" t="s">
        <v>222</v>
      </c>
      <c r="G109" s="212"/>
      <c r="H109" s="215">
        <v>10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195</v>
      </c>
      <c r="AU109" s="221" t="s">
        <v>88</v>
      </c>
      <c r="AV109" s="14" t="s">
        <v>88</v>
      </c>
      <c r="AW109" s="14" t="s">
        <v>40</v>
      </c>
      <c r="AX109" s="14" t="s">
        <v>78</v>
      </c>
      <c r="AY109" s="221" t="s">
        <v>127</v>
      </c>
    </row>
    <row r="110" spans="2:51" s="14" customFormat="1" ht="11.25">
      <c r="B110" s="211"/>
      <c r="C110" s="212"/>
      <c r="D110" s="190" t="s">
        <v>195</v>
      </c>
      <c r="E110" s="213" t="s">
        <v>32</v>
      </c>
      <c r="F110" s="214" t="s">
        <v>223</v>
      </c>
      <c r="G110" s="212"/>
      <c r="H110" s="215">
        <v>10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195</v>
      </c>
      <c r="AU110" s="221" t="s">
        <v>88</v>
      </c>
      <c r="AV110" s="14" t="s">
        <v>88</v>
      </c>
      <c r="AW110" s="14" t="s">
        <v>40</v>
      </c>
      <c r="AX110" s="14" t="s">
        <v>78</v>
      </c>
      <c r="AY110" s="221" t="s">
        <v>127</v>
      </c>
    </row>
    <row r="111" spans="2:51" s="15" customFormat="1" ht="11.25">
      <c r="B111" s="222"/>
      <c r="C111" s="223"/>
      <c r="D111" s="190" t="s">
        <v>195</v>
      </c>
      <c r="E111" s="224" t="s">
        <v>176</v>
      </c>
      <c r="F111" s="225" t="s">
        <v>198</v>
      </c>
      <c r="G111" s="223"/>
      <c r="H111" s="226">
        <v>20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195</v>
      </c>
      <c r="AU111" s="232" t="s">
        <v>88</v>
      </c>
      <c r="AV111" s="15" t="s">
        <v>151</v>
      </c>
      <c r="AW111" s="15" t="s">
        <v>40</v>
      </c>
      <c r="AX111" s="15" t="s">
        <v>86</v>
      </c>
      <c r="AY111" s="232" t="s">
        <v>127</v>
      </c>
    </row>
    <row r="112" spans="1:65" s="2" customFormat="1" ht="24">
      <c r="A112" s="38"/>
      <c r="B112" s="39"/>
      <c r="C112" s="177" t="s">
        <v>224</v>
      </c>
      <c r="D112" s="177" t="s">
        <v>130</v>
      </c>
      <c r="E112" s="178" t="s">
        <v>225</v>
      </c>
      <c r="F112" s="179" t="s">
        <v>226</v>
      </c>
      <c r="G112" s="180" t="s">
        <v>165</v>
      </c>
      <c r="H112" s="181">
        <v>41.551</v>
      </c>
      <c r="I112" s="182"/>
      <c r="J112" s="183">
        <f>ROUND(I112*H112,2)</f>
        <v>0</v>
      </c>
      <c r="K112" s="179" t="s">
        <v>134</v>
      </c>
      <c r="L112" s="43"/>
      <c r="M112" s="184" t="s">
        <v>32</v>
      </c>
      <c r="N112" s="185" t="s">
        <v>49</v>
      </c>
      <c r="O112" s="68"/>
      <c r="P112" s="186">
        <f>O112*H112</f>
        <v>0</v>
      </c>
      <c r="Q112" s="186">
        <v>0</v>
      </c>
      <c r="R112" s="186">
        <f>Q112*H112</f>
        <v>0</v>
      </c>
      <c r="S112" s="186">
        <v>0</v>
      </c>
      <c r="T112" s="18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88" t="s">
        <v>151</v>
      </c>
      <c r="AT112" s="188" t="s">
        <v>130</v>
      </c>
      <c r="AU112" s="188" t="s">
        <v>88</v>
      </c>
      <c r="AY112" s="20" t="s">
        <v>127</v>
      </c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20" t="s">
        <v>86</v>
      </c>
      <c r="BK112" s="189">
        <f>ROUND(I112*H112,2)</f>
        <v>0</v>
      </c>
      <c r="BL112" s="20" t="s">
        <v>151</v>
      </c>
      <c r="BM112" s="188" t="s">
        <v>227</v>
      </c>
    </row>
    <row r="113" spans="2:51" s="13" customFormat="1" ht="11.25">
      <c r="B113" s="201"/>
      <c r="C113" s="202"/>
      <c r="D113" s="190" t="s">
        <v>195</v>
      </c>
      <c r="E113" s="203" t="s">
        <v>32</v>
      </c>
      <c r="F113" s="204" t="s">
        <v>228</v>
      </c>
      <c r="G113" s="202"/>
      <c r="H113" s="203" t="s">
        <v>32</v>
      </c>
      <c r="I113" s="205"/>
      <c r="J113" s="202"/>
      <c r="K113" s="202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195</v>
      </c>
      <c r="AU113" s="210" t="s">
        <v>88</v>
      </c>
      <c r="AV113" s="13" t="s">
        <v>86</v>
      </c>
      <c r="AW113" s="13" t="s">
        <v>40</v>
      </c>
      <c r="AX113" s="13" t="s">
        <v>78</v>
      </c>
      <c r="AY113" s="210" t="s">
        <v>127</v>
      </c>
    </row>
    <row r="114" spans="2:51" s="14" customFormat="1" ht="11.25">
      <c r="B114" s="211"/>
      <c r="C114" s="212"/>
      <c r="D114" s="190" t="s">
        <v>195</v>
      </c>
      <c r="E114" s="213" t="s">
        <v>32</v>
      </c>
      <c r="F114" s="214" t="s">
        <v>229</v>
      </c>
      <c r="G114" s="212"/>
      <c r="H114" s="215">
        <v>9.622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195</v>
      </c>
      <c r="AU114" s="221" t="s">
        <v>88</v>
      </c>
      <c r="AV114" s="14" t="s">
        <v>88</v>
      </c>
      <c r="AW114" s="14" t="s">
        <v>40</v>
      </c>
      <c r="AX114" s="14" t="s">
        <v>78</v>
      </c>
      <c r="AY114" s="221" t="s">
        <v>127</v>
      </c>
    </row>
    <row r="115" spans="2:51" s="14" customFormat="1" ht="11.25">
      <c r="B115" s="211"/>
      <c r="C115" s="212"/>
      <c r="D115" s="190" t="s">
        <v>195</v>
      </c>
      <c r="E115" s="213" t="s">
        <v>32</v>
      </c>
      <c r="F115" s="214" t="s">
        <v>230</v>
      </c>
      <c r="G115" s="212"/>
      <c r="H115" s="215">
        <v>4.672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195</v>
      </c>
      <c r="AU115" s="221" t="s">
        <v>88</v>
      </c>
      <c r="AV115" s="14" t="s">
        <v>88</v>
      </c>
      <c r="AW115" s="14" t="s">
        <v>40</v>
      </c>
      <c r="AX115" s="14" t="s">
        <v>78</v>
      </c>
      <c r="AY115" s="221" t="s">
        <v>127</v>
      </c>
    </row>
    <row r="116" spans="2:51" s="14" customFormat="1" ht="11.25">
      <c r="B116" s="211"/>
      <c r="C116" s="212"/>
      <c r="D116" s="190" t="s">
        <v>195</v>
      </c>
      <c r="E116" s="213" t="s">
        <v>32</v>
      </c>
      <c r="F116" s="214" t="s">
        <v>231</v>
      </c>
      <c r="G116" s="212"/>
      <c r="H116" s="215">
        <v>9.01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195</v>
      </c>
      <c r="AU116" s="221" t="s">
        <v>88</v>
      </c>
      <c r="AV116" s="14" t="s">
        <v>88</v>
      </c>
      <c r="AW116" s="14" t="s">
        <v>40</v>
      </c>
      <c r="AX116" s="14" t="s">
        <v>78</v>
      </c>
      <c r="AY116" s="221" t="s">
        <v>127</v>
      </c>
    </row>
    <row r="117" spans="2:51" s="14" customFormat="1" ht="11.25">
      <c r="B117" s="211"/>
      <c r="C117" s="212"/>
      <c r="D117" s="190" t="s">
        <v>195</v>
      </c>
      <c r="E117" s="213" t="s">
        <v>32</v>
      </c>
      <c r="F117" s="214" t="s">
        <v>232</v>
      </c>
      <c r="G117" s="212"/>
      <c r="H117" s="215">
        <v>5.161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195</v>
      </c>
      <c r="AU117" s="221" t="s">
        <v>88</v>
      </c>
      <c r="AV117" s="14" t="s">
        <v>88</v>
      </c>
      <c r="AW117" s="14" t="s">
        <v>40</v>
      </c>
      <c r="AX117" s="14" t="s">
        <v>78</v>
      </c>
      <c r="AY117" s="221" t="s">
        <v>127</v>
      </c>
    </row>
    <row r="118" spans="2:51" s="13" customFormat="1" ht="11.25">
      <c r="B118" s="201"/>
      <c r="C118" s="202"/>
      <c r="D118" s="190" t="s">
        <v>195</v>
      </c>
      <c r="E118" s="203" t="s">
        <v>32</v>
      </c>
      <c r="F118" s="204" t="s">
        <v>233</v>
      </c>
      <c r="G118" s="202"/>
      <c r="H118" s="203" t="s">
        <v>32</v>
      </c>
      <c r="I118" s="205"/>
      <c r="J118" s="202"/>
      <c r="K118" s="202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195</v>
      </c>
      <c r="AU118" s="210" t="s">
        <v>88</v>
      </c>
      <c r="AV118" s="13" t="s">
        <v>86</v>
      </c>
      <c r="AW118" s="13" t="s">
        <v>40</v>
      </c>
      <c r="AX118" s="13" t="s">
        <v>78</v>
      </c>
      <c r="AY118" s="210" t="s">
        <v>127</v>
      </c>
    </row>
    <row r="119" spans="2:51" s="14" customFormat="1" ht="11.25">
      <c r="B119" s="211"/>
      <c r="C119" s="212"/>
      <c r="D119" s="190" t="s">
        <v>195</v>
      </c>
      <c r="E119" s="213" t="s">
        <v>32</v>
      </c>
      <c r="F119" s="214" t="s">
        <v>234</v>
      </c>
      <c r="G119" s="212"/>
      <c r="H119" s="215">
        <v>1.836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195</v>
      </c>
      <c r="AU119" s="221" t="s">
        <v>88</v>
      </c>
      <c r="AV119" s="14" t="s">
        <v>88</v>
      </c>
      <c r="AW119" s="14" t="s">
        <v>40</v>
      </c>
      <c r="AX119" s="14" t="s">
        <v>78</v>
      </c>
      <c r="AY119" s="221" t="s">
        <v>127</v>
      </c>
    </row>
    <row r="120" spans="2:51" s="14" customFormat="1" ht="11.25">
      <c r="B120" s="211"/>
      <c r="C120" s="212"/>
      <c r="D120" s="190" t="s">
        <v>195</v>
      </c>
      <c r="E120" s="213" t="s">
        <v>32</v>
      </c>
      <c r="F120" s="214" t="s">
        <v>235</v>
      </c>
      <c r="G120" s="212"/>
      <c r="H120" s="215">
        <v>3.286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195</v>
      </c>
      <c r="AU120" s="221" t="s">
        <v>88</v>
      </c>
      <c r="AV120" s="14" t="s">
        <v>88</v>
      </c>
      <c r="AW120" s="14" t="s">
        <v>40</v>
      </c>
      <c r="AX120" s="14" t="s">
        <v>78</v>
      </c>
      <c r="AY120" s="221" t="s">
        <v>127</v>
      </c>
    </row>
    <row r="121" spans="2:51" s="14" customFormat="1" ht="11.25">
      <c r="B121" s="211"/>
      <c r="C121" s="212"/>
      <c r="D121" s="190" t="s">
        <v>195</v>
      </c>
      <c r="E121" s="213" t="s">
        <v>32</v>
      </c>
      <c r="F121" s="214" t="s">
        <v>236</v>
      </c>
      <c r="G121" s="212"/>
      <c r="H121" s="215">
        <v>3.229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195</v>
      </c>
      <c r="AU121" s="221" t="s">
        <v>88</v>
      </c>
      <c r="AV121" s="14" t="s">
        <v>88</v>
      </c>
      <c r="AW121" s="14" t="s">
        <v>40</v>
      </c>
      <c r="AX121" s="14" t="s">
        <v>78</v>
      </c>
      <c r="AY121" s="221" t="s">
        <v>127</v>
      </c>
    </row>
    <row r="122" spans="2:51" s="14" customFormat="1" ht="11.25">
      <c r="B122" s="211"/>
      <c r="C122" s="212"/>
      <c r="D122" s="190" t="s">
        <v>195</v>
      </c>
      <c r="E122" s="213" t="s">
        <v>32</v>
      </c>
      <c r="F122" s="214" t="s">
        <v>237</v>
      </c>
      <c r="G122" s="212"/>
      <c r="H122" s="215">
        <v>2.256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195</v>
      </c>
      <c r="AU122" s="221" t="s">
        <v>88</v>
      </c>
      <c r="AV122" s="14" t="s">
        <v>88</v>
      </c>
      <c r="AW122" s="14" t="s">
        <v>40</v>
      </c>
      <c r="AX122" s="14" t="s">
        <v>78</v>
      </c>
      <c r="AY122" s="221" t="s">
        <v>127</v>
      </c>
    </row>
    <row r="123" spans="2:51" s="14" customFormat="1" ht="11.25">
      <c r="B123" s="211"/>
      <c r="C123" s="212"/>
      <c r="D123" s="190" t="s">
        <v>195</v>
      </c>
      <c r="E123" s="213" t="s">
        <v>32</v>
      </c>
      <c r="F123" s="214" t="s">
        <v>238</v>
      </c>
      <c r="G123" s="212"/>
      <c r="H123" s="215">
        <v>2.479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195</v>
      </c>
      <c r="AU123" s="221" t="s">
        <v>88</v>
      </c>
      <c r="AV123" s="14" t="s">
        <v>88</v>
      </c>
      <c r="AW123" s="14" t="s">
        <v>40</v>
      </c>
      <c r="AX123" s="14" t="s">
        <v>78</v>
      </c>
      <c r="AY123" s="221" t="s">
        <v>127</v>
      </c>
    </row>
    <row r="124" spans="2:51" s="15" customFormat="1" ht="11.25">
      <c r="B124" s="222"/>
      <c r="C124" s="223"/>
      <c r="D124" s="190" t="s">
        <v>195</v>
      </c>
      <c r="E124" s="224" t="s">
        <v>173</v>
      </c>
      <c r="F124" s="225" t="s">
        <v>198</v>
      </c>
      <c r="G124" s="223"/>
      <c r="H124" s="226">
        <v>41.551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195</v>
      </c>
      <c r="AU124" s="232" t="s">
        <v>88</v>
      </c>
      <c r="AV124" s="15" t="s">
        <v>151</v>
      </c>
      <c r="AW124" s="15" t="s">
        <v>40</v>
      </c>
      <c r="AX124" s="15" t="s">
        <v>86</v>
      </c>
      <c r="AY124" s="232" t="s">
        <v>127</v>
      </c>
    </row>
    <row r="125" spans="1:65" s="2" customFormat="1" ht="21.75" customHeight="1">
      <c r="A125" s="38"/>
      <c r="B125" s="39"/>
      <c r="C125" s="177" t="s">
        <v>239</v>
      </c>
      <c r="D125" s="177" t="s">
        <v>130</v>
      </c>
      <c r="E125" s="178" t="s">
        <v>240</v>
      </c>
      <c r="F125" s="179" t="s">
        <v>241</v>
      </c>
      <c r="G125" s="180" t="s">
        <v>161</v>
      </c>
      <c r="H125" s="181">
        <v>102.9</v>
      </c>
      <c r="I125" s="182"/>
      <c r="J125" s="183">
        <f>ROUND(I125*H125,2)</f>
        <v>0</v>
      </c>
      <c r="K125" s="179" t="s">
        <v>134</v>
      </c>
      <c r="L125" s="43"/>
      <c r="M125" s="184" t="s">
        <v>32</v>
      </c>
      <c r="N125" s="185" t="s">
        <v>49</v>
      </c>
      <c r="O125" s="68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8" t="s">
        <v>151</v>
      </c>
      <c r="AT125" s="188" t="s">
        <v>130</v>
      </c>
      <c r="AU125" s="188" t="s">
        <v>88</v>
      </c>
      <c r="AY125" s="20" t="s">
        <v>127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20" t="s">
        <v>86</v>
      </c>
      <c r="BK125" s="189">
        <f>ROUND(I125*H125,2)</f>
        <v>0</v>
      </c>
      <c r="BL125" s="20" t="s">
        <v>151</v>
      </c>
      <c r="BM125" s="188" t="s">
        <v>242</v>
      </c>
    </row>
    <row r="126" spans="2:51" s="14" customFormat="1" ht="11.25">
      <c r="B126" s="211"/>
      <c r="C126" s="212"/>
      <c r="D126" s="190" t="s">
        <v>195</v>
      </c>
      <c r="E126" s="213" t="s">
        <v>32</v>
      </c>
      <c r="F126" s="214" t="s">
        <v>243</v>
      </c>
      <c r="G126" s="212"/>
      <c r="H126" s="215">
        <v>102.9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195</v>
      </c>
      <c r="AU126" s="221" t="s">
        <v>88</v>
      </c>
      <c r="AV126" s="14" t="s">
        <v>88</v>
      </c>
      <c r="AW126" s="14" t="s">
        <v>40</v>
      </c>
      <c r="AX126" s="14" t="s">
        <v>78</v>
      </c>
      <c r="AY126" s="221" t="s">
        <v>127</v>
      </c>
    </row>
    <row r="127" spans="2:51" s="15" customFormat="1" ht="11.25">
      <c r="B127" s="222"/>
      <c r="C127" s="223"/>
      <c r="D127" s="190" t="s">
        <v>195</v>
      </c>
      <c r="E127" s="224" t="s">
        <v>32</v>
      </c>
      <c r="F127" s="225" t="s">
        <v>198</v>
      </c>
      <c r="G127" s="223"/>
      <c r="H127" s="226">
        <v>102.9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195</v>
      </c>
      <c r="AU127" s="232" t="s">
        <v>88</v>
      </c>
      <c r="AV127" s="15" t="s">
        <v>151</v>
      </c>
      <c r="AW127" s="15" t="s">
        <v>40</v>
      </c>
      <c r="AX127" s="15" t="s">
        <v>86</v>
      </c>
      <c r="AY127" s="232" t="s">
        <v>127</v>
      </c>
    </row>
    <row r="128" spans="1:65" s="2" customFormat="1" ht="24">
      <c r="A128" s="38"/>
      <c r="B128" s="39"/>
      <c r="C128" s="177" t="s">
        <v>244</v>
      </c>
      <c r="D128" s="177" t="s">
        <v>130</v>
      </c>
      <c r="E128" s="178" t="s">
        <v>245</v>
      </c>
      <c r="F128" s="179" t="s">
        <v>246</v>
      </c>
      <c r="G128" s="180" t="s">
        <v>165</v>
      </c>
      <c r="H128" s="181">
        <v>110.629</v>
      </c>
      <c r="I128" s="182"/>
      <c r="J128" s="183">
        <f>ROUND(I128*H128,2)</f>
        <v>0</v>
      </c>
      <c r="K128" s="179" t="s">
        <v>134</v>
      </c>
      <c r="L128" s="43"/>
      <c r="M128" s="184" t="s">
        <v>32</v>
      </c>
      <c r="N128" s="185" t="s">
        <v>49</v>
      </c>
      <c r="O128" s="68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8" t="s">
        <v>151</v>
      </c>
      <c r="AT128" s="188" t="s">
        <v>130</v>
      </c>
      <c r="AU128" s="188" t="s">
        <v>88</v>
      </c>
      <c r="AY128" s="20" t="s">
        <v>127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20" t="s">
        <v>86</v>
      </c>
      <c r="BK128" s="189">
        <f>ROUND(I128*H128,2)</f>
        <v>0</v>
      </c>
      <c r="BL128" s="20" t="s">
        <v>151</v>
      </c>
      <c r="BM128" s="188" t="s">
        <v>247</v>
      </c>
    </row>
    <row r="129" spans="2:51" s="13" customFormat="1" ht="11.25">
      <c r="B129" s="201"/>
      <c r="C129" s="202"/>
      <c r="D129" s="190" t="s">
        <v>195</v>
      </c>
      <c r="E129" s="203" t="s">
        <v>32</v>
      </c>
      <c r="F129" s="204" t="s">
        <v>248</v>
      </c>
      <c r="G129" s="202"/>
      <c r="H129" s="203" t="s">
        <v>32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195</v>
      </c>
      <c r="AU129" s="210" t="s">
        <v>88</v>
      </c>
      <c r="AV129" s="13" t="s">
        <v>86</v>
      </c>
      <c r="AW129" s="13" t="s">
        <v>40</v>
      </c>
      <c r="AX129" s="13" t="s">
        <v>78</v>
      </c>
      <c r="AY129" s="210" t="s">
        <v>127</v>
      </c>
    </row>
    <row r="130" spans="2:51" s="14" customFormat="1" ht="11.25">
      <c r="B130" s="211"/>
      <c r="C130" s="212"/>
      <c r="D130" s="190" t="s">
        <v>195</v>
      </c>
      <c r="E130" s="213" t="s">
        <v>32</v>
      </c>
      <c r="F130" s="214" t="s">
        <v>249</v>
      </c>
      <c r="G130" s="212"/>
      <c r="H130" s="215">
        <v>52.81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195</v>
      </c>
      <c r="AU130" s="221" t="s">
        <v>88</v>
      </c>
      <c r="AV130" s="14" t="s">
        <v>88</v>
      </c>
      <c r="AW130" s="14" t="s">
        <v>40</v>
      </c>
      <c r="AX130" s="14" t="s">
        <v>78</v>
      </c>
      <c r="AY130" s="221" t="s">
        <v>127</v>
      </c>
    </row>
    <row r="131" spans="2:51" s="14" customFormat="1" ht="11.25">
      <c r="B131" s="211"/>
      <c r="C131" s="212"/>
      <c r="D131" s="190" t="s">
        <v>195</v>
      </c>
      <c r="E131" s="213" t="s">
        <v>32</v>
      </c>
      <c r="F131" s="214" t="s">
        <v>250</v>
      </c>
      <c r="G131" s="212"/>
      <c r="H131" s="215">
        <v>13.1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195</v>
      </c>
      <c r="AU131" s="221" t="s">
        <v>88</v>
      </c>
      <c r="AV131" s="14" t="s">
        <v>88</v>
      </c>
      <c r="AW131" s="14" t="s">
        <v>40</v>
      </c>
      <c r="AX131" s="14" t="s">
        <v>78</v>
      </c>
      <c r="AY131" s="221" t="s">
        <v>127</v>
      </c>
    </row>
    <row r="132" spans="2:51" s="14" customFormat="1" ht="11.25">
      <c r="B132" s="211"/>
      <c r="C132" s="212"/>
      <c r="D132" s="190" t="s">
        <v>195</v>
      </c>
      <c r="E132" s="213" t="s">
        <v>32</v>
      </c>
      <c r="F132" s="214" t="s">
        <v>251</v>
      </c>
      <c r="G132" s="212"/>
      <c r="H132" s="215">
        <v>36.64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195</v>
      </c>
      <c r="AU132" s="221" t="s">
        <v>88</v>
      </c>
      <c r="AV132" s="14" t="s">
        <v>88</v>
      </c>
      <c r="AW132" s="14" t="s">
        <v>40</v>
      </c>
      <c r="AX132" s="14" t="s">
        <v>78</v>
      </c>
      <c r="AY132" s="221" t="s">
        <v>127</v>
      </c>
    </row>
    <row r="133" spans="2:51" s="14" customFormat="1" ht="11.25">
      <c r="B133" s="211"/>
      <c r="C133" s="212"/>
      <c r="D133" s="190" t="s">
        <v>195</v>
      </c>
      <c r="E133" s="213" t="s">
        <v>32</v>
      </c>
      <c r="F133" s="214" t="s">
        <v>252</v>
      </c>
      <c r="G133" s="212"/>
      <c r="H133" s="215">
        <v>8.079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195</v>
      </c>
      <c r="AU133" s="221" t="s">
        <v>88</v>
      </c>
      <c r="AV133" s="14" t="s">
        <v>88</v>
      </c>
      <c r="AW133" s="14" t="s">
        <v>40</v>
      </c>
      <c r="AX133" s="14" t="s">
        <v>78</v>
      </c>
      <c r="AY133" s="221" t="s">
        <v>127</v>
      </c>
    </row>
    <row r="134" spans="2:51" s="15" customFormat="1" ht="11.25">
      <c r="B134" s="222"/>
      <c r="C134" s="223"/>
      <c r="D134" s="190" t="s">
        <v>195</v>
      </c>
      <c r="E134" s="224" t="s">
        <v>167</v>
      </c>
      <c r="F134" s="225" t="s">
        <v>198</v>
      </c>
      <c r="G134" s="223"/>
      <c r="H134" s="226">
        <v>110.629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195</v>
      </c>
      <c r="AU134" s="232" t="s">
        <v>88</v>
      </c>
      <c r="AV134" s="15" t="s">
        <v>151</v>
      </c>
      <c r="AW134" s="15" t="s">
        <v>40</v>
      </c>
      <c r="AX134" s="15" t="s">
        <v>86</v>
      </c>
      <c r="AY134" s="232" t="s">
        <v>127</v>
      </c>
    </row>
    <row r="135" spans="1:65" s="2" customFormat="1" ht="24">
      <c r="A135" s="38"/>
      <c r="B135" s="39"/>
      <c r="C135" s="177" t="s">
        <v>253</v>
      </c>
      <c r="D135" s="177" t="s">
        <v>130</v>
      </c>
      <c r="E135" s="178" t="s">
        <v>254</v>
      </c>
      <c r="F135" s="179" t="s">
        <v>255</v>
      </c>
      <c r="G135" s="180" t="s">
        <v>161</v>
      </c>
      <c r="H135" s="181">
        <v>241.49</v>
      </c>
      <c r="I135" s="182"/>
      <c r="J135" s="183">
        <f>ROUND(I135*H135,2)</f>
        <v>0</v>
      </c>
      <c r="K135" s="179" t="s">
        <v>134</v>
      </c>
      <c r="L135" s="43"/>
      <c r="M135" s="184" t="s">
        <v>32</v>
      </c>
      <c r="N135" s="185" t="s">
        <v>49</v>
      </c>
      <c r="O135" s="68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8" t="s">
        <v>151</v>
      </c>
      <c r="AT135" s="188" t="s">
        <v>130</v>
      </c>
      <c r="AU135" s="188" t="s">
        <v>88</v>
      </c>
      <c r="AY135" s="20" t="s">
        <v>127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20" t="s">
        <v>86</v>
      </c>
      <c r="BK135" s="189">
        <f>ROUND(I135*H135,2)</f>
        <v>0</v>
      </c>
      <c r="BL135" s="20" t="s">
        <v>151</v>
      </c>
      <c r="BM135" s="188" t="s">
        <v>256</v>
      </c>
    </row>
    <row r="136" spans="2:51" s="14" customFormat="1" ht="11.25">
      <c r="B136" s="211"/>
      <c r="C136" s="212"/>
      <c r="D136" s="190" t="s">
        <v>195</v>
      </c>
      <c r="E136" s="213" t="s">
        <v>32</v>
      </c>
      <c r="F136" s="214" t="s">
        <v>257</v>
      </c>
      <c r="G136" s="212"/>
      <c r="H136" s="215">
        <v>101.64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195</v>
      </c>
      <c r="AU136" s="221" t="s">
        <v>88</v>
      </c>
      <c r="AV136" s="14" t="s">
        <v>88</v>
      </c>
      <c r="AW136" s="14" t="s">
        <v>40</v>
      </c>
      <c r="AX136" s="14" t="s">
        <v>78</v>
      </c>
      <c r="AY136" s="221" t="s">
        <v>127</v>
      </c>
    </row>
    <row r="137" spans="2:51" s="14" customFormat="1" ht="11.25">
      <c r="B137" s="211"/>
      <c r="C137" s="212"/>
      <c r="D137" s="190" t="s">
        <v>195</v>
      </c>
      <c r="E137" s="213" t="s">
        <v>32</v>
      </c>
      <c r="F137" s="214" t="s">
        <v>258</v>
      </c>
      <c r="G137" s="212"/>
      <c r="H137" s="215">
        <v>36.95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195</v>
      </c>
      <c r="AU137" s="221" t="s">
        <v>88</v>
      </c>
      <c r="AV137" s="14" t="s">
        <v>88</v>
      </c>
      <c r="AW137" s="14" t="s">
        <v>40</v>
      </c>
      <c r="AX137" s="14" t="s">
        <v>78</v>
      </c>
      <c r="AY137" s="221" t="s">
        <v>127</v>
      </c>
    </row>
    <row r="138" spans="2:51" s="14" customFormat="1" ht="11.25">
      <c r="B138" s="211"/>
      <c r="C138" s="212"/>
      <c r="D138" s="190" t="s">
        <v>195</v>
      </c>
      <c r="E138" s="213" t="s">
        <v>32</v>
      </c>
      <c r="F138" s="214" t="s">
        <v>243</v>
      </c>
      <c r="G138" s="212"/>
      <c r="H138" s="215">
        <v>102.9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195</v>
      </c>
      <c r="AU138" s="221" t="s">
        <v>88</v>
      </c>
      <c r="AV138" s="14" t="s">
        <v>88</v>
      </c>
      <c r="AW138" s="14" t="s">
        <v>40</v>
      </c>
      <c r="AX138" s="14" t="s">
        <v>78</v>
      </c>
      <c r="AY138" s="221" t="s">
        <v>127</v>
      </c>
    </row>
    <row r="139" spans="2:51" s="15" customFormat="1" ht="11.25">
      <c r="B139" s="222"/>
      <c r="C139" s="223"/>
      <c r="D139" s="190" t="s">
        <v>195</v>
      </c>
      <c r="E139" s="224" t="s">
        <v>32</v>
      </c>
      <c r="F139" s="225" t="s">
        <v>198</v>
      </c>
      <c r="G139" s="223"/>
      <c r="H139" s="226">
        <v>241.49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195</v>
      </c>
      <c r="AU139" s="232" t="s">
        <v>88</v>
      </c>
      <c r="AV139" s="15" t="s">
        <v>151</v>
      </c>
      <c r="AW139" s="15" t="s">
        <v>40</v>
      </c>
      <c r="AX139" s="15" t="s">
        <v>86</v>
      </c>
      <c r="AY139" s="232" t="s">
        <v>127</v>
      </c>
    </row>
    <row r="140" spans="1:65" s="2" customFormat="1" ht="36">
      <c r="A140" s="38"/>
      <c r="B140" s="39"/>
      <c r="C140" s="177" t="s">
        <v>259</v>
      </c>
      <c r="D140" s="177" t="s">
        <v>130</v>
      </c>
      <c r="E140" s="178" t="s">
        <v>260</v>
      </c>
      <c r="F140" s="179" t="s">
        <v>261</v>
      </c>
      <c r="G140" s="180" t="s">
        <v>165</v>
      </c>
      <c r="H140" s="181">
        <v>413.303</v>
      </c>
      <c r="I140" s="182"/>
      <c r="J140" s="183">
        <f>ROUND(I140*H140,2)</f>
        <v>0</v>
      </c>
      <c r="K140" s="179" t="s">
        <v>134</v>
      </c>
      <c r="L140" s="43"/>
      <c r="M140" s="184" t="s">
        <v>32</v>
      </c>
      <c r="N140" s="185" t="s">
        <v>49</v>
      </c>
      <c r="O140" s="68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8" t="s">
        <v>151</v>
      </c>
      <c r="AT140" s="188" t="s">
        <v>130</v>
      </c>
      <c r="AU140" s="188" t="s">
        <v>88</v>
      </c>
      <c r="AY140" s="20" t="s">
        <v>127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20" t="s">
        <v>86</v>
      </c>
      <c r="BK140" s="189">
        <f>ROUND(I140*H140,2)</f>
        <v>0</v>
      </c>
      <c r="BL140" s="20" t="s">
        <v>151</v>
      </c>
      <c r="BM140" s="188" t="s">
        <v>262</v>
      </c>
    </row>
    <row r="141" spans="2:51" s="13" customFormat="1" ht="11.25">
      <c r="B141" s="201"/>
      <c r="C141" s="202"/>
      <c r="D141" s="190" t="s">
        <v>195</v>
      </c>
      <c r="E141" s="203" t="s">
        <v>32</v>
      </c>
      <c r="F141" s="204" t="s">
        <v>263</v>
      </c>
      <c r="G141" s="202"/>
      <c r="H141" s="203" t="s">
        <v>32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195</v>
      </c>
      <c r="AU141" s="210" t="s">
        <v>88</v>
      </c>
      <c r="AV141" s="13" t="s">
        <v>86</v>
      </c>
      <c r="AW141" s="13" t="s">
        <v>40</v>
      </c>
      <c r="AX141" s="13" t="s">
        <v>78</v>
      </c>
      <c r="AY141" s="210" t="s">
        <v>127</v>
      </c>
    </row>
    <row r="142" spans="2:51" s="14" customFormat="1" ht="11.25">
      <c r="B142" s="211"/>
      <c r="C142" s="212"/>
      <c r="D142" s="190" t="s">
        <v>195</v>
      </c>
      <c r="E142" s="213" t="s">
        <v>32</v>
      </c>
      <c r="F142" s="214" t="s">
        <v>264</v>
      </c>
      <c r="G142" s="212"/>
      <c r="H142" s="215">
        <v>150.535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195</v>
      </c>
      <c r="AU142" s="221" t="s">
        <v>88</v>
      </c>
      <c r="AV142" s="14" t="s">
        <v>88</v>
      </c>
      <c r="AW142" s="14" t="s">
        <v>40</v>
      </c>
      <c r="AX142" s="14" t="s">
        <v>78</v>
      </c>
      <c r="AY142" s="221" t="s">
        <v>127</v>
      </c>
    </row>
    <row r="143" spans="2:51" s="13" customFormat="1" ht="11.25">
      <c r="B143" s="201"/>
      <c r="C143" s="202"/>
      <c r="D143" s="190" t="s">
        <v>195</v>
      </c>
      <c r="E143" s="203" t="s">
        <v>32</v>
      </c>
      <c r="F143" s="204" t="s">
        <v>265</v>
      </c>
      <c r="G143" s="202"/>
      <c r="H143" s="203" t="s">
        <v>32</v>
      </c>
      <c r="I143" s="205"/>
      <c r="J143" s="202"/>
      <c r="K143" s="202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195</v>
      </c>
      <c r="AU143" s="210" t="s">
        <v>88</v>
      </c>
      <c r="AV143" s="13" t="s">
        <v>86</v>
      </c>
      <c r="AW143" s="13" t="s">
        <v>40</v>
      </c>
      <c r="AX143" s="13" t="s">
        <v>78</v>
      </c>
      <c r="AY143" s="210" t="s">
        <v>127</v>
      </c>
    </row>
    <row r="144" spans="2:51" s="14" customFormat="1" ht="11.25">
      <c r="B144" s="211"/>
      <c r="C144" s="212"/>
      <c r="D144" s="190" t="s">
        <v>195</v>
      </c>
      <c r="E144" s="213" t="s">
        <v>32</v>
      </c>
      <c r="F144" s="214" t="s">
        <v>266</v>
      </c>
      <c r="G144" s="212"/>
      <c r="H144" s="215">
        <v>262.768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195</v>
      </c>
      <c r="AU144" s="221" t="s">
        <v>88</v>
      </c>
      <c r="AV144" s="14" t="s">
        <v>88</v>
      </c>
      <c r="AW144" s="14" t="s">
        <v>40</v>
      </c>
      <c r="AX144" s="14" t="s">
        <v>78</v>
      </c>
      <c r="AY144" s="221" t="s">
        <v>127</v>
      </c>
    </row>
    <row r="145" spans="2:51" s="15" customFormat="1" ht="11.25">
      <c r="B145" s="222"/>
      <c r="C145" s="223"/>
      <c r="D145" s="190" t="s">
        <v>195</v>
      </c>
      <c r="E145" s="224" t="s">
        <v>32</v>
      </c>
      <c r="F145" s="225" t="s">
        <v>198</v>
      </c>
      <c r="G145" s="223"/>
      <c r="H145" s="226">
        <v>413.303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195</v>
      </c>
      <c r="AU145" s="232" t="s">
        <v>88</v>
      </c>
      <c r="AV145" s="15" t="s">
        <v>151</v>
      </c>
      <c r="AW145" s="15" t="s">
        <v>40</v>
      </c>
      <c r="AX145" s="15" t="s">
        <v>86</v>
      </c>
      <c r="AY145" s="232" t="s">
        <v>127</v>
      </c>
    </row>
    <row r="146" spans="1:65" s="2" customFormat="1" ht="36">
      <c r="A146" s="38"/>
      <c r="B146" s="39"/>
      <c r="C146" s="177" t="s">
        <v>267</v>
      </c>
      <c r="D146" s="177" t="s">
        <v>130</v>
      </c>
      <c r="E146" s="178" t="s">
        <v>268</v>
      </c>
      <c r="F146" s="179" t="s">
        <v>269</v>
      </c>
      <c r="G146" s="180" t="s">
        <v>165</v>
      </c>
      <c r="H146" s="181">
        <v>125.224</v>
      </c>
      <c r="I146" s="182"/>
      <c r="J146" s="183">
        <f>ROUND(I146*H146,2)</f>
        <v>0</v>
      </c>
      <c r="K146" s="179" t="s">
        <v>134</v>
      </c>
      <c r="L146" s="43"/>
      <c r="M146" s="184" t="s">
        <v>32</v>
      </c>
      <c r="N146" s="185" t="s">
        <v>49</v>
      </c>
      <c r="O146" s="68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8" t="s">
        <v>151</v>
      </c>
      <c r="AT146" s="188" t="s">
        <v>130</v>
      </c>
      <c r="AU146" s="188" t="s">
        <v>88</v>
      </c>
      <c r="AY146" s="20" t="s">
        <v>127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20" t="s">
        <v>86</v>
      </c>
      <c r="BK146" s="189">
        <f>ROUND(I146*H146,2)</f>
        <v>0</v>
      </c>
      <c r="BL146" s="20" t="s">
        <v>151</v>
      </c>
      <c r="BM146" s="188" t="s">
        <v>270</v>
      </c>
    </row>
    <row r="147" spans="2:51" s="13" customFormat="1" ht="11.25">
      <c r="B147" s="201"/>
      <c r="C147" s="202"/>
      <c r="D147" s="190" t="s">
        <v>195</v>
      </c>
      <c r="E147" s="203" t="s">
        <v>32</v>
      </c>
      <c r="F147" s="204" t="s">
        <v>271</v>
      </c>
      <c r="G147" s="202"/>
      <c r="H147" s="203" t="s">
        <v>32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195</v>
      </c>
      <c r="AU147" s="210" t="s">
        <v>88</v>
      </c>
      <c r="AV147" s="13" t="s">
        <v>86</v>
      </c>
      <c r="AW147" s="13" t="s">
        <v>40</v>
      </c>
      <c r="AX147" s="13" t="s">
        <v>78</v>
      </c>
      <c r="AY147" s="210" t="s">
        <v>127</v>
      </c>
    </row>
    <row r="148" spans="2:51" s="14" customFormat="1" ht="11.25">
      <c r="B148" s="211"/>
      <c r="C148" s="212"/>
      <c r="D148" s="190" t="s">
        <v>195</v>
      </c>
      <c r="E148" s="213" t="s">
        <v>32</v>
      </c>
      <c r="F148" s="214" t="s">
        <v>272</v>
      </c>
      <c r="G148" s="212"/>
      <c r="H148" s="215">
        <v>125.224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195</v>
      </c>
      <c r="AU148" s="221" t="s">
        <v>88</v>
      </c>
      <c r="AV148" s="14" t="s">
        <v>88</v>
      </c>
      <c r="AW148" s="14" t="s">
        <v>40</v>
      </c>
      <c r="AX148" s="14" t="s">
        <v>78</v>
      </c>
      <c r="AY148" s="221" t="s">
        <v>127</v>
      </c>
    </row>
    <row r="149" spans="2:51" s="15" customFormat="1" ht="11.25">
      <c r="B149" s="222"/>
      <c r="C149" s="223"/>
      <c r="D149" s="190" t="s">
        <v>195</v>
      </c>
      <c r="E149" s="224" t="s">
        <v>32</v>
      </c>
      <c r="F149" s="225" t="s">
        <v>198</v>
      </c>
      <c r="G149" s="223"/>
      <c r="H149" s="226">
        <v>125.224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195</v>
      </c>
      <c r="AU149" s="232" t="s">
        <v>88</v>
      </c>
      <c r="AV149" s="15" t="s">
        <v>151</v>
      </c>
      <c r="AW149" s="15" t="s">
        <v>40</v>
      </c>
      <c r="AX149" s="15" t="s">
        <v>86</v>
      </c>
      <c r="AY149" s="232" t="s">
        <v>127</v>
      </c>
    </row>
    <row r="150" spans="1:65" s="2" customFormat="1" ht="36">
      <c r="A150" s="38"/>
      <c r="B150" s="39"/>
      <c r="C150" s="177" t="s">
        <v>273</v>
      </c>
      <c r="D150" s="177" t="s">
        <v>130</v>
      </c>
      <c r="E150" s="178" t="s">
        <v>274</v>
      </c>
      <c r="F150" s="179" t="s">
        <v>275</v>
      </c>
      <c r="G150" s="180" t="s">
        <v>165</v>
      </c>
      <c r="H150" s="181">
        <v>1878.363</v>
      </c>
      <c r="I150" s="182"/>
      <c r="J150" s="183">
        <f>ROUND(I150*H150,2)</f>
        <v>0</v>
      </c>
      <c r="K150" s="179" t="s">
        <v>134</v>
      </c>
      <c r="L150" s="43"/>
      <c r="M150" s="184" t="s">
        <v>32</v>
      </c>
      <c r="N150" s="185" t="s">
        <v>49</v>
      </c>
      <c r="O150" s="68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8" t="s">
        <v>151</v>
      </c>
      <c r="AT150" s="188" t="s">
        <v>130</v>
      </c>
      <c r="AU150" s="188" t="s">
        <v>88</v>
      </c>
      <c r="AY150" s="20" t="s">
        <v>127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20" t="s">
        <v>86</v>
      </c>
      <c r="BK150" s="189">
        <f>ROUND(I150*H150,2)</f>
        <v>0</v>
      </c>
      <c r="BL150" s="20" t="s">
        <v>151</v>
      </c>
      <c r="BM150" s="188" t="s">
        <v>276</v>
      </c>
    </row>
    <row r="151" spans="2:51" s="13" customFormat="1" ht="11.25">
      <c r="B151" s="201"/>
      <c r="C151" s="202"/>
      <c r="D151" s="190" t="s">
        <v>195</v>
      </c>
      <c r="E151" s="203" t="s">
        <v>32</v>
      </c>
      <c r="F151" s="204" t="s">
        <v>277</v>
      </c>
      <c r="G151" s="202"/>
      <c r="H151" s="203" t="s">
        <v>32</v>
      </c>
      <c r="I151" s="205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195</v>
      </c>
      <c r="AU151" s="210" t="s">
        <v>88</v>
      </c>
      <c r="AV151" s="13" t="s">
        <v>86</v>
      </c>
      <c r="AW151" s="13" t="s">
        <v>40</v>
      </c>
      <c r="AX151" s="13" t="s">
        <v>78</v>
      </c>
      <c r="AY151" s="210" t="s">
        <v>127</v>
      </c>
    </row>
    <row r="152" spans="2:51" s="14" customFormat="1" ht="11.25">
      <c r="B152" s="211"/>
      <c r="C152" s="212"/>
      <c r="D152" s="190" t="s">
        <v>195</v>
      </c>
      <c r="E152" s="213" t="s">
        <v>32</v>
      </c>
      <c r="F152" s="214" t="s">
        <v>278</v>
      </c>
      <c r="G152" s="212"/>
      <c r="H152" s="215">
        <v>1878.363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195</v>
      </c>
      <c r="AU152" s="221" t="s">
        <v>88</v>
      </c>
      <c r="AV152" s="14" t="s">
        <v>88</v>
      </c>
      <c r="AW152" s="14" t="s">
        <v>40</v>
      </c>
      <c r="AX152" s="14" t="s">
        <v>78</v>
      </c>
      <c r="AY152" s="221" t="s">
        <v>127</v>
      </c>
    </row>
    <row r="153" spans="2:51" s="15" customFormat="1" ht="11.25">
      <c r="B153" s="222"/>
      <c r="C153" s="223"/>
      <c r="D153" s="190" t="s">
        <v>195</v>
      </c>
      <c r="E153" s="224" t="s">
        <v>32</v>
      </c>
      <c r="F153" s="225" t="s">
        <v>198</v>
      </c>
      <c r="G153" s="223"/>
      <c r="H153" s="226">
        <v>1878.363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195</v>
      </c>
      <c r="AU153" s="232" t="s">
        <v>88</v>
      </c>
      <c r="AV153" s="15" t="s">
        <v>151</v>
      </c>
      <c r="AW153" s="15" t="s">
        <v>40</v>
      </c>
      <c r="AX153" s="15" t="s">
        <v>86</v>
      </c>
      <c r="AY153" s="232" t="s">
        <v>127</v>
      </c>
    </row>
    <row r="154" spans="1:65" s="2" customFormat="1" ht="24">
      <c r="A154" s="38"/>
      <c r="B154" s="39"/>
      <c r="C154" s="177" t="s">
        <v>279</v>
      </c>
      <c r="D154" s="177" t="s">
        <v>130</v>
      </c>
      <c r="E154" s="178" t="s">
        <v>280</v>
      </c>
      <c r="F154" s="179" t="s">
        <v>281</v>
      </c>
      <c r="G154" s="180" t="s">
        <v>282</v>
      </c>
      <c r="H154" s="181">
        <v>212.881</v>
      </c>
      <c r="I154" s="182"/>
      <c r="J154" s="183">
        <f>ROUND(I154*H154,2)</f>
        <v>0</v>
      </c>
      <c r="K154" s="179" t="s">
        <v>134</v>
      </c>
      <c r="L154" s="43"/>
      <c r="M154" s="184" t="s">
        <v>32</v>
      </c>
      <c r="N154" s="185" t="s">
        <v>49</v>
      </c>
      <c r="O154" s="68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8" t="s">
        <v>151</v>
      </c>
      <c r="AT154" s="188" t="s">
        <v>130</v>
      </c>
      <c r="AU154" s="188" t="s">
        <v>88</v>
      </c>
      <c r="AY154" s="20" t="s">
        <v>127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20" t="s">
        <v>86</v>
      </c>
      <c r="BK154" s="189">
        <f>ROUND(I154*H154,2)</f>
        <v>0</v>
      </c>
      <c r="BL154" s="20" t="s">
        <v>151</v>
      </c>
      <c r="BM154" s="188" t="s">
        <v>283</v>
      </c>
    </row>
    <row r="155" spans="2:51" s="13" customFormat="1" ht="11.25">
      <c r="B155" s="201"/>
      <c r="C155" s="202"/>
      <c r="D155" s="190" t="s">
        <v>195</v>
      </c>
      <c r="E155" s="203" t="s">
        <v>32</v>
      </c>
      <c r="F155" s="204" t="s">
        <v>271</v>
      </c>
      <c r="G155" s="202"/>
      <c r="H155" s="203" t="s">
        <v>32</v>
      </c>
      <c r="I155" s="205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195</v>
      </c>
      <c r="AU155" s="210" t="s">
        <v>88</v>
      </c>
      <c r="AV155" s="13" t="s">
        <v>86</v>
      </c>
      <c r="AW155" s="13" t="s">
        <v>40</v>
      </c>
      <c r="AX155" s="13" t="s">
        <v>78</v>
      </c>
      <c r="AY155" s="210" t="s">
        <v>127</v>
      </c>
    </row>
    <row r="156" spans="2:51" s="13" customFormat="1" ht="11.25">
      <c r="B156" s="201"/>
      <c r="C156" s="202"/>
      <c r="D156" s="190" t="s">
        <v>195</v>
      </c>
      <c r="E156" s="203" t="s">
        <v>32</v>
      </c>
      <c r="F156" s="204" t="s">
        <v>284</v>
      </c>
      <c r="G156" s="202"/>
      <c r="H156" s="203" t="s">
        <v>32</v>
      </c>
      <c r="I156" s="205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195</v>
      </c>
      <c r="AU156" s="210" t="s">
        <v>88</v>
      </c>
      <c r="AV156" s="13" t="s">
        <v>86</v>
      </c>
      <c r="AW156" s="13" t="s">
        <v>40</v>
      </c>
      <c r="AX156" s="13" t="s">
        <v>78</v>
      </c>
      <c r="AY156" s="210" t="s">
        <v>127</v>
      </c>
    </row>
    <row r="157" spans="2:51" s="14" customFormat="1" ht="11.25">
      <c r="B157" s="211"/>
      <c r="C157" s="212"/>
      <c r="D157" s="190" t="s">
        <v>195</v>
      </c>
      <c r="E157" s="213" t="s">
        <v>32</v>
      </c>
      <c r="F157" s="214" t="s">
        <v>285</v>
      </c>
      <c r="G157" s="212"/>
      <c r="H157" s="215">
        <v>212.881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195</v>
      </c>
      <c r="AU157" s="221" t="s">
        <v>88</v>
      </c>
      <c r="AV157" s="14" t="s">
        <v>88</v>
      </c>
      <c r="AW157" s="14" t="s">
        <v>40</v>
      </c>
      <c r="AX157" s="14" t="s">
        <v>78</v>
      </c>
      <c r="AY157" s="221" t="s">
        <v>127</v>
      </c>
    </row>
    <row r="158" spans="2:51" s="15" customFormat="1" ht="11.25">
      <c r="B158" s="222"/>
      <c r="C158" s="223"/>
      <c r="D158" s="190" t="s">
        <v>195</v>
      </c>
      <c r="E158" s="224" t="s">
        <v>32</v>
      </c>
      <c r="F158" s="225" t="s">
        <v>198</v>
      </c>
      <c r="G158" s="223"/>
      <c r="H158" s="226">
        <v>212.881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195</v>
      </c>
      <c r="AU158" s="232" t="s">
        <v>88</v>
      </c>
      <c r="AV158" s="15" t="s">
        <v>151</v>
      </c>
      <c r="AW158" s="15" t="s">
        <v>40</v>
      </c>
      <c r="AX158" s="15" t="s">
        <v>86</v>
      </c>
      <c r="AY158" s="232" t="s">
        <v>127</v>
      </c>
    </row>
    <row r="159" spans="1:65" s="2" customFormat="1" ht="24">
      <c r="A159" s="38"/>
      <c r="B159" s="39"/>
      <c r="C159" s="177" t="s">
        <v>8</v>
      </c>
      <c r="D159" s="177" t="s">
        <v>130</v>
      </c>
      <c r="E159" s="178" t="s">
        <v>286</v>
      </c>
      <c r="F159" s="179" t="s">
        <v>287</v>
      </c>
      <c r="G159" s="180" t="s">
        <v>165</v>
      </c>
      <c r="H159" s="181">
        <v>281.919</v>
      </c>
      <c r="I159" s="182"/>
      <c r="J159" s="183">
        <f>ROUND(I159*H159,2)</f>
        <v>0</v>
      </c>
      <c r="K159" s="179" t="s">
        <v>134</v>
      </c>
      <c r="L159" s="43"/>
      <c r="M159" s="184" t="s">
        <v>32</v>
      </c>
      <c r="N159" s="185" t="s">
        <v>49</v>
      </c>
      <c r="O159" s="68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8" t="s">
        <v>151</v>
      </c>
      <c r="AT159" s="188" t="s">
        <v>130</v>
      </c>
      <c r="AU159" s="188" t="s">
        <v>88</v>
      </c>
      <c r="AY159" s="20" t="s">
        <v>127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20" t="s">
        <v>86</v>
      </c>
      <c r="BK159" s="189">
        <f>ROUND(I159*H159,2)</f>
        <v>0</v>
      </c>
      <c r="BL159" s="20" t="s">
        <v>151</v>
      </c>
      <c r="BM159" s="188" t="s">
        <v>288</v>
      </c>
    </row>
    <row r="160" spans="2:51" s="13" customFormat="1" ht="11.25">
      <c r="B160" s="201"/>
      <c r="C160" s="202"/>
      <c r="D160" s="190" t="s">
        <v>195</v>
      </c>
      <c r="E160" s="203" t="s">
        <v>32</v>
      </c>
      <c r="F160" s="204" t="s">
        <v>289</v>
      </c>
      <c r="G160" s="202"/>
      <c r="H160" s="203" t="s">
        <v>32</v>
      </c>
      <c r="I160" s="205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195</v>
      </c>
      <c r="AU160" s="210" t="s">
        <v>88</v>
      </c>
      <c r="AV160" s="13" t="s">
        <v>86</v>
      </c>
      <c r="AW160" s="13" t="s">
        <v>40</v>
      </c>
      <c r="AX160" s="13" t="s">
        <v>78</v>
      </c>
      <c r="AY160" s="210" t="s">
        <v>127</v>
      </c>
    </row>
    <row r="161" spans="2:51" s="14" customFormat="1" ht="11.25">
      <c r="B161" s="211"/>
      <c r="C161" s="212"/>
      <c r="D161" s="190" t="s">
        <v>195</v>
      </c>
      <c r="E161" s="213" t="s">
        <v>32</v>
      </c>
      <c r="F161" s="214" t="s">
        <v>264</v>
      </c>
      <c r="G161" s="212"/>
      <c r="H161" s="215">
        <v>150.535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195</v>
      </c>
      <c r="AU161" s="221" t="s">
        <v>88</v>
      </c>
      <c r="AV161" s="14" t="s">
        <v>88</v>
      </c>
      <c r="AW161" s="14" t="s">
        <v>40</v>
      </c>
      <c r="AX161" s="14" t="s">
        <v>78</v>
      </c>
      <c r="AY161" s="221" t="s">
        <v>127</v>
      </c>
    </row>
    <row r="162" spans="2:51" s="13" customFormat="1" ht="11.25">
      <c r="B162" s="201"/>
      <c r="C162" s="202"/>
      <c r="D162" s="190" t="s">
        <v>195</v>
      </c>
      <c r="E162" s="203" t="s">
        <v>32</v>
      </c>
      <c r="F162" s="204" t="s">
        <v>290</v>
      </c>
      <c r="G162" s="202"/>
      <c r="H162" s="203" t="s">
        <v>32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195</v>
      </c>
      <c r="AU162" s="210" t="s">
        <v>88</v>
      </c>
      <c r="AV162" s="13" t="s">
        <v>86</v>
      </c>
      <c r="AW162" s="13" t="s">
        <v>40</v>
      </c>
      <c r="AX162" s="13" t="s">
        <v>78</v>
      </c>
      <c r="AY162" s="210" t="s">
        <v>127</v>
      </c>
    </row>
    <row r="163" spans="2:51" s="14" customFormat="1" ht="11.25">
      <c r="B163" s="211"/>
      <c r="C163" s="212"/>
      <c r="D163" s="190" t="s">
        <v>195</v>
      </c>
      <c r="E163" s="213" t="s">
        <v>32</v>
      </c>
      <c r="F163" s="214" t="s">
        <v>291</v>
      </c>
      <c r="G163" s="212"/>
      <c r="H163" s="215">
        <v>131.384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195</v>
      </c>
      <c r="AU163" s="221" t="s">
        <v>88</v>
      </c>
      <c r="AV163" s="14" t="s">
        <v>88</v>
      </c>
      <c r="AW163" s="14" t="s">
        <v>40</v>
      </c>
      <c r="AX163" s="14" t="s">
        <v>78</v>
      </c>
      <c r="AY163" s="221" t="s">
        <v>127</v>
      </c>
    </row>
    <row r="164" spans="2:51" s="15" customFormat="1" ht="11.25">
      <c r="B164" s="222"/>
      <c r="C164" s="223"/>
      <c r="D164" s="190" t="s">
        <v>195</v>
      </c>
      <c r="E164" s="224" t="s">
        <v>32</v>
      </c>
      <c r="F164" s="225" t="s">
        <v>198</v>
      </c>
      <c r="G164" s="223"/>
      <c r="H164" s="226">
        <v>281.919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195</v>
      </c>
      <c r="AU164" s="232" t="s">
        <v>88</v>
      </c>
      <c r="AV164" s="15" t="s">
        <v>151</v>
      </c>
      <c r="AW164" s="15" t="s">
        <v>40</v>
      </c>
      <c r="AX164" s="15" t="s">
        <v>86</v>
      </c>
      <c r="AY164" s="232" t="s">
        <v>127</v>
      </c>
    </row>
    <row r="165" spans="1:65" s="2" customFormat="1" ht="24">
      <c r="A165" s="38"/>
      <c r="B165" s="39"/>
      <c r="C165" s="177" t="s">
        <v>292</v>
      </c>
      <c r="D165" s="177" t="s">
        <v>130</v>
      </c>
      <c r="E165" s="178" t="s">
        <v>293</v>
      </c>
      <c r="F165" s="179" t="s">
        <v>294</v>
      </c>
      <c r="G165" s="180" t="s">
        <v>165</v>
      </c>
      <c r="H165" s="181">
        <v>20.755</v>
      </c>
      <c r="I165" s="182"/>
      <c r="J165" s="183">
        <f>ROUND(I165*H165,2)</f>
        <v>0</v>
      </c>
      <c r="K165" s="179" t="s">
        <v>134</v>
      </c>
      <c r="L165" s="43"/>
      <c r="M165" s="184" t="s">
        <v>32</v>
      </c>
      <c r="N165" s="185" t="s">
        <v>49</v>
      </c>
      <c r="O165" s="68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8" t="s">
        <v>151</v>
      </c>
      <c r="AT165" s="188" t="s">
        <v>130</v>
      </c>
      <c r="AU165" s="188" t="s">
        <v>88</v>
      </c>
      <c r="AY165" s="20" t="s">
        <v>127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20" t="s">
        <v>86</v>
      </c>
      <c r="BK165" s="189">
        <f>ROUND(I165*H165,2)</f>
        <v>0</v>
      </c>
      <c r="BL165" s="20" t="s">
        <v>151</v>
      </c>
      <c r="BM165" s="188" t="s">
        <v>295</v>
      </c>
    </row>
    <row r="166" spans="2:51" s="13" customFormat="1" ht="11.25">
      <c r="B166" s="201"/>
      <c r="C166" s="202"/>
      <c r="D166" s="190" t="s">
        <v>195</v>
      </c>
      <c r="E166" s="203" t="s">
        <v>32</v>
      </c>
      <c r="F166" s="204" t="s">
        <v>296</v>
      </c>
      <c r="G166" s="202"/>
      <c r="H166" s="203" t="s">
        <v>32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195</v>
      </c>
      <c r="AU166" s="210" t="s">
        <v>88</v>
      </c>
      <c r="AV166" s="13" t="s">
        <v>86</v>
      </c>
      <c r="AW166" s="13" t="s">
        <v>40</v>
      </c>
      <c r="AX166" s="13" t="s">
        <v>78</v>
      </c>
      <c r="AY166" s="210" t="s">
        <v>127</v>
      </c>
    </row>
    <row r="167" spans="2:51" s="14" customFormat="1" ht="11.25">
      <c r="B167" s="211"/>
      <c r="C167" s="212"/>
      <c r="D167" s="190" t="s">
        <v>195</v>
      </c>
      <c r="E167" s="213" t="s">
        <v>32</v>
      </c>
      <c r="F167" s="214" t="s">
        <v>297</v>
      </c>
      <c r="G167" s="212"/>
      <c r="H167" s="215">
        <v>7.794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195</v>
      </c>
      <c r="AU167" s="221" t="s">
        <v>88</v>
      </c>
      <c r="AV167" s="14" t="s">
        <v>88</v>
      </c>
      <c r="AW167" s="14" t="s">
        <v>40</v>
      </c>
      <c r="AX167" s="14" t="s">
        <v>78</v>
      </c>
      <c r="AY167" s="221" t="s">
        <v>127</v>
      </c>
    </row>
    <row r="168" spans="2:51" s="14" customFormat="1" ht="11.25">
      <c r="B168" s="211"/>
      <c r="C168" s="212"/>
      <c r="D168" s="190" t="s">
        <v>195</v>
      </c>
      <c r="E168" s="213" t="s">
        <v>32</v>
      </c>
      <c r="F168" s="214" t="s">
        <v>298</v>
      </c>
      <c r="G168" s="212"/>
      <c r="H168" s="215">
        <v>2.961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195</v>
      </c>
      <c r="AU168" s="221" t="s">
        <v>88</v>
      </c>
      <c r="AV168" s="14" t="s">
        <v>88</v>
      </c>
      <c r="AW168" s="14" t="s">
        <v>40</v>
      </c>
      <c r="AX168" s="14" t="s">
        <v>78</v>
      </c>
      <c r="AY168" s="221" t="s">
        <v>127</v>
      </c>
    </row>
    <row r="169" spans="2:51" s="16" customFormat="1" ht="11.25">
      <c r="B169" s="233"/>
      <c r="C169" s="234"/>
      <c r="D169" s="190" t="s">
        <v>195</v>
      </c>
      <c r="E169" s="235" t="s">
        <v>32</v>
      </c>
      <c r="F169" s="236" t="s">
        <v>299</v>
      </c>
      <c r="G169" s="234"/>
      <c r="H169" s="237">
        <v>10.755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195</v>
      </c>
      <c r="AU169" s="243" t="s">
        <v>88</v>
      </c>
      <c r="AV169" s="16" t="s">
        <v>145</v>
      </c>
      <c r="AW169" s="16" t="s">
        <v>40</v>
      </c>
      <c r="AX169" s="16" t="s">
        <v>78</v>
      </c>
      <c r="AY169" s="243" t="s">
        <v>127</v>
      </c>
    </row>
    <row r="170" spans="2:51" s="13" customFormat="1" ht="11.25">
      <c r="B170" s="201"/>
      <c r="C170" s="202"/>
      <c r="D170" s="190" t="s">
        <v>195</v>
      </c>
      <c r="E170" s="203" t="s">
        <v>32</v>
      </c>
      <c r="F170" s="204" t="s">
        <v>300</v>
      </c>
      <c r="G170" s="202"/>
      <c r="H170" s="203" t="s">
        <v>32</v>
      </c>
      <c r="I170" s="205"/>
      <c r="J170" s="202"/>
      <c r="K170" s="202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195</v>
      </c>
      <c r="AU170" s="210" t="s">
        <v>88</v>
      </c>
      <c r="AV170" s="13" t="s">
        <v>86</v>
      </c>
      <c r="AW170" s="13" t="s">
        <v>40</v>
      </c>
      <c r="AX170" s="13" t="s">
        <v>78</v>
      </c>
      <c r="AY170" s="210" t="s">
        <v>127</v>
      </c>
    </row>
    <row r="171" spans="2:51" s="14" customFormat="1" ht="11.25">
      <c r="B171" s="211"/>
      <c r="C171" s="212"/>
      <c r="D171" s="190" t="s">
        <v>195</v>
      </c>
      <c r="E171" s="213" t="s">
        <v>32</v>
      </c>
      <c r="F171" s="214" t="s">
        <v>301</v>
      </c>
      <c r="G171" s="212"/>
      <c r="H171" s="215">
        <v>10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195</v>
      </c>
      <c r="AU171" s="221" t="s">
        <v>88</v>
      </c>
      <c r="AV171" s="14" t="s">
        <v>88</v>
      </c>
      <c r="AW171" s="14" t="s">
        <v>40</v>
      </c>
      <c r="AX171" s="14" t="s">
        <v>78</v>
      </c>
      <c r="AY171" s="221" t="s">
        <v>127</v>
      </c>
    </row>
    <row r="172" spans="2:51" s="16" customFormat="1" ht="11.25">
      <c r="B172" s="233"/>
      <c r="C172" s="234"/>
      <c r="D172" s="190" t="s">
        <v>195</v>
      </c>
      <c r="E172" s="235" t="s">
        <v>32</v>
      </c>
      <c r="F172" s="236" t="s">
        <v>299</v>
      </c>
      <c r="G172" s="234"/>
      <c r="H172" s="237">
        <v>10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195</v>
      </c>
      <c r="AU172" s="243" t="s">
        <v>88</v>
      </c>
      <c r="AV172" s="16" t="s">
        <v>145</v>
      </c>
      <c r="AW172" s="16" t="s">
        <v>40</v>
      </c>
      <c r="AX172" s="16" t="s">
        <v>78</v>
      </c>
      <c r="AY172" s="243" t="s">
        <v>127</v>
      </c>
    </row>
    <row r="173" spans="2:51" s="15" customFormat="1" ht="11.25">
      <c r="B173" s="222"/>
      <c r="C173" s="223"/>
      <c r="D173" s="190" t="s">
        <v>195</v>
      </c>
      <c r="E173" s="224" t="s">
        <v>170</v>
      </c>
      <c r="F173" s="225" t="s">
        <v>198</v>
      </c>
      <c r="G173" s="223"/>
      <c r="H173" s="226">
        <v>20.755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195</v>
      </c>
      <c r="AU173" s="232" t="s">
        <v>88</v>
      </c>
      <c r="AV173" s="15" t="s">
        <v>151</v>
      </c>
      <c r="AW173" s="15" t="s">
        <v>40</v>
      </c>
      <c r="AX173" s="15" t="s">
        <v>86</v>
      </c>
      <c r="AY173" s="232" t="s">
        <v>127</v>
      </c>
    </row>
    <row r="174" spans="1:65" s="2" customFormat="1" ht="21.75" customHeight="1">
      <c r="A174" s="38"/>
      <c r="B174" s="39"/>
      <c r="C174" s="177" t="s">
        <v>302</v>
      </c>
      <c r="D174" s="177" t="s">
        <v>130</v>
      </c>
      <c r="E174" s="178" t="s">
        <v>303</v>
      </c>
      <c r="F174" s="179" t="s">
        <v>304</v>
      </c>
      <c r="G174" s="180" t="s">
        <v>161</v>
      </c>
      <c r="H174" s="181">
        <v>40</v>
      </c>
      <c r="I174" s="182"/>
      <c r="J174" s="183">
        <f>ROUND(I174*H174,2)</f>
        <v>0</v>
      </c>
      <c r="K174" s="179" t="s">
        <v>134</v>
      </c>
      <c r="L174" s="43"/>
      <c r="M174" s="184" t="s">
        <v>32</v>
      </c>
      <c r="N174" s="185" t="s">
        <v>49</v>
      </c>
      <c r="O174" s="68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8" t="s">
        <v>151</v>
      </c>
      <c r="AT174" s="188" t="s">
        <v>130</v>
      </c>
      <c r="AU174" s="188" t="s">
        <v>88</v>
      </c>
      <c r="AY174" s="20" t="s">
        <v>127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20" t="s">
        <v>86</v>
      </c>
      <c r="BK174" s="189">
        <f>ROUND(I174*H174,2)</f>
        <v>0</v>
      </c>
      <c r="BL174" s="20" t="s">
        <v>151</v>
      </c>
      <c r="BM174" s="188" t="s">
        <v>305</v>
      </c>
    </row>
    <row r="175" spans="2:51" s="13" customFormat="1" ht="11.25">
      <c r="B175" s="201"/>
      <c r="C175" s="202"/>
      <c r="D175" s="190" t="s">
        <v>195</v>
      </c>
      <c r="E175" s="203" t="s">
        <v>32</v>
      </c>
      <c r="F175" s="204" t="s">
        <v>306</v>
      </c>
      <c r="G175" s="202"/>
      <c r="H175" s="203" t="s">
        <v>32</v>
      </c>
      <c r="I175" s="205"/>
      <c r="J175" s="202"/>
      <c r="K175" s="202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195</v>
      </c>
      <c r="AU175" s="210" t="s">
        <v>88</v>
      </c>
      <c r="AV175" s="13" t="s">
        <v>86</v>
      </c>
      <c r="AW175" s="13" t="s">
        <v>40</v>
      </c>
      <c r="AX175" s="13" t="s">
        <v>78</v>
      </c>
      <c r="AY175" s="210" t="s">
        <v>127</v>
      </c>
    </row>
    <row r="176" spans="2:51" s="14" customFormat="1" ht="11.25">
      <c r="B176" s="211"/>
      <c r="C176" s="212"/>
      <c r="D176" s="190" t="s">
        <v>195</v>
      </c>
      <c r="E176" s="213" t="s">
        <v>32</v>
      </c>
      <c r="F176" s="214" t="s">
        <v>307</v>
      </c>
      <c r="G176" s="212"/>
      <c r="H176" s="215">
        <v>40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195</v>
      </c>
      <c r="AU176" s="221" t="s">
        <v>88</v>
      </c>
      <c r="AV176" s="14" t="s">
        <v>88</v>
      </c>
      <c r="AW176" s="14" t="s">
        <v>40</v>
      </c>
      <c r="AX176" s="14" t="s">
        <v>78</v>
      </c>
      <c r="AY176" s="221" t="s">
        <v>127</v>
      </c>
    </row>
    <row r="177" spans="2:51" s="15" customFormat="1" ht="11.25">
      <c r="B177" s="222"/>
      <c r="C177" s="223"/>
      <c r="D177" s="190" t="s">
        <v>195</v>
      </c>
      <c r="E177" s="224" t="s">
        <v>32</v>
      </c>
      <c r="F177" s="225" t="s">
        <v>198</v>
      </c>
      <c r="G177" s="223"/>
      <c r="H177" s="226">
        <v>40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195</v>
      </c>
      <c r="AU177" s="232" t="s">
        <v>88</v>
      </c>
      <c r="AV177" s="15" t="s">
        <v>151</v>
      </c>
      <c r="AW177" s="15" t="s">
        <v>40</v>
      </c>
      <c r="AX177" s="15" t="s">
        <v>86</v>
      </c>
      <c r="AY177" s="232" t="s">
        <v>127</v>
      </c>
    </row>
    <row r="178" spans="1:65" s="2" customFormat="1" ht="16.5" customHeight="1">
      <c r="A178" s="38"/>
      <c r="B178" s="39"/>
      <c r="C178" s="244" t="s">
        <v>308</v>
      </c>
      <c r="D178" s="244" t="s">
        <v>309</v>
      </c>
      <c r="E178" s="245" t="s">
        <v>310</v>
      </c>
      <c r="F178" s="246" t="s">
        <v>311</v>
      </c>
      <c r="G178" s="247" t="s">
        <v>312</v>
      </c>
      <c r="H178" s="248">
        <v>0.8</v>
      </c>
      <c r="I178" s="249"/>
      <c r="J178" s="250">
        <f>ROUND(I178*H178,2)</f>
        <v>0</v>
      </c>
      <c r="K178" s="246" t="s">
        <v>134</v>
      </c>
      <c r="L178" s="251"/>
      <c r="M178" s="252" t="s">
        <v>32</v>
      </c>
      <c r="N178" s="253" t="s">
        <v>49</v>
      </c>
      <c r="O178" s="68"/>
      <c r="P178" s="186">
        <f>O178*H178</f>
        <v>0</v>
      </c>
      <c r="Q178" s="186">
        <v>0.001</v>
      </c>
      <c r="R178" s="186">
        <f>Q178*H178</f>
        <v>0.0008</v>
      </c>
      <c r="S178" s="186">
        <v>0</v>
      </c>
      <c r="T178" s="18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8" t="s">
        <v>239</v>
      </c>
      <c r="AT178" s="188" t="s">
        <v>309</v>
      </c>
      <c r="AU178" s="188" t="s">
        <v>88</v>
      </c>
      <c r="AY178" s="20" t="s">
        <v>127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20" t="s">
        <v>86</v>
      </c>
      <c r="BK178" s="189">
        <f>ROUND(I178*H178,2)</f>
        <v>0</v>
      </c>
      <c r="BL178" s="20" t="s">
        <v>151</v>
      </c>
      <c r="BM178" s="188" t="s">
        <v>313</v>
      </c>
    </row>
    <row r="179" spans="2:51" s="14" customFormat="1" ht="11.25">
      <c r="B179" s="211"/>
      <c r="C179" s="212"/>
      <c r="D179" s="190" t="s">
        <v>195</v>
      </c>
      <c r="E179" s="212"/>
      <c r="F179" s="214" t="s">
        <v>314</v>
      </c>
      <c r="G179" s="212"/>
      <c r="H179" s="215">
        <v>0.8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195</v>
      </c>
      <c r="AU179" s="221" t="s">
        <v>88</v>
      </c>
      <c r="AV179" s="14" t="s">
        <v>88</v>
      </c>
      <c r="AW179" s="14" t="s">
        <v>4</v>
      </c>
      <c r="AX179" s="14" t="s">
        <v>86</v>
      </c>
      <c r="AY179" s="221" t="s">
        <v>127</v>
      </c>
    </row>
    <row r="180" spans="1:65" s="2" customFormat="1" ht="33" customHeight="1">
      <c r="A180" s="38"/>
      <c r="B180" s="39"/>
      <c r="C180" s="177" t="s">
        <v>315</v>
      </c>
      <c r="D180" s="177" t="s">
        <v>130</v>
      </c>
      <c r="E180" s="178" t="s">
        <v>316</v>
      </c>
      <c r="F180" s="179" t="s">
        <v>317</v>
      </c>
      <c r="G180" s="180" t="s">
        <v>161</v>
      </c>
      <c r="H180" s="181">
        <v>752.673</v>
      </c>
      <c r="I180" s="182"/>
      <c r="J180" s="183">
        <f>ROUND(I180*H180,2)</f>
        <v>0</v>
      </c>
      <c r="K180" s="179" t="s">
        <v>134</v>
      </c>
      <c r="L180" s="43"/>
      <c r="M180" s="184" t="s">
        <v>32</v>
      </c>
      <c r="N180" s="185" t="s">
        <v>49</v>
      </c>
      <c r="O180" s="68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8" t="s">
        <v>151</v>
      </c>
      <c r="AT180" s="188" t="s">
        <v>130</v>
      </c>
      <c r="AU180" s="188" t="s">
        <v>88</v>
      </c>
      <c r="AY180" s="20" t="s">
        <v>127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20" t="s">
        <v>86</v>
      </c>
      <c r="BK180" s="189">
        <f>ROUND(I180*H180,2)</f>
        <v>0</v>
      </c>
      <c r="BL180" s="20" t="s">
        <v>151</v>
      </c>
      <c r="BM180" s="188" t="s">
        <v>318</v>
      </c>
    </row>
    <row r="181" spans="2:51" s="13" customFormat="1" ht="11.25">
      <c r="B181" s="201"/>
      <c r="C181" s="202"/>
      <c r="D181" s="190" t="s">
        <v>195</v>
      </c>
      <c r="E181" s="203" t="s">
        <v>32</v>
      </c>
      <c r="F181" s="204" t="s">
        <v>319</v>
      </c>
      <c r="G181" s="202"/>
      <c r="H181" s="203" t="s">
        <v>32</v>
      </c>
      <c r="I181" s="205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195</v>
      </c>
      <c r="AU181" s="210" t="s">
        <v>88</v>
      </c>
      <c r="AV181" s="13" t="s">
        <v>86</v>
      </c>
      <c r="AW181" s="13" t="s">
        <v>40</v>
      </c>
      <c r="AX181" s="13" t="s">
        <v>78</v>
      </c>
      <c r="AY181" s="210" t="s">
        <v>127</v>
      </c>
    </row>
    <row r="182" spans="2:51" s="14" customFormat="1" ht="11.25">
      <c r="B182" s="211"/>
      <c r="C182" s="212"/>
      <c r="D182" s="190" t="s">
        <v>195</v>
      </c>
      <c r="E182" s="213" t="s">
        <v>32</v>
      </c>
      <c r="F182" s="214" t="s">
        <v>159</v>
      </c>
      <c r="G182" s="212"/>
      <c r="H182" s="215">
        <v>752.673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195</v>
      </c>
      <c r="AU182" s="221" t="s">
        <v>88</v>
      </c>
      <c r="AV182" s="14" t="s">
        <v>88</v>
      </c>
      <c r="AW182" s="14" t="s">
        <v>40</v>
      </c>
      <c r="AX182" s="14" t="s">
        <v>78</v>
      </c>
      <c r="AY182" s="221" t="s">
        <v>127</v>
      </c>
    </row>
    <row r="183" spans="2:51" s="15" customFormat="1" ht="11.25">
      <c r="B183" s="222"/>
      <c r="C183" s="223"/>
      <c r="D183" s="190" t="s">
        <v>195</v>
      </c>
      <c r="E183" s="224" t="s">
        <v>32</v>
      </c>
      <c r="F183" s="225" t="s">
        <v>198</v>
      </c>
      <c r="G183" s="223"/>
      <c r="H183" s="226">
        <v>752.673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195</v>
      </c>
      <c r="AU183" s="232" t="s">
        <v>88</v>
      </c>
      <c r="AV183" s="15" t="s">
        <v>151</v>
      </c>
      <c r="AW183" s="15" t="s">
        <v>40</v>
      </c>
      <c r="AX183" s="15" t="s">
        <v>86</v>
      </c>
      <c r="AY183" s="232" t="s">
        <v>127</v>
      </c>
    </row>
    <row r="184" spans="1:65" s="2" customFormat="1" ht="24">
      <c r="A184" s="38"/>
      <c r="B184" s="39"/>
      <c r="C184" s="177" t="s">
        <v>178</v>
      </c>
      <c r="D184" s="177" t="s">
        <v>130</v>
      </c>
      <c r="E184" s="178" t="s">
        <v>320</v>
      </c>
      <c r="F184" s="179" t="s">
        <v>321</v>
      </c>
      <c r="G184" s="180" t="s">
        <v>161</v>
      </c>
      <c r="H184" s="181">
        <v>126</v>
      </c>
      <c r="I184" s="182"/>
      <c r="J184" s="183">
        <f>ROUND(I184*H184,2)</f>
        <v>0</v>
      </c>
      <c r="K184" s="179" t="s">
        <v>134</v>
      </c>
      <c r="L184" s="43"/>
      <c r="M184" s="184" t="s">
        <v>32</v>
      </c>
      <c r="N184" s="185" t="s">
        <v>49</v>
      </c>
      <c r="O184" s="68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8" t="s">
        <v>151</v>
      </c>
      <c r="AT184" s="188" t="s">
        <v>130</v>
      </c>
      <c r="AU184" s="188" t="s">
        <v>88</v>
      </c>
      <c r="AY184" s="20" t="s">
        <v>127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20" t="s">
        <v>86</v>
      </c>
      <c r="BK184" s="189">
        <f>ROUND(I184*H184,2)</f>
        <v>0</v>
      </c>
      <c r="BL184" s="20" t="s">
        <v>151</v>
      </c>
      <c r="BM184" s="188" t="s">
        <v>322</v>
      </c>
    </row>
    <row r="185" spans="2:51" s="13" customFormat="1" ht="11.25">
      <c r="B185" s="201"/>
      <c r="C185" s="202"/>
      <c r="D185" s="190" t="s">
        <v>195</v>
      </c>
      <c r="E185" s="203" t="s">
        <v>32</v>
      </c>
      <c r="F185" s="204" t="s">
        <v>323</v>
      </c>
      <c r="G185" s="202"/>
      <c r="H185" s="203" t="s">
        <v>32</v>
      </c>
      <c r="I185" s="205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195</v>
      </c>
      <c r="AU185" s="210" t="s">
        <v>88</v>
      </c>
      <c r="AV185" s="13" t="s">
        <v>86</v>
      </c>
      <c r="AW185" s="13" t="s">
        <v>40</v>
      </c>
      <c r="AX185" s="13" t="s">
        <v>78</v>
      </c>
      <c r="AY185" s="210" t="s">
        <v>127</v>
      </c>
    </row>
    <row r="186" spans="2:51" s="14" customFormat="1" ht="11.25">
      <c r="B186" s="211"/>
      <c r="C186" s="212"/>
      <c r="D186" s="190" t="s">
        <v>195</v>
      </c>
      <c r="E186" s="213" t="s">
        <v>32</v>
      </c>
      <c r="F186" s="214" t="s">
        <v>324</v>
      </c>
      <c r="G186" s="212"/>
      <c r="H186" s="215">
        <v>126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195</v>
      </c>
      <c r="AU186" s="221" t="s">
        <v>88</v>
      </c>
      <c r="AV186" s="14" t="s">
        <v>88</v>
      </c>
      <c r="AW186" s="14" t="s">
        <v>40</v>
      </c>
      <c r="AX186" s="14" t="s">
        <v>78</v>
      </c>
      <c r="AY186" s="221" t="s">
        <v>127</v>
      </c>
    </row>
    <row r="187" spans="2:51" s="15" customFormat="1" ht="11.25">
      <c r="B187" s="222"/>
      <c r="C187" s="223"/>
      <c r="D187" s="190" t="s">
        <v>195</v>
      </c>
      <c r="E187" s="224" t="s">
        <v>32</v>
      </c>
      <c r="F187" s="225" t="s">
        <v>198</v>
      </c>
      <c r="G187" s="223"/>
      <c r="H187" s="226">
        <v>126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195</v>
      </c>
      <c r="AU187" s="232" t="s">
        <v>88</v>
      </c>
      <c r="AV187" s="15" t="s">
        <v>151</v>
      </c>
      <c r="AW187" s="15" t="s">
        <v>40</v>
      </c>
      <c r="AX187" s="15" t="s">
        <v>86</v>
      </c>
      <c r="AY187" s="232" t="s">
        <v>127</v>
      </c>
    </row>
    <row r="188" spans="1:65" s="2" customFormat="1" ht="16.5" customHeight="1">
      <c r="A188" s="38"/>
      <c r="B188" s="39"/>
      <c r="C188" s="244" t="s">
        <v>7</v>
      </c>
      <c r="D188" s="244" t="s">
        <v>309</v>
      </c>
      <c r="E188" s="245" t="s">
        <v>310</v>
      </c>
      <c r="F188" s="246" t="s">
        <v>311</v>
      </c>
      <c r="G188" s="247" t="s">
        <v>312</v>
      </c>
      <c r="H188" s="248">
        <v>2.52</v>
      </c>
      <c r="I188" s="249"/>
      <c r="J188" s="250">
        <f>ROUND(I188*H188,2)</f>
        <v>0</v>
      </c>
      <c r="K188" s="246" t="s">
        <v>134</v>
      </c>
      <c r="L188" s="251"/>
      <c r="M188" s="252" t="s">
        <v>32</v>
      </c>
      <c r="N188" s="253" t="s">
        <v>49</v>
      </c>
      <c r="O188" s="68"/>
      <c r="P188" s="186">
        <f>O188*H188</f>
        <v>0</v>
      </c>
      <c r="Q188" s="186">
        <v>0.001</v>
      </c>
      <c r="R188" s="186">
        <f>Q188*H188</f>
        <v>0.00252</v>
      </c>
      <c r="S188" s="186">
        <v>0</v>
      </c>
      <c r="T188" s="18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88" t="s">
        <v>239</v>
      </c>
      <c r="AT188" s="188" t="s">
        <v>309</v>
      </c>
      <c r="AU188" s="188" t="s">
        <v>88</v>
      </c>
      <c r="AY188" s="20" t="s">
        <v>127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20" t="s">
        <v>86</v>
      </c>
      <c r="BK188" s="189">
        <f>ROUND(I188*H188,2)</f>
        <v>0</v>
      </c>
      <c r="BL188" s="20" t="s">
        <v>151</v>
      </c>
      <c r="BM188" s="188" t="s">
        <v>325</v>
      </c>
    </row>
    <row r="189" spans="2:51" s="14" customFormat="1" ht="11.25">
      <c r="B189" s="211"/>
      <c r="C189" s="212"/>
      <c r="D189" s="190" t="s">
        <v>195</v>
      </c>
      <c r="E189" s="212"/>
      <c r="F189" s="214" t="s">
        <v>326</v>
      </c>
      <c r="G189" s="212"/>
      <c r="H189" s="215">
        <v>2.52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195</v>
      </c>
      <c r="AU189" s="221" t="s">
        <v>88</v>
      </c>
      <c r="AV189" s="14" t="s">
        <v>88</v>
      </c>
      <c r="AW189" s="14" t="s">
        <v>4</v>
      </c>
      <c r="AX189" s="14" t="s">
        <v>86</v>
      </c>
      <c r="AY189" s="221" t="s">
        <v>127</v>
      </c>
    </row>
    <row r="190" spans="1:65" s="2" customFormat="1" ht="24">
      <c r="A190" s="38"/>
      <c r="B190" s="39"/>
      <c r="C190" s="177" t="s">
        <v>327</v>
      </c>
      <c r="D190" s="177" t="s">
        <v>130</v>
      </c>
      <c r="E190" s="178" t="s">
        <v>328</v>
      </c>
      <c r="F190" s="179" t="s">
        <v>329</v>
      </c>
      <c r="G190" s="180" t="s">
        <v>161</v>
      </c>
      <c r="H190" s="181">
        <v>178.41</v>
      </c>
      <c r="I190" s="182"/>
      <c r="J190" s="183">
        <f>ROUND(I190*H190,2)</f>
        <v>0</v>
      </c>
      <c r="K190" s="179" t="s">
        <v>134</v>
      </c>
      <c r="L190" s="43"/>
      <c r="M190" s="184" t="s">
        <v>32</v>
      </c>
      <c r="N190" s="185" t="s">
        <v>49</v>
      </c>
      <c r="O190" s="68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88" t="s">
        <v>151</v>
      </c>
      <c r="AT190" s="188" t="s">
        <v>130</v>
      </c>
      <c r="AU190" s="188" t="s">
        <v>88</v>
      </c>
      <c r="AY190" s="20" t="s">
        <v>127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20" t="s">
        <v>86</v>
      </c>
      <c r="BK190" s="189">
        <f>ROUND(I190*H190,2)</f>
        <v>0</v>
      </c>
      <c r="BL190" s="20" t="s">
        <v>151</v>
      </c>
      <c r="BM190" s="188" t="s">
        <v>330</v>
      </c>
    </row>
    <row r="191" spans="2:51" s="14" customFormat="1" ht="11.25">
      <c r="B191" s="211"/>
      <c r="C191" s="212"/>
      <c r="D191" s="190" t="s">
        <v>195</v>
      </c>
      <c r="E191" s="213" t="s">
        <v>32</v>
      </c>
      <c r="F191" s="214" t="s">
        <v>331</v>
      </c>
      <c r="G191" s="212"/>
      <c r="H191" s="215">
        <v>75.51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195</v>
      </c>
      <c r="AU191" s="221" t="s">
        <v>88</v>
      </c>
      <c r="AV191" s="14" t="s">
        <v>88</v>
      </c>
      <c r="AW191" s="14" t="s">
        <v>40</v>
      </c>
      <c r="AX191" s="14" t="s">
        <v>78</v>
      </c>
      <c r="AY191" s="221" t="s">
        <v>127</v>
      </c>
    </row>
    <row r="192" spans="2:51" s="14" customFormat="1" ht="11.25">
      <c r="B192" s="211"/>
      <c r="C192" s="212"/>
      <c r="D192" s="190" t="s">
        <v>195</v>
      </c>
      <c r="E192" s="213" t="s">
        <v>32</v>
      </c>
      <c r="F192" s="214" t="s">
        <v>243</v>
      </c>
      <c r="G192" s="212"/>
      <c r="H192" s="215">
        <v>102.9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195</v>
      </c>
      <c r="AU192" s="221" t="s">
        <v>88</v>
      </c>
      <c r="AV192" s="14" t="s">
        <v>88</v>
      </c>
      <c r="AW192" s="14" t="s">
        <v>40</v>
      </c>
      <c r="AX192" s="14" t="s">
        <v>78</v>
      </c>
      <c r="AY192" s="221" t="s">
        <v>127</v>
      </c>
    </row>
    <row r="193" spans="2:51" s="15" customFormat="1" ht="11.25">
      <c r="B193" s="222"/>
      <c r="C193" s="223"/>
      <c r="D193" s="190" t="s">
        <v>195</v>
      </c>
      <c r="E193" s="224" t="s">
        <v>32</v>
      </c>
      <c r="F193" s="225" t="s">
        <v>198</v>
      </c>
      <c r="G193" s="223"/>
      <c r="H193" s="226">
        <v>178.41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195</v>
      </c>
      <c r="AU193" s="232" t="s">
        <v>88</v>
      </c>
      <c r="AV193" s="15" t="s">
        <v>151</v>
      </c>
      <c r="AW193" s="15" t="s">
        <v>40</v>
      </c>
      <c r="AX193" s="15" t="s">
        <v>86</v>
      </c>
      <c r="AY193" s="232" t="s">
        <v>127</v>
      </c>
    </row>
    <row r="194" spans="1:65" s="2" customFormat="1" ht="24">
      <c r="A194" s="38"/>
      <c r="B194" s="39"/>
      <c r="C194" s="177" t="s">
        <v>332</v>
      </c>
      <c r="D194" s="177" t="s">
        <v>130</v>
      </c>
      <c r="E194" s="178" t="s">
        <v>333</v>
      </c>
      <c r="F194" s="179" t="s">
        <v>334</v>
      </c>
      <c r="G194" s="180" t="s">
        <v>161</v>
      </c>
      <c r="H194" s="181">
        <v>752.673</v>
      </c>
      <c r="I194" s="182"/>
      <c r="J194" s="183">
        <f>ROUND(I194*H194,2)</f>
        <v>0</v>
      </c>
      <c r="K194" s="179" t="s">
        <v>134</v>
      </c>
      <c r="L194" s="43"/>
      <c r="M194" s="184" t="s">
        <v>32</v>
      </c>
      <c r="N194" s="185" t="s">
        <v>49</v>
      </c>
      <c r="O194" s="68"/>
      <c r="P194" s="186">
        <f>O194*H194</f>
        <v>0</v>
      </c>
      <c r="Q194" s="186">
        <v>0</v>
      </c>
      <c r="R194" s="186">
        <f>Q194*H194</f>
        <v>0</v>
      </c>
      <c r="S194" s="186">
        <v>0</v>
      </c>
      <c r="T194" s="18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8" t="s">
        <v>151</v>
      </c>
      <c r="AT194" s="188" t="s">
        <v>130</v>
      </c>
      <c r="AU194" s="188" t="s">
        <v>88</v>
      </c>
      <c r="AY194" s="20" t="s">
        <v>127</v>
      </c>
      <c r="BE194" s="189">
        <f>IF(N194="základní",J194,0)</f>
        <v>0</v>
      </c>
      <c r="BF194" s="189">
        <f>IF(N194="snížená",J194,0)</f>
        <v>0</v>
      </c>
      <c r="BG194" s="189">
        <f>IF(N194="zákl. přenesená",J194,0)</f>
        <v>0</v>
      </c>
      <c r="BH194" s="189">
        <f>IF(N194="sníž. přenesená",J194,0)</f>
        <v>0</v>
      </c>
      <c r="BI194" s="189">
        <f>IF(N194="nulová",J194,0)</f>
        <v>0</v>
      </c>
      <c r="BJ194" s="20" t="s">
        <v>86</v>
      </c>
      <c r="BK194" s="189">
        <f>ROUND(I194*H194,2)</f>
        <v>0</v>
      </c>
      <c r="BL194" s="20" t="s">
        <v>151</v>
      </c>
      <c r="BM194" s="188" t="s">
        <v>335</v>
      </c>
    </row>
    <row r="195" spans="2:51" s="13" customFormat="1" ht="11.25">
      <c r="B195" s="201"/>
      <c r="C195" s="202"/>
      <c r="D195" s="190" t="s">
        <v>195</v>
      </c>
      <c r="E195" s="203" t="s">
        <v>32</v>
      </c>
      <c r="F195" s="204" t="s">
        <v>336</v>
      </c>
      <c r="G195" s="202"/>
      <c r="H195" s="203" t="s">
        <v>32</v>
      </c>
      <c r="I195" s="205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195</v>
      </c>
      <c r="AU195" s="210" t="s">
        <v>88</v>
      </c>
      <c r="AV195" s="13" t="s">
        <v>86</v>
      </c>
      <c r="AW195" s="13" t="s">
        <v>40</v>
      </c>
      <c r="AX195" s="13" t="s">
        <v>78</v>
      </c>
      <c r="AY195" s="210" t="s">
        <v>127</v>
      </c>
    </row>
    <row r="196" spans="2:51" s="14" customFormat="1" ht="11.25">
      <c r="B196" s="211"/>
      <c r="C196" s="212"/>
      <c r="D196" s="190" t="s">
        <v>195</v>
      </c>
      <c r="E196" s="213" t="s">
        <v>32</v>
      </c>
      <c r="F196" s="214" t="s">
        <v>159</v>
      </c>
      <c r="G196" s="212"/>
      <c r="H196" s="215">
        <v>752.673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195</v>
      </c>
      <c r="AU196" s="221" t="s">
        <v>88</v>
      </c>
      <c r="AV196" s="14" t="s">
        <v>88</v>
      </c>
      <c r="AW196" s="14" t="s">
        <v>40</v>
      </c>
      <c r="AX196" s="14" t="s">
        <v>78</v>
      </c>
      <c r="AY196" s="221" t="s">
        <v>127</v>
      </c>
    </row>
    <row r="197" spans="2:51" s="15" customFormat="1" ht="11.25">
      <c r="B197" s="222"/>
      <c r="C197" s="223"/>
      <c r="D197" s="190" t="s">
        <v>195</v>
      </c>
      <c r="E197" s="224" t="s">
        <v>32</v>
      </c>
      <c r="F197" s="225" t="s">
        <v>198</v>
      </c>
      <c r="G197" s="223"/>
      <c r="H197" s="226">
        <v>752.673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195</v>
      </c>
      <c r="AU197" s="232" t="s">
        <v>88</v>
      </c>
      <c r="AV197" s="15" t="s">
        <v>151</v>
      </c>
      <c r="AW197" s="15" t="s">
        <v>40</v>
      </c>
      <c r="AX197" s="15" t="s">
        <v>86</v>
      </c>
      <c r="AY197" s="232" t="s">
        <v>127</v>
      </c>
    </row>
    <row r="198" spans="1:65" s="2" customFormat="1" ht="16.5" customHeight="1">
      <c r="A198" s="38"/>
      <c r="B198" s="39"/>
      <c r="C198" s="177" t="s">
        <v>337</v>
      </c>
      <c r="D198" s="177" t="s">
        <v>130</v>
      </c>
      <c r="E198" s="178" t="s">
        <v>338</v>
      </c>
      <c r="F198" s="179" t="s">
        <v>339</v>
      </c>
      <c r="G198" s="180" t="s">
        <v>165</v>
      </c>
      <c r="H198" s="181">
        <v>22.58</v>
      </c>
      <c r="I198" s="182"/>
      <c r="J198" s="183">
        <f>ROUND(I198*H198,2)</f>
        <v>0</v>
      </c>
      <c r="K198" s="179" t="s">
        <v>134</v>
      </c>
      <c r="L198" s="43"/>
      <c r="M198" s="184" t="s">
        <v>32</v>
      </c>
      <c r="N198" s="185" t="s">
        <v>49</v>
      </c>
      <c r="O198" s="68"/>
      <c r="P198" s="186">
        <f>O198*H198</f>
        <v>0</v>
      </c>
      <c r="Q198" s="186">
        <v>0</v>
      </c>
      <c r="R198" s="186">
        <f>Q198*H198</f>
        <v>0</v>
      </c>
      <c r="S198" s="186">
        <v>0</v>
      </c>
      <c r="T198" s="18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88" t="s">
        <v>151</v>
      </c>
      <c r="AT198" s="188" t="s">
        <v>130</v>
      </c>
      <c r="AU198" s="188" t="s">
        <v>88</v>
      </c>
      <c r="AY198" s="20" t="s">
        <v>127</v>
      </c>
      <c r="BE198" s="189">
        <f>IF(N198="základní",J198,0)</f>
        <v>0</v>
      </c>
      <c r="BF198" s="189">
        <f>IF(N198="snížená",J198,0)</f>
        <v>0</v>
      </c>
      <c r="BG198" s="189">
        <f>IF(N198="zákl. přenesená",J198,0)</f>
        <v>0</v>
      </c>
      <c r="BH198" s="189">
        <f>IF(N198="sníž. přenesená",J198,0)</f>
        <v>0</v>
      </c>
      <c r="BI198" s="189">
        <f>IF(N198="nulová",J198,0)</f>
        <v>0</v>
      </c>
      <c r="BJ198" s="20" t="s">
        <v>86</v>
      </c>
      <c r="BK198" s="189">
        <f>ROUND(I198*H198,2)</f>
        <v>0</v>
      </c>
      <c r="BL198" s="20" t="s">
        <v>151</v>
      </c>
      <c r="BM198" s="188" t="s">
        <v>340</v>
      </c>
    </row>
    <row r="199" spans="2:51" s="13" customFormat="1" ht="11.25">
      <c r="B199" s="201"/>
      <c r="C199" s="202"/>
      <c r="D199" s="190" t="s">
        <v>195</v>
      </c>
      <c r="E199" s="203" t="s">
        <v>32</v>
      </c>
      <c r="F199" s="204" t="s">
        <v>341</v>
      </c>
      <c r="G199" s="202"/>
      <c r="H199" s="203" t="s">
        <v>32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195</v>
      </c>
      <c r="AU199" s="210" t="s">
        <v>88</v>
      </c>
      <c r="AV199" s="13" t="s">
        <v>86</v>
      </c>
      <c r="AW199" s="13" t="s">
        <v>40</v>
      </c>
      <c r="AX199" s="13" t="s">
        <v>78</v>
      </c>
      <c r="AY199" s="210" t="s">
        <v>127</v>
      </c>
    </row>
    <row r="200" spans="2:51" s="14" customFormat="1" ht="11.25">
      <c r="B200" s="211"/>
      <c r="C200" s="212"/>
      <c r="D200" s="190" t="s">
        <v>195</v>
      </c>
      <c r="E200" s="213" t="s">
        <v>32</v>
      </c>
      <c r="F200" s="214" t="s">
        <v>342</v>
      </c>
      <c r="G200" s="212"/>
      <c r="H200" s="215">
        <v>22.58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195</v>
      </c>
      <c r="AU200" s="221" t="s">
        <v>88</v>
      </c>
      <c r="AV200" s="14" t="s">
        <v>88</v>
      </c>
      <c r="AW200" s="14" t="s">
        <v>40</v>
      </c>
      <c r="AX200" s="14" t="s">
        <v>78</v>
      </c>
      <c r="AY200" s="221" t="s">
        <v>127</v>
      </c>
    </row>
    <row r="201" spans="2:51" s="15" customFormat="1" ht="11.25">
      <c r="B201" s="222"/>
      <c r="C201" s="223"/>
      <c r="D201" s="190" t="s">
        <v>195</v>
      </c>
      <c r="E201" s="224" t="s">
        <v>32</v>
      </c>
      <c r="F201" s="225" t="s">
        <v>198</v>
      </c>
      <c r="G201" s="223"/>
      <c r="H201" s="226">
        <v>22.58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195</v>
      </c>
      <c r="AU201" s="232" t="s">
        <v>88</v>
      </c>
      <c r="AV201" s="15" t="s">
        <v>151</v>
      </c>
      <c r="AW201" s="15" t="s">
        <v>40</v>
      </c>
      <c r="AX201" s="15" t="s">
        <v>86</v>
      </c>
      <c r="AY201" s="232" t="s">
        <v>127</v>
      </c>
    </row>
    <row r="202" spans="1:65" s="2" customFormat="1" ht="24">
      <c r="A202" s="38"/>
      <c r="B202" s="39"/>
      <c r="C202" s="177" t="s">
        <v>343</v>
      </c>
      <c r="D202" s="177" t="s">
        <v>130</v>
      </c>
      <c r="E202" s="178" t="s">
        <v>344</v>
      </c>
      <c r="F202" s="179" t="s">
        <v>345</v>
      </c>
      <c r="G202" s="180" t="s">
        <v>346</v>
      </c>
      <c r="H202" s="181">
        <v>4.8</v>
      </c>
      <c r="I202" s="182"/>
      <c r="J202" s="183">
        <f>ROUND(I202*H202,2)</f>
        <v>0</v>
      </c>
      <c r="K202" s="179" t="s">
        <v>134</v>
      </c>
      <c r="L202" s="43"/>
      <c r="M202" s="184" t="s">
        <v>32</v>
      </c>
      <c r="N202" s="185" t="s">
        <v>49</v>
      </c>
      <c r="O202" s="68"/>
      <c r="P202" s="186">
        <f>O202*H202</f>
        <v>0</v>
      </c>
      <c r="Q202" s="186">
        <v>3E-05</v>
      </c>
      <c r="R202" s="186">
        <f>Q202*H202</f>
        <v>0.000144</v>
      </c>
      <c r="S202" s="186">
        <v>0</v>
      </c>
      <c r="T202" s="18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88" t="s">
        <v>151</v>
      </c>
      <c r="AT202" s="188" t="s">
        <v>130</v>
      </c>
      <c r="AU202" s="188" t="s">
        <v>88</v>
      </c>
      <c r="AY202" s="20" t="s">
        <v>127</v>
      </c>
      <c r="BE202" s="189">
        <f>IF(N202="základní",J202,0)</f>
        <v>0</v>
      </c>
      <c r="BF202" s="189">
        <f>IF(N202="snížená",J202,0)</f>
        <v>0</v>
      </c>
      <c r="BG202" s="189">
        <f>IF(N202="zákl. přenesená",J202,0)</f>
        <v>0</v>
      </c>
      <c r="BH202" s="189">
        <f>IF(N202="sníž. přenesená",J202,0)</f>
        <v>0</v>
      </c>
      <c r="BI202" s="189">
        <f>IF(N202="nulová",J202,0)</f>
        <v>0</v>
      </c>
      <c r="BJ202" s="20" t="s">
        <v>86</v>
      </c>
      <c r="BK202" s="189">
        <f>ROUND(I202*H202,2)</f>
        <v>0</v>
      </c>
      <c r="BL202" s="20" t="s">
        <v>151</v>
      </c>
      <c r="BM202" s="188" t="s">
        <v>347</v>
      </c>
    </row>
    <row r="203" spans="2:51" s="13" customFormat="1" ht="11.25">
      <c r="B203" s="201"/>
      <c r="C203" s="202"/>
      <c r="D203" s="190" t="s">
        <v>195</v>
      </c>
      <c r="E203" s="203" t="s">
        <v>32</v>
      </c>
      <c r="F203" s="204" t="s">
        <v>348</v>
      </c>
      <c r="G203" s="202"/>
      <c r="H203" s="203" t="s">
        <v>32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195</v>
      </c>
      <c r="AU203" s="210" t="s">
        <v>88</v>
      </c>
      <c r="AV203" s="13" t="s">
        <v>86</v>
      </c>
      <c r="AW203" s="13" t="s">
        <v>40</v>
      </c>
      <c r="AX203" s="13" t="s">
        <v>78</v>
      </c>
      <c r="AY203" s="210" t="s">
        <v>127</v>
      </c>
    </row>
    <row r="204" spans="2:51" s="14" customFormat="1" ht="11.25">
      <c r="B204" s="211"/>
      <c r="C204" s="212"/>
      <c r="D204" s="190" t="s">
        <v>195</v>
      </c>
      <c r="E204" s="213" t="s">
        <v>32</v>
      </c>
      <c r="F204" s="214" t="s">
        <v>349</v>
      </c>
      <c r="G204" s="212"/>
      <c r="H204" s="215">
        <v>4.8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195</v>
      </c>
      <c r="AU204" s="221" t="s">
        <v>88</v>
      </c>
      <c r="AV204" s="14" t="s">
        <v>88</v>
      </c>
      <c r="AW204" s="14" t="s">
        <v>40</v>
      </c>
      <c r="AX204" s="14" t="s">
        <v>78</v>
      </c>
      <c r="AY204" s="221" t="s">
        <v>127</v>
      </c>
    </row>
    <row r="205" spans="2:51" s="15" customFormat="1" ht="11.25">
      <c r="B205" s="222"/>
      <c r="C205" s="223"/>
      <c r="D205" s="190" t="s">
        <v>195</v>
      </c>
      <c r="E205" s="224" t="s">
        <v>32</v>
      </c>
      <c r="F205" s="225" t="s">
        <v>198</v>
      </c>
      <c r="G205" s="223"/>
      <c r="H205" s="226">
        <v>4.8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195</v>
      </c>
      <c r="AU205" s="232" t="s">
        <v>88</v>
      </c>
      <c r="AV205" s="15" t="s">
        <v>151</v>
      </c>
      <c r="AW205" s="15" t="s">
        <v>40</v>
      </c>
      <c r="AX205" s="15" t="s">
        <v>86</v>
      </c>
      <c r="AY205" s="232" t="s">
        <v>127</v>
      </c>
    </row>
    <row r="206" spans="1:65" s="2" customFormat="1" ht="21.75" customHeight="1">
      <c r="A206" s="38"/>
      <c r="B206" s="39"/>
      <c r="C206" s="177" t="s">
        <v>350</v>
      </c>
      <c r="D206" s="177" t="s">
        <v>130</v>
      </c>
      <c r="E206" s="178" t="s">
        <v>351</v>
      </c>
      <c r="F206" s="179" t="s">
        <v>352</v>
      </c>
      <c r="G206" s="180" t="s">
        <v>161</v>
      </c>
      <c r="H206" s="181">
        <v>264.15</v>
      </c>
      <c r="I206" s="182"/>
      <c r="J206" s="183">
        <f>ROUND(I206*H206,2)</f>
        <v>0</v>
      </c>
      <c r="K206" s="179" t="s">
        <v>134</v>
      </c>
      <c r="L206" s="43"/>
      <c r="M206" s="184" t="s">
        <v>32</v>
      </c>
      <c r="N206" s="185" t="s">
        <v>49</v>
      </c>
      <c r="O206" s="68"/>
      <c r="P206" s="186">
        <f>O206*H206</f>
        <v>0</v>
      </c>
      <c r="Q206" s="186">
        <v>0</v>
      </c>
      <c r="R206" s="186">
        <f>Q206*H206</f>
        <v>0</v>
      </c>
      <c r="S206" s="186">
        <v>0</v>
      </c>
      <c r="T206" s="18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88" t="s">
        <v>151</v>
      </c>
      <c r="AT206" s="188" t="s">
        <v>130</v>
      </c>
      <c r="AU206" s="188" t="s">
        <v>88</v>
      </c>
      <c r="AY206" s="20" t="s">
        <v>127</v>
      </c>
      <c r="BE206" s="189">
        <f>IF(N206="základní",J206,0)</f>
        <v>0</v>
      </c>
      <c r="BF206" s="189">
        <f>IF(N206="snížená",J206,0)</f>
        <v>0</v>
      </c>
      <c r="BG206" s="189">
        <f>IF(N206="zákl. přenesená",J206,0)</f>
        <v>0</v>
      </c>
      <c r="BH206" s="189">
        <f>IF(N206="sníž. přenesená",J206,0)</f>
        <v>0</v>
      </c>
      <c r="BI206" s="189">
        <f>IF(N206="nulová",J206,0)</f>
        <v>0</v>
      </c>
      <c r="BJ206" s="20" t="s">
        <v>86</v>
      </c>
      <c r="BK206" s="189">
        <f>ROUND(I206*H206,2)</f>
        <v>0</v>
      </c>
      <c r="BL206" s="20" t="s">
        <v>151</v>
      </c>
      <c r="BM206" s="188" t="s">
        <v>353</v>
      </c>
    </row>
    <row r="207" spans="2:51" s="13" customFormat="1" ht="11.25">
      <c r="B207" s="201"/>
      <c r="C207" s="202"/>
      <c r="D207" s="190" t="s">
        <v>195</v>
      </c>
      <c r="E207" s="203" t="s">
        <v>32</v>
      </c>
      <c r="F207" s="204" t="s">
        <v>354</v>
      </c>
      <c r="G207" s="202"/>
      <c r="H207" s="203" t="s">
        <v>32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195</v>
      </c>
      <c r="AU207" s="210" t="s">
        <v>88</v>
      </c>
      <c r="AV207" s="13" t="s">
        <v>86</v>
      </c>
      <c r="AW207" s="13" t="s">
        <v>40</v>
      </c>
      <c r="AX207" s="13" t="s">
        <v>78</v>
      </c>
      <c r="AY207" s="210" t="s">
        <v>127</v>
      </c>
    </row>
    <row r="208" spans="2:51" s="14" customFormat="1" ht="11.25">
      <c r="B208" s="211"/>
      <c r="C208" s="212"/>
      <c r="D208" s="190" t="s">
        <v>195</v>
      </c>
      <c r="E208" s="213" t="s">
        <v>32</v>
      </c>
      <c r="F208" s="214" t="s">
        <v>355</v>
      </c>
      <c r="G208" s="212"/>
      <c r="H208" s="215">
        <v>197.46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195</v>
      </c>
      <c r="AU208" s="221" t="s">
        <v>88</v>
      </c>
      <c r="AV208" s="14" t="s">
        <v>88</v>
      </c>
      <c r="AW208" s="14" t="s">
        <v>40</v>
      </c>
      <c r="AX208" s="14" t="s">
        <v>78</v>
      </c>
      <c r="AY208" s="221" t="s">
        <v>127</v>
      </c>
    </row>
    <row r="209" spans="2:51" s="13" customFormat="1" ht="11.25">
      <c r="B209" s="201"/>
      <c r="C209" s="202"/>
      <c r="D209" s="190" t="s">
        <v>195</v>
      </c>
      <c r="E209" s="203" t="s">
        <v>32</v>
      </c>
      <c r="F209" s="204" t="s">
        <v>356</v>
      </c>
      <c r="G209" s="202"/>
      <c r="H209" s="203" t="s">
        <v>32</v>
      </c>
      <c r="I209" s="205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195</v>
      </c>
      <c r="AU209" s="210" t="s">
        <v>88</v>
      </c>
      <c r="AV209" s="13" t="s">
        <v>86</v>
      </c>
      <c r="AW209" s="13" t="s">
        <v>40</v>
      </c>
      <c r="AX209" s="13" t="s">
        <v>78</v>
      </c>
      <c r="AY209" s="210" t="s">
        <v>127</v>
      </c>
    </row>
    <row r="210" spans="2:51" s="14" customFormat="1" ht="11.25">
      <c r="B210" s="211"/>
      <c r="C210" s="212"/>
      <c r="D210" s="190" t="s">
        <v>195</v>
      </c>
      <c r="E210" s="213" t="s">
        <v>32</v>
      </c>
      <c r="F210" s="214" t="s">
        <v>357</v>
      </c>
      <c r="G210" s="212"/>
      <c r="H210" s="215">
        <v>66.69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195</v>
      </c>
      <c r="AU210" s="221" t="s">
        <v>88</v>
      </c>
      <c r="AV210" s="14" t="s">
        <v>88</v>
      </c>
      <c r="AW210" s="14" t="s">
        <v>40</v>
      </c>
      <c r="AX210" s="14" t="s">
        <v>78</v>
      </c>
      <c r="AY210" s="221" t="s">
        <v>127</v>
      </c>
    </row>
    <row r="211" spans="2:51" s="15" customFormat="1" ht="11.25">
      <c r="B211" s="222"/>
      <c r="C211" s="223"/>
      <c r="D211" s="190" t="s">
        <v>195</v>
      </c>
      <c r="E211" s="224" t="s">
        <v>32</v>
      </c>
      <c r="F211" s="225" t="s">
        <v>198</v>
      </c>
      <c r="G211" s="223"/>
      <c r="H211" s="226">
        <v>264.15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195</v>
      </c>
      <c r="AU211" s="232" t="s">
        <v>88</v>
      </c>
      <c r="AV211" s="15" t="s">
        <v>151</v>
      </c>
      <c r="AW211" s="15" t="s">
        <v>40</v>
      </c>
      <c r="AX211" s="15" t="s">
        <v>86</v>
      </c>
      <c r="AY211" s="232" t="s">
        <v>127</v>
      </c>
    </row>
    <row r="212" spans="2:63" s="12" customFormat="1" ht="22.9" customHeight="1">
      <c r="B212" s="161"/>
      <c r="C212" s="162"/>
      <c r="D212" s="163" t="s">
        <v>77</v>
      </c>
      <c r="E212" s="175" t="s">
        <v>88</v>
      </c>
      <c r="F212" s="175" t="s">
        <v>358</v>
      </c>
      <c r="G212" s="162"/>
      <c r="H212" s="162"/>
      <c r="I212" s="165"/>
      <c r="J212" s="176">
        <f>BK212</f>
        <v>0</v>
      </c>
      <c r="K212" s="162"/>
      <c r="L212" s="167"/>
      <c r="M212" s="168"/>
      <c r="N212" s="169"/>
      <c r="O212" s="169"/>
      <c r="P212" s="170">
        <f>SUM(P213:P222)</f>
        <v>0</v>
      </c>
      <c r="Q212" s="169"/>
      <c r="R212" s="170">
        <f>SUM(R213:R222)</f>
        <v>0.025014</v>
      </c>
      <c r="S212" s="169"/>
      <c r="T212" s="171">
        <f>SUM(T213:T222)</f>
        <v>0</v>
      </c>
      <c r="AR212" s="172" t="s">
        <v>86</v>
      </c>
      <c r="AT212" s="173" t="s">
        <v>77</v>
      </c>
      <c r="AU212" s="173" t="s">
        <v>86</v>
      </c>
      <c r="AY212" s="172" t="s">
        <v>127</v>
      </c>
      <c r="BK212" s="174">
        <f>SUM(BK213:BK222)</f>
        <v>0</v>
      </c>
    </row>
    <row r="213" spans="1:65" s="2" customFormat="1" ht="24">
      <c r="A213" s="38"/>
      <c r="B213" s="39"/>
      <c r="C213" s="177" t="s">
        <v>359</v>
      </c>
      <c r="D213" s="177" t="s">
        <v>130</v>
      </c>
      <c r="E213" s="178" t="s">
        <v>360</v>
      </c>
      <c r="F213" s="179" t="s">
        <v>361</v>
      </c>
      <c r="G213" s="180" t="s">
        <v>165</v>
      </c>
      <c r="H213" s="181">
        <v>10</v>
      </c>
      <c r="I213" s="182"/>
      <c r="J213" s="183">
        <f>ROUND(I213*H213,2)</f>
        <v>0</v>
      </c>
      <c r="K213" s="179" t="s">
        <v>134</v>
      </c>
      <c r="L213" s="43"/>
      <c r="M213" s="184" t="s">
        <v>32</v>
      </c>
      <c r="N213" s="185" t="s">
        <v>49</v>
      </c>
      <c r="O213" s="68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8" t="s">
        <v>151</v>
      </c>
      <c r="AT213" s="188" t="s">
        <v>130</v>
      </c>
      <c r="AU213" s="188" t="s">
        <v>88</v>
      </c>
      <c r="AY213" s="20" t="s">
        <v>127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20" t="s">
        <v>86</v>
      </c>
      <c r="BK213" s="189">
        <f>ROUND(I213*H213,2)</f>
        <v>0</v>
      </c>
      <c r="BL213" s="20" t="s">
        <v>151</v>
      </c>
      <c r="BM213" s="188" t="s">
        <v>362</v>
      </c>
    </row>
    <row r="214" spans="2:51" s="13" customFormat="1" ht="11.25">
      <c r="B214" s="201"/>
      <c r="C214" s="202"/>
      <c r="D214" s="190" t="s">
        <v>195</v>
      </c>
      <c r="E214" s="203" t="s">
        <v>32</v>
      </c>
      <c r="F214" s="204" t="s">
        <v>363</v>
      </c>
      <c r="G214" s="202"/>
      <c r="H214" s="203" t="s">
        <v>32</v>
      </c>
      <c r="I214" s="205"/>
      <c r="J214" s="202"/>
      <c r="K214" s="202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195</v>
      </c>
      <c r="AU214" s="210" t="s">
        <v>88</v>
      </c>
      <c r="AV214" s="13" t="s">
        <v>86</v>
      </c>
      <c r="AW214" s="13" t="s">
        <v>40</v>
      </c>
      <c r="AX214" s="13" t="s">
        <v>78</v>
      </c>
      <c r="AY214" s="210" t="s">
        <v>127</v>
      </c>
    </row>
    <row r="215" spans="2:51" s="14" customFormat="1" ht="11.25">
      <c r="B215" s="211"/>
      <c r="C215" s="212"/>
      <c r="D215" s="190" t="s">
        <v>195</v>
      </c>
      <c r="E215" s="213" t="s">
        <v>32</v>
      </c>
      <c r="F215" s="214" t="s">
        <v>301</v>
      </c>
      <c r="G215" s="212"/>
      <c r="H215" s="215">
        <v>10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195</v>
      </c>
      <c r="AU215" s="221" t="s">
        <v>88</v>
      </c>
      <c r="AV215" s="14" t="s">
        <v>88</v>
      </c>
      <c r="AW215" s="14" t="s">
        <v>40</v>
      </c>
      <c r="AX215" s="14" t="s">
        <v>78</v>
      </c>
      <c r="AY215" s="221" t="s">
        <v>127</v>
      </c>
    </row>
    <row r="216" spans="2:51" s="15" customFormat="1" ht="11.25">
      <c r="B216" s="222"/>
      <c r="C216" s="223"/>
      <c r="D216" s="190" t="s">
        <v>195</v>
      </c>
      <c r="E216" s="224" t="s">
        <v>32</v>
      </c>
      <c r="F216" s="225" t="s">
        <v>198</v>
      </c>
      <c r="G216" s="223"/>
      <c r="H216" s="226">
        <v>10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195</v>
      </c>
      <c r="AU216" s="232" t="s">
        <v>88</v>
      </c>
      <c r="AV216" s="15" t="s">
        <v>151</v>
      </c>
      <c r="AW216" s="15" t="s">
        <v>40</v>
      </c>
      <c r="AX216" s="15" t="s">
        <v>86</v>
      </c>
      <c r="AY216" s="232" t="s">
        <v>127</v>
      </c>
    </row>
    <row r="217" spans="1:65" s="2" customFormat="1" ht="24">
      <c r="A217" s="38"/>
      <c r="B217" s="39"/>
      <c r="C217" s="177" t="s">
        <v>364</v>
      </c>
      <c r="D217" s="177" t="s">
        <v>130</v>
      </c>
      <c r="E217" s="178" t="s">
        <v>365</v>
      </c>
      <c r="F217" s="179" t="s">
        <v>366</v>
      </c>
      <c r="G217" s="180" t="s">
        <v>161</v>
      </c>
      <c r="H217" s="181">
        <v>40</v>
      </c>
      <c r="I217" s="182"/>
      <c r="J217" s="183">
        <f>ROUND(I217*H217,2)</f>
        <v>0</v>
      </c>
      <c r="K217" s="179" t="s">
        <v>134</v>
      </c>
      <c r="L217" s="43"/>
      <c r="M217" s="184" t="s">
        <v>32</v>
      </c>
      <c r="N217" s="185" t="s">
        <v>49</v>
      </c>
      <c r="O217" s="68"/>
      <c r="P217" s="186">
        <f>O217*H217</f>
        <v>0</v>
      </c>
      <c r="Q217" s="186">
        <v>0.00027</v>
      </c>
      <c r="R217" s="186">
        <f>Q217*H217</f>
        <v>0.0108</v>
      </c>
      <c r="S217" s="186">
        <v>0</v>
      </c>
      <c r="T217" s="18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8" t="s">
        <v>151</v>
      </c>
      <c r="AT217" s="188" t="s">
        <v>130</v>
      </c>
      <c r="AU217" s="188" t="s">
        <v>88</v>
      </c>
      <c r="AY217" s="20" t="s">
        <v>127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20" t="s">
        <v>86</v>
      </c>
      <c r="BK217" s="189">
        <f>ROUND(I217*H217,2)</f>
        <v>0</v>
      </c>
      <c r="BL217" s="20" t="s">
        <v>151</v>
      </c>
      <c r="BM217" s="188" t="s">
        <v>367</v>
      </c>
    </row>
    <row r="218" spans="2:51" s="13" customFormat="1" ht="11.25">
      <c r="B218" s="201"/>
      <c r="C218" s="202"/>
      <c r="D218" s="190" t="s">
        <v>195</v>
      </c>
      <c r="E218" s="203" t="s">
        <v>32</v>
      </c>
      <c r="F218" s="204" t="s">
        <v>368</v>
      </c>
      <c r="G218" s="202"/>
      <c r="H218" s="203" t="s">
        <v>32</v>
      </c>
      <c r="I218" s="205"/>
      <c r="J218" s="202"/>
      <c r="K218" s="202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195</v>
      </c>
      <c r="AU218" s="210" t="s">
        <v>88</v>
      </c>
      <c r="AV218" s="13" t="s">
        <v>86</v>
      </c>
      <c r="AW218" s="13" t="s">
        <v>40</v>
      </c>
      <c r="AX218" s="13" t="s">
        <v>78</v>
      </c>
      <c r="AY218" s="210" t="s">
        <v>127</v>
      </c>
    </row>
    <row r="219" spans="2:51" s="14" customFormat="1" ht="11.25">
      <c r="B219" s="211"/>
      <c r="C219" s="212"/>
      <c r="D219" s="190" t="s">
        <v>195</v>
      </c>
      <c r="E219" s="213" t="s">
        <v>32</v>
      </c>
      <c r="F219" s="214" t="s">
        <v>369</v>
      </c>
      <c r="G219" s="212"/>
      <c r="H219" s="215">
        <v>40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195</v>
      </c>
      <c r="AU219" s="221" t="s">
        <v>88</v>
      </c>
      <c r="AV219" s="14" t="s">
        <v>88</v>
      </c>
      <c r="AW219" s="14" t="s">
        <v>40</v>
      </c>
      <c r="AX219" s="14" t="s">
        <v>78</v>
      </c>
      <c r="AY219" s="221" t="s">
        <v>127</v>
      </c>
    </row>
    <row r="220" spans="2:51" s="15" customFormat="1" ht="11.25">
      <c r="B220" s="222"/>
      <c r="C220" s="223"/>
      <c r="D220" s="190" t="s">
        <v>195</v>
      </c>
      <c r="E220" s="224" t="s">
        <v>32</v>
      </c>
      <c r="F220" s="225" t="s">
        <v>198</v>
      </c>
      <c r="G220" s="223"/>
      <c r="H220" s="226">
        <v>40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195</v>
      </c>
      <c r="AU220" s="232" t="s">
        <v>88</v>
      </c>
      <c r="AV220" s="15" t="s">
        <v>151</v>
      </c>
      <c r="AW220" s="15" t="s">
        <v>40</v>
      </c>
      <c r="AX220" s="15" t="s">
        <v>86</v>
      </c>
      <c r="AY220" s="232" t="s">
        <v>127</v>
      </c>
    </row>
    <row r="221" spans="1:65" s="2" customFormat="1" ht="16.5" customHeight="1">
      <c r="A221" s="38"/>
      <c r="B221" s="39"/>
      <c r="C221" s="244" t="s">
        <v>370</v>
      </c>
      <c r="D221" s="244" t="s">
        <v>309</v>
      </c>
      <c r="E221" s="245" t="s">
        <v>371</v>
      </c>
      <c r="F221" s="246" t="s">
        <v>372</v>
      </c>
      <c r="G221" s="247" t="s">
        <v>161</v>
      </c>
      <c r="H221" s="248">
        <v>47.38</v>
      </c>
      <c r="I221" s="249"/>
      <c r="J221" s="250">
        <f>ROUND(I221*H221,2)</f>
        <v>0</v>
      </c>
      <c r="K221" s="246" t="s">
        <v>134</v>
      </c>
      <c r="L221" s="251"/>
      <c r="M221" s="252" t="s">
        <v>32</v>
      </c>
      <c r="N221" s="253" t="s">
        <v>49</v>
      </c>
      <c r="O221" s="68"/>
      <c r="P221" s="186">
        <f>O221*H221</f>
        <v>0</v>
      </c>
      <c r="Q221" s="186">
        <v>0.0003</v>
      </c>
      <c r="R221" s="186">
        <f>Q221*H221</f>
        <v>0.014214</v>
      </c>
      <c r="S221" s="186">
        <v>0</v>
      </c>
      <c r="T221" s="18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8" t="s">
        <v>239</v>
      </c>
      <c r="AT221" s="188" t="s">
        <v>309</v>
      </c>
      <c r="AU221" s="188" t="s">
        <v>88</v>
      </c>
      <c r="AY221" s="20" t="s">
        <v>127</v>
      </c>
      <c r="BE221" s="189">
        <f>IF(N221="základní",J221,0)</f>
        <v>0</v>
      </c>
      <c r="BF221" s="189">
        <f>IF(N221="snížená",J221,0)</f>
        <v>0</v>
      </c>
      <c r="BG221" s="189">
        <f>IF(N221="zákl. přenesená",J221,0)</f>
        <v>0</v>
      </c>
      <c r="BH221" s="189">
        <f>IF(N221="sníž. přenesená",J221,0)</f>
        <v>0</v>
      </c>
      <c r="BI221" s="189">
        <f>IF(N221="nulová",J221,0)</f>
        <v>0</v>
      </c>
      <c r="BJ221" s="20" t="s">
        <v>86</v>
      </c>
      <c r="BK221" s="189">
        <f>ROUND(I221*H221,2)</f>
        <v>0</v>
      </c>
      <c r="BL221" s="20" t="s">
        <v>151</v>
      </c>
      <c r="BM221" s="188" t="s">
        <v>373</v>
      </c>
    </row>
    <row r="222" spans="2:51" s="14" customFormat="1" ht="11.25">
      <c r="B222" s="211"/>
      <c r="C222" s="212"/>
      <c r="D222" s="190" t="s">
        <v>195</v>
      </c>
      <c r="E222" s="212"/>
      <c r="F222" s="214" t="s">
        <v>374</v>
      </c>
      <c r="G222" s="212"/>
      <c r="H222" s="215">
        <v>47.38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195</v>
      </c>
      <c r="AU222" s="221" t="s">
        <v>88</v>
      </c>
      <c r="AV222" s="14" t="s">
        <v>88</v>
      </c>
      <c r="AW222" s="14" t="s">
        <v>4</v>
      </c>
      <c r="AX222" s="14" t="s">
        <v>86</v>
      </c>
      <c r="AY222" s="221" t="s">
        <v>127</v>
      </c>
    </row>
    <row r="223" spans="2:63" s="12" customFormat="1" ht="22.9" customHeight="1">
      <c r="B223" s="161"/>
      <c r="C223" s="162"/>
      <c r="D223" s="163" t="s">
        <v>77</v>
      </c>
      <c r="E223" s="175" t="s">
        <v>244</v>
      </c>
      <c r="F223" s="175" t="s">
        <v>375</v>
      </c>
      <c r="G223" s="162"/>
      <c r="H223" s="162"/>
      <c r="I223" s="165"/>
      <c r="J223" s="176">
        <f>BK223</f>
        <v>0</v>
      </c>
      <c r="K223" s="162"/>
      <c r="L223" s="167"/>
      <c r="M223" s="168"/>
      <c r="N223" s="169"/>
      <c r="O223" s="169"/>
      <c r="P223" s="170">
        <f>SUM(P224:P227)</f>
        <v>0</v>
      </c>
      <c r="Q223" s="169"/>
      <c r="R223" s="170">
        <f>SUM(R224:R227)</f>
        <v>0</v>
      </c>
      <c r="S223" s="169"/>
      <c r="T223" s="171">
        <f>SUM(T224:T227)</f>
        <v>7.168</v>
      </c>
      <c r="AR223" s="172" t="s">
        <v>86</v>
      </c>
      <c r="AT223" s="173" t="s">
        <v>77</v>
      </c>
      <c r="AU223" s="173" t="s">
        <v>86</v>
      </c>
      <c r="AY223" s="172" t="s">
        <v>127</v>
      </c>
      <c r="BK223" s="174">
        <f>SUM(BK224:BK227)</f>
        <v>0</v>
      </c>
    </row>
    <row r="224" spans="1:65" s="2" customFormat="1" ht="16.5" customHeight="1">
      <c r="A224" s="38"/>
      <c r="B224" s="39"/>
      <c r="C224" s="177" t="s">
        <v>376</v>
      </c>
      <c r="D224" s="177" t="s">
        <v>130</v>
      </c>
      <c r="E224" s="178" t="s">
        <v>377</v>
      </c>
      <c r="F224" s="179" t="s">
        <v>378</v>
      </c>
      <c r="G224" s="180" t="s">
        <v>165</v>
      </c>
      <c r="H224" s="181">
        <v>3.584</v>
      </c>
      <c r="I224" s="182"/>
      <c r="J224" s="183">
        <f>ROUND(I224*H224,2)</f>
        <v>0</v>
      </c>
      <c r="K224" s="179" t="s">
        <v>134</v>
      </c>
      <c r="L224" s="43"/>
      <c r="M224" s="184" t="s">
        <v>32</v>
      </c>
      <c r="N224" s="185" t="s">
        <v>49</v>
      </c>
      <c r="O224" s="68"/>
      <c r="P224" s="186">
        <f>O224*H224</f>
        <v>0</v>
      </c>
      <c r="Q224" s="186">
        <v>0</v>
      </c>
      <c r="R224" s="186">
        <f>Q224*H224</f>
        <v>0</v>
      </c>
      <c r="S224" s="186">
        <v>2</v>
      </c>
      <c r="T224" s="187">
        <f>S224*H224</f>
        <v>7.168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88" t="s">
        <v>151</v>
      </c>
      <c r="AT224" s="188" t="s">
        <v>130</v>
      </c>
      <c r="AU224" s="188" t="s">
        <v>88</v>
      </c>
      <c r="AY224" s="20" t="s">
        <v>127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20" t="s">
        <v>86</v>
      </c>
      <c r="BK224" s="189">
        <f>ROUND(I224*H224,2)</f>
        <v>0</v>
      </c>
      <c r="BL224" s="20" t="s">
        <v>151</v>
      </c>
      <c r="BM224" s="188" t="s">
        <v>379</v>
      </c>
    </row>
    <row r="225" spans="2:51" s="13" customFormat="1" ht="11.25">
      <c r="B225" s="201"/>
      <c r="C225" s="202"/>
      <c r="D225" s="190" t="s">
        <v>195</v>
      </c>
      <c r="E225" s="203" t="s">
        <v>32</v>
      </c>
      <c r="F225" s="204" t="s">
        <v>380</v>
      </c>
      <c r="G225" s="202"/>
      <c r="H225" s="203" t="s">
        <v>32</v>
      </c>
      <c r="I225" s="205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195</v>
      </c>
      <c r="AU225" s="210" t="s">
        <v>88</v>
      </c>
      <c r="AV225" s="13" t="s">
        <v>86</v>
      </c>
      <c r="AW225" s="13" t="s">
        <v>40</v>
      </c>
      <c r="AX225" s="13" t="s">
        <v>78</v>
      </c>
      <c r="AY225" s="210" t="s">
        <v>127</v>
      </c>
    </row>
    <row r="226" spans="2:51" s="14" customFormat="1" ht="11.25">
      <c r="B226" s="211"/>
      <c r="C226" s="212"/>
      <c r="D226" s="190" t="s">
        <v>195</v>
      </c>
      <c r="E226" s="213" t="s">
        <v>32</v>
      </c>
      <c r="F226" s="214" t="s">
        <v>381</v>
      </c>
      <c r="G226" s="212"/>
      <c r="H226" s="215">
        <v>3.584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195</v>
      </c>
      <c r="AU226" s="221" t="s">
        <v>88</v>
      </c>
      <c r="AV226" s="14" t="s">
        <v>88</v>
      </c>
      <c r="AW226" s="14" t="s">
        <v>40</v>
      </c>
      <c r="AX226" s="14" t="s">
        <v>78</v>
      </c>
      <c r="AY226" s="221" t="s">
        <v>127</v>
      </c>
    </row>
    <row r="227" spans="2:51" s="15" customFormat="1" ht="11.25">
      <c r="B227" s="222"/>
      <c r="C227" s="223"/>
      <c r="D227" s="190" t="s">
        <v>195</v>
      </c>
      <c r="E227" s="224" t="s">
        <v>32</v>
      </c>
      <c r="F227" s="225" t="s">
        <v>198</v>
      </c>
      <c r="G227" s="223"/>
      <c r="H227" s="226">
        <v>3.584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195</v>
      </c>
      <c r="AU227" s="232" t="s">
        <v>88</v>
      </c>
      <c r="AV227" s="15" t="s">
        <v>151</v>
      </c>
      <c r="AW227" s="15" t="s">
        <v>40</v>
      </c>
      <c r="AX227" s="15" t="s">
        <v>86</v>
      </c>
      <c r="AY227" s="232" t="s">
        <v>127</v>
      </c>
    </row>
    <row r="228" spans="2:63" s="12" customFormat="1" ht="22.9" customHeight="1">
      <c r="B228" s="161"/>
      <c r="C228" s="162"/>
      <c r="D228" s="163" t="s">
        <v>77</v>
      </c>
      <c r="E228" s="175" t="s">
        <v>382</v>
      </c>
      <c r="F228" s="175" t="s">
        <v>383</v>
      </c>
      <c r="G228" s="162"/>
      <c r="H228" s="162"/>
      <c r="I228" s="165"/>
      <c r="J228" s="176">
        <f>BK228</f>
        <v>0</v>
      </c>
      <c r="K228" s="162"/>
      <c r="L228" s="167"/>
      <c r="M228" s="168"/>
      <c r="N228" s="169"/>
      <c r="O228" s="169"/>
      <c r="P228" s="170">
        <f>SUM(P229:P236)</f>
        <v>0</v>
      </c>
      <c r="Q228" s="169"/>
      <c r="R228" s="170">
        <f>SUM(R229:R236)</f>
        <v>0</v>
      </c>
      <c r="S228" s="169"/>
      <c r="T228" s="171">
        <f>SUM(T229:T236)</f>
        <v>0</v>
      </c>
      <c r="AR228" s="172" t="s">
        <v>86</v>
      </c>
      <c r="AT228" s="173" t="s">
        <v>77</v>
      </c>
      <c r="AU228" s="173" t="s">
        <v>86</v>
      </c>
      <c r="AY228" s="172" t="s">
        <v>127</v>
      </c>
      <c r="BK228" s="174">
        <f>SUM(BK229:BK236)</f>
        <v>0</v>
      </c>
    </row>
    <row r="229" spans="1:65" s="2" customFormat="1" ht="24">
      <c r="A229" s="38"/>
      <c r="B229" s="39"/>
      <c r="C229" s="177" t="s">
        <v>384</v>
      </c>
      <c r="D229" s="177" t="s">
        <v>130</v>
      </c>
      <c r="E229" s="178" t="s">
        <v>385</v>
      </c>
      <c r="F229" s="179" t="s">
        <v>386</v>
      </c>
      <c r="G229" s="180" t="s">
        <v>282</v>
      </c>
      <c r="H229" s="181">
        <v>10.787</v>
      </c>
      <c r="I229" s="182"/>
      <c r="J229" s="183">
        <f>ROUND(I229*H229,2)</f>
        <v>0</v>
      </c>
      <c r="K229" s="179" t="s">
        <v>134</v>
      </c>
      <c r="L229" s="43"/>
      <c r="M229" s="184" t="s">
        <v>32</v>
      </c>
      <c r="N229" s="185" t="s">
        <v>49</v>
      </c>
      <c r="O229" s="68"/>
      <c r="P229" s="186">
        <f>O229*H229</f>
        <v>0</v>
      </c>
      <c r="Q229" s="186">
        <v>0</v>
      </c>
      <c r="R229" s="186">
        <f>Q229*H229</f>
        <v>0</v>
      </c>
      <c r="S229" s="186">
        <v>0</v>
      </c>
      <c r="T229" s="18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88" t="s">
        <v>151</v>
      </c>
      <c r="AT229" s="188" t="s">
        <v>130</v>
      </c>
      <c r="AU229" s="188" t="s">
        <v>88</v>
      </c>
      <c r="AY229" s="20" t="s">
        <v>127</v>
      </c>
      <c r="BE229" s="189">
        <f>IF(N229="základní",J229,0)</f>
        <v>0</v>
      </c>
      <c r="BF229" s="189">
        <f>IF(N229="snížená",J229,0)</f>
        <v>0</v>
      </c>
      <c r="BG229" s="189">
        <f>IF(N229="zákl. přenesená",J229,0)</f>
        <v>0</v>
      </c>
      <c r="BH229" s="189">
        <f>IF(N229="sníž. přenesená",J229,0)</f>
        <v>0</v>
      </c>
      <c r="BI229" s="189">
        <f>IF(N229="nulová",J229,0)</f>
        <v>0</v>
      </c>
      <c r="BJ229" s="20" t="s">
        <v>86</v>
      </c>
      <c r="BK229" s="189">
        <f>ROUND(I229*H229,2)</f>
        <v>0</v>
      </c>
      <c r="BL229" s="20" t="s">
        <v>151</v>
      </c>
      <c r="BM229" s="188" t="s">
        <v>387</v>
      </c>
    </row>
    <row r="230" spans="1:65" s="2" customFormat="1" ht="21.75" customHeight="1">
      <c r="A230" s="38"/>
      <c r="B230" s="39"/>
      <c r="C230" s="177" t="s">
        <v>388</v>
      </c>
      <c r="D230" s="177" t="s">
        <v>130</v>
      </c>
      <c r="E230" s="178" t="s">
        <v>389</v>
      </c>
      <c r="F230" s="179" t="s">
        <v>390</v>
      </c>
      <c r="G230" s="180" t="s">
        <v>282</v>
      </c>
      <c r="H230" s="181">
        <v>10.787</v>
      </c>
      <c r="I230" s="182"/>
      <c r="J230" s="183">
        <f>ROUND(I230*H230,2)</f>
        <v>0</v>
      </c>
      <c r="K230" s="179" t="s">
        <v>134</v>
      </c>
      <c r="L230" s="43"/>
      <c r="M230" s="184" t="s">
        <v>32</v>
      </c>
      <c r="N230" s="185" t="s">
        <v>49</v>
      </c>
      <c r="O230" s="68"/>
      <c r="P230" s="186">
        <f>O230*H230</f>
        <v>0</v>
      </c>
      <c r="Q230" s="186">
        <v>0</v>
      </c>
      <c r="R230" s="186">
        <f>Q230*H230</f>
        <v>0</v>
      </c>
      <c r="S230" s="186">
        <v>0</v>
      </c>
      <c r="T230" s="18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88" t="s">
        <v>151</v>
      </c>
      <c r="AT230" s="188" t="s">
        <v>130</v>
      </c>
      <c r="AU230" s="188" t="s">
        <v>88</v>
      </c>
      <c r="AY230" s="20" t="s">
        <v>127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20" t="s">
        <v>86</v>
      </c>
      <c r="BK230" s="189">
        <f>ROUND(I230*H230,2)</f>
        <v>0</v>
      </c>
      <c r="BL230" s="20" t="s">
        <v>151</v>
      </c>
      <c r="BM230" s="188" t="s">
        <v>391</v>
      </c>
    </row>
    <row r="231" spans="1:65" s="2" customFormat="1" ht="24">
      <c r="A231" s="38"/>
      <c r="B231" s="39"/>
      <c r="C231" s="177" t="s">
        <v>392</v>
      </c>
      <c r="D231" s="177" t="s">
        <v>130</v>
      </c>
      <c r="E231" s="178" t="s">
        <v>393</v>
      </c>
      <c r="F231" s="179" t="s">
        <v>394</v>
      </c>
      <c r="G231" s="180" t="s">
        <v>282</v>
      </c>
      <c r="H231" s="181">
        <v>366.758</v>
      </c>
      <c r="I231" s="182"/>
      <c r="J231" s="183">
        <f>ROUND(I231*H231,2)</f>
        <v>0</v>
      </c>
      <c r="K231" s="179" t="s">
        <v>134</v>
      </c>
      <c r="L231" s="43"/>
      <c r="M231" s="184" t="s">
        <v>32</v>
      </c>
      <c r="N231" s="185" t="s">
        <v>49</v>
      </c>
      <c r="O231" s="68"/>
      <c r="P231" s="186">
        <f>O231*H231</f>
        <v>0</v>
      </c>
      <c r="Q231" s="186">
        <v>0</v>
      </c>
      <c r="R231" s="186">
        <f>Q231*H231</f>
        <v>0</v>
      </c>
      <c r="S231" s="186">
        <v>0</v>
      </c>
      <c r="T231" s="18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88" t="s">
        <v>151</v>
      </c>
      <c r="AT231" s="188" t="s">
        <v>130</v>
      </c>
      <c r="AU231" s="188" t="s">
        <v>88</v>
      </c>
      <c r="AY231" s="20" t="s">
        <v>127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20" t="s">
        <v>86</v>
      </c>
      <c r="BK231" s="189">
        <f>ROUND(I231*H231,2)</f>
        <v>0</v>
      </c>
      <c r="BL231" s="20" t="s">
        <v>151</v>
      </c>
      <c r="BM231" s="188" t="s">
        <v>395</v>
      </c>
    </row>
    <row r="232" spans="2:51" s="13" customFormat="1" ht="11.25">
      <c r="B232" s="201"/>
      <c r="C232" s="202"/>
      <c r="D232" s="190" t="s">
        <v>195</v>
      </c>
      <c r="E232" s="203" t="s">
        <v>32</v>
      </c>
      <c r="F232" s="204" t="s">
        <v>396</v>
      </c>
      <c r="G232" s="202"/>
      <c r="H232" s="203" t="s">
        <v>32</v>
      </c>
      <c r="I232" s="205"/>
      <c r="J232" s="202"/>
      <c r="K232" s="202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195</v>
      </c>
      <c r="AU232" s="210" t="s">
        <v>88</v>
      </c>
      <c r="AV232" s="13" t="s">
        <v>86</v>
      </c>
      <c r="AW232" s="13" t="s">
        <v>40</v>
      </c>
      <c r="AX232" s="13" t="s">
        <v>78</v>
      </c>
      <c r="AY232" s="210" t="s">
        <v>127</v>
      </c>
    </row>
    <row r="233" spans="2:51" s="14" customFormat="1" ht="11.25">
      <c r="B233" s="211"/>
      <c r="C233" s="212"/>
      <c r="D233" s="190" t="s">
        <v>195</v>
      </c>
      <c r="E233" s="213" t="s">
        <v>32</v>
      </c>
      <c r="F233" s="214" t="s">
        <v>397</v>
      </c>
      <c r="G233" s="212"/>
      <c r="H233" s="215">
        <v>366.758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195</v>
      </c>
      <c r="AU233" s="221" t="s">
        <v>88</v>
      </c>
      <c r="AV233" s="14" t="s">
        <v>88</v>
      </c>
      <c r="AW233" s="14" t="s">
        <v>40</v>
      </c>
      <c r="AX233" s="14" t="s">
        <v>86</v>
      </c>
      <c r="AY233" s="221" t="s">
        <v>127</v>
      </c>
    </row>
    <row r="234" spans="1:65" s="2" customFormat="1" ht="24">
      <c r="A234" s="38"/>
      <c r="B234" s="39"/>
      <c r="C234" s="177" t="s">
        <v>398</v>
      </c>
      <c r="D234" s="177" t="s">
        <v>130</v>
      </c>
      <c r="E234" s="178" t="s">
        <v>399</v>
      </c>
      <c r="F234" s="179" t="s">
        <v>400</v>
      </c>
      <c r="G234" s="180" t="s">
        <v>282</v>
      </c>
      <c r="H234" s="181">
        <v>7.168</v>
      </c>
      <c r="I234" s="182"/>
      <c r="J234" s="183">
        <f>ROUND(I234*H234,2)</f>
        <v>0</v>
      </c>
      <c r="K234" s="179" t="s">
        <v>134</v>
      </c>
      <c r="L234" s="43"/>
      <c r="M234" s="184" t="s">
        <v>32</v>
      </c>
      <c r="N234" s="185" t="s">
        <v>49</v>
      </c>
      <c r="O234" s="68"/>
      <c r="P234" s="186">
        <f>O234*H234</f>
        <v>0</v>
      </c>
      <c r="Q234" s="186">
        <v>0</v>
      </c>
      <c r="R234" s="186">
        <f>Q234*H234</f>
        <v>0</v>
      </c>
      <c r="S234" s="186">
        <v>0</v>
      </c>
      <c r="T234" s="18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88" t="s">
        <v>151</v>
      </c>
      <c r="AT234" s="188" t="s">
        <v>130</v>
      </c>
      <c r="AU234" s="188" t="s">
        <v>88</v>
      </c>
      <c r="AY234" s="20" t="s">
        <v>127</v>
      </c>
      <c r="BE234" s="189">
        <f>IF(N234="základní",J234,0)</f>
        <v>0</v>
      </c>
      <c r="BF234" s="189">
        <f>IF(N234="snížená",J234,0)</f>
        <v>0</v>
      </c>
      <c r="BG234" s="189">
        <f>IF(N234="zákl. přenesená",J234,0)</f>
        <v>0</v>
      </c>
      <c r="BH234" s="189">
        <f>IF(N234="sníž. přenesená",J234,0)</f>
        <v>0</v>
      </c>
      <c r="BI234" s="189">
        <f>IF(N234="nulová",J234,0)</f>
        <v>0</v>
      </c>
      <c r="BJ234" s="20" t="s">
        <v>86</v>
      </c>
      <c r="BK234" s="189">
        <f>ROUND(I234*H234,2)</f>
        <v>0</v>
      </c>
      <c r="BL234" s="20" t="s">
        <v>151</v>
      </c>
      <c r="BM234" s="188" t="s">
        <v>401</v>
      </c>
    </row>
    <row r="235" spans="1:65" s="2" customFormat="1" ht="24">
      <c r="A235" s="38"/>
      <c r="B235" s="39"/>
      <c r="C235" s="177" t="s">
        <v>402</v>
      </c>
      <c r="D235" s="177" t="s">
        <v>130</v>
      </c>
      <c r="E235" s="178" t="s">
        <v>403</v>
      </c>
      <c r="F235" s="179" t="s">
        <v>404</v>
      </c>
      <c r="G235" s="180" t="s">
        <v>282</v>
      </c>
      <c r="H235" s="181">
        <v>0.842</v>
      </c>
      <c r="I235" s="182"/>
      <c r="J235" s="183">
        <f>ROUND(I235*H235,2)</f>
        <v>0</v>
      </c>
      <c r="K235" s="179" t="s">
        <v>134</v>
      </c>
      <c r="L235" s="43"/>
      <c r="M235" s="184" t="s">
        <v>32</v>
      </c>
      <c r="N235" s="185" t="s">
        <v>49</v>
      </c>
      <c r="O235" s="68"/>
      <c r="P235" s="186">
        <f>O235*H235</f>
        <v>0</v>
      </c>
      <c r="Q235" s="186">
        <v>0</v>
      </c>
      <c r="R235" s="186">
        <f>Q235*H235</f>
        <v>0</v>
      </c>
      <c r="S235" s="186">
        <v>0</v>
      </c>
      <c r="T235" s="18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88" t="s">
        <v>151</v>
      </c>
      <c r="AT235" s="188" t="s">
        <v>130</v>
      </c>
      <c r="AU235" s="188" t="s">
        <v>88</v>
      </c>
      <c r="AY235" s="20" t="s">
        <v>127</v>
      </c>
      <c r="BE235" s="189">
        <f>IF(N235="základní",J235,0)</f>
        <v>0</v>
      </c>
      <c r="BF235" s="189">
        <f>IF(N235="snížená",J235,0)</f>
        <v>0</v>
      </c>
      <c r="BG235" s="189">
        <f>IF(N235="zákl. přenesená",J235,0)</f>
        <v>0</v>
      </c>
      <c r="BH235" s="189">
        <f>IF(N235="sníž. přenesená",J235,0)</f>
        <v>0</v>
      </c>
      <c r="BI235" s="189">
        <f>IF(N235="nulová",J235,0)</f>
        <v>0</v>
      </c>
      <c r="BJ235" s="20" t="s">
        <v>86</v>
      </c>
      <c r="BK235" s="189">
        <f>ROUND(I235*H235,2)</f>
        <v>0</v>
      </c>
      <c r="BL235" s="20" t="s">
        <v>151</v>
      </c>
      <c r="BM235" s="188" t="s">
        <v>405</v>
      </c>
    </row>
    <row r="236" spans="1:65" s="2" customFormat="1" ht="16.5" customHeight="1">
      <c r="A236" s="38"/>
      <c r="B236" s="39"/>
      <c r="C236" s="177" t="s">
        <v>406</v>
      </c>
      <c r="D236" s="177" t="s">
        <v>130</v>
      </c>
      <c r="E236" s="178" t="s">
        <v>407</v>
      </c>
      <c r="F236" s="179" t="s">
        <v>408</v>
      </c>
      <c r="G236" s="180" t="s">
        <v>312</v>
      </c>
      <c r="H236" s="181">
        <v>2777</v>
      </c>
      <c r="I236" s="182"/>
      <c r="J236" s="183">
        <f>ROUND(I236*H236,2)</f>
        <v>0</v>
      </c>
      <c r="K236" s="179" t="s">
        <v>32</v>
      </c>
      <c r="L236" s="43"/>
      <c r="M236" s="184" t="s">
        <v>32</v>
      </c>
      <c r="N236" s="185" t="s">
        <v>49</v>
      </c>
      <c r="O236" s="68"/>
      <c r="P236" s="186">
        <f>O236*H236</f>
        <v>0</v>
      </c>
      <c r="Q236" s="186">
        <v>0</v>
      </c>
      <c r="R236" s="186">
        <f>Q236*H236</f>
        <v>0</v>
      </c>
      <c r="S236" s="186">
        <v>0</v>
      </c>
      <c r="T236" s="18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8" t="s">
        <v>151</v>
      </c>
      <c r="AT236" s="188" t="s">
        <v>130</v>
      </c>
      <c r="AU236" s="188" t="s">
        <v>88</v>
      </c>
      <c r="AY236" s="20" t="s">
        <v>127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20" t="s">
        <v>86</v>
      </c>
      <c r="BK236" s="189">
        <f>ROUND(I236*H236,2)</f>
        <v>0</v>
      </c>
      <c r="BL236" s="20" t="s">
        <v>151</v>
      </c>
      <c r="BM236" s="188" t="s">
        <v>409</v>
      </c>
    </row>
    <row r="237" spans="2:63" s="12" customFormat="1" ht="22.9" customHeight="1">
      <c r="B237" s="161"/>
      <c r="C237" s="162"/>
      <c r="D237" s="163" t="s">
        <v>77</v>
      </c>
      <c r="E237" s="175" t="s">
        <v>410</v>
      </c>
      <c r="F237" s="175" t="s">
        <v>411</v>
      </c>
      <c r="G237" s="162"/>
      <c r="H237" s="162"/>
      <c r="I237" s="165"/>
      <c r="J237" s="176">
        <f>BK237</f>
        <v>0</v>
      </c>
      <c r="K237" s="162"/>
      <c r="L237" s="167"/>
      <c r="M237" s="168"/>
      <c r="N237" s="169"/>
      <c r="O237" s="169"/>
      <c r="P237" s="170">
        <f>P238</f>
        <v>0</v>
      </c>
      <c r="Q237" s="169"/>
      <c r="R237" s="170">
        <f>R238</f>
        <v>0</v>
      </c>
      <c r="S237" s="169"/>
      <c r="T237" s="171">
        <f>T238</f>
        <v>0</v>
      </c>
      <c r="AR237" s="172" t="s">
        <v>86</v>
      </c>
      <c r="AT237" s="173" t="s">
        <v>77</v>
      </c>
      <c r="AU237" s="173" t="s">
        <v>86</v>
      </c>
      <c r="AY237" s="172" t="s">
        <v>127</v>
      </c>
      <c r="BK237" s="174">
        <f>BK238</f>
        <v>0</v>
      </c>
    </row>
    <row r="238" spans="1:65" s="2" customFormat="1" ht="16.5" customHeight="1">
      <c r="A238" s="38"/>
      <c r="B238" s="39"/>
      <c r="C238" s="177" t="s">
        <v>412</v>
      </c>
      <c r="D238" s="177" t="s">
        <v>130</v>
      </c>
      <c r="E238" s="178" t="s">
        <v>413</v>
      </c>
      <c r="F238" s="179" t="s">
        <v>414</v>
      </c>
      <c r="G238" s="180" t="s">
        <v>282</v>
      </c>
      <c r="H238" s="181">
        <v>0.028</v>
      </c>
      <c r="I238" s="182"/>
      <c r="J238" s="183">
        <f>ROUND(I238*H238,2)</f>
        <v>0</v>
      </c>
      <c r="K238" s="179" t="s">
        <v>134</v>
      </c>
      <c r="L238" s="43"/>
      <c r="M238" s="184" t="s">
        <v>32</v>
      </c>
      <c r="N238" s="185" t="s">
        <v>49</v>
      </c>
      <c r="O238" s="68"/>
      <c r="P238" s="186">
        <f>O238*H238</f>
        <v>0</v>
      </c>
      <c r="Q238" s="186">
        <v>0</v>
      </c>
      <c r="R238" s="186">
        <f>Q238*H238</f>
        <v>0</v>
      </c>
      <c r="S238" s="186">
        <v>0</v>
      </c>
      <c r="T238" s="18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88" t="s">
        <v>151</v>
      </c>
      <c r="AT238" s="188" t="s">
        <v>130</v>
      </c>
      <c r="AU238" s="188" t="s">
        <v>88</v>
      </c>
      <c r="AY238" s="20" t="s">
        <v>127</v>
      </c>
      <c r="BE238" s="189">
        <f>IF(N238="základní",J238,0)</f>
        <v>0</v>
      </c>
      <c r="BF238" s="189">
        <f>IF(N238="snížená",J238,0)</f>
        <v>0</v>
      </c>
      <c r="BG238" s="189">
        <f>IF(N238="zákl. přenesená",J238,0)</f>
        <v>0</v>
      </c>
      <c r="BH238" s="189">
        <f>IF(N238="sníž. přenesená",J238,0)</f>
        <v>0</v>
      </c>
      <c r="BI238" s="189">
        <f>IF(N238="nulová",J238,0)</f>
        <v>0</v>
      </c>
      <c r="BJ238" s="20" t="s">
        <v>86</v>
      </c>
      <c r="BK238" s="189">
        <f>ROUND(I238*H238,2)</f>
        <v>0</v>
      </c>
      <c r="BL238" s="20" t="s">
        <v>151</v>
      </c>
      <c r="BM238" s="188" t="s">
        <v>415</v>
      </c>
    </row>
    <row r="239" spans="2:63" s="12" customFormat="1" ht="25.9" customHeight="1">
      <c r="B239" s="161"/>
      <c r="C239" s="162"/>
      <c r="D239" s="163" t="s">
        <v>77</v>
      </c>
      <c r="E239" s="164" t="s">
        <v>416</v>
      </c>
      <c r="F239" s="164" t="s">
        <v>417</v>
      </c>
      <c r="G239" s="162"/>
      <c r="H239" s="162"/>
      <c r="I239" s="165"/>
      <c r="J239" s="166">
        <f>BK239</f>
        <v>0</v>
      </c>
      <c r="K239" s="162"/>
      <c r="L239" s="167"/>
      <c r="M239" s="168"/>
      <c r="N239" s="169"/>
      <c r="O239" s="169"/>
      <c r="P239" s="170">
        <f>P240+P245</f>
        <v>0</v>
      </c>
      <c r="Q239" s="169"/>
      <c r="R239" s="170">
        <f>R240+R245</f>
        <v>0</v>
      </c>
      <c r="S239" s="169"/>
      <c r="T239" s="171">
        <f>T240+T245</f>
        <v>3.6188800000000003</v>
      </c>
      <c r="AR239" s="172" t="s">
        <v>88</v>
      </c>
      <c r="AT239" s="173" t="s">
        <v>77</v>
      </c>
      <c r="AU239" s="173" t="s">
        <v>78</v>
      </c>
      <c r="AY239" s="172" t="s">
        <v>127</v>
      </c>
      <c r="BK239" s="174">
        <f>BK240+BK245</f>
        <v>0</v>
      </c>
    </row>
    <row r="240" spans="2:63" s="12" customFormat="1" ht="22.9" customHeight="1">
      <c r="B240" s="161"/>
      <c r="C240" s="162"/>
      <c r="D240" s="163" t="s">
        <v>77</v>
      </c>
      <c r="E240" s="175" t="s">
        <v>418</v>
      </c>
      <c r="F240" s="175" t="s">
        <v>419</v>
      </c>
      <c r="G240" s="162"/>
      <c r="H240" s="162"/>
      <c r="I240" s="165"/>
      <c r="J240" s="176">
        <f>BK240</f>
        <v>0</v>
      </c>
      <c r="K240" s="162"/>
      <c r="L240" s="167"/>
      <c r="M240" s="168"/>
      <c r="N240" s="169"/>
      <c r="O240" s="169"/>
      <c r="P240" s="170">
        <f>SUM(P241:P244)</f>
        <v>0</v>
      </c>
      <c r="Q240" s="169"/>
      <c r="R240" s="170">
        <f>SUM(R241:R244)</f>
        <v>0</v>
      </c>
      <c r="S240" s="169"/>
      <c r="T240" s="171">
        <f>SUM(T241:T244)</f>
        <v>2.77728</v>
      </c>
      <c r="AR240" s="172" t="s">
        <v>88</v>
      </c>
      <c r="AT240" s="173" t="s">
        <v>77</v>
      </c>
      <c r="AU240" s="173" t="s">
        <v>86</v>
      </c>
      <c r="AY240" s="172" t="s">
        <v>127</v>
      </c>
      <c r="BK240" s="174">
        <f>SUM(BK241:BK244)</f>
        <v>0</v>
      </c>
    </row>
    <row r="241" spans="1:65" s="2" customFormat="1" ht="16.5" customHeight="1">
      <c r="A241" s="38"/>
      <c r="B241" s="39"/>
      <c r="C241" s="177" t="s">
        <v>420</v>
      </c>
      <c r="D241" s="177" t="s">
        <v>130</v>
      </c>
      <c r="E241" s="178" t="s">
        <v>421</v>
      </c>
      <c r="F241" s="179" t="s">
        <v>422</v>
      </c>
      <c r="G241" s="180" t="s">
        <v>161</v>
      </c>
      <c r="H241" s="181">
        <v>84.16</v>
      </c>
      <c r="I241" s="182"/>
      <c r="J241" s="183">
        <f>ROUND(I241*H241,2)</f>
        <v>0</v>
      </c>
      <c r="K241" s="179" t="s">
        <v>134</v>
      </c>
      <c r="L241" s="43"/>
      <c r="M241" s="184" t="s">
        <v>32</v>
      </c>
      <c r="N241" s="185" t="s">
        <v>49</v>
      </c>
      <c r="O241" s="68"/>
      <c r="P241" s="186">
        <f>O241*H241</f>
        <v>0</v>
      </c>
      <c r="Q241" s="186">
        <v>0</v>
      </c>
      <c r="R241" s="186">
        <f>Q241*H241</f>
        <v>0</v>
      </c>
      <c r="S241" s="186">
        <v>0.033</v>
      </c>
      <c r="T241" s="187">
        <f>S241*H241</f>
        <v>2.77728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8" t="s">
        <v>292</v>
      </c>
      <c r="AT241" s="188" t="s">
        <v>130</v>
      </c>
      <c r="AU241" s="188" t="s">
        <v>88</v>
      </c>
      <c r="AY241" s="20" t="s">
        <v>127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20" t="s">
        <v>86</v>
      </c>
      <c r="BK241" s="189">
        <f>ROUND(I241*H241,2)</f>
        <v>0</v>
      </c>
      <c r="BL241" s="20" t="s">
        <v>292</v>
      </c>
      <c r="BM241" s="188" t="s">
        <v>423</v>
      </c>
    </row>
    <row r="242" spans="2:51" s="13" customFormat="1" ht="11.25">
      <c r="B242" s="201"/>
      <c r="C242" s="202"/>
      <c r="D242" s="190" t="s">
        <v>195</v>
      </c>
      <c r="E242" s="203" t="s">
        <v>32</v>
      </c>
      <c r="F242" s="204" t="s">
        <v>424</v>
      </c>
      <c r="G242" s="202"/>
      <c r="H242" s="203" t="s">
        <v>32</v>
      </c>
      <c r="I242" s="205"/>
      <c r="J242" s="202"/>
      <c r="K242" s="202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195</v>
      </c>
      <c r="AU242" s="210" t="s">
        <v>88</v>
      </c>
      <c r="AV242" s="13" t="s">
        <v>86</v>
      </c>
      <c r="AW242" s="13" t="s">
        <v>40</v>
      </c>
      <c r="AX242" s="13" t="s">
        <v>78</v>
      </c>
      <c r="AY242" s="210" t="s">
        <v>127</v>
      </c>
    </row>
    <row r="243" spans="2:51" s="14" customFormat="1" ht="11.25">
      <c r="B243" s="211"/>
      <c r="C243" s="212"/>
      <c r="D243" s="190" t="s">
        <v>195</v>
      </c>
      <c r="E243" s="213" t="s">
        <v>32</v>
      </c>
      <c r="F243" s="214" t="s">
        <v>425</v>
      </c>
      <c r="G243" s="212"/>
      <c r="H243" s="215">
        <v>84.16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195</v>
      </c>
      <c r="AU243" s="221" t="s">
        <v>88</v>
      </c>
      <c r="AV243" s="14" t="s">
        <v>88</v>
      </c>
      <c r="AW243" s="14" t="s">
        <v>40</v>
      </c>
      <c r="AX243" s="14" t="s">
        <v>78</v>
      </c>
      <c r="AY243" s="221" t="s">
        <v>127</v>
      </c>
    </row>
    <row r="244" spans="2:51" s="15" customFormat="1" ht="11.25">
      <c r="B244" s="222"/>
      <c r="C244" s="223"/>
      <c r="D244" s="190" t="s">
        <v>195</v>
      </c>
      <c r="E244" s="224" t="s">
        <v>32</v>
      </c>
      <c r="F244" s="225" t="s">
        <v>198</v>
      </c>
      <c r="G244" s="223"/>
      <c r="H244" s="226">
        <v>84.16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195</v>
      </c>
      <c r="AU244" s="232" t="s">
        <v>88</v>
      </c>
      <c r="AV244" s="15" t="s">
        <v>151</v>
      </c>
      <c r="AW244" s="15" t="s">
        <v>40</v>
      </c>
      <c r="AX244" s="15" t="s">
        <v>86</v>
      </c>
      <c r="AY244" s="232" t="s">
        <v>127</v>
      </c>
    </row>
    <row r="245" spans="2:63" s="12" customFormat="1" ht="22.9" customHeight="1">
      <c r="B245" s="161"/>
      <c r="C245" s="162"/>
      <c r="D245" s="163" t="s">
        <v>77</v>
      </c>
      <c r="E245" s="175" t="s">
        <v>426</v>
      </c>
      <c r="F245" s="175" t="s">
        <v>427</v>
      </c>
      <c r="G245" s="162"/>
      <c r="H245" s="162"/>
      <c r="I245" s="165"/>
      <c r="J245" s="176">
        <f>BK245</f>
        <v>0</v>
      </c>
      <c r="K245" s="162"/>
      <c r="L245" s="167"/>
      <c r="M245" s="168"/>
      <c r="N245" s="169"/>
      <c r="O245" s="169"/>
      <c r="P245" s="170">
        <f>SUM(P246:P249)</f>
        <v>0</v>
      </c>
      <c r="Q245" s="169"/>
      <c r="R245" s="170">
        <f>SUM(R246:R249)</f>
        <v>0</v>
      </c>
      <c r="S245" s="169"/>
      <c r="T245" s="171">
        <f>SUM(T246:T249)</f>
        <v>0.8416</v>
      </c>
      <c r="AR245" s="172" t="s">
        <v>88</v>
      </c>
      <c r="AT245" s="173" t="s">
        <v>77</v>
      </c>
      <c r="AU245" s="173" t="s">
        <v>86</v>
      </c>
      <c r="AY245" s="172" t="s">
        <v>127</v>
      </c>
      <c r="BK245" s="174">
        <f>SUM(BK246:BK249)</f>
        <v>0</v>
      </c>
    </row>
    <row r="246" spans="1:65" s="2" customFormat="1" ht="16.5" customHeight="1">
      <c r="A246" s="38"/>
      <c r="B246" s="39"/>
      <c r="C246" s="177" t="s">
        <v>428</v>
      </c>
      <c r="D246" s="177" t="s">
        <v>130</v>
      </c>
      <c r="E246" s="178" t="s">
        <v>429</v>
      </c>
      <c r="F246" s="179" t="s">
        <v>430</v>
      </c>
      <c r="G246" s="180" t="s">
        <v>161</v>
      </c>
      <c r="H246" s="181">
        <v>84.16</v>
      </c>
      <c r="I246" s="182"/>
      <c r="J246" s="183">
        <f>ROUND(I246*H246,2)</f>
        <v>0</v>
      </c>
      <c r="K246" s="179" t="s">
        <v>134</v>
      </c>
      <c r="L246" s="43"/>
      <c r="M246" s="184" t="s">
        <v>32</v>
      </c>
      <c r="N246" s="185" t="s">
        <v>49</v>
      </c>
      <c r="O246" s="68"/>
      <c r="P246" s="186">
        <f>O246*H246</f>
        <v>0</v>
      </c>
      <c r="Q246" s="186">
        <v>0</v>
      </c>
      <c r="R246" s="186">
        <f>Q246*H246</f>
        <v>0</v>
      </c>
      <c r="S246" s="186">
        <v>0.01</v>
      </c>
      <c r="T246" s="187">
        <f>S246*H246</f>
        <v>0.8416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88" t="s">
        <v>292</v>
      </c>
      <c r="AT246" s="188" t="s">
        <v>130</v>
      </c>
      <c r="AU246" s="188" t="s">
        <v>88</v>
      </c>
      <c r="AY246" s="20" t="s">
        <v>127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20" t="s">
        <v>86</v>
      </c>
      <c r="BK246" s="189">
        <f>ROUND(I246*H246,2)</f>
        <v>0</v>
      </c>
      <c r="BL246" s="20" t="s">
        <v>292</v>
      </c>
      <c r="BM246" s="188" t="s">
        <v>431</v>
      </c>
    </row>
    <row r="247" spans="2:51" s="13" customFormat="1" ht="11.25">
      <c r="B247" s="201"/>
      <c r="C247" s="202"/>
      <c r="D247" s="190" t="s">
        <v>195</v>
      </c>
      <c r="E247" s="203" t="s">
        <v>32</v>
      </c>
      <c r="F247" s="204" t="s">
        <v>424</v>
      </c>
      <c r="G247" s="202"/>
      <c r="H247" s="203" t="s">
        <v>32</v>
      </c>
      <c r="I247" s="205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195</v>
      </c>
      <c r="AU247" s="210" t="s">
        <v>88</v>
      </c>
      <c r="AV247" s="13" t="s">
        <v>86</v>
      </c>
      <c r="AW247" s="13" t="s">
        <v>40</v>
      </c>
      <c r="AX247" s="13" t="s">
        <v>78</v>
      </c>
      <c r="AY247" s="210" t="s">
        <v>127</v>
      </c>
    </row>
    <row r="248" spans="2:51" s="14" customFormat="1" ht="11.25">
      <c r="B248" s="211"/>
      <c r="C248" s="212"/>
      <c r="D248" s="190" t="s">
        <v>195</v>
      </c>
      <c r="E248" s="213" t="s">
        <v>32</v>
      </c>
      <c r="F248" s="214" t="s">
        <v>425</v>
      </c>
      <c r="G248" s="212"/>
      <c r="H248" s="215">
        <v>84.16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195</v>
      </c>
      <c r="AU248" s="221" t="s">
        <v>88</v>
      </c>
      <c r="AV248" s="14" t="s">
        <v>88</v>
      </c>
      <c r="AW248" s="14" t="s">
        <v>40</v>
      </c>
      <c r="AX248" s="14" t="s">
        <v>78</v>
      </c>
      <c r="AY248" s="221" t="s">
        <v>127</v>
      </c>
    </row>
    <row r="249" spans="2:51" s="15" customFormat="1" ht="11.25">
      <c r="B249" s="222"/>
      <c r="C249" s="223"/>
      <c r="D249" s="190" t="s">
        <v>195</v>
      </c>
      <c r="E249" s="224" t="s">
        <v>32</v>
      </c>
      <c r="F249" s="225" t="s">
        <v>198</v>
      </c>
      <c r="G249" s="223"/>
      <c r="H249" s="226">
        <v>84.16</v>
      </c>
      <c r="I249" s="227"/>
      <c r="J249" s="223"/>
      <c r="K249" s="223"/>
      <c r="L249" s="228"/>
      <c r="M249" s="254"/>
      <c r="N249" s="255"/>
      <c r="O249" s="255"/>
      <c r="P249" s="255"/>
      <c r="Q249" s="255"/>
      <c r="R249" s="255"/>
      <c r="S249" s="255"/>
      <c r="T249" s="256"/>
      <c r="AT249" s="232" t="s">
        <v>195</v>
      </c>
      <c r="AU249" s="232" t="s">
        <v>88</v>
      </c>
      <c r="AV249" s="15" t="s">
        <v>151</v>
      </c>
      <c r="AW249" s="15" t="s">
        <v>40</v>
      </c>
      <c r="AX249" s="15" t="s">
        <v>86</v>
      </c>
      <c r="AY249" s="232" t="s">
        <v>127</v>
      </c>
    </row>
    <row r="250" spans="1:31" s="2" customFormat="1" ht="6.95" customHeight="1">
      <c r="A250" s="38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43"/>
      <c r="M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</row>
  </sheetData>
  <sheetProtection algorithmName="SHA-512" hashValue="IQrwkcBewbeuVmaAUBnQImtpTCz7rpWemqxiDUYlrt/Zixy45nBN+qwrvLq9AZJP83COwoZtTf3lKPm9l+2K3A==" saltValue="S2W7GYMFVoA/W8VWYqEhzRPjU0WEa6MPsKwrPESLBiD8wYUiWQIuoT+E701ljvI3SzdR2iunAvPflagqbRNNPA==" spinCount="100000" sheet="1" objects="1" scenarios="1" formatColumns="0" formatRows="0" autoFilter="0"/>
  <autoFilter ref="C87:K24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0" t="s">
        <v>95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3"/>
      <c r="AT3" s="20" t="s">
        <v>88</v>
      </c>
    </row>
    <row r="4" spans="2:46" s="1" customFormat="1" ht="24.95" customHeight="1">
      <c r="B4" s="23"/>
      <c r="D4" s="107" t="s">
        <v>99</v>
      </c>
      <c r="L4" s="23"/>
      <c r="M4" s="108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9" t="s">
        <v>16</v>
      </c>
      <c r="L6" s="23"/>
    </row>
    <row r="7" spans="2:12" s="1" customFormat="1" ht="16.5" customHeight="1">
      <c r="B7" s="23"/>
      <c r="E7" s="408" t="str">
        <f>'Rekapitulace stavby'!K6</f>
        <v>Pěstební skleník SLŠ Žlutice</v>
      </c>
      <c r="F7" s="409"/>
      <c r="G7" s="409"/>
      <c r="H7" s="409"/>
      <c r="L7" s="23"/>
    </row>
    <row r="8" spans="1:31" s="2" customFormat="1" ht="12" customHeight="1">
      <c r="A8" s="38"/>
      <c r="B8" s="43"/>
      <c r="C8" s="38"/>
      <c r="D8" s="109" t="s">
        <v>100</v>
      </c>
      <c r="E8" s="38"/>
      <c r="F8" s="38"/>
      <c r="G8" s="38"/>
      <c r="H8" s="38"/>
      <c r="I8" s="38"/>
      <c r="J8" s="38"/>
      <c r="K8" s="38"/>
      <c r="L8" s="11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3"/>
      <c r="C9" s="38"/>
      <c r="D9" s="38"/>
      <c r="E9" s="410" t="s">
        <v>432</v>
      </c>
      <c r="F9" s="411"/>
      <c r="G9" s="411"/>
      <c r="H9" s="411"/>
      <c r="I9" s="38"/>
      <c r="J9" s="38"/>
      <c r="K9" s="38"/>
      <c r="L9" s="11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1.25">
      <c r="A10" s="38"/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11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3"/>
      <c r="C11" s="38"/>
      <c r="D11" s="109" t="s">
        <v>18</v>
      </c>
      <c r="E11" s="38"/>
      <c r="F11" s="111" t="s">
        <v>32</v>
      </c>
      <c r="G11" s="38"/>
      <c r="H11" s="38"/>
      <c r="I11" s="109" t="s">
        <v>20</v>
      </c>
      <c r="J11" s="111" t="s">
        <v>32</v>
      </c>
      <c r="K11" s="38"/>
      <c r="L11" s="11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3"/>
      <c r="C12" s="38"/>
      <c r="D12" s="109" t="s">
        <v>22</v>
      </c>
      <c r="E12" s="38"/>
      <c r="F12" s="111" t="s">
        <v>23</v>
      </c>
      <c r="G12" s="38"/>
      <c r="H12" s="38"/>
      <c r="I12" s="109" t="s">
        <v>24</v>
      </c>
      <c r="J12" s="112" t="str">
        <f>'Rekapitulace stavby'!AN8</f>
        <v>20.4.2021</v>
      </c>
      <c r="K12" s="38"/>
      <c r="L12" s="11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9" customHeight="1">
      <c r="A13" s="38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11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09" t="s">
        <v>30</v>
      </c>
      <c r="E14" s="38"/>
      <c r="F14" s="38"/>
      <c r="G14" s="38"/>
      <c r="H14" s="38"/>
      <c r="I14" s="109" t="s">
        <v>31</v>
      </c>
      <c r="J14" s="111" t="str">
        <f>IF('Rekapitulace stavby'!AN10="","",'Rekapitulace stavby'!AN10)</f>
        <v/>
      </c>
      <c r="K14" s="38"/>
      <c r="L14" s="11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3"/>
      <c r="C15" s="38"/>
      <c r="D15" s="38"/>
      <c r="E15" s="111" t="str">
        <f>IF('Rekapitulace stavby'!E11="","",'Rekapitulace stavby'!E11)</f>
        <v xml:space="preserve"> </v>
      </c>
      <c r="F15" s="38"/>
      <c r="G15" s="38"/>
      <c r="H15" s="38"/>
      <c r="I15" s="109" t="s">
        <v>34</v>
      </c>
      <c r="J15" s="111" t="str">
        <f>IF('Rekapitulace stavby'!AN11="","",'Rekapitulace stavby'!AN11)</f>
        <v/>
      </c>
      <c r="K15" s="38"/>
      <c r="L15" s="11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11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3"/>
      <c r="C17" s="38"/>
      <c r="D17" s="109" t="s">
        <v>35</v>
      </c>
      <c r="E17" s="38"/>
      <c r="F17" s="38"/>
      <c r="G17" s="38"/>
      <c r="H17" s="38"/>
      <c r="I17" s="109" t="s">
        <v>31</v>
      </c>
      <c r="J17" s="33" t="str">
        <f>'Rekapitulace stavby'!AN13</f>
        <v>Vyplň údaj</v>
      </c>
      <c r="K17" s="38"/>
      <c r="L17" s="11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3"/>
      <c r="C18" s="38"/>
      <c r="D18" s="38"/>
      <c r="E18" s="412" t="str">
        <f>'Rekapitulace stavby'!E14</f>
        <v>Vyplň údaj</v>
      </c>
      <c r="F18" s="413"/>
      <c r="G18" s="413"/>
      <c r="H18" s="413"/>
      <c r="I18" s="109" t="s">
        <v>34</v>
      </c>
      <c r="J18" s="33" t="str">
        <f>'Rekapitulace stavby'!AN14</f>
        <v>Vyplň údaj</v>
      </c>
      <c r="K18" s="38"/>
      <c r="L18" s="11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3"/>
      <c r="C19" s="38"/>
      <c r="D19" s="38"/>
      <c r="E19" s="38"/>
      <c r="F19" s="38"/>
      <c r="G19" s="38"/>
      <c r="H19" s="38"/>
      <c r="I19" s="38"/>
      <c r="J19" s="38"/>
      <c r="K19" s="38"/>
      <c r="L19" s="11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3"/>
      <c r="C20" s="38"/>
      <c r="D20" s="109" t="s">
        <v>37</v>
      </c>
      <c r="E20" s="38"/>
      <c r="F20" s="38"/>
      <c r="G20" s="38"/>
      <c r="H20" s="38"/>
      <c r="I20" s="109" t="s">
        <v>31</v>
      </c>
      <c r="J20" s="111" t="str">
        <f>IF('Rekapitulace stavby'!AN16="","",'Rekapitulace stavby'!AN16)</f>
        <v>10168834</v>
      </c>
      <c r="K20" s="38"/>
      <c r="L20" s="11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3"/>
      <c r="C21" s="38"/>
      <c r="D21" s="38"/>
      <c r="E21" s="111" t="str">
        <f>IF('Rekapitulace stavby'!E17="","",'Rekapitulace stavby'!E17)</f>
        <v>Jan Tříska</v>
      </c>
      <c r="F21" s="38"/>
      <c r="G21" s="38"/>
      <c r="H21" s="38"/>
      <c r="I21" s="109" t="s">
        <v>34</v>
      </c>
      <c r="J21" s="111" t="str">
        <f>IF('Rekapitulace stavby'!AN17="","",'Rekapitulace stavby'!AN17)</f>
        <v/>
      </c>
      <c r="K21" s="38"/>
      <c r="L21" s="11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11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3"/>
      <c r="C23" s="38"/>
      <c r="D23" s="109" t="s">
        <v>41</v>
      </c>
      <c r="E23" s="38"/>
      <c r="F23" s="38"/>
      <c r="G23" s="38"/>
      <c r="H23" s="38"/>
      <c r="I23" s="109" t="s">
        <v>31</v>
      </c>
      <c r="J23" s="111" t="str">
        <f>IF('Rekapitulace stavby'!AN19="","",'Rekapitulace stavby'!AN19)</f>
        <v/>
      </c>
      <c r="K23" s="38"/>
      <c r="L23" s="11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3"/>
      <c r="C24" s="38"/>
      <c r="D24" s="38"/>
      <c r="E24" s="111" t="str">
        <f>IF('Rekapitulace stavby'!E20="","",'Rekapitulace stavby'!E20)</f>
        <v xml:space="preserve"> </v>
      </c>
      <c r="F24" s="38"/>
      <c r="G24" s="38"/>
      <c r="H24" s="38"/>
      <c r="I24" s="109" t="s">
        <v>34</v>
      </c>
      <c r="J24" s="111" t="str">
        <f>IF('Rekapitulace stavby'!AN20="","",'Rekapitulace stavby'!AN20)</f>
        <v/>
      </c>
      <c r="K24" s="38"/>
      <c r="L24" s="11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3"/>
      <c r="C25" s="38"/>
      <c r="D25" s="38"/>
      <c r="E25" s="38"/>
      <c r="F25" s="38"/>
      <c r="G25" s="38"/>
      <c r="H25" s="38"/>
      <c r="I25" s="38"/>
      <c r="J25" s="38"/>
      <c r="K25" s="38"/>
      <c r="L25" s="11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3"/>
      <c r="C26" s="38"/>
      <c r="D26" s="109" t="s">
        <v>42</v>
      </c>
      <c r="E26" s="38"/>
      <c r="F26" s="38"/>
      <c r="G26" s="38"/>
      <c r="H26" s="38"/>
      <c r="I26" s="38"/>
      <c r="J26" s="38"/>
      <c r="K26" s="38"/>
      <c r="L26" s="11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3"/>
      <c r="B27" s="114"/>
      <c r="C27" s="113"/>
      <c r="D27" s="113"/>
      <c r="E27" s="414" t="s">
        <v>32</v>
      </c>
      <c r="F27" s="414"/>
      <c r="G27" s="414"/>
      <c r="H27" s="414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11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3"/>
      <c r="C29" s="38"/>
      <c r="D29" s="116"/>
      <c r="E29" s="116"/>
      <c r="F29" s="116"/>
      <c r="G29" s="116"/>
      <c r="H29" s="116"/>
      <c r="I29" s="116"/>
      <c r="J29" s="116"/>
      <c r="K29" s="116"/>
      <c r="L29" s="11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35" customHeight="1">
      <c r="A30" s="38"/>
      <c r="B30" s="43"/>
      <c r="C30" s="38"/>
      <c r="D30" s="117" t="s">
        <v>44</v>
      </c>
      <c r="E30" s="38"/>
      <c r="F30" s="38"/>
      <c r="G30" s="38"/>
      <c r="H30" s="38"/>
      <c r="I30" s="38"/>
      <c r="J30" s="118">
        <f>ROUND(J92,2)</f>
        <v>0</v>
      </c>
      <c r="K30" s="38"/>
      <c r="L30" s="11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16"/>
      <c r="E31" s="116"/>
      <c r="F31" s="116"/>
      <c r="G31" s="116"/>
      <c r="H31" s="116"/>
      <c r="I31" s="116"/>
      <c r="J31" s="116"/>
      <c r="K31" s="116"/>
      <c r="L31" s="11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5" customHeight="1">
      <c r="A32" s="38"/>
      <c r="B32" s="43"/>
      <c r="C32" s="38"/>
      <c r="D32" s="38"/>
      <c r="E32" s="38"/>
      <c r="F32" s="119" t="s">
        <v>46</v>
      </c>
      <c r="G32" s="38"/>
      <c r="H32" s="38"/>
      <c r="I32" s="119" t="s">
        <v>45</v>
      </c>
      <c r="J32" s="119" t="s">
        <v>47</v>
      </c>
      <c r="K32" s="38"/>
      <c r="L32" s="11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5" customHeight="1">
      <c r="A33" s="38"/>
      <c r="B33" s="43"/>
      <c r="C33" s="38"/>
      <c r="D33" s="120" t="s">
        <v>48</v>
      </c>
      <c r="E33" s="109" t="s">
        <v>49</v>
      </c>
      <c r="F33" s="121">
        <f>ROUND((SUM(BE92:BE339)),2)</f>
        <v>0</v>
      </c>
      <c r="G33" s="38"/>
      <c r="H33" s="38"/>
      <c r="I33" s="122">
        <v>0.21</v>
      </c>
      <c r="J33" s="121">
        <f>ROUND(((SUM(BE92:BE339))*I33),2)</f>
        <v>0</v>
      </c>
      <c r="K33" s="38"/>
      <c r="L33" s="11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109" t="s">
        <v>50</v>
      </c>
      <c r="F34" s="121">
        <f>ROUND((SUM(BF92:BF339)),2)</f>
        <v>0</v>
      </c>
      <c r="G34" s="38"/>
      <c r="H34" s="38"/>
      <c r="I34" s="122">
        <v>0.15</v>
      </c>
      <c r="J34" s="121">
        <f>ROUND(((SUM(BF92:BF339))*I34),2)</f>
        <v>0</v>
      </c>
      <c r="K34" s="38"/>
      <c r="L34" s="11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 hidden="1">
      <c r="A35" s="38"/>
      <c r="B35" s="43"/>
      <c r="C35" s="38"/>
      <c r="D35" s="38"/>
      <c r="E35" s="109" t="s">
        <v>51</v>
      </c>
      <c r="F35" s="121">
        <f>ROUND((SUM(BG92:BG339)),2)</f>
        <v>0</v>
      </c>
      <c r="G35" s="38"/>
      <c r="H35" s="38"/>
      <c r="I35" s="122">
        <v>0.21</v>
      </c>
      <c r="J35" s="121">
        <f>0</f>
        <v>0</v>
      </c>
      <c r="K35" s="38"/>
      <c r="L35" s="11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 hidden="1">
      <c r="A36" s="38"/>
      <c r="B36" s="43"/>
      <c r="C36" s="38"/>
      <c r="D36" s="38"/>
      <c r="E36" s="109" t="s">
        <v>52</v>
      </c>
      <c r="F36" s="121">
        <f>ROUND((SUM(BH92:BH339)),2)</f>
        <v>0</v>
      </c>
      <c r="G36" s="38"/>
      <c r="H36" s="38"/>
      <c r="I36" s="122">
        <v>0.15</v>
      </c>
      <c r="J36" s="121">
        <f>0</f>
        <v>0</v>
      </c>
      <c r="K36" s="38"/>
      <c r="L36" s="11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09" t="s">
        <v>53</v>
      </c>
      <c r="F37" s="121">
        <f>ROUND((SUM(BI92:BI339)),2)</f>
        <v>0</v>
      </c>
      <c r="G37" s="38"/>
      <c r="H37" s="38"/>
      <c r="I37" s="122">
        <v>0</v>
      </c>
      <c r="J37" s="121">
        <f>0</f>
        <v>0</v>
      </c>
      <c r="K37" s="38"/>
      <c r="L37" s="11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11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35" customHeight="1">
      <c r="A39" s="38"/>
      <c r="B39" s="43"/>
      <c r="C39" s="123"/>
      <c r="D39" s="124" t="s">
        <v>54</v>
      </c>
      <c r="E39" s="125"/>
      <c r="F39" s="125"/>
      <c r="G39" s="126" t="s">
        <v>55</v>
      </c>
      <c r="H39" s="127" t="s">
        <v>56</v>
      </c>
      <c r="I39" s="125"/>
      <c r="J39" s="128">
        <f>SUM(J30:J37)</f>
        <v>0</v>
      </c>
      <c r="K39" s="129"/>
      <c r="L39" s="11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5" customHeight="1">
      <c r="A40" s="38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1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6" t="s">
        <v>102</v>
      </c>
      <c r="D45" s="40"/>
      <c r="E45" s="40"/>
      <c r="F45" s="40"/>
      <c r="G45" s="40"/>
      <c r="H45" s="40"/>
      <c r="I45" s="40"/>
      <c r="J45" s="40"/>
      <c r="K45" s="40"/>
      <c r="L45" s="11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1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1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415" t="str">
        <f>E7</f>
        <v>Pěstební skleník SLŠ Žlutice</v>
      </c>
      <c r="F48" s="416"/>
      <c r="G48" s="416"/>
      <c r="H48" s="416"/>
      <c r="I48" s="40"/>
      <c r="J48" s="40"/>
      <c r="K48" s="40"/>
      <c r="L48" s="11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1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368" t="str">
        <f>E9</f>
        <v>03 - Stavební práce</v>
      </c>
      <c r="F50" s="417"/>
      <c r="G50" s="417"/>
      <c r="H50" s="417"/>
      <c r="I50" s="40"/>
      <c r="J50" s="40"/>
      <c r="K50" s="40"/>
      <c r="L50" s="11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1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30" t="str">
        <f>F12</f>
        <v>Žižkov č.p. 345, Žlutice</v>
      </c>
      <c r="G52" s="40"/>
      <c r="H52" s="40"/>
      <c r="I52" s="32" t="s">
        <v>24</v>
      </c>
      <c r="J52" s="63" t="str">
        <f>IF(J12="","",J12)</f>
        <v>20.4.2021</v>
      </c>
      <c r="K52" s="40"/>
      <c r="L52" s="11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1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2" customHeight="1">
      <c r="A54" s="38"/>
      <c r="B54" s="39"/>
      <c r="C54" s="32" t="s">
        <v>30</v>
      </c>
      <c r="D54" s="40"/>
      <c r="E54" s="40"/>
      <c r="F54" s="30" t="str">
        <f>E15</f>
        <v xml:space="preserve"> </v>
      </c>
      <c r="G54" s="40"/>
      <c r="H54" s="40"/>
      <c r="I54" s="32" t="s">
        <v>37</v>
      </c>
      <c r="J54" s="36" t="str">
        <f>E21</f>
        <v>Jan Tříska</v>
      </c>
      <c r="K54" s="40"/>
      <c r="L54" s="11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2" customHeight="1">
      <c r="A55" s="38"/>
      <c r="B55" s="39"/>
      <c r="C55" s="32" t="s">
        <v>35</v>
      </c>
      <c r="D55" s="40"/>
      <c r="E55" s="40"/>
      <c r="F55" s="30" t="str">
        <f>IF(E18="","",E18)</f>
        <v>Vyplň údaj</v>
      </c>
      <c r="G55" s="40"/>
      <c r="H55" s="40"/>
      <c r="I55" s="32" t="s">
        <v>41</v>
      </c>
      <c r="J55" s="36" t="str">
        <f>E24</f>
        <v xml:space="preserve"> </v>
      </c>
      <c r="K55" s="40"/>
      <c r="L55" s="11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5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1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4" t="s">
        <v>103</v>
      </c>
      <c r="D57" s="135"/>
      <c r="E57" s="135"/>
      <c r="F57" s="135"/>
      <c r="G57" s="135"/>
      <c r="H57" s="135"/>
      <c r="I57" s="135"/>
      <c r="J57" s="136" t="s">
        <v>104</v>
      </c>
      <c r="K57" s="135"/>
      <c r="L57" s="11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1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9" customHeight="1">
      <c r="A59" s="38"/>
      <c r="B59" s="39"/>
      <c r="C59" s="137" t="s">
        <v>76</v>
      </c>
      <c r="D59" s="40"/>
      <c r="E59" s="40"/>
      <c r="F59" s="40"/>
      <c r="G59" s="40"/>
      <c r="H59" s="40"/>
      <c r="I59" s="40"/>
      <c r="J59" s="81">
        <f>J92</f>
        <v>0</v>
      </c>
      <c r="K59" s="40"/>
      <c r="L59" s="11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20" t="s">
        <v>105</v>
      </c>
    </row>
    <row r="60" spans="2:12" s="9" customFormat="1" ht="24.95" customHeight="1">
      <c r="B60" s="138"/>
      <c r="C60" s="139"/>
      <c r="D60" s="140" t="s">
        <v>180</v>
      </c>
      <c r="E60" s="141"/>
      <c r="F60" s="141"/>
      <c r="G60" s="141"/>
      <c r="H60" s="141"/>
      <c r="I60" s="141"/>
      <c r="J60" s="142">
        <f>J93</f>
        <v>0</v>
      </c>
      <c r="K60" s="139"/>
      <c r="L60" s="143"/>
    </row>
    <row r="61" spans="2:12" s="10" customFormat="1" ht="19.9" customHeight="1">
      <c r="B61" s="144"/>
      <c r="C61" s="145"/>
      <c r="D61" s="146" t="s">
        <v>181</v>
      </c>
      <c r="E61" s="147"/>
      <c r="F61" s="147"/>
      <c r="G61" s="147"/>
      <c r="H61" s="147"/>
      <c r="I61" s="147"/>
      <c r="J61" s="148">
        <f>J94</f>
        <v>0</v>
      </c>
      <c r="K61" s="145"/>
      <c r="L61" s="149"/>
    </row>
    <row r="62" spans="2:12" s="10" customFormat="1" ht="19.9" customHeight="1">
      <c r="B62" s="144"/>
      <c r="C62" s="145"/>
      <c r="D62" s="146" t="s">
        <v>182</v>
      </c>
      <c r="E62" s="147"/>
      <c r="F62" s="147"/>
      <c r="G62" s="147"/>
      <c r="H62" s="147"/>
      <c r="I62" s="147"/>
      <c r="J62" s="148">
        <f>J101</f>
        <v>0</v>
      </c>
      <c r="K62" s="145"/>
      <c r="L62" s="149"/>
    </row>
    <row r="63" spans="2:12" s="10" customFormat="1" ht="19.9" customHeight="1">
      <c r="B63" s="144"/>
      <c r="C63" s="145"/>
      <c r="D63" s="146" t="s">
        <v>433</v>
      </c>
      <c r="E63" s="147"/>
      <c r="F63" s="147"/>
      <c r="G63" s="147"/>
      <c r="H63" s="147"/>
      <c r="I63" s="147"/>
      <c r="J63" s="148">
        <f>J163</f>
        <v>0</v>
      </c>
      <c r="K63" s="145"/>
      <c r="L63" s="149"/>
    </row>
    <row r="64" spans="2:12" s="10" customFormat="1" ht="19.9" customHeight="1">
      <c r="B64" s="144"/>
      <c r="C64" s="145"/>
      <c r="D64" s="146" t="s">
        <v>434</v>
      </c>
      <c r="E64" s="147"/>
      <c r="F64" s="147"/>
      <c r="G64" s="147"/>
      <c r="H64" s="147"/>
      <c r="I64" s="147"/>
      <c r="J64" s="148">
        <f>J193</f>
        <v>0</v>
      </c>
      <c r="K64" s="145"/>
      <c r="L64" s="149"/>
    </row>
    <row r="65" spans="2:12" s="10" customFormat="1" ht="19.9" customHeight="1">
      <c r="B65" s="144"/>
      <c r="C65" s="145"/>
      <c r="D65" s="146" t="s">
        <v>435</v>
      </c>
      <c r="E65" s="147"/>
      <c r="F65" s="147"/>
      <c r="G65" s="147"/>
      <c r="H65" s="147"/>
      <c r="I65" s="147"/>
      <c r="J65" s="148">
        <f>J204</f>
        <v>0</v>
      </c>
      <c r="K65" s="145"/>
      <c r="L65" s="149"/>
    </row>
    <row r="66" spans="2:12" s="10" customFormat="1" ht="19.9" customHeight="1">
      <c r="B66" s="144"/>
      <c r="C66" s="145"/>
      <c r="D66" s="146" t="s">
        <v>436</v>
      </c>
      <c r="E66" s="147"/>
      <c r="F66" s="147"/>
      <c r="G66" s="147"/>
      <c r="H66" s="147"/>
      <c r="I66" s="147"/>
      <c r="J66" s="148">
        <f>J250</f>
        <v>0</v>
      </c>
      <c r="K66" s="145"/>
      <c r="L66" s="149"/>
    </row>
    <row r="67" spans="2:12" s="10" customFormat="1" ht="19.9" customHeight="1">
      <c r="B67" s="144"/>
      <c r="C67" s="145"/>
      <c r="D67" s="146" t="s">
        <v>183</v>
      </c>
      <c r="E67" s="147"/>
      <c r="F67" s="147"/>
      <c r="G67" s="147"/>
      <c r="H67" s="147"/>
      <c r="I67" s="147"/>
      <c r="J67" s="148">
        <f>J278</f>
        <v>0</v>
      </c>
      <c r="K67" s="145"/>
      <c r="L67" s="149"/>
    </row>
    <row r="68" spans="2:12" s="10" customFormat="1" ht="19.9" customHeight="1">
      <c r="B68" s="144"/>
      <c r="C68" s="145"/>
      <c r="D68" s="146" t="s">
        <v>185</v>
      </c>
      <c r="E68" s="147"/>
      <c r="F68" s="147"/>
      <c r="G68" s="147"/>
      <c r="H68" s="147"/>
      <c r="I68" s="147"/>
      <c r="J68" s="148">
        <f>J304</f>
        <v>0</v>
      </c>
      <c r="K68" s="145"/>
      <c r="L68" s="149"/>
    </row>
    <row r="69" spans="2:12" s="9" customFormat="1" ht="24.95" customHeight="1">
      <c r="B69" s="138"/>
      <c r="C69" s="139"/>
      <c r="D69" s="140" t="s">
        <v>186</v>
      </c>
      <c r="E69" s="141"/>
      <c r="F69" s="141"/>
      <c r="G69" s="141"/>
      <c r="H69" s="141"/>
      <c r="I69" s="141"/>
      <c r="J69" s="142">
        <f>J306</f>
        <v>0</v>
      </c>
      <c r="K69" s="139"/>
      <c r="L69" s="143"/>
    </row>
    <row r="70" spans="2:12" s="10" customFormat="1" ht="19.9" customHeight="1">
      <c r="B70" s="144"/>
      <c r="C70" s="145"/>
      <c r="D70" s="146" t="s">
        <v>437</v>
      </c>
      <c r="E70" s="147"/>
      <c r="F70" s="147"/>
      <c r="G70" s="147"/>
      <c r="H70" s="147"/>
      <c r="I70" s="147"/>
      <c r="J70" s="148">
        <f>J307</f>
        <v>0</v>
      </c>
      <c r="K70" s="145"/>
      <c r="L70" s="149"/>
    </row>
    <row r="71" spans="2:12" s="10" customFormat="1" ht="19.9" customHeight="1">
      <c r="B71" s="144"/>
      <c r="C71" s="145"/>
      <c r="D71" s="146" t="s">
        <v>438</v>
      </c>
      <c r="E71" s="147"/>
      <c r="F71" s="147"/>
      <c r="G71" s="147"/>
      <c r="H71" s="147"/>
      <c r="I71" s="147"/>
      <c r="J71" s="148">
        <f>J311</f>
        <v>0</v>
      </c>
      <c r="K71" s="145"/>
      <c r="L71" s="149"/>
    </row>
    <row r="72" spans="2:12" s="10" customFormat="1" ht="19.9" customHeight="1">
      <c r="B72" s="144"/>
      <c r="C72" s="145"/>
      <c r="D72" s="146" t="s">
        <v>187</v>
      </c>
      <c r="E72" s="147"/>
      <c r="F72" s="147"/>
      <c r="G72" s="147"/>
      <c r="H72" s="147"/>
      <c r="I72" s="147"/>
      <c r="J72" s="148">
        <f>J318</f>
        <v>0</v>
      </c>
      <c r="K72" s="145"/>
      <c r="L72" s="149"/>
    </row>
    <row r="73" spans="1:31" s="2" customFormat="1" ht="21.7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1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11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6" t="s">
        <v>112</v>
      </c>
      <c r="D79" s="40"/>
      <c r="E79" s="40"/>
      <c r="F79" s="40"/>
      <c r="G79" s="40"/>
      <c r="H79" s="40"/>
      <c r="I79" s="40"/>
      <c r="J79" s="40"/>
      <c r="K79" s="40"/>
      <c r="L79" s="11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1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1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415" t="str">
        <f>E7</f>
        <v>Pěstební skleník SLŠ Žlutice</v>
      </c>
      <c r="F82" s="416"/>
      <c r="G82" s="416"/>
      <c r="H82" s="416"/>
      <c r="I82" s="40"/>
      <c r="J82" s="40"/>
      <c r="K82" s="40"/>
      <c r="L82" s="11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100</v>
      </c>
      <c r="D83" s="40"/>
      <c r="E83" s="40"/>
      <c r="F83" s="40"/>
      <c r="G83" s="40"/>
      <c r="H83" s="40"/>
      <c r="I83" s="40"/>
      <c r="J83" s="40"/>
      <c r="K83" s="40"/>
      <c r="L83" s="11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368" t="str">
        <f>E9</f>
        <v>03 - Stavební práce</v>
      </c>
      <c r="F84" s="417"/>
      <c r="G84" s="417"/>
      <c r="H84" s="417"/>
      <c r="I84" s="40"/>
      <c r="J84" s="40"/>
      <c r="K84" s="40"/>
      <c r="L84" s="11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1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22</v>
      </c>
      <c r="D86" s="40"/>
      <c r="E86" s="40"/>
      <c r="F86" s="30" t="str">
        <f>F12</f>
        <v>Žižkov č.p. 345, Žlutice</v>
      </c>
      <c r="G86" s="40"/>
      <c r="H86" s="40"/>
      <c r="I86" s="32" t="s">
        <v>24</v>
      </c>
      <c r="J86" s="63" t="str">
        <f>IF(J12="","",J12)</f>
        <v>20.4.2021</v>
      </c>
      <c r="K86" s="40"/>
      <c r="L86" s="11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1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2" customHeight="1">
      <c r="A88" s="38"/>
      <c r="B88" s="39"/>
      <c r="C88" s="32" t="s">
        <v>30</v>
      </c>
      <c r="D88" s="40"/>
      <c r="E88" s="40"/>
      <c r="F88" s="30" t="str">
        <f>E15</f>
        <v xml:space="preserve"> </v>
      </c>
      <c r="G88" s="40"/>
      <c r="H88" s="40"/>
      <c r="I88" s="32" t="s">
        <v>37</v>
      </c>
      <c r="J88" s="36" t="str">
        <f>E21</f>
        <v>Jan Tříska</v>
      </c>
      <c r="K88" s="40"/>
      <c r="L88" s="11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2" customHeight="1">
      <c r="A89" s="38"/>
      <c r="B89" s="39"/>
      <c r="C89" s="32" t="s">
        <v>35</v>
      </c>
      <c r="D89" s="40"/>
      <c r="E89" s="40"/>
      <c r="F89" s="30" t="str">
        <f>IF(E18="","",E18)</f>
        <v>Vyplň údaj</v>
      </c>
      <c r="G89" s="40"/>
      <c r="H89" s="40"/>
      <c r="I89" s="32" t="s">
        <v>41</v>
      </c>
      <c r="J89" s="36" t="str">
        <f>E24</f>
        <v xml:space="preserve"> </v>
      </c>
      <c r="K89" s="40"/>
      <c r="L89" s="11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1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50"/>
      <c r="B91" s="151"/>
      <c r="C91" s="152" t="s">
        <v>113</v>
      </c>
      <c r="D91" s="153" t="s">
        <v>63</v>
      </c>
      <c r="E91" s="153" t="s">
        <v>59</v>
      </c>
      <c r="F91" s="153" t="s">
        <v>60</v>
      </c>
      <c r="G91" s="153" t="s">
        <v>114</v>
      </c>
      <c r="H91" s="153" t="s">
        <v>115</v>
      </c>
      <c r="I91" s="153" t="s">
        <v>116</v>
      </c>
      <c r="J91" s="153" t="s">
        <v>104</v>
      </c>
      <c r="K91" s="154" t="s">
        <v>117</v>
      </c>
      <c r="L91" s="155"/>
      <c r="M91" s="72" t="s">
        <v>32</v>
      </c>
      <c r="N91" s="73" t="s">
        <v>48</v>
      </c>
      <c r="O91" s="73" t="s">
        <v>118</v>
      </c>
      <c r="P91" s="73" t="s">
        <v>119</v>
      </c>
      <c r="Q91" s="73" t="s">
        <v>120</v>
      </c>
      <c r="R91" s="73" t="s">
        <v>121</v>
      </c>
      <c r="S91" s="73" t="s">
        <v>122</v>
      </c>
      <c r="T91" s="74" t="s">
        <v>123</v>
      </c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</row>
    <row r="92" spans="1:63" s="2" customFormat="1" ht="22.9" customHeight="1">
      <c r="A92" s="38"/>
      <c r="B92" s="39"/>
      <c r="C92" s="79" t="s">
        <v>124</v>
      </c>
      <c r="D92" s="40"/>
      <c r="E92" s="40"/>
      <c r="F92" s="40"/>
      <c r="G92" s="40"/>
      <c r="H92" s="40"/>
      <c r="I92" s="40"/>
      <c r="J92" s="156">
        <f>BK92</f>
        <v>0</v>
      </c>
      <c r="K92" s="40"/>
      <c r="L92" s="43"/>
      <c r="M92" s="75"/>
      <c r="N92" s="157"/>
      <c r="O92" s="76"/>
      <c r="P92" s="158">
        <f>P93+P306</f>
        <v>0</v>
      </c>
      <c r="Q92" s="76"/>
      <c r="R92" s="158">
        <f>R93+R306</f>
        <v>257.41349084000007</v>
      </c>
      <c r="S92" s="76"/>
      <c r="T92" s="159">
        <f>T93+T306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20" t="s">
        <v>77</v>
      </c>
      <c r="AU92" s="20" t="s">
        <v>105</v>
      </c>
      <c r="BK92" s="160">
        <f>BK93+BK306</f>
        <v>0</v>
      </c>
    </row>
    <row r="93" spans="2:63" s="12" customFormat="1" ht="25.9" customHeight="1">
      <c r="B93" s="161"/>
      <c r="C93" s="162"/>
      <c r="D93" s="163" t="s">
        <v>77</v>
      </c>
      <c r="E93" s="164" t="s">
        <v>189</v>
      </c>
      <c r="F93" s="164" t="s">
        <v>190</v>
      </c>
      <c r="G93" s="162"/>
      <c r="H93" s="162"/>
      <c r="I93" s="165"/>
      <c r="J93" s="166">
        <f>BK93</f>
        <v>0</v>
      </c>
      <c r="K93" s="162"/>
      <c r="L93" s="167"/>
      <c r="M93" s="168"/>
      <c r="N93" s="169"/>
      <c r="O93" s="169"/>
      <c r="P93" s="170">
        <f>P94+P101+P163+P193+P204+P250+P278+P304</f>
        <v>0</v>
      </c>
      <c r="Q93" s="169"/>
      <c r="R93" s="170">
        <f>R94+R101+R163+R193+R204+R250+R278+R304</f>
        <v>257.21217584000004</v>
      </c>
      <c r="S93" s="169"/>
      <c r="T93" s="171">
        <f>T94+T101+T163+T193+T204+T250+T278+T304</f>
        <v>0</v>
      </c>
      <c r="AR93" s="172" t="s">
        <v>86</v>
      </c>
      <c r="AT93" s="173" t="s">
        <v>77</v>
      </c>
      <c r="AU93" s="173" t="s">
        <v>78</v>
      </c>
      <c r="AY93" s="172" t="s">
        <v>127</v>
      </c>
      <c r="BK93" s="174">
        <f>BK94+BK101+BK163+BK193+BK204+BK250+BK278+BK304</f>
        <v>0</v>
      </c>
    </row>
    <row r="94" spans="2:63" s="12" customFormat="1" ht="22.9" customHeight="1">
      <c r="B94" s="161"/>
      <c r="C94" s="162"/>
      <c r="D94" s="163" t="s">
        <v>77</v>
      </c>
      <c r="E94" s="175" t="s">
        <v>86</v>
      </c>
      <c r="F94" s="175" t="s">
        <v>191</v>
      </c>
      <c r="G94" s="162"/>
      <c r="H94" s="162"/>
      <c r="I94" s="165"/>
      <c r="J94" s="176">
        <f>BK94</f>
        <v>0</v>
      </c>
      <c r="K94" s="162"/>
      <c r="L94" s="167"/>
      <c r="M94" s="168"/>
      <c r="N94" s="169"/>
      <c r="O94" s="169"/>
      <c r="P94" s="170">
        <f>SUM(P95:P100)</f>
        <v>0</v>
      </c>
      <c r="Q94" s="169"/>
      <c r="R94" s="170">
        <f>SUM(R95:R100)</f>
        <v>0.0241645</v>
      </c>
      <c r="S94" s="169"/>
      <c r="T94" s="171">
        <f>SUM(T95:T100)</f>
        <v>0</v>
      </c>
      <c r="AR94" s="172" t="s">
        <v>86</v>
      </c>
      <c r="AT94" s="173" t="s">
        <v>77</v>
      </c>
      <c r="AU94" s="173" t="s">
        <v>86</v>
      </c>
      <c r="AY94" s="172" t="s">
        <v>127</v>
      </c>
      <c r="BK94" s="174">
        <f>SUM(BK95:BK100)</f>
        <v>0</v>
      </c>
    </row>
    <row r="95" spans="1:65" s="2" customFormat="1" ht="24">
      <c r="A95" s="38"/>
      <c r="B95" s="39"/>
      <c r="C95" s="177" t="s">
        <v>86</v>
      </c>
      <c r="D95" s="177" t="s">
        <v>130</v>
      </c>
      <c r="E95" s="178" t="s">
        <v>439</v>
      </c>
      <c r="F95" s="179" t="s">
        <v>440</v>
      </c>
      <c r="G95" s="180" t="s">
        <v>161</v>
      </c>
      <c r="H95" s="181">
        <v>33</v>
      </c>
      <c r="I95" s="182"/>
      <c r="J95" s="183">
        <f>ROUND(I95*H95,2)</f>
        <v>0</v>
      </c>
      <c r="K95" s="179" t="s">
        <v>134</v>
      </c>
      <c r="L95" s="43"/>
      <c r="M95" s="184" t="s">
        <v>32</v>
      </c>
      <c r="N95" s="185" t="s">
        <v>49</v>
      </c>
      <c r="O95" s="68"/>
      <c r="P95" s="186">
        <f>O95*H95</f>
        <v>0</v>
      </c>
      <c r="Q95" s="186">
        <v>0.00014</v>
      </c>
      <c r="R95" s="186">
        <f>Q95*H95</f>
        <v>0.00462</v>
      </c>
      <c r="S95" s="186">
        <v>0</v>
      </c>
      <c r="T95" s="18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88" t="s">
        <v>151</v>
      </c>
      <c r="AT95" s="188" t="s">
        <v>130</v>
      </c>
      <c r="AU95" s="188" t="s">
        <v>88</v>
      </c>
      <c r="AY95" s="20" t="s">
        <v>127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20" t="s">
        <v>86</v>
      </c>
      <c r="BK95" s="189">
        <f>ROUND(I95*H95,2)</f>
        <v>0</v>
      </c>
      <c r="BL95" s="20" t="s">
        <v>151</v>
      </c>
      <c r="BM95" s="188" t="s">
        <v>441</v>
      </c>
    </row>
    <row r="96" spans="2:51" s="13" customFormat="1" ht="11.25">
      <c r="B96" s="201"/>
      <c r="C96" s="202"/>
      <c r="D96" s="190" t="s">
        <v>195</v>
      </c>
      <c r="E96" s="203" t="s">
        <v>32</v>
      </c>
      <c r="F96" s="204" t="s">
        <v>442</v>
      </c>
      <c r="G96" s="202"/>
      <c r="H96" s="203" t="s">
        <v>32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195</v>
      </c>
      <c r="AU96" s="210" t="s">
        <v>88</v>
      </c>
      <c r="AV96" s="13" t="s">
        <v>86</v>
      </c>
      <c r="AW96" s="13" t="s">
        <v>40</v>
      </c>
      <c r="AX96" s="13" t="s">
        <v>78</v>
      </c>
      <c r="AY96" s="210" t="s">
        <v>127</v>
      </c>
    </row>
    <row r="97" spans="2:51" s="14" customFormat="1" ht="11.25">
      <c r="B97" s="211"/>
      <c r="C97" s="212"/>
      <c r="D97" s="190" t="s">
        <v>195</v>
      </c>
      <c r="E97" s="213" t="s">
        <v>32</v>
      </c>
      <c r="F97" s="214" t="s">
        <v>443</v>
      </c>
      <c r="G97" s="212"/>
      <c r="H97" s="215">
        <v>33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195</v>
      </c>
      <c r="AU97" s="221" t="s">
        <v>88</v>
      </c>
      <c r="AV97" s="14" t="s">
        <v>88</v>
      </c>
      <c r="AW97" s="14" t="s">
        <v>40</v>
      </c>
      <c r="AX97" s="14" t="s">
        <v>78</v>
      </c>
      <c r="AY97" s="221" t="s">
        <v>127</v>
      </c>
    </row>
    <row r="98" spans="2:51" s="15" customFormat="1" ht="11.25">
      <c r="B98" s="222"/>
      <c r="C98" s="223"/>
      <c r="D98" s="190" t="s">
        <v>195</v>
      </c>
      <c r="E98" s="224" t="s">
        <v>32</v>
      </c>
      <c r="F98" s="225" t="s">
        <v>198</v>
      </c>
      <c r="G98" s="223"/>
      <c r="H98" s="226">
        <v>33</v>
      </c>
      <c r="I98" s="227"/>
      <c r="J98" s="223"/>
      <c r="K98" s="223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195</v>
      </c>
      <c r="AU98" s="232" t="s">
        <v>88</v>
      </c>
      <c r="AV98" s="15" t="s">
        <v>151</v>
      </c>
      <c r="AW98" s="15" t="s">
        <v>40</v>
      </c>
      <c r="AX98" s="15" t="s">
        <v>86</v>
      </c>
      <c r="AY98" s="232" t="s">
        <v>127</v>
      </c>
    </row>
    <row r="99" spans="1:65" s="2" customFormat="1" ht="16.5" customHeight="1">
      <c r="A99" s="38"/>
      <c r="B99" s="39"/>
      <c r="C99" s="244" t="s">
        <v>88</v>
      </c>
      <c r="D99" s="244" t="s">
        <v>309</v>
      </c>
      <c r="E99" s="245" t="s">
        <v>444</v>
      </c>
      <c r="F99" s="246" t="s">
        <v>445</v>
      </c>
      <c r="G99" s="247" t="s">
        <v>161</v>
      </c>
      <c r="H99" s="248">
        <v>39.089</v>
      </c>
      <c r="I99" s="249"/>
      <c r="J99" s="250">
        <f>ROUND(I99*H99,2)</f>
        <v>0</v>
      </c>
      <c r="K99" s="246" t="s">
        <v>134</v>
      </c>
      <c r="L99" s="251"/>
      <c r="M99" s="252" t="s">
        <v>32</v>
      </c>
      <c r="N99" s="253" t="s">
        <v>49</v>
      </c>
      <c r="O99" s="68"/>
      <c r="P99" s="186">
        <f>O99*H99</f>
        <v>0</v>
      </c>
      <c r="Q99" s="186">
        <v>0.0005</v>
      </c>
      <c r="R99" s="186">
        <f>Q99*H99</f>
        <v>0.0195445</v>
      </c>
      <c r="S99" s="186">
        <v>0</v>
      </c>
      <c r="T99" s="18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88" t="s">
        <v>239</v>
      </c>
      <c r="AT99" s="188" t="s">
        <v>309</v>
      </c>
      <c r="AU99" s="188" t="s">
        <v>88</v>
      </c>
      <c r="AY99" s="20" t="s">
        <v>127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20" t="s">
        <v>86</v>
      </c>
      <c r="BK99" s="189">
        <f>ROUND(I99*H99,2)</f>
        <v>0</v>
      </c>
      <c r="BL99" s="20" t="s">
        <v>151</v>
      </c>
      <c r="BM99" s="188" t="s">
        <v>446</v>
      </c>
    </row>
    <row r="100" spans="2:51" s="14" customFormat="1" ht="11.25">
      <c r="B100" s="211"/>
      <c r="C100" s="212"/>
      <c r="D100" s="190" t="s">
        <v>195</v>
      </c>
      <c r="E100" s="212"/>
      <c r="F100" s="214" t="s">
        <v>447</v>
      </c>
      <c r="G100" s="212"/>
      <c r="H100" s="215">
        <v>39.089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195</v>
      </c>
      <c r="AU100" s="221" t="s">
        <v>88</v>
      </c>
      <c r="AV100" s="14" t="s">
        <v>88</v>
      </c>
      <c r="AW100" s="14" t="s">
        <v>4</v>
      </c>
      <c r="AX100" s="14" t="s">
        <v>86</v>
      </c>
      <c r="AY100" s="221" t="s">
        <v>127</v>
      </c>
    </row>
    <row r="101" spans="2:63" s="12" customFormat="1" ht="22.9" customHeight="1">
      <c r="B101" s="161"/>
      <c r="C101" s="162"/>
      <c r="D101" s="163" t="s">
        <v>77</v>
      </c>
      <c r="E101" s="175" t="s">
        <v>88</v>
      </c>
      <c r="F101" s="175" t="s">
        <v>358</v>
      </c>
      <c r="G101" s="162"/>
      <c r="H101" s="162"/>
      <c r="I101" s="165"/>
      <c r="J101" s="176">
        <f>BK101</f>
        <v>0</v>
      </c>
      <c r="K101" s="162"/>
      <c r="L101" s="167"/>
      <c r="M101" s="168"/>
      <c r="N101" s="169"/>
      <c r="O101" s="169"/>
      <c r="P101" s="170">
        <f>SUM(P102:P162)</f>
        <v>0</v>
      </c>
      <c r="Q101" s="169"/>
      <c r="R101" s="170">
        <f>SUM(R102:R162)</f>
        <v>112.82780507000001</v>
      </c>
      <c r="S101" s="169"/>
      <c r="T101" s="171">
        <f>SUM(T102:T162)</f>
        <v>0</v>
      </c>
      <c r="AR101" s="172" t="s">
        <v>86</v>
      </c>
      <c r="AT101" s="173" t="s">
        <v>77</v>
      </c>
      <c r="AU101" s="173" t="s">
        <v>86</v>
      </c>
      <c r="AY101" s="172" t="s">
        <v>127</v>
      </c>
      <c r="BK101" s="174">
        <f>SUM(BK102:BK162)</f>
        <v>0</v>
      </c>
    </row>
    <row r="102" spans="1:65" s="2" customFormat="1" ht="21.75" customHeight="1">
      <c r="A102" s="38"/>
      <c r="B102" s="39"/>
      <c r="C102" s="177" t="s">
        <v>145</v>
      </c>
      <c r="D102" s="177" t="s">
        <v>130</v>
      </c>
      <c r="E102" s="178" t="s">
        <v>448</v>
      </c>
      <c r="F102" s="179" t="s">
        <v>449</v>
      </c>
      <c r="G102" s="180" t="s">
        <v>165</v>
      </c>
      <c r="H102" s="181">
        <v>29.215</v>
      </c>
      <c r="I102" s="182"/>
      <c r="J102" s="183">
        <f>ROUND(I102*H102,2)</f>
        <v>0</v>
      </c>
      <c r="K102" s="179" t="s">
        <v>134</v>
      </c>
      <c r="L102" s="43"/>
      <c r="M102" s="184" t="s">
        <v>32</v>
      </c>
      <c r="N102" s="185" t="s">
        <v>49</v>
      </c>
      <c r="O102" s="68"/>
      <c r="P102" s="186">
        <f>O102*H102</f>
        <v>0</v>
      </c>
      <c r="Q102" s="186">
        <v>2.25634</v>
      </c>
      <c r="R102" s="186">
        <f>Q102*H102</f>
        <v>65.91897309999999</v>
      </c>
      <c r="S102" s="186">
        <v>0</v>
      </c>
      <c r="T102" s="18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88" t="s">
        <v>151</v>
      </c>
      <c r="AT102" s="188" t="s">
        <v>130</v>
      </c>
      <c r="AU102" s="188" t="s">
        <v>88</v>
      </c>
      <c r="AY102" s="20" t="s">
        <v>127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20" t="s">
        <v>86</v>
      </c>
      <c r="BK102" s="189">
        <f>ROUND(I102*H102,2)</f>
        <v>0</v>
      </c>
      <c r="BL102" s="20" t="s">
        <v>151</v>
      </c>
      <c r="BM102" s="188" t="s">
        <v>450</v>
      </c>
    </row>
    <row r="103" spans="2:51" s="14" customFormat="1" ht="11.25">
      <c r="B103" s="211"/>
      <c r="C103" s="212"/>
      <c r="D103" s="190" t="s">
        <v>195</v>
      </c>
      <c r="E103" s="213" t="s">
        <v>32</v>
      </c>
      <c r="F103" s="214" t="s">
        <v>451</v>
      </c>
      <c r="G103" s="212"/>
      <c r="H103" s="215">
        <v>13.226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195</v>
      </c>
      <c r="AU103" s="221" t="s">
        <v>88</v>
      </c>
      <c r="AV103" s="14" t="s">
        <v>88</v>
      </c>
      <c r="AW103" s="14" t="s">
        <v>40</v>
      </c>
      <c r="AX103" s="14" t="s">
        <v>78</v>
      </c>
      <c r="AY103" s="221" t="s">
        <v>127</v>
      </c>
    </row>
    <row r="104" spans="2:51" s="14" customFormat="1" ht="11.25">
      <c r="B104" s="211"/>
      <c r="C104" s="212"/>
      <c r="D104" s="190" t="s">
        <v>195</v>
      </c>
      <c r="E104" s="213" t="s">
        <v>32</v>
      </c>
      <c r="F104" s="214" t="s">
        <v>452</v>
      </c>
      <c r="G104" s="212"/>
      <c r="H104" s="215">
        <v>4.512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195</v>
      </c>
      <c r="AU104" s="221" t="s">
        <v>88</v>
      </c>
      <c r="AV104" s="14" t="s">
        <v>88</v>
      </c>
      <c r="AW104" s="14" t="s">
        <v>40</v>
      </c>
      <c r="AX104" s="14" t="s">
        <v>78</v>
      </c>
      <c r="AY104" s="221" t="s">
        <v>127</v>
      </c>
    </row>
    <row r="105" spans="2:51" s="14" customFormat="1" ht="11.25">
      <c r="B105" s="211"/>
      <c r="C105" s="212"/>
      <c r="D105" s="190" t="s">
        <v>195</v>
      </c>
      <c r="E105" s="213" t="s">
        <v>32</v>
      </c>
      <c r="F105" s="214" t="s">
        <v>453</v>
      </c>
      <c r="G105" s="212"/>
      <c r="H105" s="215">
        <v>5.04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195</v>
      </c>
      <c r="AU105" s="221" t="s">
        <v>88</v>
      </c>
      <c r="AV105" s="14" t="s">
        <v>88</v>
      </c>
      <c r="AW105" s="14" t="s">
        <v>40</v>
      </c>
      <c r="AX105" s="14" t="s">
        <v>78</v>
      </c>
      <c r="AY105" s="221" t="s">
        <v>127</v>
      </c>
    </row>
    <row r="106" spans="2:51" s="14" customFormat="1" ht="11.25">
      <c r="B106" s="211"/>
      <c r="C106" s="212"/>
      <c r="D106" s="190" t="s">
        <v>195</v>
      </c>
      <c r="E106" s="213" t="s">
        <v>32</v>
      </c>
      <c r="F106" s="214" t="s">
        <v>454</v>
      </c>
      <c r="G106" s="212"/>
      <c r="H106" s="215">
        <v>6.437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195</v>
      </c>
      <c r="AU106" s="221" t="s">
        <v>88</v>
      </c>
      <c r="AV106" s="14" t="s">
        <v>88</v>
      </c>
      <c r="AW106" s="14" t="s">
        <v>40</v>
      </c>
      <c r="AX106" s="14" t="s">
        <v>78</v>
      </c>
      <c r="AY106" s="221" t="s">
        <v>127</v>
      </c>
    </row>
    <row r="107" spans="2:51" s="15" customFormat="1" ht="11.25">
      <c r="B107" s="222"/>
      <c r="C107" s="223"/>
      <c r="D107" s="190" t="s">
        <v>195</v>
      </c>
      <c r="E107" s="224" t="s">
        <v>32</v>
      </c>
      <c r="F107" s="225" t="s">
        <v>198</v>
      </c>
      <c r="G107" s="223"/>
      <c r="H107" s="226">
        <v>29.215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195</v>
      </c>
      <c r="AU107" s="232" t="s">
        <v>88</v>
      </c>
      <c r="AV107" s="15" t="s">
        <v>151</v>
      </c>
      <c r="AW107" s="15" t="s">
        <v>40</v>
      </c>
      <c r="AX107" s="15" t="s">
        <v>86</v>
      </c>
      <c r="AY107" s="232" t="s">
        <v>127</v>
      </c>
    </row>
    <row r="108" spans="1:65" s="2" customFormat="1" ht="21.75" customHeight="1">
      <c r="A108" s="38"/>
      <c r="B108" s="39"/>
      <c r="C108" s="177" t="s">
        <v>151</v>
      </c>
      <c r="D108" s="177" t="s">
        <v>130</v>
      </c>
      <c r="E108" s="178" t="s">
        <v>455</v>
      </c>
      <c r="F108" s="179" t="s">
        <v>456</v>
      </c>
      <c r="G108" s="180" t="s">
        <v>165</v>
      </c>
      <c r="H108" s="181">
        <v>14.938</v>
      </c>
      <c r="I108" s="182"/>
      <c r="J108" s="183">
        <f>ROUND(I108*H108,2)</f>
        <v>0</v>
      </c>
      <c r="K108" s="179" t="s">
        <v>134</v>
      </c>
      <c r="L108" s="43"/>
      <c r="M108" s="184" t="s">
        <v>32</v>
      </c>
      <c r="N108" s="185" t="s">
        <v>49</v>
      </c>
      <c r="O108" s="68"/>
      <c r="P108" s="186">
        <f>O108*H108</f>
        <v>0</v>
      </c>
      <c r="Q108" s="186">
        <v>2.45329</v>
      </c>
      <c r="R108" s="186">
        <f>Q108*H108</f>
        <v>36.647246020000004</v>
      </c>
      <c r="S108" s="186">
        <v>0</v>
      </c>
      <c r="T108" s="18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88" t="s">
        <v>151</v>
      </c>
      <c r="AT108" s="188" t="s">
        <v>130</v>
      </c>
      <c r="AU108" s="188" t="s">
        <v>88</v>
      </c>
      <c r="AY108" s="20" t="s">
        <v>127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20" t="s">
        <v>86</v>
      </c>
      <c r="BK108" s="189">
        <f>ROUND(I108*H108,2)</f>
        <v>0</v>
      </c>
      <c r="BL108" s="20" t="s">
        <v>151</v>
      </c>
      <c r="BM108" s="188" t="s">
        <v>457</v>
      </c>
    </row>
    <row r="109" spans="2:51" s="13" customFormat="1" ht="11.25">
      <c r="B109" s="201"/>
      <c r="C109" s="202"/>
      <c r="D109" s="190" t="s">
        <v>195</v>
      </c>
      <c r="E109" s="203" t="s">
        <v>32</v>
      </c>
      <c r="F109" s="204" t="s">
        <v>458</v>
      </c>
      <c r="G109" s="202"/>
      <c r="H109" s="203" t="s">
        <v>32</v>
      </c>
      <c r="I109" s="205"/>
      <c r="J109" s="202"/>
      <c r="K109" s="202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195</v>
      </c>
      <c r="AU109" s="210" t="s">
        <v>88</v>
      </c>
      <c r="AV109" s="13" t="s">
        <v>86</v>
      </c>
      <c r="AW109" s="13" t="s">
        <v>40</v>
      </c>
      <c r="AX109" s="13" t="s">
        <v>78</v>
      </c>
      <c r="AY109" s="210" t="s">
        <v>127</v>
      </c>
    </row>
    <row r="110" spans="2:51" s="14" customFormat="1" ht="11.25">
      <c r="B110" s="211"/>
      <c r="C110" s="212"/>
      <c r="D110" s="190" t="s">
        <v>195</v>
      </c>
      <c r="E110" s="213" t="s">
        <v>32</v>
      </c>
      <c r="F110" s="214" t="s">
        <v>459</v>
      </c>
      <c r="G110" s="212"/>
      <c r="H110" s="215">
        <v>3.085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195</v>
      </c>
      <c r="AU110" s="221" t="s">
        <v>88</v>
      </c>
      <c r="AV110" s="14" t="s">
        <v>88</v>
      </c>
      <c r="AW110" s="14" t="s">
        <v>40</v>
      </c>
      <c r="AX110" s="14" t="s">
        <v>78</v>
      </c>
      <c r="AY110" s="221" t="s">
        <v>127</v>
      </c>
    </row>
    <row r="111" spans="2:51" s="14" customFormat="1" ht="11.25">
      <c r="B111" s="211"/>
      <c r="C111" s="212"/>
      <c r="D111" s="190" t="s">
        <v>195</v>
      </c>
      <c r="E111" s="213" t="s">
        <v>32</v>
      </c>
      <c r="F111" s="214" t="s">
        <v>460</v>
      </c>
      <c r="G111" s="212"/>
      <c r="H111" s="215">
        <v>7.584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195</v>
      </c>
      <c r="AU111" s="221" t="s">
        <v>88</v>
      </c>
      <c r="AV111" s="14" t="s">
        <v>88</v>
      </c>
      <c r="AW111" s="14" t="s">
        <v>40</v>
      </c>
      <c r="AX111" s="14" t="s">
        <v>78</v>
      </c>
      <c r="AY111" s="221" t="s">
        <v>127</v>
      </c>
    </row>
    <row r="112" spans="2:51" s="14" customFormat="1" ht="11.25">
      <c r="B112" s="211"/>
      <c r="C112" s="212"/>
      <c r="D112" s="190" t="s">
        <v>195</v>
      </c>
      <c r="E112" s="213" t="s">
        <v>32</v>
      </c>
      <c r="F112" s="214" t="s">
        <v>461</v>
      </c>
      <c r="G112" s="212"/>
      <c r="H112" s="215">
        <v>4.269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195</v>
      </c>
      <c r="AU112" s="221" t="s">
        <v>88</v>
      </c>
      <c r="AV112" s="14" t="s">
        <v>88</v>
      </c>
      <c r="AW112" s="14" t="s">
        <v>40</v>
      </c>
      <c r="AX112" s="14" t="s">
        <v>78</v>
      </c>
      <c r="AY112" s="221" t="s">
        <v>127</v>
      </c>
    </row>
    <row r="113" spans="2:51" s="15" customFormat="1" ht="11.25">
      <c r="B113" s="222"/>
      <c r="C113" s="223"/>
      <c r="D113" s="190" t="s">
        <v>195</v>
      </c>
      <c r="E113" s="224" t="s">
        <v>32</v>
      </c>
      <c r="F113" s="225" t="s">
        <v>198</v>
      </c>
      <c r="G113" s="223"/>
      <c r="H113" s="226">
        <v>14.938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195</v>
      </c>
      <c r="AU113" s="232" t="s">
        <v>88</v>
      </c>
      <c r="AV113" s="15" t="s">
        <v>151</v>
      </c>
      <c r="AW113" s="15" t="s">
        <v>40</v>
      </c>
      <c r="AX113" s="15" t="s">
        <v>86</v>
      </c>
      <c r="AY113" s="232" t="s">
        <v>127</v>
      </c>
    </row>
    <row r="114" spans="1:65" s="2" customFormat="1" ht="16.5" customHeight="1">
      <c r="A114" s="38"/>
      <c r="B114" s="39"/>
      <c r="C114" s="177" t="s">
        <v>126</v>
      </c>
      <c r="D114" s="177" t="s">
        <v>130</v>
      </c>
      <c r="E114" s="178" t="s">
        <v>462</v>
      </c>
      <c r="F114" s="179" t="s">
        <v>463</v>
      </c>
      <c r="G114" s="180" t="s">
        <v>161</v>
      </c>
      <c r="H114" s="181">
        <v>57.209</v>
      </c>
      <c r="I114" s="182"/>
      <c r="J114" s="183">
        <f>ROUND(I114*H114,2)</f>
        <v>0</v>
      </c>
      <c r="K114" s="179" t="s">
        <v>134</v>
      </c>
      <c r="L114" s="43"/>
      <c r="M114" s="184" t="s">
        <v>32</v>
      </c>
      <c r="N114" s="185" t="s">
        <v>49</v>
      </c>
      <c r="O114" s="68"/>
      <c r="P114" s="186">
        <f>O114*H114</f>
        <v>0</v>
      </c>
      <c r="Q114" s="186">
        <v>0.00269</v>
      </c>
      <c r="R114" s="186">
        <f>Q114*H114</f>
        <v>0.15389221</v>
      </c>
      <c r="S114" s="186">
        <v>0</v>
      </c>
      <c r="T114" s="18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88" t="s">
        <v>151</v>
      </c>
      <c r="AT114" s="188" t="s">
        <v>130</v>
      </c>
      <c r="AU114" s="188" t="s">
        <v>88</v>
      </c>
      <c r="AY114" s="20" t="s">
        <v>127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20" t="s">
        <v>86</v>
      </c>
      <c r="BK114" s="189">
        <f>ROUND(I114*H114,2)</f>
        <v>0</v>
      </c>
      <c r="BL114" s="20" t="s">
        <v>151</v>
      </c>
      <c r="BM114" s="188" t="s">
        <v>464</v>
      </c>
    </row>
    <row r="115" spans="2:51" s="14" customFormat="1" ht="11.25">
      <c r="B115" s="211"/>
      <c r="C115" s="212"/>
      <c r="D115" s="190" t="s">
        <v>195</v>
      </c>
      <c r="E115" s="213" t="s">
        <v>32</v>
      </c>
      <c r="F115" s="214" t="s">
        <v>465</v>
      </c>
      <c r="G115" s="212"/>
      <c r="H115" s="215">
        <v>18.377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195</v>
      </c>
      <c r="AU115" s="221" t="s">
        <v>88</v>
      </c>
      <c r="AV115" s="14" t="s">
        <v>88</v>
      </c>
      <c r="AW115" s="14" t="s">
        <v>40</v>
      </c>
      <c r="AX115" s="14" t="s">
        <v>78</v>
      </c>
      <c r="AY115" s="221" t="s">
        <v>127</v>
      </c>
    </row>
    <row r="116" spans="2:51" s="14" customFormat="1" ht="11.25">
      <c r="B116" s="211"/>
      <c r="C116" s="212"/>
      <c r="D116" s="190" t="s">
        <v>195</v>
      </c>
      <c r="E116" s="213" t="s">
        <v>32</v>
      </c>
      <c r="F116" s="214" t="s">
        <v>466</v>
      </c>
      <c r="G116" s="212"/>
      <c r="H116" s="215">
        <v>13.8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195</v>
      </c>
      <c r="AU116" s="221" t="s">
        <v>88</v>
      </c>
      <c r="AV116" s="14" t="s">
        <v>88</v>
      </c>
      <c r="AW116" s="14" t="s">
        <v>40</v>
      </c>
      <c r="AX116" s="14" t="s">
        <v>78</v>
      </c>
      <c r="AY116" s="221" t="s">
        <v>127</v>
      </c>
    </row>
    <row r="117" spans="2:51" s="14" customFormat="1" ht="11.25">
      <c r="B117" s="211"/>
      <c r="C117" s="212"/>
      <c r="D117" s="190" t="s">
        <v>195</v>
      </c>
      <c r="E117" s="213" t="s">
        <v>32</v>
      </c>
      <c r="F117" s="214" t="s">
        <v>467</v>
      </c>
      <c r="G117" s="212"/>
      <c r="H117" s="215">
        <v>25.032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195</v>
      </c>
      <c r="AU117" s="221" t="s">
        <v>88</v>
      </c>
      <c r="AV117" s="14" t="s">
        <v>88</v>
      </c>
      <c r="AW117" s="14" t="s">
        <v>40</v>
      </c>
      <c r="AX117" s="14" t="s">
        <v>78</v>
      </c>
      <c r="AY117" s="221" t="s">
        <v>127</v>
      </c>
    </row>
    <row r="118" spans="2:51" s="15" customFormat="1" ht="11.25">
      <c r="B118" s="222"/>
      <c r="C118" s="223"/>
      <c r="D118" s="190" t="s">
        <v>195</v>
      </c>
      <c r="E118" s="224" t="s">
        <v>32</v>
      </c>
      <c r="F118" s="225" t="s">
        <v>198</v>
      </c>
      <c r="G118" s="223"/>
      <c r="H118" s="226">
        <v>57.209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195</v>
      </c>
      <c r="AU118" s="232" t="s">
        <v>88</v>
      </c>
      <c r="AV118" s="15" t="s">
        <v>151</v>
      </c>
      <c r="AW118" s="15" t="s">
        <v>40</v>
      </c>
      <c r="AX118" s="15" t="s">
        <v>86</v>
      </c>
      <c r="AY118" s="232" t="s">
        <v>127</v>
      </c>
    </row>
    <row r="119" spans="1:65" s="2" customFormat="1" ht="16.5" customHeight="1">
      <c r="A119" s="38"/>
      <c r="B119" s="39"/>
      <c r="C119" s="177" t="s">
        <v>217</v>
      </c>
      <c r="D119" s="177" t="s">
        <v>130</v>
      </c>
      <c r="E119" s="178" t="s">
        <v>468</v>
      </c>
      <c r="F119" s="179" t="s">
        <v>469</v>
      </c>
      <c r="G119" s="180" t="s">
        <v>161</v>
      </c>
      <c r="H119" s="181">
        <v>57.209</v>
      </c>
      <c r="I119" s="182"/>
      <c r="J119" s="183">
        <f>ROUND(I119*H119,2)</f>
        <v>0</v>
      </c>
      <c r="K119" s="179" t="s">
        <v>134</v>
      </c>
      <c r="L119" s="43"/>
      <c r="M119" s="184" t="s">
        <v>32</v>
      </c>
      <c r="N119" s="185" t="s">
        <v>49</v>
      </c>
      <c r="O119" s="68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88" t="s">
        <v>151</v>
      </c>
      <c r="AT119" s="188" t="s">
        <v>130</v>
      </c>
      <c r="AU119" s="188" t="s">
        <v>88</v>
      </c>
      <c r="AY119" s="20" t="s">
        <v>127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20" t="s">
        <v>86</v>
      </c>
      <c r="BK119" s="189">
        <f>ROUND(I119*H119,2)</f>
        <v>0</v>
      </c>
      <c r="BL119" s="20" t="s">
        <v>151</v>
      </c>
      <c r="BM119" s="188" t="s">
        <v>470</v>
      </c>
    </row>
    <row r="120" spans="1:65" s="2" customFormat="1" ht="16.5" customHeight="1">
      <c r="A120" s="38"/>
      <c r="B120" s="39"/>
      <c r="C120" s="177" t="s">
        <v>224</v>
      </c>
      <c r="D120" s="177" t="s">
        <v>130</v>
      </c>
      <c r="E120" s="178" t="s">
        <v>471</v>
      </c>
      <c r="F120" s="179" t="s">
        <v>472</v>
      </c>
      <c r="G120" s="180" t="s">
        <v>282</v>
      </c>
      <c r="H120" s="181">
        <v>1.48</v>
      </c>
      <c r="I120" s="182"/>
      <c r="J120" s="183">
        <f>ROUND(I120*H120,2)</f>
        <v>0</v>
      </c>
      <c r="K120" s="179" t="s">
        <v>134</v>
      </c>
      <c r="L120" s="43"/>
      <c r="M120" s="184" t="s">
        <v>32</v>
      </c>
      <c r="N120" s="185" t="s">
        <v>49</v>
      </c>
      <c r="O120" s="68"/>
      <c r="P120" s="186">
        <f>O120*H120</f>
        <v>0</v>
      </c>
      <c r="Q120" s="186">
        <v>1.06062</v>
      </c>
      <c r="R120" s="186">
        <f>Q120*H120</f>
        <v>1.5697176</v>
      </c>
      <c r="S120" s="186">
        <v>0</v>
      </c>
      <c r="T120" s="18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88" t="s">
        <v>151</v>
      </c>
      <c r="AT120" s="188" t="s">
        <v>130</v>
      </c>
      <c r="AU120" s="188" t="s">
        <v>88</v>
      </c>
      <c r="AY120" s="20" t="s">
        <v>127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20" t="s">
        <v>86</v>
      </c>
      <c r="BK120" s="189">
        <f>ROUND(I120*H120,2)</f>
        <v>0</v>
      </c>
      <c r="BL120" s="20" t="s">
        <v>151</v>
      </c>
      <c r="BM120" s="188" t="s">
        <v>473</v>
      </c>
    </row>
    <row r="121" spans="2:51" s="13" customFormat="1" ht="11.25">
      <c r="B121" s="201"/>
      <c r="C121" s="202"/>
      <c r="D121" s="190" t="s">
        <v>195</v>
      </c>
      <c r="E121" s="203" t="s">
        <v>32</v>
      </c>
      <c r="F121" s="204" t="s">
        <v>474</v>
      </c>
      <c r="G121" s="202"/>
      <c r="H121" s="203" t="s">
        <v>32</v>
      </c>
      <c r="I121" s="205"/>
      <c r="J121" s="202"/>
      <c r="K121" s="202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195</v>
      </c>
      <c r="AU121" s="210" t="s">
        <v>88</v>
      </c>
      <c r="AV121" s="13" t="s">
        <v>86</v>
      </c>
      <c r="AW121" s="13" t="s">
        <v>40</v>
      </c>
      <c r="AX121" s="13" t="s">
        <v>78</v>
      </c>
      <c r="AY121" s="210" t="s">
        <v>127</v>
      </c>
    </row>
    <row r="122" spans="2:51" s="13" customFormat="1" ht="11.25">
      <c r="B122" s="201"/>
      <c r="C122" s="202"/>
      <c r="D122" s="190" t="s">
        <v>195</v>
      </c>
      <c r="E122" s="203" t="s">
        <v>32</v>
      </c>
      <c r="F122" s="204" t="s">
        <v>475</v>
      </c>
      <c r="G122" s="202"/>
      <c r="H122" s="203" t="s">
        <v>32</v>
      </c>
      <c r="I122" s="205"/>
      <c r="J122" s="202"/>
      <c r="K122" s="202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195</v>
      </c>
      <c r="AU122" s="210" t="s">
        <v>88</v>
      </c>
      <c r="AV122" s="13" t="s">
        <v>86</v>
      </c>
      <c r="AW122" s="13" t="s">
        <v>40</v>
      </c>
      <c r="AX122" s="13" t="s">
        <v>78</v>
      </c>
      <c r="AY122" s="210" t="s">
        <v>127</v>
      </c>
    </row>
    <row r="123" spans="2:51" s="14" customFormat="1" ht="11.25">
      <c r="B123" s="211"/>
      <c r="C123" s="212"/>
      <c r="D123" s="190" t="s">
        <v>195</v>
      </c>
      <c r="E123" s="213" t="s">
        <v>32</v>
      </c>
      <c r="F123" s="214" t="s">
        <v>476</v>
      </c>
      <c r="G123" s="212"/>
      <c r="H123" s="215">
        <v>0.035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195</v>
      </c>
      <c r="AU123" s="221" t="s">
        <v>88</v>
      </c>
      <c r="AV123" s="14" t="s">
        <v>88</v>
      </c>
      <c r="AW123" s="14" t="s">
        <v>40</v>
      </c>
      <c r="AX123" s="14" t="s">
        <v>78</v>
      </c>
      <c r="AY123" s="221" t="s">
        <v>127</v>
      </c>
    </row>
    <row r="124" spans="2:51" s="14" customFormat="1" ht="11.25">
      <c r="B124" s="211"/>
      <c r="C124" s="212"/>
      <c r="D124" s="190" t="s">
        <v>195</v>
      </c>
      <c r="E124" s="213" t="s">
        <v>32</v>
      </c>
      <c r="F124" s="214" t="s">
        <v>477</v>
      </c>
      <c r="G124" s="212"/>
      <c r="H124" s="215">
        <v>0.028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195</v>
      </c>
      <c r="AU124" s="221" t="s">
        <v>88</v>
      </c>
      <c r="AV124" s="14" t="s">
        <v>88</v>
      </c>
      <c r="AW124" s="14" t="s">
        <v>40</v>
      </c>
      <c r="AX124" s="14" t="s">
        <v>78</v>
      </c>
      <c r="AY124" s="221" t="s">
        <v>127</v>
      </c>
    </row>
    <row r="125" spans="2:51" s="14" customFormat="1" ht="11.25">
      <c r="B125" s="211"/>
      <c r="C125" s="212"/>
      <c r="D125" s="190" t="s">
        <v>195</v>
      </c>
      <c r="E125" s="213" t="s">
        <v>32</v>
      </c>
      <c r="F125" s="214" t="s">
        <v>478</v>
      </c>
      <c r="G125" s="212"/>
      <c r="H125" s="215">
        <v>0.071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195</v>
      </c>
      <c r="AU125" s="221" t="s">
        <v>88</v>
      </c>
      <c r="AV125" s="14" t="s">
        <v>88</v>
      </c>
      <c r="AW125" s="14" t="s">
        <v>40</v>
      </c>
      <c r="AX125" s="14" t="s">
        <v>78</v>
      </c>
      <c r="AY125" s="221" t="s">
        <v>127</v>
      </c>
    </row>
    <row r="126" spans="2:51" s="16" customFormat="1" ht="11.25">
      <c r="B126" s="233"/>
      <c r="C126" s="234"/>
      <c r="D126" s="190" t="s">
        <v>195</v>
      </c>
      <c r="E126" s="235" t="s">
        <v>32</v>
      </c>
      <c r="F126" s="236" t="s">
        <v>299</v>
      </c>
      <c r="G126" s="234"/>
      <c r="H126" s="237">
        <v>0.134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195</v>
      </c>
      <c r="AU126" s="243" t="s">
        <v>88</v>
      </c>
      <c r="AV126" s="16" t="s">
        <v>145</v>
      </c>
      <c r="AW126" s="16" t="s">
        <v>40</v>
      </c>
      <c r="AX126" s="16" t="s">
        <v>78</v>
      </c>
      <c r="AY126" s="243" t="s">
        <v>127</v>
      </c>
    </row>
    <row r="127" spans="2:51" s="13" customFormat="1" ht="11.25">
      <c r="B127" s="201"/>
      <c r="C127" s="202"/>
      <c r="D127" s="190" t="s">
        <v>195</v>
      </c>
      <c r="E127" s="203" t="s">
        <v>32</v>
      </c>
      <c r="F127" s="204" t="s">
        <v>479</v>
      </c>
      <c r="G127" s="202"/>
      <c r="H127" s="203" t="s">
        <v>32</v>
      </c>
      <c r="I127" s="205"/>
      <c r="J127" s="202"/>
      <c r="K127" s="202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195</v>
      </c>
      <c r="AU127" s="210" t="s">
        <v>88</v>
      </c>
      <c r="AV127" s="13" t="s">
        <v>86</v>
      </c>
      <c r="AW127" s="13" t="s">
        <v>40</v>
      </c>
      <c r="AX127" s="13" t="s">
        <v>78</v>
      </c>
      <c r="AY127" s="210" t="s">
        <v>127</v>
      </c>
    </row>
    <row r="128" spans="2:51" s="14" customFormat="1" ht="11.25">
      <c r="B128" s="211"/>
      <c r="C128" s="212"/>
      <c r="D128" s="190" t="s">
        <v>195</v>
      </c>
      <c r="E128" s="213" t="s">
        <v>32</v>
      </c>
      <c r="F128" s="214" t="s">
        <v>480</v>
      </c>
      <c r="G128" s="212"/>
      <c r="H128" s="215">
        <v>0.101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195</v>
      </c>
      <c r="AU128" s="221" t="s">
        <v>88</v>
      </c>
      <c r="AV128" s="14" t="s">
        <v>88</v>
      </c>
      <c r="AW128" s="14" t="s">
        <v>40</v>
      </c>
      <c r="AX128" s="14" t="s">
        <v>78</v>
      </c>
      <c r="AY128" s="221" t="s">
        <v>127</v>
      </c>
    </row>
    <row r="129" spans="2:51" s="14" customFormat="1" ht="11.25">
      <c r="B129" s="211"/>
      <c r="C129" s="212"/>
      <c r="D129" s="190" t="s">
        <v>195</v>
      </c>
      <c r="E129" s="213" t="s">
        <v>32</v>
      </c>
      <c r="F129" s="214" t="s">
        <v>481</v>
      </c>
      <c r="G129" s="212"/>
      <c r="H129" s="215">
        <v>0.088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195</v>
      </c>
      <c r="AU129" s="221" t="s">
        <v>88</v>
      </c>
      <c r="AV129" s="14" t="s">
        <v>88</v>
      </c>
      <c r="AW129" s="14" t="s">
        <v>40</v>
      </c>
      <c r="AX129" s="14" t="s">
        <v>78</v>
      </c>
      <c r="AY129" s="221" t="s">
        <v>127</v>
      </c>
    </row>
    <row r="130" spans="2:51" s="14" customFormat="1" ht="11.25">
      <c r="B130" s="211"/>
      <c r="C130" s="212"/>
      <c r="D130" s="190" t="s">
        <v>195</v>
      </c>
      <c r="E130" s="213" t="s">
        <v>32</v>
      </c>
      <c r="F130" s="214" t="s">
        <v>482</v>
      </c>
      <c r="G130" s="212"/>
      <c r="H130" s="215">
        <v>0.216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195</v>
      </c>
      <c r="AU130" s="221" t="s">
        <v>88</v>
      </c>
      <c r="AV130" s="14" t="s">
        <v>88</v>
      </c>
      <c r="AW130" s="14" t="s">
        <v>40</v>
      </c>
      <c r="AX130" s="14" t="s">
        <v>78</v>
      </c>
      <c r="AY130" s="221" t="s">
        <v>127</v>
      </c>
    </row>
    <row r="131" spans="2:51" s="16" customFormat="1" ht="11.25">
      <c r="B131" s="233"/>
      <c r="C131" s="234"/>
      <c r="D131" s="190" t="s">
        <v>195</v>
      </c>
      <c r="E131" s="235" t="s">
        <v>32</v>
      </c>
      <c r="F131" s="236" t="s">
        <v>299</v>
      </c>
      <c r="G131" s="234"/>
      <c r="H131" s="237">
        <v>0.405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195</v>
      </c>
      <c r="AU131" s="243" t="s">
        <v>88</v>
      </c>
      <c r="AV131" s="16" t="s">
        <v>145</v>
      </c>
      <c r="AW131" s="16" t="s">
        <v>40</v>
      </c>
      <c r="AX131" s="16" t="s">
        <v>78</v>
      </c>
      <c r="AY131" s="243" t="s">
        <v>127</v>
      </c>
    </row>
    <row r="132" spans="2:51" s="13" customFormat="1" ht="11.25">
      <c r="B132" s="201"/>
      <c r="C132" s="202"/>
      <c r="D132" s="190" t="s">
        <v>195</v>
      </c>
      <c r="E132" s="203" t="s">
        <v>32</v>
      </c>
      <c r="F132" s="204" t="s">
        <v>483</v>
      </c>
      <c r="G132" s="202"/>
      <c r="H132" s="203" t="s">
        <v>32</v>
      </c>
      <c r="I132" s="205"/>
      <c r="J132" s="202"/>
      <c r="K132" s="202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195</v>
      </c>
      <c r="AU132" s="210" t="s">
        <v>88</v>
      </c>
      <c r="AV132" s="13" t="s">
        <v>86</v>
      </c>
      <c r="AW132" s="13" t="s">
        <v>40</v>
      </c>
      <c r="AX132" s="13" t="s">
        <v>78</v>
      </c>
      <c r="AY132" s="210" t="s">
        <v>127</v>
      </c>
    </row>
    <row r="133" spans="2:51" s="14" customFormat="1" ht="11.25">
      <c r="B133" s="211"/>
      <c r="C133" s="212"/>
      <c r="D133" s="190" t="s">
        <v>195</v>
      </c>
      <c r="E133" s="213" t="s">
        <v>32</v>
      </c>
      <c r="F133" s="214" t="s">
        <v>484</v>
      </c>
      <c r="G133" s="212"/>
      <c r="H133" s="215">
        <v>0.132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195</v>
      </c>
      <c r="AU133" s="221" t="s">
        <v>88</v>
      </c>
      <c r="AV133" s="14" t="s">
        <v>88</v>
      </c>
      <c r="AW133" s="14" t="s">
        <v>40</v>
      </c>
      <c r="AX133" s="14" t="s">
        <v>78</v>
      </c>
      <c r="AY133" s="221" t="s">
        <v>127</v>
      </c>
    </row>
    <row r="134" spans="2:51" s="14" customFormat="1" ht="11.25">
      <c r="B134" s="211"/>
      <c r="C134" s="212"/>
      <c r="D134" s="190" t="s">
        <v>195</v>
      </c>
      <c r="E134" s="213" t="s">
        <v>32</v>
      </c>
      <c r="F134" s="214" t="s">
        <v>485</v>
      </c>
      <c r="G134" s="212"/>
      <c r="H134" s="215">
        <v>0.503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195</v>
      </c>
      <c r="AU134" s="221" t="s">
        <v>88</v>
      </c>
      <c r="AV134" s="14" t="s">
        <v>88</v>
      </c>
      <c r="AW134" s="14" t="s">
        <v>40</v>
      </c>
      <c r="AX134" s="14" t="s">
        <v>78</v>
      </c>
      <c r="AY134" s="221" t="s">
        <v>127</v>
      </c>
    </row>
    <row r="135" spans="2:51" s="16" customFormat="1" ht="11.25">
      <c r="B135" s="233"/>
      <c r="C135" s="234"/>
      <c r="D135" s="190" t="s">
        <v>195</v>
      </c>
      <c r="E135" s="235" t="s">
        <v>32</v>
      </c>
      <c r="F135" s="236" t="s">
        <v>299</v>
      </c>
      <c r="G135" s="234"/>
      <c r="H135" s="237">
        <v>0.635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195</v>
      </c>
      <c r="AU135" s="243" t="s">
        <v>88</v>
      </c>
      <c r="AV135" s="16" t="s">
        <v>145</v>
      </c>
      <c r="AW135" s="16" t="s">
        <v>40</v>
      </c>
      <c r="AX135" s="16" t="s">
        <v>78</v>
      </c>
      <c r="AY135" s="243" t="s">
        <v>127</v>
      </c>
    </row>
    <row r="136" spans="2:51" s="13" customFormat="1" ht="11.25">
      <c r="B136" s="201"/>
      <c r="C136" s="202"/>
      <c r="D136" s="190" t="s">
        <v>195</v>
      </c>
      <c r="E136" s="203" t="s">
        <v>32</v>
      </c>
      <c r="F136" s="204" t="s">
        <v>486</v>
      </c>
      <c r="G136" s="202"/>
      <c r="H136" s="203" t="s">
        <v>32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195</v>
      </c>
      <c r="AU136" s="210" t="s">
        <v>88</v>
      </c>
      <c r="AV136" s="13" t="s">
        <v>86</v>
      </c>
      <c r="AW136" s="13" t="s">
        <v>40</v>
      </c>
      <c r="AX136" s="13" t="s">
        <v>78</v>
      </c>
      <c r="AY136" s="210" t="s">
        <v>127</v>
      </c>
    </row>
    <row r="137" spans="2:51" s="14" customFormat="1" ht="11.25">
      <c r="B137" s="211"/>
      <c r="C137" s="212"/>
      <c r="D137" s="190" t="s">
        <v>195</v>
      </c>
      <c r="E137" s="213" t="s">
        <v>32</v>
      </c>
      <c r="F137" s="214" t="s">
        <v>487</v>
      </c>
      <c r="G137" s="212"/>
      <c r="H137" s="215">
        <v>0.064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195</v>
      </c>
      <c r="AU137" s="221" t="s">
        <v>88</v>
      </c>
      <c r="AV137" s="14" t="s">
        <v>88</v>
      </c>
      <c r="AW137" s="14" t="s">
        <v>40</v>
      </c>
      <c r="AX137" s="14" t="s">
        <v>78</v>
      </c>
      <c r="AY137" s="221" t="s">
        <v>127</v>
      </c>
    </row>
    <row r="138" spans="2:51" s="14" customFormat="1" ht="11.25">
      <c r="B138" s="211"/>
      <c r="C138" s="212"/>
      <c r="D138" s="190" t="s">
        <v>195</v>
      </c>
      <c r="E138" s="213" t="s">
        <v>32</v>
      </c>
      <c r="F138" s="214" t="s">
        <v>488</v>
      </c>
      <c r="G138" s="212"/>
      <c r="H138" s="215">
        <v>0.242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195</v>
      </c>
      <c r="AU138" s="221" t="s">
        <v>88</v>
      </c>
      <c r="AV138" s="14" t="s">
        <v>88</v>
      </c>
      <c r="AW138" s="14" t="s">
        <v>40</v>
      </c>
      <c r="AX138" s="14" t="s">
        <v>78</v>
      </c>
      <c r="AY138" s="221" t="s">
        <v>127</v>
      </c>
    </row>
    <row r="139" spans="2:51" s="16" customFormat="1" ht="11.25">
      <c r="B139" s="233"/>
      <c r="C139" s="234"/>
      <c r="D139" s="190" t="s">
        <v>195</v>
      </c>
      <c r="E139" s="235" t="s">
        <v>32</v>
      </c>
      <c r="F139" s="236" t="s">
        <v>299</v>
      </c>
      <c r="G139" s="234"/>
      <c r="H139" s="237">
        <v>0.306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195</v>
      </c>
      <c r="AU139" s="243" t="s">
        <v>88</v>
      </c>
      <c r="AV139" s="16" t="s">
        <v>145</v>
      </c>
      <c r="AW139" s="16" t="s">
        <v>40</v>
      </c>
      <c r="AX139" s="16" t="s">
        <v>78</v>
      </c>
      <c r="AY139" s="243" t="s">
        <v>127</v>
      </c>
    </row>
    <row r="140" spans="2:51" s="15" customFormat="1" ht="11.25">
      <c r="B140" s="222"/>
      <c r="C140" s="223"/>
      <c r="D140" s="190" t="s">
        <v>195</v>
      </c>
      <c r="E140" s="224" t="s">
        <v>32</v>
      </c>
      <c r="F140" s="225" t="s">
        <v>198</v>
      </c>
      <c r="G140" s="223"/>
      <c r="H140" s="226">
        <v>1.48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195</v>
      </c>
      <c r="AU140" s="232" t="s">
        <v>88</v>
      </c>
      <c r="AV140" s="15" t="s">
        <v>151</v>
      </c>
      <c r="AW140" s="15" t="s">
        <v>40</v>
      </c>
      <c r="AX140" s="15" t="s">
        <v>86</v>
      </c>
      <c r="AY140" s="232" t="s">
        <v>127</v>
      </c>
    </row>
    <row r="141" spans="1:65" s="2" customFormat="1" ht="21.75" customHeight="1">
      <c r="A141" s="38"/>
      <c r="B141" s="39"/>
      <c r="C141" s="177" t="s">
        <v>239</v>
      </c>
      <c r="D141" s="177" t="s">
        <v>130</v>
      </c>
      <c r="E141" s="178" t="s">
        <v>489</v>
      </c>
      <c r="F141" s="179" t="s">
        <v>490</v>
      </c>
      <c r="G141" s="180" t="s">
        <v>165</v>
      </c>
      <c r="H141" s="181">
        <v>0.603</v>
      </c>
      <c r="I141" s="182"/>
      <c r="J141" s="183">
        <f>ROUND(I141*H141,2)</f>
        <v>0</v>
      </c>
      <c r="K141" s="179" t="s">
        <v>134</v>
      </c>
      <c r="L141" s="43"/>
      <c r="M141" s="184" t="s">
        <v>32</v>
      </c>
      <c r="N141" s="185" t="s">
        <v>49</v>
      </c>
      <c r="O141" s="68"/>
      <c r="P141" s="186">
        <f>O141*H141</f>
        <v>0</v>
      </c>
      <c r="Q141" s="186">
        <v>2.45329</v>
      </c>
      <c r="R141" s="186">
        <f>Q141*H141</f>
        <v>1.4793338699999998</v>
      </c>
      <c r="S141" s="186">
        <v>0</v>
      </c>
      <c r="T141" s="18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8" t="s">
        <v>151</v>
      </c>
      <c r="AT141" s="188" t="s">
        <v>130</v>
      </c>
      <c r="AU141" s="188" t="s">
        <v>88</v>
      </c>
      <c r="AY141" s="20" t="s">
        <v>127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20" t="s">
        <v>86</v>
      </c>
      <c r="BK141" s="189">
        <f>ROUND(I141*H141,2)</f>
        <v>0</v>
      </c>
      <c r="BL141" s="20" t="s">
        <v>151</v>
      </c>
      <c r="BM141" s="188" t="s">
        <v>491</v>
      </c>
    </row>
    <row r="142" spans="2:51" s="14" customFormat="1" ht="11.25">
      <c r="B142" s="211"/>
      <c r="C142" s="212"/>
      <c r="D142" s="190" t="s">
        <v>195</v>
      </c>
      <c r="E142" s="213" t="s">
        <v>32</v>
      </c>
      <c r="F142" s="214" t="s">
        <v>492</v>
      </c>
      <c r="G142" s="212"/>
      <c r="H142" s="215">
        <v>0.603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195</v>
      </c>
      <c r="AU142" s="221" t="s">
        <v>88</v>
      </c>
      <c r="AV142" s="14" t="s">
        <v>88</v>
      </c>
      <c r="AW142" s="14" t="s">
        <v>40</v>
      </c>
      <c r="AX142" s="14" t="s">
        <v>78</v>
      </c>
      <c r="AY142" s="221" t="s">
        <v>127</v>
      </c>
    </row>
    <row r="143" spans="2:51" s="15" customFormat="1" ht="11.25">
      <c r="B143" s="222"/>
      <c r="C143" s="223"/>
      <c r="D143" s="190" t="s">
        <v>195</v>
      </c>
      <c r="E143" s="224" t="s">
        <v>32</v>
      </c>
      <c r="F143" s="225" t="s">
        <v>198</v>
      </c>
      <c r="G143" s="223"/>
      <c r="H143" s="226">
        <v>0.603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195</v>
      </c>
      <c r="AU143" s="232" t="s">
        <v>88</v>
      </c>
      <c r="AV143" s="15" t="s">
        <v>151</v>
      </c>
      <c r="AW143" s="15" t="s">
        <v>40</v>
      </c>
      <c r="AX143" s="15" t="s">
        <v>86</v>
      </c>
      <c r="AY143" s="232" t="s">
        <v>127</v>
      </c>
    </row>
    <row r="144" spans="1:65" s="2" customFormat="1" ht="16.5" customHeight="1">
      <c r="A144" s="38"/>
      <c r="B144" s="39"/>
      <c r="C144" s="177" t="s">
        <v>244</v>
      </c>
      <c r="D144" s="177" t="s">
        <v>130</v>
      </c>
      <c r="E144" s="178" t="s">
        <v>493</v>
      </c>
      <c r="F144" s="179" t="s">
        <v>494</v>
      </c>
      <c r="G144" s="180" t="s">
        <v>282</v>
      </c>
      <c r="H144" s="181">
        <v>0.033</v>
      </c>
      <c r="I144" s="182"/>
      <c r="J144" s="183">
        <f>ROUND(I144*H144,2)</f>
        <v>0</v>
      </c>
      <c r="K144" s="179" t="s">
        <v>134</v>
      </c>
      <c r="L144" s="43"/>
      <c r="M144" s="184" t="s">
        <v>32</v>
      </c>
      <c r="N144" s="185" t="s">
        <v>49</v>
      </c>
      <c r="O144" s="68"/>
      <c r="P144" s="186">
        <f>O144*H144</f>
        <v>0</v>
      </c>
      <c r="Q144" s="186">
        <v>1.11381</v>
      </c>
      <c r="R144" s="186">
        <f>Q144*H144</f>
        <v>0.03675573</v>
      </c>
      <c r="S144" s="186">
        <v>0</v>
      </c>
      <c r="T144" s="18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8" t="s">
        <v>151</v>
      </c>
      <c r="AT144" s="188" t="s">
        <v>130</v>
      </c>
      <c r="AU144" s="188" t="s">
        <v>88</v>
      </c>
      <c r="AY144" s="20" t="s">
        <v>127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20" t="s">
        <v>86</v>
      </c>
      <c r="BK144" s="189">
        <f>ROUND(I144*H144,2)</f>
        <v>0</v>
      </c>
      <c r="BL144" s="20" t="s">
        <v>151</v>
      </c>
      <c r="BM144" s="188" t="s">
        <v>495</v>
      </c>
    </row>
    <row r="145" spans="2:51" s="13" customFormat="1" ht="11.25">
      <c r="B145" s="201"/>
      <c r="C145" s="202"/>
      <c r="D145" s="190" t="s">
        <v>195</v>
      </c>
      <c r="E145" s="203" t="s">
        <v>32</v>
      </c>
      <c r="F145" s="204" t="s">
        <v>496</v>
      </c>
      <c r="G145" s="202"/>
      <c r="H145" s="203" t="s">
        <v>32</v>
      </c>
      <c r="I145" s="205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195</v>
      </c>
      <c r="AU145" s="210" t="s">
        <v>88</v>
      </c>
      <c r="AV145" s="13" t="s">
        <v>86</v>
      </c>
      <c r="AW145" s="13" t="s">
        <v>40</v>
      </c>
      <c r="AX145" s="13" t="s">
        <v>78</v>
      </c>
      <c r="AY145" s="210" t="s">
        <v>127</v>
      </c>
    </row>
    <row r="146" spans="2:51" s="14" customFormat="1" ht="11.25">
      <c r="B146" s="211"/>
      <c r="C146" s="212"/>
      <c r="D146" s="190" t="s">
        <v>195</v>
      </c>
      <c r="E146" s="213" t="s">
        <v>32</v>
      </c>
      <c r="F146" s="214" t="s">
        <v>497</v>
      </c>
      <c r="G146" s="212"/>
      <c r="H146" s="215">
        <v>0.006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195</v>
      </c>
      <c r="AU146" s="221" t="s">
        <v>88</v>
      </c>
      <c r="AV146" s="14" t="s">
        <v>88</v>
      </c>
      <c r="AW146" s="14" t="s">
        <v>40</v>
      </c>
      <c r="AX146" s="14" t="s">
        <v>78</v>
      </c>
      <c r="AY146" s="221" t="s">
        <v>127</v>
      </c>
    </row>
    <row r="147" spans="2:51" s="14" customFormat="1" ht="11.25">
      <c r="B147" s="211"/>
      <c r="C147" s="212"/>
      <c r="D147" s="190" t="s">
        <v>195</v>
      </c>
      <c r="E147" s="213" t="s">
        <v>32</v>
      </c>
      <c r="F147" s="214" t="s">
        <v>498</v>
      </c>
      <c r="G147" s="212"/>
      <c r="H147" s="215">
        <v>0.027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195</v>
      </c>
      <c r="AU147" s="221" t="s">
        <v>88</v>
      </c>
      <c r="AV147" s="14" t="s">
        <v>88</v>
      </c>
      <c r="AW147" s="14" t="s">
        <v>40</v>
      </c>
      <c r="AX147" s="14" t="s">
        <v>78</v>
      </c>
      <c r="AY147" s="221" t="s">
        <v>127</v>
      </c>
    </row>
    <row r="148" spans="2:51" s="15" customFormat="1" ht="11.25">
      <c r="B148" s="222"/>
      <c r="C148" s="223"/>
      <c r="D148" s="190" t="s">
        <v>195</v>
      </c>
      <c r="E148" s="224" t="s">
        <v>32</v>
      </c>
      <c r="F148" s="225" t="s">
        <v>198</v>
      </c>
      <c r="G148" s="223"/>
      <c r="H148" s="226">
        <v>0.033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195</v>
      </c>
      <c r="AU148" s="232" t="s">
        <v>88</v>
      </c>
      <c r="AV148" s="15" t="s">
        <v>151</v>
      </c>
      <c r="AW148" s="15" t="s">
        <v>40</v>
      </c>
      <c r="AX148" s="15" t="s">
        <v>86</v>
      </c>
      <c r="AY148" s="232" t="s">
        <v>127</v>
      </c>
    </row>
    <row r="149" spans="1:65" s="2" customFormat="1" ht="16.5" customHeight="1">
      <c r="A149" s="38"/>
      <c r="B149" s="39"/>
      <c r="C149" s="177" t="s">
        <v>253</v>
      </c>
      <c r="D149" s="177" t="s">
        <v>130</v>
      </c>
      <c r="E149" s="178" t="s">
        <v>499</v>
      </c>
      <c r="F149" s="179" t="s">
        <v>500</v>
      </c>
      <c r="G149" s="180" t="s">
        <v>165</v>
      </c>
      <c r="H149" s="181">
        <v>2.826</v>
      </c>
      <c r="I149" s="182"/>
      <c r="J149" s="183">
        <f>ROUND(I149*H149,2)</f>
        <v>0</v>
      </c>
      <c r="K149" s="179" t="s">
        <v>134</v>
      </c>
      <c r="L149" s="43"/>
      <c r="M149" s="184" t="s">
        <v>32</v>
      </c>
      <c r="N149" s="185" t="s">
        <v>49</v>
      </c>
      <c r="O149" s="68"/>
      <c r="P149" s="186">
        <f>O149*H149</f>
        <v>0</v>
      </c>
      <c r="Q149" s="186">
        <v>2.45329</v>
      </c>
      <c r="R149" s="186">
        <f>Q149*H149</f>
        <v>6.93299754</v>
      </c>
      <c r="S149" s="186">
        <v>0</v>
      </c>
      <c r="T149" s="18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8" t="s">
        <v>151</v>
      </c>
      <c r="AT149" s="188" t="s">
        <v>130</v>
      </c>
      <c r="AU149" s="188" t="s">
        <v>88</v>
      </c>
      <c r="AY149" s="20" t="s">
        <v>127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20" t="s">
        <v>86</v>
      </c>
      <c r="BK149" s="189">
        <f>ROUND(I149*H149,2)</f>
        <v>0</v>
      </c>
      <c r="BL149" s="20" t="s">
        <v>151</v>
      </c>
      <c r="BM149" s="188" t="s">
        <v>501</v>
      </c>
    </row>
    <row r="150" spans="2:51" s="13" customFormat="1" ht="11.25">
      <c r="B150" s="201"/>
      <c r="C150" s="202"/>
      <c r="D150" s="190" t="s">
        <v>195</v>
      </c>
      <c r="E150" s="203" t="s">
        <v>32</v>
      </c>
      <c r="F150" s="204" t="s">
        <v>502</v>
      </c>
      <c r="G150" s="202"/>
      <c r="H150" s="203" t="s">
        <v>32</v>
      </c>
      <c r="I150" s="205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195</v>
      </c>
      <c r="AU150" s="210" t="s">
        <v>88</v>
      </c>
      <c r="AV150" s="13" t="s">
        <v>86</v>
      </c>
      <c r="AW150" s="13" t="s">
        <v>40</v>
      </c>
      <c r="AX150" s="13" t="s">
        <v>78</v>
      </c>
      <c r="AY150" s="210" t="s">
        <v>127</v>
      </c>
    </row>
    <row r="151" spans="2:51" s="14" customFormat="1" ht="11.25">
      <c r="B151" s="211"/>
      <c r="C151" s="212"/>
      <c r="D151" s="190" t="s">
        <v>195</v>
      </c>
      <c r="E151" s="213" t="s">
        <v>32</v>
      </c>
      <c r="F151" s="214" t="s">
        <v>503</v>
      </c>
      <c r="G151" s="212"/>
      <c r="H151" s="215">
        <v>2.826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195</v>
      </c>
      <c r="AU151" s="221" t="s">
        <v>88</v>
      </c>
      <c r="AV151" s="14" t="s">
        <v>88</v>
      </c>
      <c r="AW151" s="14" t="s">
        <v>40</v>
      </c>
      <c r="AX151" s="14" t="s">
        <v>78</v>
      </c>
      <c r="AY151" s="221" t="s">
        <v>127</v>
      </c>
    </row>
    <row r="152" spans="2:51" s="15" customFormat="1" ht="11.25">
      <c r="B152" s="222"/>
      <c r="C152" s="223"/>
      <c r="D152" s="190" t="s">
        <v>195</v>
      </c>
      <c r="E152" s="224" t="s">
        <v>32</v>
      </c>
      <c r="F152" s="225" t="s">
        <v>198</v>
      </c>
      <c r="G152" s="223"/>
      <c r="H152" s="226">
        <v>2.826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195</v>
      </c>
      <c r="AU152" s="232" t="s">
        <v>88</v>
      </c>
      <c r="AV152" s="15" t="s">
        <v>151</v>
      </c>
      <c r="AW152" s="15" t="s">
        <v>40</v>
      </c>
      <c r="AX152" s="15" t="s">
        <v>86</v>
      </c>
      <c r="AY152" s="232" t="s">
        <v>127</v>
      </c>
    </row>
    <row r="153" spans="1:65" s="2" customFormat="1" ht="16.5" customHeight="1">
      <c r="A153" s="38"/>
      <c r="B153" s="39"/>
      <c r="C153" s="177" t="s">
        <v>259</v>
      </c>
      <c r="D153" s="177" t="s">
        <v>130</v>
      </c>
      <c r="E153" s="178" t="s">
        <v>504</v>
      </c>
      <c r="F153" s="179" t="s">
        <v>505</v>
      </c>
      <c r="G153" s="180" t="s">
        <v>161</v>
      </c>
      <c r="H153" s="181">
        <v>18.84</v>
      </c>
      <c r="I153" s="182"/>
      <c r="J153" s="183">
        <f>ROUND(I153*H153,2)</f>
        <v>0</v>
      </c>
      <c r="K153" s="179" t="s">
        <v>134</v>
      </c>
      <c r="L153" s="43"/>
      <c r="M153" s="184" t="s">
        <v>32</v>
      </c>
      <c r="N153" s="185" t="s">
        <v>49</v>
      </c>
      <c r="O153" s="68"/>
      <c r="P153" s="186">
        <f>O153*H153</f>
        <v>0</v>
      </c>
      <c r="Q153" s="186">
        <v>0.00275</v>
      </c>
      <c r="R153" s="186">
        <f>Q153*H153</f>
        <v>0.051809999999999995</v>
      </c>
      <c r="S153" s="186">
        <v>0</v>
      </c>
      <c r="T153" s="18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8" t="s">
        <v>151</v>
      </c>
      <c r="AT153" s="188" t="s">
        <v>130</v>
      </c>
      <c r="AU153" s="188" t="s">
        <v>88</v>
      </c>
      <c r="AY153" s="20" t="s">
        <v>127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20" t="s">
        <v>86</v>
      </c>
      <c r="BK153" s="189">
        <f>ROUND(I153*H153,2)</f>
        <v>0</v>
      </c>
      <c r="BL153" s="20" t="s">
        <v>151</v>
      </c>
      <c r="BM153" s="188" t="s">
        <v>506</v>
      </c>
    </row>
    <row r="154" spans="2:51" s="13" customFormat="1" ht="11.25">
      <c r="B154" s="201"/>
      <c r="C154" s="202"/>
      <c r="D154" s="190" t="s">
        <v>195</v>
      </c>
      <c r="E154" s="203" t="s">
        <v>32</v>
      </c>
      <c r="F154" s="204" t="s">
        <v>502</v>
      </c>
      <c r="G154" s="202"/>
      <c r="H154" s="203" t="s">
        <v>32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195</v>
      </c>
      <c r="AU154" s="210" t="s">
        <v>88</v>
      </c>
      <c r="AV154" s="13" t="s">
        <v>86</v>
      </c>
      <c r="AW154" s="13" t="s">
        <v>40</v>
      </c>
      <c r="AX154" s="13" t="s">
        <v>78</v>
      </c>
      <c r="AY154" s="210" t="s">
        <v>127</v>
      </c>
    </row>
    <row r="155" spans="2:51" s="14" customFormat="1" ht="11.25">
      <c r="B155" s="211"/>
      <c r="C155" s="212"/>
      <c r="D155" s="190" t="s">
        <v>195</v>
      </c>
      <c r="E155" s="213" t="s">
        <v>32</v>
      </c>
      <c r="F155" s="214" t="s">
        <v>507</v>
      </c>
      <c r="G155" s="212"/>
      <c r="H155" s="215">
        <v>18.84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195</v>
      </c>
      <c r="AU155" s="221" t="s">
        <v>88</v>
      </c>
      <c r="AV155" s="14" t="s">
        <v>88</v>
      </c>
      <c r="AW155" s="14" t="s">
        <v>40</v>
      </c>
      <c r="AX155" s="14" t="s">
        <v>78</v>
      </c>
      <c r="AY155" s="221" t="s">
        <v>127</v>
      </c>
    </row>
    <row r="156" spans="2:51" s="15" customFormat="1" ht="11.25">
      <c r="B156" s="222"/>
      <c r="C156" s="223"/>
      <c r="D156" s="190" t="s">
        <v>195</v>
      </c>
      <c r="E156" s="224" t="s">
        <v>32</v>
      </c>
      <c r="F156" s="225" t="s">
        <v>198</v>
      </c>
      <c r="G156" s="223"/>
      <c r="H156" s="226">
        <v>18.84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195</v>
      </c>
      <c r="AU156" s="232" t="s">
        <v>88</v>
      </c>
      <c r="AV156" s="15" t="s">
        <v>151</v>
      </c>
      <c r="AW156" s="15" t="s">
        <v>40</v>
      </c>
      <c r="AX156" s="15" t="s">
        <v>86</v>
      </c>
      <c r="AY156" s="232" t="s">
        <v>127</v>
      </c>
    </row>
    <row r="157" spans="1:65" s="2" customFormat="1" ht="16.5" customHeight="1">
      <c r="A157" s="38"/>
      <c r="B157" s="39"/>
      <c r="C157" s="177" t="s">
        <v>267</v>
      </c>
      <c r="D157" s="177" t="s">
        <v>130</v>
      </c>
      <c r="E157" s="178" t="s">
        <v>508</v>
      </c>
      <c r="F157" s="179" t="s">
        <v>509</v>
      </c>
      <c r="G157" s="180" t="s">
        <v>161</v>
      </c>
      <c r="H157" s="181">
        <v>18.84</v>
      </c>
      <c r="I157" s="182"/>
      <c r="J157" s="183">
        <f>ROUND(I157*H157,2)</f>
        <v>0</v>
      </c>
      <c r="K157" s="179" t="s">
        <v>134</v>
      </c>
      <c r="L157" s="43"/>
      <c r="M157" s="184" t="s">
        <v>32</v>
      </c>
      <c r="N157" s="185" t="s">
        <v>49</v>
      </c>
      <c r="O157" s="68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8" t="s">
        <v>151</v>
      </c>
      <c r="AT157" s="188" t="s">
        <v>130</v>
      </c>
      <c r="AU157" s="188" t="s">
        <v>88</v>
      </c>
      <c r="AY157" s="20" t="s">
        <v>127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20" t="s">
        <v>86</v>
      </c>
      <c r="BK157" s="189">
        <f>ROUND(I157*H157,2)</f>
        <v>0</v>
      </c>
      <c r="BL157" s="20" t="s">
        <v>151</v>
      </c>
      <c r="BM157" s="188" t="s">
        <v>510</v>
      </c>
    </row>
    <row r="158" spans="1:65" s="2" customFormat="1" ht="33" customHeight="1">
      <c r="A158" s="38"/>
      <c r="B158" s="39"/>
      <c r="C158" s="177" t="s">
        <v>273</v>
      </c>
      <c r="D158" s="177" t="s">
        <v>130</v>
      </c>
      <c r="E158" s="178" t="s">
        <v>511</v>
      </c>
      <c r="F158" s="179" t="s">
        <v>512</v>
      </c>
      <c r="G158" s="180" t="s">
        <v>282</v>
      </c>
      <c r="H158" s="181">
        <v>0.035</v>
      </c>
      <c r="I158" s="182"/>
      <c r="J158" s="183">
        <f>ROUND(I158*H158,2)</f>
        <v>0</v>
      </c>
      <c r="K158" s="179" t="s">
        <v>134</v>
      </c>
      <c r="L158" s="43"/>
      <c r="M158" s="184" t="s">
        <v>32</v>
      </c>
      <c r="N158" s="185" t="s">
        <v>49</v>
      </c>
      <c r="O158" s="68"/>
      <c r="P158" s="186">
        <f>O158*H158</f>
        <v>0</v>
      </c>
      <c r="Q158" s="186">
        <v>1.0594</v>
      </c>
      <c r="R158" s="186">
        <f>Q158*H158</f>
        <v>0.037079</v>
      </c>
      <c r="S158" s="186">
        <v>0</v>
      </c>
      <c r="T158" s="18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8" t="s">
        <v>151</v>
      </c>
      <c r="AT158" s="188" t="s">
        <v>130</v>
      </c>
      <c r="AU158" s="188" t="s">
        <v>88</v>
      </c>
      <c r="AY158" s="20" t="s">
        <v>127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20" t="s">
        <v>86</v>
      </c>
      <c r="BK158" s="189">
        <f>ROUND(I158*H158,2)</f>
        <v>0</v>
      </c>
      <c r="BL158" s="20" t="s">
        <v>151</v>
      </c>
      <c r="BM158" s="188" t="s">
        <v>513</v>
      </c>
    </row>
    <row r="159" spans="2:51" s="13" customFormat="1" ht="11.25">
      <c r="B159" s="201"/>
      <c r="C159" s="202"/>
      <c r="D159" s="190" t="s">
        <v>195</v>
      </c>
      <c r="E159" s="203" t="s">
        <v>32</v>
      </c>
      <c r="F159" s="204" t="s">
        <v>514</v>
      </c>
      <c r="G159" s="202"/>
      <c r="H159" s="203" t="s">
        <v>32</v>
      </c>
      <c r="I159" s="205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195</v>
      </c>
      <c r="AU159" s="210" t="s">
        <v>88</v>
      </c>
      <c r="AV159" s="13" t="s">
        <v>86</v>
      </c>
      <c r="AW159" s="13" t="s">
        <v>40</v>
      </c>
      <c r="AX159" s="13" t="s">
        <v>78</v>
      </c>
      <c r="AY159" s="210" t="s">
        <v>127</v>
      </c>
    </row>
    <row r="160" spans="2:51" s="14" customFormat="1" ht="11.25">
      <c r="B160" s="211"/>
      <c r="C160" s="212"/>
      <c r="D160" s="190" t="s">
        <v>195</v>
      </c>
      <c r="E160" s="213" t="s">
        <v>32</v>
      </c>
      <c r="F160" s="214" t="s">
        <v>515</v>
      </c>
      <c r="G160" s="212"/>
      <c r="H160" s="215">
        <v>0.035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195</v>
      </c>
      <c r="AU160" s="221" t="s">
        <v>88</v>
      </c>
      <c r="AV160" s="14" t="s">
        <v>88</v>
      </c>
      <c r="AW160" s="14" t="s">
        <v>40</v>
      </c>
      <c r="AX160" s="14" t="s">
        <v>78</v>
      </c>
      <c r="AY160" s="221" t="s">
        <v>127</v>
      </c>
    </row>
    <row r="161" spans="2:51" s="16" customFormat="1" ht="11.25">
      <c r="B161" s="233"/>
      <c r="C161" s="234"/>
      <c r="D161" s="190" t="s">
        <v>195</v>
      </c>
      <c r="E161" s="235" t="s">
        <v>32</v>
      </c>
      <c r="F161" s="236" t="s">
        <v>299</v>
      </c>
      <c r="G161" s="234"/>
      <c r="H161" s="237">
        <v>0.035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195</v>
      </c>
      <c r="AU161" s="243" t="s">
        <v>88</v>
      </c>
      <c r="AV161" s="16" t="s">
        <v>145</v>
      </c>
      <c r="AW161" s="16" t="s">
        <v>40</v>
      </c>
      <c r="AX161" s="16" t="s">
        <v>78</v>
      </c>
      <c r="AY161" s="243" t="s">
        <v>127</v>
      </c>
    </row>
    <row r="162" spans="2:51" s="15" customFormat="1" ht="11.25">
      <c r="B162" s="222"/>
      <c r="C162" s="223"/>
      <c r="D162" s="190" t="s">
        <v>195</v>
      </c>
      <c r="E162" s="224" t="s">
        <v>32</v>
      </c>
      <c r="F162" s="225" t="s">
        <v>198</v>
      </c>
      <c r="G162" s="223"/>
      <c r="H162" s="226">
        <v>0.035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195</v>
      </c>
      <c r="AU162" s="232" t="s">
        <v>88</v>
      </c>
      <c r="AV162" s="15" t="s">
        <v>151</v>
      </c>
      <c r="AW162" s="15" t="s">
        <v>40</v>
      </c>
      <c r="AX162" s="15" t="s">
        <v>86</v>
      </c>
      <c r="AY162" s="232" t="s">
        <v>127</v>
      </c>
    </row>
    <row r="163" spans="2:63" s="12" customFormat="1" ht="22.9" customHeight="1">
      <c r="B163" s="161"/>
      <c r="C163" s="162"/>
      <c r="D163" s="163" t="s">
        <v>77</v>
      </c>
      <c r="E163" s="175" t="s">
        <v>145</v>
      </c>
      <c r="F163" s="175" t="s">
        <v>516</v>
      </c>
      <c r="G163" s="162"/>
      <c r="H163" s="162"/>
      <c r="I163" s="165"/>
      <c r="J163" s="176">
        <f>BK163</f>
        <v>0</v>
      </c>
      <c r="K163" s="162"/>
      <c r="L163" s="167"/>
      <c r="M163" s="168"/>
      <c r="N163" s="169"/>
      <c r="O163" s="169"/>
      <c r="P163" s="170">
        <f>SUM(P164:P192)</f>
        <v>0</v>
      </c>
      <c r="Q163" s="169"/>
      <c r="R163" s="170">
        <f>SUM(R164:R192)</f>
        <v>37.10196956000001</v>
      </c>
      <c r="S163" s="169"/>
      <c r="T163" s="171">
        <f>SUM(T164:T192)</f>
        <v>0</v>
      </c>
      <c r="AR163" s="172" t="s">
        <v>86</v>
      </c>
      <c r="AT163" s="173" t="s">
        <v>77</v>
      </c>
      <c r="AU163" s="173" t="s">
        <v>86</v>
      </c>
      <c r="AY163" s="172" t="s">
        <v>127</v>
      </c>
      <c r="BK163" s="174">
        <f>SUM(BK164:BK192)</f>
        <v>0</v>
      </c>
    </row>
    <row r="164" spans="1:65" s="2" customFormat="1" ht="24">
      <c r="A164" s="38"/>
      <c r="B164" s="39"/>
      <c r="C164" s="177" t="s">
        <v>279</v>
      </c>
      <c r="D164" s="177" t="s">
        <v>130</v>
      </c>
      <c r="E164" s="178" t="s">
        <v>517</v>
      </c>
      <c r="F164" s="179" t="s">
        <v>518</v>
      </c>
      <c r="G164" s="180" t="s">
        <v>161</v>
      </c>
      <c r="H164" s="181">
        <v>21.19</v>
      </c>
      <c r="I164" s="182"/>
      <c r="J164" s="183">
        <f>ROUND(I164*H164,2)</f>
        <v>0</v>
      </c>
      <c r="K164" s="179" t="s">
        <v>134</v>
      </c>
      <c r="L164" s="43"/>
      <c r="M164" s="184" t="s">
        <v>32</v>
      </c>
      <c r="N164" s="185" t="s">
        <v>49</v>
      </c>
      <c r="O164" s="68"/>
      <c r="P164" s="186">
        <f>O164*H164</f>
        <v>0</v>
      </c>
      <c r="Q164" s="186">
        <v>0.43939</v>
      </c>
      <c r="R164" s="186">
        <f>Q164*H164</f>
        <v>9.3106741</v>
      </c>
      <c r="S164" s="186">
        <v>0</v>
      </c>
      <c r="T164" s="18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8" t="s">
        <v>151</v>
      </c>
      <c r="AT164" s="188" t="s">
        <v>130</v>
      </c>
      <c r="AU164" s="188" t="s">
        <v>88</v>
      </c>
      <c r="AY164" s="20" t="s">
        <v>127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20" t="s">
        <v>86</v>
      </c>
      <c r="BK164" s="189">
        <f>ROUND(I164*H164,2)</f>
        <v>0</v>
      </c>
      <c r="BL164" s="20" t="s">
        <v>151</v>
      </c>
      <c r="BM164" s="188" t="s">
        <v>519</v>
      </c>
    </row>
    <row r="165" spans="1:47" s="2" customFormat="1" ht="19.5">
      <c r="A165" s="38"/>
      <c r="B165" s="39"/>
      <c r="C165" s="40"/>
      <c r="D165" s="190" t="s">
        <v>141</v>
      </c>
      <c r="E165" s="40"/>
      <c r="F165" s="191" t="s">
        <v>520</v>
      </c>
      <c r="G165" s="40"/>
      <c r="H165" s="40"/>
      <c r="I165" s="192"/>
      <c r="J165" s="40"/>
      <c r="K165" s="40"/>
      <c r="L165" s="43"/>
      <c r="M165" s="193"/>
      <c r="N165" s="194"/>
      <c r="O165" s="68"/>
      <c r="P165" s="68"/>
      <c r="Q165" s="68"/>
      <c r="R165" s="68"/>
      <c r="S165" s="68"/>
      <c r="T165" s="69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20" t="s">
        <v>141</v>
      </c>
      <c r="AU165" s="20" t="s">
        <v>88</v>
      </c>
    </row>
    <row r="166" spans="2:51" s="13" customFormat="1" ht="11.25">
      <c r="B166" s="201"/>
      <c r="C166" s="202"/>
      <c r="D166" s="190" t="s">
        <v>195</v>
      </c>
      <c r="E166" s="203" t="s">
        <v>32</v>
      </c>
      <c r="F166" s="204" t="s">
        <v>521</v>
      </c>
      <c r="G166" s="202"/>
      <c r="H166" s="203" t="s">
        <v>32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195</v>
      </c>
      <c r="AU166" s="210" t="s">
        <v>88</v>
      </c>
      <c r="AV166" s="13" t="s">
        <v>86</v>
      </c>
      <c r="AW166" s="13" t="s">
        <v>40</v>
      </c>
      <c r="AX166" s="13" t="s">
        <v>78</v>
      </c>
      <c r="AY166" s="210" t="s">
        <v>127</v>
      </c>
    </row>
    <row r="167" spans="2:51" s="14" customFormat="1" ht="11.25">
      <c r="B167" s="211"/>
      <c r="C167" s="212"/>
      <c r="D167" s="190" t="s">
        <v>195</v>
      </c>
      <c r="E167" s="213" t="s">
        <v>32</v>
      </c>
      <c r="F167" s="214" t="s">
        <v>522</v>
      </c>
      <c r="G167" s="212"/>
      <c r="H167" s="215">
        <v>14.72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195</v>
      </c>
      <c r="AU167" s="221" t="s">
        <v>88</v>
      </c>
      <c r="AV167" s="14" t="s">
        <v>88</v>
      </c>
      <c r="AW167" s="14" t="s">
        <v>40</v>
      </c>
      <c r="AX167" s="14" t="s">
        <v>78</v>
      </c>
      <c r="AY167" s="221" t="s">
        <v>127</v>
      </c>
    </row>
    <row r="168" spans="2:51" s="14" customFormat="1" ht="11.25">
      <c r="B168" s="211"/>
      <c r="C168" s="212"/>
      <c r="D168" s="190" t="s">
        <v>195</v>
      </c>
      <c r="E168" s="213" t="s">
        <v>32</v>
      </c>
      <c r="F168" s="214" t="s">
        <v>523</v>
      </c>
      <c r="G168" s="212"/>
      <c r="H168" s="215">
        <v>6.47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195</v>
      </c>
      <c r="AU168" s="221" t="s">
        <v>88</v>
      </c>
      <c r="AV168" s="14" t="s">
        <v>88</v>
      </c>
      <c r="AW168" s="14" t="s">
        <v>40</v>
      </c>
      <c r="AX168" s="14" t="s">
        <v>78</v>
      </c>
      <c r="AY168" s="221" t="s">
        <v>127</v>
      </c>
    </row>
    <row r="169" spans="2:51" s="15" customFormat="1" ht="11.25">
      <c r="B169" s="222"/>
      <c r="C169" s="223"/>
      <c r="D169" s="190" t="s">
        <v>195</v>
      </c>
      <c r="E169" s="224" t="s">
        <v>32</v>
      </c>
      <c r="F169" s="225" t="s">
        <v>198</v>
      </c>
      <c r="G169" s="223"/>
      <c r="H169" s="226">
        <v>21.19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195</v>
      </c>
      <c r="AU169" s="232" t="s">
        <v>88</v>
      </c>
      <c r="AV169" s="15" t="s">
        <v>151</v>
      </c>
      <c r="AW169" s="15" t="s">
        <v>40</v>
      </c>
      <c r="AX169" s="15" t="s">
        <v>86</v>
      </c>
      <c r="AY169" s="232" t="s">
        <v>127</v>
      </c>
    </row>
    <row r="170" spans="1:65" s="2" customFormat="1" ht="24">
      <c r="A170" s="38"/>
      <c r="B170" s="39"/>
      <c r="C170" s="177" t="s">
        <v>8</v>
      </c>
      <c r="D170" s="177" t="s">
        <v>130</v>
      </c>
      <c r="E170" s="178" t="s">
        <v>524</v>
      </c>
      <c r="F170" s="179" t="s">
        <v>525</v>
      </c>
      <c r="G170" s="180" t="s">
        <v>165</v>
      </c>
      <c r="H170" s="181">
        <v>11.02</v>
      </c>
      <c r="I170" s="182"/>
      <c r="J170" s="183">
        <f>ROUND(I170*H170,2)</f>
        <v>0</v>
      </c>
      <c r="K170" s="179" t="s">
        <v>134</v>
      </c>
      <c r="L170" s="43"/>
      <c r="M170" s="184" t="s">
        <v>32</v>
      </c>
      <c r="N170" s="185" t="s">
        <v>49</v>
      </c>
      <c r="O170" s="68"/>
      <c r="P170" s="186">
        <f>O170*H170</f>
        <v>0</v>
      </c>
      <c r="Q170" s="186">
        <v>2.45329</v>
      </c>
      <c r="R170" s="186">
        <f>Q170*H170</f>
        <v>27.035255799999998</v>
      </c>
      <c r="S170" s="186">
        <v>0</v>
      </c>
      <c r="T170" s="18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8" t="s">
        <v>151</v>
      </c>
      <c r="AT170" s="188" t="s">
        <v>130</v>
      </c>
      <c r="AU170" s="188" t="s">
        <v>88</v>
      </c>
      <c r="AY170" s="20" t="s">
        <v>127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20" t="s">
        <v>86</v>
      </c>
      <c r="BK170" s="189">
        <f>ROUND(I170*H170,2)</f>
        <v>0</v>
      </c>
      <c r="BL170" s="20" t="s">
        <v>151</v>
      </c>
      <c r="BM170" s="188" t="s">
        <v>526</v>
      </c>
    </row>
    <row r="171" spans="2:51" s="13" customFormat="1" ht="11.25">
      <c r="B171" s="201"/>
      <c r="C171" s="202"/>
      <c r="D171" s="190" t="s">
        <v>195</v>
      </c>
      <c r="E171" s="203" t="s">
        <v>32</v>
      </c>
      <c r="F171" s="204" t="s">
        <v>527</v>
      </c>
      <c r="G171" s="202"/>
      <c r="H171" s="203" t="s">
        <v>32</v>
      </c>
      <c r="I171" s="205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195</v>
      </c>
      <c r="AU171" s="210" t="s">
        <v>88</v>
      </c>
      <c r="AV171" s="13" t="s">
        <v>86</v>
      </c>
      <c r="AW171" s="13" t="s">
        <v>40</v>
      </c>
      <c r="AX171" s="13" t="s">
        <v>78</v>
      </c>
      <c r="AY171" s="210" t="s">
        <v>127</v>
      </c>
    </row>
    <row r="172" spans="2:51" s="14" customFormat="1" ht="11.25">
      <c r="B172" s="211"/>
      <c r="C172" s="212"/>
      <c r="D172" s="190" t="s">
        <v>195</v>
      </c>
      <c r="E172" s="213" t="s">
        <v>32</v>
      </c>
      <c r="F172" s="214" t="s">
        <v>528</v>
      </c>
      <c r="G172" s="212"/>
      <c r="H172" s="215">
        <v>3.596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195</v>
      </c>
      <c r="AU172" s="221" t="s">
        <v>88</v>
      </c>
      <c r="AV172" s="14" t="s">
        <v>88</v>
      </c>
      <c r="AW172" s="14" t="s">
        <v>40</v>
      </c>
      <c r="AX172" s="14" t="s">
        <v>78</v>
      </c>
      <c r="AY172" s="221" t="s">
        <v>127</v>
      </c>
    </row>
    <row r="173" spans="2:51" s="14" customFormat="1" ht="11.25">
      <c r="B173" s="211"/>
      <c r="C173" s="212"/>
      <c r="D173" s="190" t="s">
        <v>195</v>
      </c>
      <c r="E173" s="213" t="s">
        <v>32</v>
      </c>
      <c r="F173" s="214" t="s">
        <v>529</v>
      </c>
      <c r="G173" s="212"/>
      <c r="H173" s="215">
        <v>7.424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195</v>
      </c>
      <c r="AU173" s="221" t="s">
        <v>88</v>
      </c>
      <c r="AV173" s="14" t="s">
        <v>88</v>
      </c>
      <c r="AW173" s="14" t="s">
        <v>40</v>
      </c>
      <c r="AX173" s="14" t="s">
        <v>78</v>
      </c>
      <c r="AY173" s="221" t="s">
        <v>127</v>
      </c>
    </row>
    <row r="174" spans="2:51" s="15" customFormat="1" ht="11.25">
      <c r="B174" s="222"/>
      <c r="C174" s="223"/>
      <c r="D174" s="190" t="s">
        <v>195</v>
      </c>
      <c r="E174" s="224" t="s">
        <v>32</v>
      </c>
      <c r="F174" s="225" t="s">
        <v>198</v>
      </c>
      <c r="G174" s="223"/>
      <c r="H174" s="226">
        <v>11.02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195</v>
      </c>
      <c r="AU174" s="232" t="s">
        <v>88</v>
      </c>
      <c r="AV174" s="15" t="s">
        <v>151</v>
      </c>
      <c r="AW174" s="15" t="s">
        <v>40</v>
      </c>
      <c r="AX174" s="15" t="s">
        <v>86</v>
      </c>
      <c r="AY174" s="232" t="s">
        <v>127</v>
      </c>
    </row>
    <row r="175" spans="1:65" s="2" customFormat="1" ht="16.5" customHeight="1">
      <c r="A175" s="38"/>
      <c r="B175" s="39"/>
      <c r="C175" s="177" t="s">
        <v>292</v>
      </c>
      <c r="D175" s="177" t="s">
        <v>130</v>
      </c>
      <c r="E175" s="178" t="s">
        <v>530</v>
      </c>
      <c r="F175" s="179" t="s">
        <v>531</v>
      </c>
      <c r="G175" s="180" t="s">
        <v>161</v>
      </c>
      <c r="H175" s="181">
        <v>73.46</v>
      </c>
      <c r="I175" s="182"/>
      <c r="J175" s="183">
        <f>ROUND(I175*H175,2)</f>
        <v>0</v>
      </c>
      <c r="K175" s="179" t="s">
        <v>134</v>
      </c>
      <c r="L175" s="43"/>
      <c r="M175" s="184" t="s">
        <v>32</v>
      </c>
      <c r="N175" s="185" t="s">
        <v>49</v>
      </c>
      <c r="O175" s="68"/>
      <c r="P175" s="186">
        <f>O175*H175</f>
        <v>0</v>
      </c>
      <c r="Q175" s="186">
        <v>0.00275</v>
      </c>
      <c r="R175" s="186">
        <f>Q175*H175</f>
        <v>0.20201499999999997</v>
      </c>
      <c r="S175" s="186">
        <v>0</v>
      </c>
      <c r="T175" s="18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8" t="s">
        <v>151</v>
      </c>
      <c r="AT175" s="188" t="s">
        <v>130</v>
      </c>
      <c r="AU175" s="188" t="s">
        <v>88</v>
      </c>
      <c r="AY175" s="20" t="s">
        <v>127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20" t="s">
        <v>86</v>
      </c>
      <c r="BK175" s="189">
        <f>ROUND(I175*H175,2)</f>
        <v>0</v>
      </c>
      <c r="BL175" s="20" t="s">
        <v>151</v>
      </c>
      <c r="BM175" s="188" t="s">
        <v>532</v>
      </c>
    </row>
    <row r="176" spans="2:51" s="13" customFormat="1" ht="11.25">
      <c r="B176" s="201"/>
      <c r="C176" s="202"/>
      <c r="D176" s="190" t="s">
        <v>195</v>
      </c>
      <c r="E176" s="203" t="s">
        <v>32</v>
      </c>
      <c r="F176" s="204" t="s">
        <v>527</v>
      </c>
      <c r="G176" s="202"/>
      <c r="H176" s="203" t="s">
        <v>32</v>
      </c>
      <c r="I176" s="205"/>
      <c r="J176" s="202"/>
      <c r="K176" s="202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195</v>
      </c>
      <c r="AU176" s="210" t="s">
        <v>88</v>
      </c>
      <c r="AV176" s="13" t="s">
        <v>86</v>
      </c>
      <c r="AW176" s="13" t="s">
        <v>40</v>
      </c>
      <c r="AX176" s="13" t="s">
        <v>78</v>
      </c>
      <c r="AY176" s="210" t="s">
        <v>127</v>
      </c>
    </row>
    <row r="177" spans="2:51" s="14" customFormat="1" ht="11.25">
      <c r="B177" s="211"/>
      <c r="C177" s="212"/>
      <c r="D177" s="190" t="s">
        <v>195</v>
      </c>
      <c r="E177" s="213" t="s">
        <v>32</v>
      </c>
      <c r="F177" s="214" t="s">
        <v>533</v>
      </c>
      <c r="G177" s="212"/>
      <c r="H177" s="215">
        <v>23.97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195</v>
      </c>
      <c r="AU177" s="221" t="s">
        <v>88</v>
      </c>
      <c r="AV177" s="14" t="s">
        <v>88</v>
      </c>
      <c r="AW177" s="14" t="s">
        <v>40</v>
      </c>
      <c r="AX177" s="14" t="s">
        <v>78</v>
      </c>
      <c r="AY177" s="221" t="s">
        <v>127</v>
      </c>
    </row>
    <row r="178" spans="2:51" s="14" customFormat="1" ht="11.25">
      <c r="B178" s="211"/>
      <c r="C178" s="212"/>
      <c r="D178" s="190" t="s">
        <v>195</v>
      </c>
      <c r="E178" s="213" t="s">
        <v>32</v>
      </c>
      <c r="F178" s="214" t="s">
        <v>534</v>
      </c>
      <c r="G178" s="212"/>
      <c r="H178" s="215">
        <v>49.49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195</v>
      </c>
      <c r="AU178" s="221" t="s">
        <v>88</v>
      </c>
      <c r="AV178" s="14" t="s">
        <v>88</v>
      </c>
      <c r="AW178" s="14" t="s">
        <v>40</v>
      </c>
      <c r="AX178" s="14" t="s">
        <v>78</v>
      </c>
      <c r="AY178" s="221" t="s">
        <v>127</v>
      </c>
    </row>
    <row r="179" spans="2:51" s="15" customFormat="1" ht="11.25">
      <c r="B179" s="222"/>
      <c r="C179" s="223"/>
      <c r="D179" s="190" t="s">
        <v>195</v>
      </c>
      <c r="E179" s="224" t="s">
        <v>32</v>
      </c>
      <c r="F179" s="225" t="s">
        <v>198</v>
      </c>
      <c r="G179" s="223"/>
      <c r="H179" s="226">
        <v>73.46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195</v>
      </c>
      <c r="AU179" s="232" t="s">
        <v>88</v>
      </c>
      <c r="AV179" s="15" t="s">
        <v>151</v>
      </c>
      <c r="AW179" s="15" t="s">
        <v>40</v>
      </c>
      <c r="AX179" s="15" t="s">
        <v>86</v>
      </c>
      <c r="AY179" s="232" t="s">
        <v>127</v>
      </c>
    </row>
    <row r="180" spans="1:65" s="2" customFormat="1" ht="16.5" customHeight="1">
      <c r="A180" s="38"/>
      <c r="B180" s="39"/>
      <c r="C180" s="177" t="s">
        <v>302</v>
      </c>
      <c r="D180" s="177" t="s">
        <v>130</v>
      </c>
      <c r="E180" s="178" t="s">
        <v>535</v>
      </c>
      <c r="F180" s="179" t="s">
        <v>536</v>
      </c>
      <c r="G180" s="180" t="s">
        <v>161</v>
      </c>
      <c r="H180" s="181">
        <v>73.46</v>
      </c>
      <c r="I180" s="182"/>
      <c r="J180" s="183">
        <f>ROUND(I180*H180,2)</f>
        <v>0</v>
      </c>
      <c r="K180" s="179" t="s">
        <v>134</v>
      </c>
      <c r="L180" s="43"/>
      <c r="M180" s="184" t="s">
        <v>32</v>
      </c>
      <c r="N180" s="185" t="s">
        <v>49</v>
      </c>
      <c r="O180" s="68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8" t="s">
        <v>151</v>
      </c>
      <c r="AT180" s="188" t="s">
        <v>130</v>
      </c>
      <c r="AU180" s="188" t="s">
        <v>88</v>
      </c>
      <c r="AY180" s="20" t="s">
        <v>127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20" t="s">
        <v>86</v>
      </c>
      <c r="BK180" s="189">
        <f>ROUND(I180*H180,2)</f>
        <v>0</v>
      </c>
      <c r="BL180" s="20" t="s">
        <v>151</v>
      </c>
      <c r="BM180" s="188" t="s">
        <v>537</v>
      </c>
    </row>
    <row r="181" spans="1:65" s="2" customFormat="1" ht="16.5" customHeight="1">
      <c r="A181" s="38"/>
      <c r="B181" s="39"/>
      <c r="C181" s="177" t="s">
        <v>308</v>
      </c>
      <c r="D181" s="177" t="s">
        <v>130</v>
      </c>
      <c r="E181" s="178" t="s">
        <v>538</v>
      </c>
      <c r="F181" s="179" t="s">
        <v>539</v>
      </c>
      <c r="G181" s="180" t="s">
        <v>161</v>
      </c>
      <c r="H181" s="181">
        <v>73.46</v>
      </c>
      <c r="I181" s="182"/>
      <c r="J181" s="183">
        <f>ROUND(I181*H181,2)</f>
        <v>0</v>
      </c>
      <c r="K181" s="179" t="s">
        <v>134</v>
      </c>
      <c r="L181" s="43"/>
      <c r="M181" s="184" t="s">
        <v>32</v>
      </c>
      <c r="N181" s="185" t="s">
        <v>49</v>
      </c>
      <c r="O181" s="68"/>
      <c r="P181" s="186">
        <f>O181*H181</f>
        <v>0</v>
      </c>
      <c r="Q181" s="186">
        <v>0.0025</v>
      </c>
      <c r="R181" s="186">
        <f>Q181*H181</f>
        <v>0.18364999999999998</v>
      </c>
      <c r="S181" s="186">
        <v>0</v>
      </c>
      <c r="T181" s="18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88" t="s">
        <v>151</v>
      </c>
      <c r="AT181" s="188" t="s">
        <v>130</v>
      </c>
      <c r="AU181" s="188" t="s">
        <v>88</v>
      </c>
      <c r="AY181" s="20" t="s">
        <v>127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20" t="s">
        <v>86</v>
      </c>
      <c r="BK181" s="189">
        <f>ROUND(I181*H181,2)</f>
        <v>0</v>
      </c>
      <c r="BL181" s="20" t="s">
        <v>151</v>
      </c>
      <c r="BM181" s="188" t="s">
        <v>540</v>
      </c>
    </row>
    <row r="182" spans="1:65" s="2" customFormat="1" ht="24">
      <c r="A182" s="38"/>
      <c r="B182" s="39"/>
      <c r="C182" s="177" t="s">
        <v>315</v>
      </c>
      <c r="D182" s="177" t="s">
        <v>130</v>
      </c>
      <c r="E182" s="178" t="s">
        <v>541</v>
      </c>
      <c r="F182" s="179" t="s">
        <v>542</v>
      </c>
      <c r="G182" s="180" t="s">
        <v>282</v>
      </c>
      <c r="H182" s="181">
        <v>0.353</v>
      </c>
      <c r="I182" s="182"/>
      <c r="J182" s="183">
        <f>ROUND(I182*H182,2)</f>
        <v>0</v>
      </c>
      <c r="K182" s="179" t="s">
        <v>134</v>
      </c>
      <c r="L182" s="43"/>
      <c r="M182" s="184" t="s">
        <v>32</v>
      </c>
      <c r="N182" s="185" t="s">
        <v>49</v>
      </c>
      <c r="O182" s="68"/>
      <c r="P182" s="186">
        <f>O182*H182</f>
        <v>0</v>
      </c>
      <c r="Q182" s="186">
        <v>1.04922</v>
      </c>
      <c r="R182" s="186">
        <f>Q182*H182</f>
        <v>0.37037465999999997</v>
      </c>
      <c r="S182" s="186">
        <v>0</v>
      </c>
      <c r="T182" s="18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8" t="s">
        <v>151</v>
      </c>
      <c r="AT182" s="188" t="s">
        <v>130</v>
      </c>
      <c r="AU182" s="188" t="s">
        <v>88</v>
      </c>
      <c r="AY182" s="20" t="s">
        <v>127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20" t="s">
        <v>86</v>
      </c>
      <c r="BK182" s="189">
        <f>ROUND(I182*H182,2)</f>
        <v>0</v>
      </c>
      <c r="BL182" s="20" t="s">
        <v>151</v>
      </c>
      <c r="BM182" s="188" t="s">
        <v>543</v>
      </c>
    </row>
    <row r="183" spans="2:51" s="13" customFormat="1" ht="11.25">
      <c r="B183" s="201"/>
      <c r="C183" s="202"/>
      <c r="D183" s="190" t="s">
        <v>195</v>
      </c>
      <c r="E183" s="203" t="s">
        <v>32</v>
      </c>
      <c r="F183" s="204" t="s">
        <v>544</v>
      </c>
      <c r="G183" s="202"/>
      <c r="H183" s="203" t="s">
        <v>32</v>
      </c>
      <c r="I183" s="205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195</v>
      </c>
      <c r="AU183" s="210" t="s">
        <v>88</v>
      </c>
      <c r="AV183" s="13" t="s">
        <v>86</v>
      </c>
      <c r="AW183" s="13" t="s">
        <v>40</v>
      </c>
      <c r="AX183" s="13" t="s">
        <v>78</v>
      </c>
      <c r="AY183" s="210" t="s">
        <v>127</v>
      </c>
    </row>
    <row r="184" spans="2:51" s="14" customFormat="1" ht="11.25">
      <c r="B184" s="211"/>
      <c r="C184" s="212"/>
      <c r="D184" s="190" t="s">
        <v>195</v>
      </c>
      <c r="E184" s="213" t="s">
        <v>32</v>
      </c>
      <c r="F184" s="214" t="s">
        <v>545</v>
      </c>
      <c r="G184" s="212"/>
      <c r="H184" s="215">
        <v>0.058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195</v>
      </c>
      <c r="AU184" s="221" t="s">
        <v>88</v>
      </c>
      <c r="AV184" s="14" t="s">
        <v>88</v>
      </c>
      <c r="AW184" s="14" t="s">
        <v>40</v>
      </c>
      <c r="AX184" s="14" t="s">
        <v>78</v>
      </c>
      <c r="AY184" s="221" t="s">
        <v>127</v>
      </c>
    </row>
    <row r="185" spans="2:51" s="16" customFormat="1" ht="11.25">
      <c r="B185" s="233"/>
      <c r="C185" s="234"/>
      <c r="D185" s="190" t="s">
        <v>195</v>
      </c>
      <c r="E185" s="235" t="s">
        <v>32</v>
      </c>
      <c r="F185" s="236" t="s">
        <v>299</v>
      </c>
      <c r="G185" s="234"/>
      <c r="H185" s="237">
        <v>0.058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195</v>
      </c>
      <c r="AU185" s="243" t="s">
        <v>88</v>
      </c>
      <c r="AV185" s="16" t="s">
        <v>145</v>
      </c>
      <c r="AW185" s="16" t="s">
        <v>40</v>
      </c>
      <c r="AX185" s="16" t="s">
        <v>78</v>
      </c>
      <c r="AY185" s="243" t="s">
        <v>127</v>
      </c>
    </row>
    <row r="186" spans="2:51" s="13" customFormat="1" ht="11.25">
      <c r="B186" s="201"/>
      <c r="C186" s="202"/>
      <c r="D186" s="190" t="s">
        <v>195</v>
      </c>
      <c r="E186" s="203" t="s">
        <v>32</v>
      </c>
      <c r="F186" s="204" t="s">
        <v>546</v>
      </c>
      <c r="G186" s="202"/>
      <c r="H186" s="203" t="s">
        <v>32</v>
      </c>
      <c r="I186" s="205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195</v>
      </c>
      <c r="AU186" s="210" t="s">
        <v>88</v>
      </c>
      <c r="AV186" s="13" t="s">
        <v>86</v>
      </c>
      <c r="AW186" s="13" t="s">
        <v>40</v>
      </c>
      <c r="AX186" s="13" t="s">
        <v>78</v>
      </c>
      <c r="AY186" s="210" t="s">
        <v>127</v>
      </c>
    </row>
    <row r="187" spans="2:51" s="14" customFormat="1" ht="11.25">
      <c r="B187" s="211"/>
      <c r="C187" s="212"/>
      <c r="D187" s="190" t="s">
        <v>195</v>
      </c>
      <c r="E187" s="213" t="s">
        <v>32</v>
      </c>
      <c r="F187" s="214" t="s">
        <v>547</v>
      </c>
      <c r="G187" s="212"/>
      <c r="H187" s="215">
        <v>0.231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195</v>
      </c>
      <c r="AU187" s="221" t="s">
        <v>88</v>
      </c>
      <c r="AV187" s="14" t="s">
        <v>88</v>
      </c>
      <c r="AW187" s="14" t="s">
        <v>40</v>
      </c>
      <c r="AX187" s="14" t="s">
        <v>78</v>
      </c>
      <c r="AY187" s="221" t="s">
        <v>127</v>
      </c>
    </row>
    <row r="188" spans="2:51" s="16" customFormat="1" ht="11.25">
      <c r="B188" s="233"/>
      <c r="C188" s="234"/>
      <c r="D188" s="190" t="s">
        <v>195</v>
      </c>
      <c r="E188" s="235" t="s">
        <v>32</v>
      </c>
      <c r="F188" s="236" t="s">
        <v>299</v>
      </c>
      <c r="G188" s="234"/>
      <c r="H188" s="237">
        <v>0.231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195</v>
      </c>
      <c r="AU188" s="243" t="s">
        <v>88</v>
      </c>
      <c r="AV188" s="16" t="s">
        <v>145</v>
      </c>
      <c r="AW188" s="16" t="s">
        <v>40</v>
      </c>
      <c r="AX188" s="16" t="s">
        <v>78</v>
      </c>
      <c r="AY188" s="243" t="s">
        <v>127</v>
      </c>
    </row>
    <row r="189" spans="2:51" s="13" customFormat="1" ht="11.25">
      <c r="B189" s="201"/>
      <c r="C189" s="202"/>
      <c r="D189" s="190" t="s">
        <v>195</v>
      </c>
      <c r="E189" s="203" t="s">
        <v>32</v>
      </c>
      <c r="F189" s="204" t="s">
        <v>548</v>
      </c>
      <c r="G189" s="202"/>
      <c r="H189" s="203" t="s">
        <v>32</v>
      </c>
      <c r="I189" s="205"/>
      <c r="J189" s="202"/>
      <c r="K189" s="202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195</v>
      </c>
      <c r="AU189" s="210" t="s">
        <v>88</v>
      </c>
      <c r="AV189" s="13" t="s">
        <v>86</v>
      </c>
      <c r="AW189" s="13" t="s">
        <v>40</v>
      </c>
      <c r="AX189" s="13" t="s">
        <v>78</v>
      </c>
      <c r="AY189" s="210" t="s">
        <v>127</v>
      </c>
    </row>
    <row r="190" spans="2:51" s="14" customFormat="1" ht="11.25">
      <c r="B190" s="211"/>
      <c r="C190" s="212"/>
      <c r="D190" s="190" t="s">
        <v>195</v>
      </c>
      <c r="E190" s="213" t="s">
        <v>32</v>
      </c>
      <c r="F190" s="214" t="s">
        <v>487</v>
      </c>
      <c r="G190" s="212"/>
      <c r="H190" s="215">
        <v>0.064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195</v>
      </c>
      <c r="AU190" s="221" t="s">
        <v>88</v>
      </c>
      <c r="AV190" s="14" t="s">
        <v>88</v>
      </c>
      <c r="AW190" s="14" t="s">
        <v>40</v>
      </c>
      <c r="AX190" s="14" t="s">
        <v>78</v>
      </c>
      <c r="AY190" s="221" t="s">
        <v>127</v>
      </c>
    </row>
    <row r="191" spans="2:51" s="16" customFormat="1" ht="11.25">
      <c r="B191" s="233"/>
      <c r="C191" s="234"/>
      <c r="D191" s="190" t="s">
        <v>195</v>
      </c>
      <c r="E191" s="235" t="s">
        <v>32</v>
      </c>
      <c r="F191" s="236" t="s">
        <v>299</v>
      </c>
      <c r="G191" s="234"/>
      <c r="H191" s="237">
        <v>0.064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195</v>
      </c>
      <c r="AU191" s="243" t="s">
        <v>88</v>
      </c>
      <c r="AV191" s="16" t="s">
        <v>145</v>
      </c>
      <c r="AW191" s="16" t="s">
        <v>40</v>
      </c>
      <c r="AX191" s="16" t="s">
        <v>78</v>
      </c>
      <c r="AY191" s="243" t="s">
        <v>127</v>
      </c>
    </row>
    <row r="192" spans="2:51" s="15" customFormat="1" ht="11.25">
      <c r="B192" s="222"/>
      <c r="C192" s="223"/>
      <c r="D192" s="190" t="s">
        <v>195</v>
      </c>
      <c r="E192" s="224" t="s">
        <v>32</v>
      </c>
      <c r="F192" s="225" t="s">
        <v>198</v>
      </c>
      <c r="G192" s="223"/>
      <c r="H192" s="226">
        <v>0.35300000000000004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195</v>
      </c>
      <c r="AU192" s="232" t="s">
        <v>88</v>
      </c>
      <c r="AV192" s="15" t="s">
        <v>151</v>
      </c>
      <c r="AW192" s="15" t="s">
        <v>40</v>
      </c>
      <c r="AX192" s="15" t="s">
        <v>86</v>
      </c>
      <c r="AY192" s="232" t="s">
        <v>127</v>
      </c>
    </row>
    <row r="193" spans="2:63" s="12" customFormat="1" ht="22.9" customHeight="1">
      <c r="B193" s="161"/>
      <c r="C193" s="162"/>
      <c r="D193" s="163" t="s">
        <v>77</v>
      </c>
      <c r="E193" s="175" t="s">
        <v>151</v>
      </c>
      <c r="F193" s="175" t="s">
        <v>549</v>
      </c>
      <c r="G193" s="162"/>
      <c r="H193" s="162"/>
      <c r="I193" s="165"/>
      <c r="J193" s="176">
        <f>BK193</f>
        <v>0</v>
      </c>
      <c r="K193" s="162"/>
      <c r="L193" s="167"/>
      <c r="M193" s="168"/>
      <c r="N193" s="169"/>
      <c r="O193" s="169"/>
      <c r="P193" s="170">
        <f>SUM(P194:P203)</f>
        <v>0</v>
      </c>
      <c r="Q193" s="169"/>
      <c r="R193" s="170">
        <f>SUM(R194:R203)</f>
        <v>0</v>
      </c>
      <c r="S193" s="169"/>
      <c r="T193" s="171">
        <f>SUM(T194:T203)</f>
        <v>0</v>
      </c>
      <c r="AR193" s="172" t="s">
        <v>86</v>
      </c>
      <c r="AT193" s="173" t="s">
        <v>77</v>
      </c>
      <c r="AU193" s="173" t="s">
        <v>86</v>
      </c>
      <c r="AY193" s="172" t="s">
        <v>127</v>
      </c>
      <c r="BK193" s="174">
        <f>SUM(BK194:BK203)</f>
        <v>0</v>
      </c>
    </row>
    <row r="194" spans="1:65" s="2" customFormat="1" ht="24">
      <c r="A194" s="38"/>
      <c r="B194" s="39"/>
      <c r="C194" s="177" t="s">
        <v>178</v>
      </c>
      <c r="D194" s="177" t="s">
        <v>130</v>
      </c>
      <c r="E194" s="178" t="s">
        <v>550</v>
      </c>
      <c r="F194" s="179" t="s">
        <v>551</v>
      </c>
      <c r="G194" s="180" t="s">
        <v>161</v>
      </c>
      <c r="H194" s="181">
        <v>17</v>
      </c>
      <c r="I194" s="182"/>
      <c r="J194" s="183">
        <f>ROUND(I194*H194,2)</f>
        <v>0</v>
      </c>
      <c r="K194" s="179" t="s">
        <v>134</v>
      </c>
      <c r="L194" s="43"/>
      <c r="M194" s="184" t="s">
        <v>32</v>
      </c>
      <c r="N194" s="185" t="s">
        <v>49</v>
      </c>
      <c r="O194" s="68"/>
      <c r="P194" s="186">
        <f>O194*H194</f>
        <v>0</v>
      </c>
      <c r="Q194" s="186">
        <v>0</v>
      </c>
      <c r="R194" s="186">
        <f>Q194*H194</f>
        <v>0</v>
      </c>
      <c r="S194" s="186">
        <v>0</v>
      </c>
      <c r="T194" s="18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8" t="s">
        <v>151</v>
      </c>
      <c r="AT194" s="188" t="s">
        <v>130</v>
      </c>
      <c r="AU194" s="188" t="s">
        <v>88</v>
      </c>
      <c r="AY194" s="20" t="s">
        <v>127</v>
      </c>
      <c r="BE194" s="189">
        <f>IF(N194="základní",J194,0)</f>
        <v>0</v>
      </c>
      <c r="BF194" s="189">
        <f>IF(N194="snížená",J194,0)</f>
        <v>0</v>
      </c>
      <c r="BG194" s="189">
        <f>IF(N194="zákl. přenesená",J194,0)</f>
        <v>0</v>
      </c>
      <c r="BH194" s="189">
        <f>IF(N194="sníž. přenesená",J194,0)</f>
        <v>0</v>
      </c>
      <c r="BI194" s="189">
        <f>IF(N194="nulová",J194,0)</f>
        <v>0</v>
      </c>
      <c r="BJ194" s="20" t="s">
        <v>86</v>
      </c>
      <c r="BK194" s="189">
        <f>ROUND(I194*H194,2)</f>
        <v>0</v>
      </c>
      <c r="BL194" s="20" t="s">
        <v>151</v>
      </c>
      <c r="BM194" s="188" t="s">
        <v>552</v>
      </c>
    </row>
    <row r="195" spans="2:51" s="13" customFormat="1" ht="11.25">
      <c r="B195" s="201"/>
      <c r="C195" s="202"/>
      <c r="D195" s="190" t="s">
        <v>195</v>
      </c>
      <c r="E195" s="203" t="s">
        <v>32</v>
      </c>
      <c r="F195" s="204" t="s">
        <v>553</v>
      </c>
      <c r="G195" s="202"/>
      <c r="H195" s="203" t="s">
        <v>32</v>
      </c>
      <c r="I195" s="205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195</v>
      </c>
      <c r="AU195" s="210" t="s">
        <v>88</v>
      </c>
      <c r="AV195" s="13" t="s">
        <v>86</v>
      </c>
      <c r="AW195" s="13" t="s">
        <v>40</v>
      </c>
      <c r="AX195" s="13" t="s">
        <v>78</v>
      </c>
      <c r="AY195" s="210" t="s">
        <v>127</v>
      </c>
    </row>
    <row r="196" spans="2:51" s="14" customFormat="1" ht="11.25">
      <c r="B196" s="211"/>
      <c r="C196" s="212"/>
      <c r="D196" s="190" t="s">
        <v>195</v>
      </c>
      <c r="E196" s="213" t="s">
        <v>32</v>
      </c>
      <c r="F196" s="214" t="s">
        <v>554</v>
      </c>
      <c r="G196" s="212"/>
      <c r="H196" s="215">
        <v>17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195</v>
      </c>
      <c r="AU196" s="221" t="s">
        <v>88</v>
      </c>
      <c r="AV196" s="14" t="s">
        <v>88</v>
      </c>
      <c r="AW196" s="14" t="s">
        <v>40</v>
      </c>
      <c r="AX196" s="14" t="s">
        <v>78</v>
      </c>
      <c r="AY196" s="221" t="s">
        <v>127</v>
      </c>
    </row>
    <row r="197" spans="2:51" s="15" customFormat="1" ht="11.25">
      <c r="B197" s="222"/>
      <c r="C197" s="223"/>
      <c r="D197" s="190" t="s">
        <v>195</v>
      </c>
      <c r="E197" s="224" t="s">
        <v>32</v>
      </c>
      <c r="F197" s="225" t="s">
        <v>198</v>
      </c>
      <c r="G197" s="223"/>
      <c r="H197" s="226">
        <v>17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195</v>
      </c>
      <c r="AU197" s="232" t="s">
        <v>88</v>
      </c>
      <c r="AV197" s="15" t="s">
        <v>151</v>
      </c>
      <c r="AW197" s="15" t="s">
        <v>40</v>
      </c>
      <c r="AX197" s="15" t="s">
        <v>86</v>
      </c>
      <c r="AY197" s="232" t="s">
        <v>127</v>
      </c>
    </row>
    <row r="198" spans="1:65" s="2" customFormat="1" ht="24">
      <c r="A198" s="38"/>
      <c r="B198" s="39"/>
      <c r="C198" s="177" t="s">
        <v>7</v>
      </c>
      <c r="D198" s="177" t="s">
        <v>130</v>
      </c>
      <c r="E198" s="178" t="s">
        <v>555</v>
      </c>
      <c r="F198" s="179" t="s">
        <v>556</v>
      </c>
      <c r="G198" s="180" t="s">
        <v>161</v>
      </c>
      <c r="H198" s="181">
        <v>73</v>
      </c>
      <c r="I198" s="182"/>
      <c r="J198" s="183">
        <f>ROUND(I198*H198,2)</f>
        <v>0</v>
      </c>
      <c r="K198" s="179" t="s">
        <v>134</v>
      </c>
      <c r="L198" s="43"/>
      <c r="M198" s="184" t="s">
        <v>32</v>
      </c>
      <c r="N198" s="185" t="s">
        <v>49</v>
      </c>
      <c r="O198" s="68"/>
      <c r="P198" s="186">
        <f>O198*H198</f>
        <v>0</v>
      </c>
      <c r="Q198" s="186">
        <v>0</v>
      </c>
      <c r="R198" s="186">
        <f>Q198*H198</f>
        <v>0</v>
      </c>
      <c r="S198" s="186">
        <v>0</v>
      </c>
      <c r="T198" s="18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88" t="s">
        <v>151</v>
      </c>
      <c r="AT198" s="188" t="s">
        <v>130</v>
      </c>
      <c r="AU198" s="188" t="s">
        <v>88</v>
      </c>
      <c r="AY198" s="20" t="s">
        <v>127</v>
      </c>
      <c r="BE198" s="189">
        <f>IF(N198="základní",J198,0)</f>
        <v>0</v>
      </c>
      <c r="BF198" s="189">
        <f>IF(N198="snížená",J198,0)</f>
        <v>0</v>
      </c>
      <c r="BG198" s="189">
        <f>IF(N198="zákl. přenesená",J198,0)</f>
        <v>0</v>
      </c>
      <c r="BH198" s="189">
        <f>IF(N198="sníž. přenesená",J198,0)</f>
        <v>0</v>
      </c>
      <c r="BI198" s="189">
        <f>IF(N198="nulová",J198,0)</f>
        <v>0</v>
      </c>
      <c r="BJ198" s="20" t="s">
        <v>86</v>
      </c>
      <c r="BK198" s="189">
        <f>ROUND(I198*H198,2)</f>
        <v>0</v>
      </c>
      <c r="BL198" s="20" t="s">
        <v>151</v>
      </c>
      <c r="BM198" s="188" t="s">
        <v>557</v>
      </c>
    </row>
    <row r="199" spans="2:51" s="13" customFormat="1" ht="11.25">
      <c r="B199" s="201"/>
      <c r="C199" s="202"/>
      <c r="D199" s="190" t="s">
        <v>195</v>
      </c>
      <c r="E199" s="203" t="s">
        <v>32</v>
      </c>
      <c r="F199" s="204" t="s">
        <v>558</v>
      </c>
      <c r="G199" s="202"/>
      <c r="H199" s="203" t="s">
        <v>32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195</v>
      </c>
      <c r="AU199" s="210" t="s">
        <v>88</v>
      </c>
      <c r="AV199" s="13" t="s">
        <v>86</v>
      </c>
      <c r="AW199" s="13" t="s">
        <v>40</v>
      </c>
      <c r="AX199" s="13" t="s">
        <v>78</v>
      </c>
      <c r="AY199" s="210" t="s">
        <v>127</v>
      </c>
    </row>
    <row r="200" spans="2:51" s="14" customFormat="1" ht="11.25">
      <c r="B200" s="211"/>
      <c r="C200" s="212"/>
      <c r="D200" s="190" t="s">
        <v>195</v>
      </c>
      <c r="E200" s="213" t="s">
        <v>32</v>
      </c>
      <c r="F200" s="214" t="s">
        <v>307</v>
      </c>
      <c r="G200" s="212"/>
      <c r="H200" s="215">
        <v>40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195</v>
      </c>
      <c r="AU200" s="221" t="s">
        <v>88</v>
      </c>
      <c r="AV200" s="14" t="s">
        <v>88</v>
      </c>
      <c r="AW200" s="14" t="s">
        <v>40</v>
      </c>
      <c r="AX200" s="14" t="s">
        <v>78</v>
      </c>
      <c r="AY200" s="221" t="s">
        <v>127</v>
      </c>
    </row>
    <row r="201" spans="2:51" s="13" customFormat="1" ht="11.25">
      <c r="B201" s="201"/>
      <c r="C201" s="202"/>
      <c r="D201" s="190" t="s">
        <v>195</v>
      </c>
      <c r="E201" s="203" t="s">
        <v>32</v>
      </c>
      <c r="F201" s="204" t="s">
        <v>559</v>
      </c>
      <c r="G201" s="202"/>
      <c r="H201" s="203" t="s">
        <v>32</v>
      </c>
      <c r="I201" s="205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195</v>
      </c>
      <c r="AU201" s="210" t="s">
        <v>88</v>
      </c>
      <c r="AV201" s="13" t="s">
        <v>86</v>
      </c>
      <c r="AW201" s="13" t="s">
        <v>40</v>
      </c>
      <c r="AX201" s="13" t="s">
        <v>78</v>
      </c>
      <c r="AY201" s="210" t="s">
        <v>127</v>
      </c>
    </row>
    <row r="202" spans="2:51" s="14" customFormat="1" ht="11.25">
      <c r="B202" s="211"/>
      <c r="C202" s="212"/>
      <c r="D202" s="190" t="s">
        <v>195</v>
      </c>
      <c r="E202" s="213" t="s">
        <v>32</v>
      </c>
      <c r="F202" s="214" t="s">
        <v>443</v>
      </c>
      <c r="G202" s="212"/>
      <c r="H202" s="215">
        <v>33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195</v>
      </c>
      <c r="AU202" s="221" t="s">
        <v>88</v>
      </c>
      <c r="AV202" s="14" t="s">
        <v>88</v>
      </c>
      <c r="AW202" s="14" t="s">
        <v>40</v>
      </c>
      <c r="AX202" s="14" t="s">
        <v>78</v>
      </c>
      <c r="AY202" s="221" t="s">
        <v>127</v>
      </c>
    </row>
    <row r="203" spans="2:51" s="15" customFormat="1" ht="11.25">
      <c r="B203" s="222"/>
      <c r="C203" s="223"/>
      <c r="D203" s="190" t="s">
        <v>195</v>
      </c>
      <c r="E203" s="224" t="s">
        <v>32</v>
      </c>
      <c r="F203" s="225" t="s">
        <v>198</v>
      </c>
      <c r="G203" s="223"/>
      <c r="H203" s="226">
        <v>73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195</v>
      </c>
      <c r="AU203" s="232" t="s">
        <v>88</v>
      </c>
      <c r="AV203" s="15" t="s">
        <v>151</v>
      </c>
      <c r="AW203" s="15" t="s">
        <v>40</v>
      </c>
      <c r="AX203" s="15" t="s">
        <v>86</v>
      </c>
      <c r="AY203" s="232" t="s">
        <v>127</v>
      </c>
    </row>
    <row r="204" spans="2:63" s="12" customFormat="1" ht="22.9" customHeight="1">
      <c r="B204" s="161"/>
      <c r="C204" s="162"/>
      <c r="D204" s="163" t="s">
        <v>77</v>
      </c>
      <c r="E204" s="175" t="s">
        <v>126</v>
      </c>
      <c r="F204" s="175" t="s">
        <v>560</v>
      </c>
      <c r="G204" s="162"/>
      <c r="H204" s="162"/>
      <c r="I204" s="165"/>
      <c r="J204" s="176">
        <f>BK204</f>
        <v>0</v>
      </c>
      <c r="K204" s="162"/>
      <c r="L204" s="167"/>
      <c r="M204" s="168"/>
      <c r="N204" s="169"/>
      <c r="O204" s="169"/>
      <c r="P204" s="170">
        <f>SUM(P205:P249)</f>
        <v>0</v>
      </c>
      <c r="Q204" s="169"/>
      <c r="R204" s="170">
        <f>SUM(R205:R249)</f>
        <v>16.306012</v>
      </c>
      <c r="S204" s="169"/>
      <c r="T204" s="171">
        <f>SUM(T205:T249)</f>
        <v>0</v>
      </c>
      <c r="AR204" s="172" t="s">
        <v>86</v>
      </c>
      <c r="AT204" s="173" t="s">
        <v>77</v>
      </c>
      <c r="AU204" s="173" t="s">
        <v>86</v>
      </c>
      <c r="AY204" s="172" t="s">
        <v>127</v>
      </c>
      <c r="BK204" s="174">
        <f>SUM(BK205:BK249)</f>
        <v>0</v>
      </c>
    </row>
    <row r="205" spans="1:65" s="2" customFormat="1" ht="24">
      <c r="A205" s="38"/>
      <c r="B205" s="39"/>
      <c r="C205" s="177" t="s">
        <v>327</v>
      </c>
      <c r="D205" s="177" t="s">
        <v>130</v>
      </c>
      <c r="E205" s="178" t="s">
        <v>561</v>
      </c>
      <c r="F205" s="179" t="s">
        <v>562</v>
      </c>
      <c r="G205" s="180" t="s">
        <v>161</v>
      </c>
      <c r="H205" s="181">
        <v>17</v>
      </c>
      <c r="I205" s="182"/>
      <c r="J205" s="183">
        <f>ROUND(I205*H205,2)</f>
        <v>0</v>
      </c>
      <c r="K205" s="179" t="s">
        <v>134</v>
      </c>
      <c r="L205" s="43"/>
      <c r="M205" s="184" t="s">
        <v>32</v>
      </c>
      <c r="N205" s="185" t="s">
        <v>49</v>
      </c>
      <c r="O205" s="68"/>
      <c r="P205" s="186">
        <f>O205*H205</f>
        <v>0</v>
      </c>
      <c r="Q205" s="186">
        <v>0</v>
      </c>
      <c r="R205" s="186">
        <f>Q205*H205</f>
        <v>0</v>
      </c>
      <c r="S205" s="186">
        <v>0</v>
      </c>
      <c r="T205" s="18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8" t="s">
        <v>151</v>
      </c>
      <c r="AT205" s="188" t="s">
        <v>130</v>
      </c>
      <c r="AU205" s="188" t="s">
        <v>88</v>
      </c>
      <c r="AY205" s="20" t="s">
        <v>127</v>
      </c>
      <c r="BE205" s="189">
        <f>IF(N205="základní",J205,0)</f>
        <v>0</v>
      </c>
      <c r="BF205" s="189">
        <f>IF(N205="snížená",J205,0)</f>
        <v>0</v>
      </c>
      <c r="BG205" s="189">
        <f>IF(N205="zákl. přenesená",J205,0)</f>
        <v>0</v>
      </c>
      <c r="BH205" s="189">
        <f>IF(N205="sníž. přenesená",J205,0)</f>
        <v>0</v>
      </c>
      <c r="BI205" s="189">
        <f>IF(N205="nulová",J205,0)</f>
        <v>0</v>
      </c>
      <c r="BJ205" s="20" t="s">
        <v>86</v>
      </c>
      <c r="BK205" s="189">
        <f>ROUND(I205*H205,2)</f>
        <v>0</v>
      </c>
      <c r="BL205" s="20" t="s">
        <v>151</v>
      </c>
      <c r="BM205" s="188" t="s">
        <v>563</v>
      </c>
    </row>
    <row r="206" spans="2:51" s="13" customFormat="1" ht="11.25">
      <c r="B206" s="201"/>
      <c r="C206" s="202"/>
      <c r="D206" s="190" t="s">
        <v>195</v>
      </c>
      <c r="E206" s="203" t="s">
        <v>32</v>
      </c>
      <c r="F206" s="204" t="s">
        <v>564</v>
      </c>
      <c r="G206" s="202"/>
      <c r="H206" s="203" t="s">
        <v>32</v>
      </c>
      <c r="I206" s="205"/>
      <c r="J206" s="202"/>
      <c r="K206" s="202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195</v>
      </c>
      <c r="AU206" s="210" t="s">
        <v>88</v>
      </c>
      <c r="AV206" s="13" t="s">
        <v>86</v>
      </c>
      <c r="AW206" s="13" t="s">
        <v>40</v>
      </c>
      <c r="AX206" s="13" t="s">
        <v>78</v>
      </c>
      <c r="AY206" s="210" t="s">
        <v>127</v>
      </c>
    </row>
    <row r="207" spans="2:51" s="14" customFormat="1" ht="11.25">
      <c r="B207" s="211"/>
      <c r="C207" s="212"/>
      <c r="D207" s="190" t="s">
        <v>195</v>
      </c>
      <c r="E207" s="213" t="s">
        <v>32</v>
      </c>
      <c r="F207" s="214" t="s">
        <v>554</v>
      </c>
      <c r="G207" s="212"/>
      <c r="H207" s="215">
        <v>17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195</v>
      </c>
      <c r="AU207" s="221" t="s">
        <v>88</v>
      </c>
      <c r="AV207" s="14" t="s">
        <v>88</v>
      </c>
      <c r="AW207" s="14" t="s">
        <v>40</v>
      </c>
      <c r="AX207" s="14" t="s">
        <v>78</v>
      </c>
      <c r="AY207" s="221" t="s">
        <v>127</v>
      </c>
    </row>
    <row r="208" spans="2:51" s="15" customFormat="1" ht="11.25">
      <c r="B208" s="222"/>
      <c r="C208" s="223"/>
      <c r="D208" s="190" t="s">
        <v>195</v>
      </c>
      <c r="E208" s="224" t="s">
        <v>32</v>
      </c>
      <c r="F208" s="225" t="s">
        <v>198</v>
      </c>
      <c r="G208" s="223"/>
      <c r="H208" s="226">
        <v>17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195</v>
      </c>
      <c r="AU208" s="232" t="s">
        <v>88</v>
      </c>
      <c r="AV208" s="15" t="s">
        <v>151</v>
      </c>
      <c r="AW208" s="15" t="s">
        <v>40</v>
      </c>
      <c r="AX208" s="15" t="s">
        <v>86</v>
      </c>
      <c r="AY208" s="232" t="s">
        <v>127</v>
      </c>
    </row>
    <row r="209" spans="1:65" s="2" customFormat="1" ht="24">
      <c r="A209" s="38"/>
      <c r="B209" s="39"/>
      <c r="C209" s="177" t="s">
        <v>332</v>
      </c>
      <c r="D209" s="177" t="s">
        <v>130</v>
      </c>
      <c r="E209" s="178" t="s">
        <v>565</v>
      </c>
      <c r="F209" s="179" t="s">
        <v>566</v>
      </c>
      <c r="G209" s="180" t="s">
        <v>161</v>
      </c>
      <c r="H209" s="181">
        <v>17</v>
      </c>
      <c r="I209" s="182"/>
      <c r="J209" s="183">
        <f>ROUND(I209*H209,2)</f>
        <v>0</v>
      </c>
      <c r="K209" s="179" t="s">
        <v>134</v>
      </c>
      <c r="L209" s="43"/>
      <c r="M209" s="184" t="s">
        <v>32</v>
      </c>
      <c r="N209" s="185" t="s">
        <v>49</v>
      </c>
      <c r="O209" s="68"/>
      <c r="P209" s="186">
        <f>O209*H209</f>
        <v>0</v>
      </c>
      <c r="Q209" s="186">
        <v>0</v>
      </c>
      <c r="R209" s="186">
        <f>Q209*H209</f>
        <v>0</v>
      </c>
      <c r="S209" s="186">
        <v>0</v>
      </c>
      <c r="T209" s="18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88" t="s">
        <v>151</v>
      </c>
      <c r="AT209" s="188" t="s">
        <v>130</v>
      </c>
      <c r="AU209" s="188" t="s">
        <v>88</v>
      </c>
      <c r="AY209" s="20" t="s">
        <v>127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20" t="s">
        <v>86</v>
      </c>
      <c r="BK209" s="189">
        <f>ROUND(I209*H209,2)</f>
        <v>0</v>
      </c>
      <c r="BL209" s="20" t="s">
        <v>151</v>
      </c>
      <c r="BM209" s="188" t="s">
        <v>567</v>
      </c>
    </row>
    <row r="210" spans="2:51" s="13" customFormat="1" ht="11.25">
      <c r="B210" s="201"/>
      <c r="C210" s="202"/>
      <c r="D210" s="190" t="s">
        <v>195</v>
      </c>
      <c r="E210" s="203" t="s">
        <v>32</v>
      </c>
      <c r="F210" s="204" t="s">
        <v>564</v>
      </c>
      <c r="G210" s="202"/>
      <c r="H210" s="203" t="s">
        <v>32</v>
      </c>
      <c r="I210" s="205"/>
      <c r="J210" s="202"/>
      <c r="K210" s="202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195</v>
      </c>
      <c r="AU210" s="210" t="s">
        <v>88</v>
      </c>
      <c r="AV210" s="13" t="s">
        <v>86</v>
      </c>
      <c r="AW210" s="13" t="s">
        <v>40</v>
      </c>
      <c r="AX210" s="13" t="s">
        <v>78</v>
      </c>
      <c r="AY210" s="210" t="s">
        <v>127</v>
      </c>
    </row>
    <row r="211" spans="2:51" s="14" customFormat="1" ht="11.25">
      <c r="B211" s="211"/>
      <c r="C211" s="212"/>
      <c r="D211" s="190" t="s">
        <v>195</v>
      </c>
      <c r="E211" s="213" t="s">
        <v>32</v>
      </c>
      <c r="F211" s="214" t="s">
        <v>554</v>
      </c>
      <c r="G211" s="212"/>
      <c r="H211" s="215">
        <v>17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195</v>
      </c>
      <c r="AU211" s="221" t="s">
        <v>88</v>
      </c>
      <c r="AV211" s="14" t="s">
        <v>88</v>
      </c>
      <c r="AW211" s="14" t="s">
        <v>40</v>
      </c>
      <c r="AX211" s="14" t="s">
        <v>78</v>
      </c>
      <c r="AY211" s="221" t="s">
        <v>127</v>
      </c>
    </row>
    <row r="212" spans="2:51" s="15" customFormat="1" ht="11.25">
      <c r="B212" s="222"/>
      <c r="C212" s="223"/>
      <c r="D212" s="190" t="s">
        <v>195</v>
      </c>
      <c r="E212" s="224" t="s">
        <v>32</v>
      </c>
      <c r="F212" s="225" t="s">
        <v>198</v>
      </c>
      <c r="G212" s="223"/>
      <c r="H212" s="226">
        <v>17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195</v>
      </c>
      <c r="AU212" s="232" t="s">
        <v>88</v>
      </c>
      <c r="AV212" s="15" t="s">
        <v>151</v>
      </c>
      <c r="AW212" s="15" t="s">
        <v>40</v>
      </c>
      <c r="AX212" s="15" t="s">
        <v>86</v>
      </c>
      <c r="AY212" s="232" t="s">
        <v>127</v>
      </c>
    </row>
    <row r="213" spans="1:65" s="2" customFormat="1" ht="16.5" customHeight="1">
      <c r="A213" s="38"/>
      <c r="B213" s="39"/>
      <c r="C213" s="177" t="s">
        <v>337</v>
      </c>
      <c r="D213" s="177" t="s">
        <v>130</v>
      </c>
      <c r="E213" s="178" t="s">
        <v>568</v>
      </c>
      <c r="F213" s="179" t="s">
        <v>569</v>
      </c>
      <c r="G213" s="180" t="s">
        <v>161</v>
      </c>
      <c r="H213" s="181">
        <v>66</v>
      </c>
      <c r="I213" s="182"/>
      <c r="J213" s="183">
        <f>ROUND(I213*H213,2)</f>
        <v>0</v>
      </c>
      <c r="K213" s="179" t="s">
        <v>134</v>
      </c>
      <c r="L213" s="43"/>
      <c r="M213" s="184" t="s">
        <v>32</v>
      </c>
      <c r="N213" s="185" t="s">
        <v>49</v>
      </c>
      <c r="O213" s="68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8" t="s">
        <v>151</v>
      </c>
      <c r="AT213" s="188" t="s">
        <v>130</v>
      </c>
      <c r="AU213" s="188" t="s">
        <v>88</v>
      </c>
      <c r="AY213" s="20" t="s">
        <v>127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20" t="s">
        <v>86</v>
      </c>
      <c r="BK213" s="189">
        <f>ROUND(I213*H213,2)</f>
        <v>0</v>
      </c>
      <c r="BL213" s="20" t="s">
        <v>151</v>
      </c>
      <c r="BM213" s="188" t="s">
        <v>570</v>
      </c>
    </row>
    <row r="214" spans="2:51" s="13" customFormat="1" ht="11.25">
      <c r="B214" s="201"/>
      <c r="C214" s="202"/>
      <c r="D214" s="190" t="s">
        <v>195</v>
      </c>
      <c r="E214" s="203" t="s">
        <v>32</v>
      </c>
      <c r="F214" s="204" t="s">
        <v>571</v>
      </c>
      <c r="G214" s="202"/>
      <c r="H214" s="203" t="s">
        <v>32</v>
      </c>
      <c r="I214" s="205"/>
      <c r="J214" s="202"/>
      <c r="K214" s="202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195</v>
      </c>
      <c r="AU214" s="210" t="s">
        <v>88</v>
      </c>
      <c r="AV214" s="13" t="s">
        <v>86</v>
      </c>
      <c r="AW214" s="13" t="s">
        <v>40</v>
      </c>
      <c r="AX214" s="13" t="s">
        <v>78</v>
      </c>
      <c r="AY214" s="210" t="s">
        <v>127</v>
      </c>
    </row>
    <row r="215" spans="2:51" s="14" customFormat="1" ht="11.25">
      <c r="B215" s="211"/>
      <c r="C215" s="212"/>
      <c r="D215" s="190" t="s">
        <v>195</v>
      </c>
      <c r="E215" s="213" t="s">
        <v>32</v>
      </c>
      <c r="F215" s="214" t="s">
        <v>572</v>
      </c>
      <c r="G215" s="212"/>
      <c r="H215" s="215">
        <v>66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195</v>
      </c>
      <c r="AU215" s="221" t="s">
        <v>88</v>
      </c>
      <c r="AV215" s="14" t="s">
        <v>88</v>
      </c>
      <c r="AW215" s="14" t="s">
        <v>40</v>
      </c>
      <c r="AX215" s="14" t="s">
        <v>78</v>
      </c>
      <c r="AY215" s="221" t="s">
        <v>127</v>
      </c>
    </row>
    <row r="216" spans="2:51" s="15" customFormat="1" ht="11.25">
      <c r="B216" s="222"/>
      <c r="C216" s="223"/>
      <c r="D216" s="190" t="s">
        <v>195</v>
      </c>
      <c r="E216" s="224" t="s">
        <v>32</v>
      </c>
      <c r="F216" s="225" t="s">
        <v>198</v>
      </c>
      <c r="G216" s="223"/>
      <c r="H216" s="226">
        <v>66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195</v>
      </c>
      <c r="AU216" s="232" t="s">
        <v>88</v>
      </c>
      <c r="AV216" s="15" t="s">
        <v>151</v>
      </c>
      <c r="AW216" s="15" t="s">
        <v>40</v>
      </c>
      <c r="AX216" s="15" t="s">
        <v>86</v>
      </c>
      <c r="AY216" s="232" t="s">
        <v>127</v>
      </c>
    </row>
    <row r="217" spans="1:65" s="2" customFormat="1" ht="24">
      <c r="A217" s="38"/>
      <c r="B217" s="39"/>
      <c r="C217" s="177" t="s">
        <v>343</v>
      </c>
      <c r="D217" s="177" t="s">
        <v>130</v>
      </c>
      <c r="E217" s="178" t="s">
        <v>573</v>
      </c>
      <c r="F217" s="179" t="s">
        <v>574</v>
      </c>
      <c r="G217" s="180" t="s">
        <v>161</v>
      </c>
      <c r="H217" s="181">
        <v>66</v>
      </c>
      <c r="I217" s="182"/>
      <c r="J217" s="183">
        <f>ROUND(I217*H217,2)</f>
        <v>0</v>
      </c>
      <c r="K217" s="179" t="s">
        <v>134</v>
      </c>
      <c r="L217" s="43"/>
      <c r="M217" s="184" t="s">
        <v>32</v>
      </c>
      <c r="N217" s="185" t="s">
        <v>49</v>
      </c>
      <c r="O217" s="68"/>
      <c r="P217" s="186">
        <f>O217*H217</f>
        <v>0</v>
      </c>
      <c r="Q217" s="186">
        <v>0</v>
      </c>
      <c r="R217" s="186">
        <f>Q217*H217</f>
        <v>0</v>
      </c>
      <c r="S217" s="186">
        <v>0</v>
      </c>
      <c r="T217" s="18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8" t="s">
        <v>151</v>
      </c>
      <c r="AT217" s="188" t="s">
        <v>130</v>
      </c>
      <c r="AU217" s="188" t="s">
        <v>88</v>
      </c>
      <c r="AY217" s="20" t="s">
        <v>127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20" t="s">
        <v>86</v>
      </c>
      <c r="BK217" s="189">
        <f>ROUND(I217*H217,2)</f>
        <v>0</v>
      </c>
      <c r="BL217" s="20" t="s">
        <v>151</v>
      </c>
      <c r="BM217" s="188" t="s">
        <v>575</v>
      </c>
    </row>
    <row r="218" spans="2:51" s="13" customFormat="1" ht="11.25">
      <c r="B218" s="201"/>
      <c r="C218" s="202"/>
      <c r="D218" s="190" t="s">
        <v>195</v>
      </c>
      <c r="E218" s="203" t="s">
        <v>32</v>
      </c>
      <c r="F218" s="204" t="s">
        <v>571</v>
      </c>
      <c r="G218" s="202"/>
      <c r="H218" s="203" t="s">
        <v>32</v>
      </c>
      <c r="I218" s="205"/>
      <c r="J218" s="202"/>
      <c r="K218" s="202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195</v>
      </c>
      <c r="AU218" s="210" t="s">
        <v>88</v>
      </c>
      <c r="AV218" s="13" t="s">
        <v>86</v>
      </c>
      <c r="AW218" s="13" t="s">
        <v>40</v>
      </c>
      <c r="AX218" s="13" t="s">
        <v>78</v>
      </c>
      <c r="AY218" s="210" t="s">
        <v>127</v>
      </c>
    </row>
    <row r="219" spans="2:51" s="14" customFormat="1" ht="11.25">
      <c r="B219" s="211"/>
      <c r="C219" s="212"/>
      <c r="D219" s="190" t="s">
        <v>195</v>
      </c>
      <c r="E219" s="213" t="s">
        <v>32</v>
      </c>
      <c r="F219" s="214" t="s">
        <v>572</v>
      </c>
      <c r="G219" s="212"/>
      <c r="H219" s="215">
        <v>66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195</v>
      </c>
      <c r="AU219" s="221" t="s">
        <v>88</v>
      </c>
      <c r="AV219" s="14" t="s">
        <v>88</v>
      </c>
      <c r="AW219" s="14" t="s">
        <v>40</v>
      </c>
      <c r="AX219" s="14" t="s">
        <v>78</v>
      </c>
      <c r="AY219" s="221" t="s">
        <v>127</v>
      </c>
    </row>
    <row r="220" spans="2:51" s="15" customFormat="1" ht="11.25">
      <c r="B220" s="222"/>
      <c r="C220" s="223"/>
      <c r="D220" s="190" t="s">
        <v>195</v>
      </c>
      <c r="E220" s="224" t="s">
        <v>32</v>
      </c>
      <c r="F220" s="225" t="s">
        <v>198</v>
      </c>
      <c r="G220" s="223"/>
      <c r="H220" s="226">
        <v>66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195</v>
      </c>
      <c r="AU220" s="232" t="s">
        <v>88</v>
      </c>
      <c r="AV220" s="15" t="s">
        <v>151</v>
      </c>
      <c r="AW220" s="15" t="s">
        <v>40</v>
      </c>
      <c r="AX220" s="15" t="s">
        <v>86</v>
      </c>
      <c r="AY220" s="232" t="s">
        <v>127</v>
      </c>
    </row>
    <row r="221" spans="1:65" s="2" customFormat="1" ht="16.5" customHeight="1">
      <c r="A221" s="38"/>
      <c r="B221" s="39"/>
      <c r="C221" s="177" t="s">
        <v>350</v>
      </c>
      <c r="D221" s="177" t="s">
        <v>130</v>
      </c>
      <c r="E221" s="178" t="s">
        <v>576</v>
      </c>
      <c r="F221" s="179" t="s">
        <v>577</v>
      </c>
      <c r="G221" s="180" t="s">
        <v>161</v>
      </c>
      <c r="H221" s="181">
        <v>66</v>
      </c>
      <c r="I221" s="182"/>
      <c r="J221" s="183">
        <f>ROUND(I221*H221,2)</f>
        <v>0</v>
      </c>
      <c r="K221" s="179" t="s">
        <v>134</v>
      </c>
      <c r="L221" s="43"/>
      <c r="M221" s="184" t="s">
        <v>32</v>
      </c>
      <c r="N221" s="185" t="s">
        <v>49</v>
      </c>
      <c r="O221" s="68"/>
      <c r="P221" s="186">
        <f>O221*H221</f>
        <v>0</v>
      </c>
      <c r="Q221" s="186">
        <v>0</v>
      </c>
      <c r="R221" s="186">
        <f>Q221*H221</f>
        <v>0</v>
      </c>
      <c r="S221" s="186">
        <v>0</v>
      </c>
      <c r="T221" s="18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8" t="s">
        <v>151</v>
      </c>
      <c r="AT221" s="188" t="s">
        <v>130</v>
      </c>
      <c r="AU221" s="188" t="s">
        <v>88</v>
      </c>
      <c r="AY221" s="20" t="s">
        <v>127</v>
      </c>
      <c r="BE221" s="189">
        <f>IF(N221="základní",J221,0)</f>
        <v>0</v>
      </c>
      <c r="BF221" s="189">
        <f>IF(N221="snížená",J221,0)</f>
        <v>0</v>
      </c>
      <c r="BG221" s="189">
        <f>IF(N221="zákl. přenesená",J221,0)</f>
        <v>0</v>
      </c>
      <c r="BH221" s="189">
        <f>IF(N221="sníž. přenesená",J221,0)</f>
        <v>0</v>
      </c>
      <c r="BI221" s="189">
        <f>IF(N221="nulová",J221,0)</f>
        <v>0</v>
      </c>
      <c r="BJ221" s="20" t="s">
        <v>86</v>
      </c>
      <c r="BK221" s="189">
        <f>ROUND(I221*H221,2)</f>
        <v>0</v>
      </c>
      <c r="BL221" s="20" t="s">
        <v>151</v>
      </c>
      <c r="BM221" s="188" t="s">
        <v>578</v>
      </c>
    </row>
    <row r="222" spans="1:47" s="2" customFormat="1" ht="19.5">
      <c r="A222" s="38"/>
      <c r="B222" s="39"/>
      <c r="C222" s="40"/>
      <c r="D222" s="190" t="s">
        <v>141</v>
      </c>
      <c r="E222" s="40"/>
      <c r="F222" s="191" t="s">
        <v>579</v>
      </c>
      <c r="G222" s="40"/>
      <c r="H222" s="40"/>
      <c r="I222" s="192"/>
      <c r="J222" s="40"/>
      <c r="K222" s="40"/>
      <c r="L222" s="43"/>
      <c r="M222" s="193"/>
      <c r="N222" s="194"/>
      <c r="O222" s="68"/>
      <c r="P222" s="68"/>
      <c r="Q222" s="68"/>
      <c r="R222" s="68"/>
      <c r="S222" s="68"/>
      <c r="T222" s="69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20" t="s">
        <v>141</v>
      </c>
      <c r="AU222" s="20" t="s">
        <v>88</v>
      </c>
    </row>
    <row r="223" spans="2:51" s="13" customFormat="1" ht="11.25">
      <c r="B223" s="201"/>
      <c r="C223" s="202"/>
      <c r="D223" s="190" t="s">
        <v>195</v>
      </c>
      <c r="E223" s="203" t="s">
        <v>32</v>
      </c>
      <c r="F223" s="204" t="s">
        <v>580</v>
      </c>
      <c r="G223" s="202"/>
      <c r="H223" s="203" t="s">
        <v>32</v>
      </c>
      <c r="I223" s="205"/>
      <c r="J223" s="202"/>
      <c r="K223" s="202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195</v>
      </c>
      <c r="AU223" s="210" t="s">
        <v>88</v>
      </c>
      <c r="AV223" s="13" t="s">
        <v>86</v>
      </c>
      <c r="AW223" s="13" t="s">
        <v>40</v>
      </c>
      <c r="AX223" s="13" t="s">
        <v>78</v>
      </c>
      <c r="AY223" s="210" t="s">
        <v>127</v>
      </c>
    </row>
    <row r="224" spans="2:51" s="14" customFormat="1" ht="11.25">
      <c r="B224" s="211"/>
      <c r="C224" s="212"/>
      <c r="D224" s="190" t="s">
        <v>195</v>
      </c>
      <c r="E224" s="213" t="s">
        <v>32</v>
      </c>
      <c r="F224" s="214" t="s">
        <v>572</v>
      </c>
      <c r="G224" s="212"/>
      <c r="H224" s="215">
        <v>66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195</v>
      </c>
      <c r="AU224" s="221" t="s">
        <v>88</v>
      </c>
      <c r="AV224" s="14" t="s">
        <v>88</v>
      </c>
      <c r="AW224" s="14" t="s">
        <v>40</v>
      </c>
      <c r="AX224" s="14" t="s">
        <v>78</v>
      </c>
      <c r="AY224" s="221" t="s">
        <v>127</v>
      </c>
    </row>
    <row r="225" spans="2:51" s="15" customFormat="1" ht="11.25">
      <c r="B225" s="222"/>
      <c r="C225" s="223"/>
      <c r="D225" s="190" t="s">
        <v>195</v>
      </c>
      <c r="E225" s="224" t="s">
        <v>32</v>
      </c>
      <c r="F225" s="225" t="s">
        <v>198</v>
      </c>
      <c r="G225" s="223"/>
      <c r="H225" s="226">
        <v>66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195</v>
      </c>
      <c r="AU225" s="232" t="s">
        <v>88</v>
      </c>
      <c r="AV225" s="15" t="s">
        <v>151</v>
      </c>
      <c r="AW225" s="15" t="s">
        <v>40</v>
      </c>
      <c r="AX225" s="15" t="s">
        <v>86</v>
      </c>
      <c r="AY225" s="232" t="s">
        <v>127</v>
      </c>
    </row>
    <row r="226" spans="1:65" s="2" customFormat="1" ht="33" customHeight="1">
      <c r="A226" s="38"/>
      <c r="B226" s="39"/>
      <c r="C226" s="177" t="s">
        <v>359</v>
      </c>
      <c r="D226" s="177" t="s">
        <v>130</v>
      </c>
      <c r="E226" s="178" t="s">
        <v>581</v>
      </c>
      <c r="F226" s="179" t="s">
        <v>582</v>
      </c>
      <c r="G226" s="180" t="s">
        <v>161</v>
      </c>
      <c r="H226" s="181">
        <v>40</v>
      </c>
      <c r="I226" s="182"/>
      <c r="J226" s="183">
        <f>ROUND(I226*H226,2)</f>
        <v>0</v>
      </c>
      <c r="K226" s="179" t="s">
        <v>134</v>
      </c>
      <c r="L226" s="43"/>
      <c r="M226" s="184" t="s">
        <v>32</v>
      </c>
      <c r="N226" s="185" t="s">
        <v>49</v>
      </c>
      <c r="O226" s="68"/>
      <c r="P226" s="186">
        <f>O226*H226</f>
        <v>0</v>
      </c>
      <c r="Q226" s="186">
        <v>0.04</v>
      </c>
      <c r="R226" s="186">
        <f>Q226*H226</f>
        <v>1.6</v>
      </c>
      <c r="S226" s="186">
        <v>0</v>
      </c>
      <c r="T226" s="18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88" t="s">
        <v>151</v>
      </c>
      <c r="AT226" s="188" t="s">
        <v>130</v>
      </c>
      <c r="AU226" s="188" t="s">
        <v>88</v>
      </c>
      <c r="AY226" s="20" t="s">
        <v>127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20" t="s">
        <v>86</v>
      </c>
      <c r="BK226" s="189">
        <f>ROUND(I226*H226,2)</f>
        <v>0</v>
      </c>
      <c r="BL226" s="20" t="s">
        <v>151</v>
      </c>
      <c r="BM226" s="188" t="s">
        <v>583</v>
      </c>
    </row>
    <row r="227" spans="2:51" s="13" customFormat="1" ht="11.25">
      <c r="B227" s="201"/>
      <c r="C227" s="202"/>
      <c r="D227" s="190" t="s">
        <v>195</v>
      </c>
      <c r="E227" s="203" t="s">
        <v>32</v>
      </c>
      <c r="F227" s="204" t="s">
        <v>442</v>
      </c>
      <c r="G227" s="202"/>
      <c r="H227" s="203" t="s">
        <v>32</v>
      </c>
      <c r="I227" s="205"/>
      <c r="J227" s="202"/>
      <c r="K227" s="202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195</v>
      </c>
      <c r="AU227" s="210" t="s">
        <v>88</v>
      </c>
      <c r="AV227" s="13" t="s">
        <v>86</v>
      </c>
      <c r="AW227" s="13" t="s">
        <v>40</v>
      </c>
      <c r="AX227" s="13" t="s">
        <v>78</v>
      </c>
      <c r="AY227" s="210" t="s">
        <v>127</v>
      </c>
    </row>
    <row r="228" spans="2:51" s="14" customFormat="1" ht="11.25">
      <c r="B228" s="211"/>
      <c r="C228" s="212"/>
      <c r="D228" s="190" t="s">
        <v>195</v>
      </c>
      <c r="E228" s="213" t="s">
        <v>32</v>
      </c>
      <c r="F228" s="214" t="s">
        <v>307</v>
      </c>
      <c r="G228" s="212"/>
      <c r="H228" s="215">
        <v>40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195</v>
      </c>
      <c r="AU228" s="221" t="s">
        <v>88</v>
      </c>
      <c r="AV228" s="14" t="s">
        <v>88</v>
      </c>
      <c r="AW228" s="14" t="s">
        <v>40</v>
      </c>
      <c r="AX228" s="14" t="s">
        <v>78</v>
      </c>
      <c r="AY228" s="221" t="s">
        <v>127</v>
      </c>
    </row>
    <row r="229" spans="2:51" s="15" customFormat="1" ht="11.25">
      <c r="B229" s="222"/>
      <c r="C229" s="223"/>
      <c r="D229" s="190" t="s">
        <v>195</v>
      </c>
      <c r="E229" s="224" t="s">
        <v>32</v>
      </c>
      <c r="F229" s="225" t="s">
        <v>198</v>
      </c>
      <c r="G229" s="223"/>
      <c r="H229" s="226">
        <v>40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195</v>
      </c>
      <c r="AU229" s="232" t="s">
        <v>88</v>
      </c>
      <c r="AV229" s="15" t="s">
        <v>151</v>
      </c>
      <c r="AW229" s="15" t="s">
        <v>40</v>
      </c>
      <c r="AX229" s="15" t="s">
        <v>86</v>
      </c>
      <c r="AY229" s="232" t="s">
        <v>127</v>
      </c>
    </row>
    <row r="230" spans="1:65" s="2" customFormat="1" ht="16.5" customHeight="1">
      <c r="A230" s="38"/>
      <c r="B230" s="39"/>
      <c r="C230" s="244" t="s">
        <v>364</v>
      </c>
      <c r="D230" s="244" t="s">
        <v>309</v>
      </c>
      <c r="E230" s="245" t="s">
        <v>584</v>
      </c>
      <c r="F230" s="246" t="s">
        <v>585</v>
      </c>
      <c r="G230" s="247" t="s">
        <v>161</v>
      </c>
      <c r="H230" s="248">
        <v>40.4</v>
      </c>
      <c r="I230" s="249"/>
      <c r="J230" s="250">
        <f>ROUND(I230*H230,2)</f>
        <v>0</v>
      </c>
      <c r="K230" s="246" t="s">
        <v>134</v>
      </c>
      <c r="L230" s="251"/>
      <c r="M230" s="252" t="s">
        <v>32</v>
      </c>
      <c r="N230" s="253" t="s">
        <v>49</v>
      </c>
      <c r="O230" s="68"/>
      <c r="P230" s="186">
        <f>O230*H230</f>
        <v>0</v>
      </c>
      <c r="Q230" s="186">
        <v>0.0044</v>
      </c>
      <c r="R230" s="186">
        <f>Q230*H230</f>
        <v>0.17776</v>
      </c>
      <c r="S230" s="186">
        <v>0</v>
      </c>
      <c r="T230" s="18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88" t="s">
        <v>239</v>
      </c>
      <c r="AT230" s="188" t="s">
        <v>309</v>
      </c>
      <c r="AU230" s="188" t="s">
        <v>88</v>
      </c>
      <c r="AY230" s="20" t="s">
        <v>127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20" t="s">
        <v>86</v>
      </c>
      <c r="BK230" s="189">
        <f>ROUND(I230*H230,2)</f>
        <v>0</v>
      </c>
      <c r="BL230" s="20" t="s">
        <v>151</v>
      </c>
      <c r="BM230" s="188" t="s">
        <v>586</v>
      </c>
    </row>
    <row r="231" spans="1:47" s="2" customFormat="1" ht="19.5">
      <c r="A231" s="38"/>
      <c r="B231" s="39"/>
      <c r="C231" s="40"/>
      <c r="D231" s="190" t="s">
        <v>141</v>
      </c>
      <c r="E231" s="40"/>
      <c r="F231" s="191" t="s">
        <v>587</v>
      </c>
      <c r="G231" s="40"/>
      <c r="H231" s="40"/>
      <c r="I231" s="192"/>
      <c r="J231" s="40"/>
      <c r="K231" s="40"/>
      <c r="L231" s="43"/>
      <c r="M231" s="193"/>
      <c r="N231" s="194"/>
      <c r="O231" s="68"/>
      <c r="P231" s="68"/>
      <c r="Q231" s="68"/>
      <c r="R231" s="68"/>
      <c r="S231" s="68"/>
      <c r="T231" s="69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20" t="s">
        <v>141</v>
      </c>
      <c r="AU231" s="20" t="s">
        <v>88</v>
      </c>
    </row>
    <row r="232" spans="2:51" s="14" customFormat="1" ht="11.25">
      <c r="B232" s="211"/>
      <c r="C232" s="212"/>
      <c r="D232" s="190" t="s">
        <v>195</v>
      </c>
      <c r="E232" s="212"/>
      <c r="F232" s="214" t="s">
        <v>588</v>
      </c>
      <c r="G232" s="212"/>
      <c r="H232" s="215">
        <v>40.4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195</v>
      </c>
      <c r="AU232" s="221" t="s">
        <v>88</v>
      </c>
      <c r="AV232" s="14" t="s">
        <v>88</v>
      </c>
      <c r="AW232" s="14" t="s">
        <v>4</v>
      </c>
      <c r="AX232" s="14" t="s">
        <v>86</v>
      </c>
      <c r="AY232" s="221" t="s">
        <v>127</v>
      </c>
    </row>
    <row r="233" spans="1:65" s="2" customFormat="1" ht="33" customHeight="1">
      <c r="A233" s="38"/>
      <c r="B233" s="39"/>
      <c r="C233" s="177" t="s">
        <v>370</v>
      </c>
      <c r="D233" s="177" t="s">
        <v>130</v>
      </c>
      <c r="E233" s="178" t="s">
        <v>589</v>
      </c>
      <c r="F233" s="179" t="s">
        <v>590</v>
      </c>
      <c r="G233" s="180" t="s">
        <v>161</v>
      </c>
      <c r="H233" s="181">
        <v>17</v>
      </c>
      <c r="I233" s="182"/>
      <c r="J233" s="183">
        <f>ROUND(I233*H233,2)</f>
        <v>0</v>
      </c>
      <c r="K233" s="179" t="s">
        <v>134</v>
      </c>
      <c r="L233" s="43"/>
      <c r="M233" s="184" t="s">
        <v>32</v>
      </c>
      <c r="N233" s="185" t="s">
        <v>49</v>
      </c>
      <c r="O233" s="68"/>
      <c r="P233" s="186">
        <f>O233*H233</f>
        <v>0</v>
      </c>
      <c r="Q233" s="186">
        <v>0.04</v>
      </c>
      <c r="R233" s="186">
        <f>Q233*H233</f>
        <v>0.68</v>
      </c>
      <c r="S233" s="186">
        <v>0</v>
      </c>
      <c r="T233" s="18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88" t="s">
        <v>151</v>
      </c>
      <c r="AT233" s="188" t="s">
        <v>130</v>
      </c>
      <c r="AU233" s="188" t="s">
        <v>88</v>
      </c>
      <c r="AY233" s="20" t="s">
        <v>127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20" t="s">
        <v>86</v>
      </c>
      <c r="BK233" s="189">
        <f>ROUND(I233*H233,2)</f>
        <v>0</v>
      </c>
      <c r="BL233" s="20" t="s">
        <v>151</v>
      </c>
      <c r="BM233" s="188" t="s">
        <v>591</v>
      </c>
    </row>
    <row r="234" spans="2:51" s="13" customFormat="1" ht="11.25">
      <c r="B234" s="201"/>
      <c r="C234" s="202"/>
      <c r="D234" s="190" t="s">
        <v>195</v>
      </c>
      <c r="E234" s="203" t="s">
        <v>32</v>
      </c>
      <c r="F234" s="204" t="s">
        <v>592</v>
      </c>
      <c r="G234" s="202"/>
      <c r="H234" s="203" t="s">
        <v>32</v>
      </c>
      <c r="I234" s="205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195</v>
      </c>
      <c r="AU234" s="210" t="s">
        <v>88</v>
      </c>
      <c r="AV234" s="13" t="s">
        <v>86</v>
      </c>
      <c r="AW234" s="13" t="s">
        <v>40</v>
      </c>
      <c r="AX234" s="13" t="s">
        <v>78</v>
      </c>
      <c r="AY234" s="210" t="s">
        <v>127</v>
      </c>
    </row>
    <row r="235" spans="2:51" s="14" customFormat="1" ht="11.25">
      <c r="B235" s="211"/>
      <c r="C235" s="212"/>
      <c r="D235" s="190" t="s">
        <v>195</v>
      </c>
      <c r="E235" s="213" t="s">
        <v>32</v>
      </c>
      <c r="F235" s="214" t="s">
        <v>554</v>
      </c>
      <c r="G235" s="212"/>
      <c r="H235" s="215">
        <v>17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195</v>
      </c>
      <c r="AU235" s="221" t="s">
        <v>88</v>
      </c>
      <c r="AV235" s="14" t="s">
        <v>88</v>
      </c>
      <c r="AW235" s="14" t="s">
        <v>40</v>
      </c>
      <c r="AX235" s="14" t="s">
        <v>78</v>
      </c>
      <c r="AY235" s="221" t="s">
        <v>127</v>
      </c>
    </row>
    <row r="236" spans="2:51" s="15" customFormat="1" ht="11.25">
      <c r="B236" s="222"/>
      <c r="C236" s="223"/>
      <c r="D236" s="190" t="s">
        <v>195</v>
      </c>
      <c r="E236" s="224" t="s">
        <v>32</v>
      </c>
      <c r="F236" s="225" t="s">
        <v>198</v>
      </c>
      <c r="G236" s="223"/>
      <c r="H236" s="226">
        <v>17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195</v>
      </c>
      <c r="AU236" s="232" t="s">
        <v>88</v>
      </c>
      <c r="AV236" s="15" t="s">
        <v>151</v>
      </c>
      <c r="AW236" s="15" t="s">
        <v>40</v>
      </c>
      <c r="AX236" s="15" t="s">
        <v>86</v>
      </c>
      <c r="AY236" s="232" t="s">
        <v>127</v>
      </c>
    </row>
    <row r="237" spans="1:65" s="2" customFormat="1" ht="16.5" customHeight="1">
      <c r="A237" s="38"/>
      <c r="B237" s="39"/>
      <c r="C237" s="244" t="s">
        <v>376</v>
      </c>
      <c r="D237" s="244" t="s">
        <v>309</v>
      </c>
      <c r="E237" s="245" t="s">
        <v>593</v>
      </c>
      <c r="F237" s="246" t="s">
        <v>594</v>
      </c>
      <c r="G237" s="247" t="s">
        <v>161</v>
      </c>
      <c r="H237" s="248">
        <v>17.17</v>
      </c>
      <c r="I237" s="249"/>
      <c r="J237" s="250">
        <f>ROUND(I237*H237,2)</f>
        <v>0</v>
      </c>
      <c r="K237" s="246" t="s">
        <v>134</v>
      </c>
      <c r="L237" s="251"/>
      <c r="M237" s="252" t="s">
        <v>32</v>
      </c>
      <c r="N237" s="253" t="s">
        <v>49</v>
      </c>
      <c r="O237" s="68"/>
      <c r="P237" s="186">
        <f>O237*H237</f>
        <v>0</v>
      </c>
      <c r="Q237" s="186">
        <v>0.0056</v>
      </c>
      <c r="R237" s="186">
        <f>Q237*H237</f>
        <v>0.09615200000000002</v>
      </c>
      <c r="S237" s="186">
        <v>0</v>
      </c>
      <c r="T237" s="18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88" t="s">
        <v>239</v>
      </c>
      <c r="AT237" s="188" t="s">
        <v>309</v>
      </c>
      <c r="AU237" s="188" t="s">
        <v>88</v>
      </c>
      <c r="AY237" s="20" t="s">
        <v>127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20" t="s">
        <v>86</v>
      </c>
      <c r="BK237" s="189">
        <f>ROUND(I237*H237,2)</f>
        <v>0</v>
      </c>
      <c r="BL237" s="20" t="s">
        <v>151</v>
      </c>
      <c r="BM237" s="188" t="s">
        <v>595</v>
      </c>
    </row>
    <row r="238" spans="1:47" s="2" customFormat="1" ht="19.5">
      <c r="A238" s="38"/>
      <c r="B238" s="39"/>
      <c r="C238" s="40"/>
      <c r="D238" s="190" t="s">
        <v>141</v>
      </c>
      <c r="E238" s="40"/>
      <c r="F238" s="191" t="s">
        <v>596</v>
      </c>
      <c r="G238" s="40"/>
      <c r="H238" s="40"/>
      <c r="I238" s="192"/>
      <c r="J238" s="40"/>
      <c r="K238" s="40"/>
      <c r="L238" s="43"/>
      <c r="M238" s="193"/>
      <c r="N238" s="194"/>
      <c r="O238" s="68"/>
      <c r="P238" s="68"/>
      <c r="Q238" s="68"/>
      <c r="R238" s="68"/>
      <c r="S238" s="68"/>
      <c r="T238" s="69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20" t="s">
        <v>141</v>
      </c>
      <c r="AU238" s="20" t="s">
        <v>88</v>
      </c>
    </row>
    <row r="239" spans="2:51" s="14" customFormat="1" ht="11.25">
      <c r="B239" s="211"/>
      <c r="C239" s="212"/>
      <c r="D239" s="190" t="s">
        <v>195</v>
      </c>
      <c r="E239" s="212"/>
      <c r="F239" s="214" t="s">
        <v>597</v>
      </c>
      <c r="G239" s="212"/>
      <c r="H239" s="215">
        <v>17.17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195</v>
      </c>
      <c r="AU239" s="221" t="s">
        <v>88</v>
      </c>
      <c r="AV239" s="14" t="s">
        <v>88</v>
      </c>
      <c r="AW239" s="14" t="s">
        <v>4</v>
      </c>
      <c r="AX239" s="14" t="s">
        <v>86</v>
      </c>
      <c r="AY239" s="221" t="s">
        <v>127</v>
      </c>
    </row>
    <row r="240" spans="1:65" s="2" customFormat="1" ht="16.5" customHeight="1">
      <c r="A240" s="38"/>
      <c r="B240" s="39"/>
      <c r="C240" s="244" t="s">
        <v>384</v>
      </c>
      <c r="D240" s="244" t="s">
        <v>309</v>
      </c>
      <c r="E240" s="245" t="s">
        <v>598</v>
      </c>
      <c r="F240" s="246" t="s">
        <v>599</v>
      </c>
      <c r="G240" s="247" t="s">
        <v>282</v>
      </c>
      <c r="H240" s="248">
        <v>1.168</v>
      </c>
      <c r="I240" s="249"/>
      <c r="J240" s="250">
        <f>ROUND(I240*H240,2)</f>
        <v>0</v>
      </c>
      <c r="K240" s="246" t="s">
        <v>134</v>
      </c>
      <c r="L240" s="251"/>
      <c r="M240" s="252" t="s">
        <v>32</v>
      </c>
      <c r="N240" s="253" t="s">
        <v>49</v>
      </c>
      <c r="O240" s="68"/>
      <c r="P240" s="186">
        <f>O240*H240</f>
        <v>0</v>
      </c>
      <c r="Q240" s="186">
        <v>1</v>
      </c>
      <c r="R240" s="186">
        <f>Q240*H240</f>
        <v>1.168</v>
      </c>
      <c r="S240" s="186">
        <v>0</v>
      </c>
      <c r="T240" s="18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88" t="s">
        <v>239</v>
      </c>
      <c r="AT240" s="188" t="s">
        <v>309</v>
      </c>
      <c r="AU240" s="188" t="s">
        <v>88</v>
      </c>
      <c r="AY240" s="20" t="s">
        <v>127</v>
      </c>
      <c r="BE240" s="189">
        <f>IF(N240="základní",J240,0)</f>
        <v>0</v>
      </c>
      <c r="BF240" s="189">
        <f>IF(N240="snížená",J240,0)</f>
        <v>0</v>
      </c>
      <c r="BG240" s="189">
        <f>IF(N240="zákl. přenesená",J240,0)</f>
        <v>0</v>
      </c>
      <c r="BH240" s="189">
        <f>IF(N240="sníž. přenesená",J240,0)</f>
        <v>0</v>
      </c>
      <c r="BI240" s="189">
        <f>IF(N240="nulová",J240,0)</f>
        <v>0</v>
      </c>
      <c r="BJ240" s="20" t="s">
        <v>86</v>
      </c>
      <c r="BK240" s="189">
        <f>ROUND(I240*H240,2)</f>
        <v>0</v>
      </c>
      <c r="BL240" s="20" t="s">
        <v>151</v>
      </c>
      <c r="BM240" s="188" t="s">
        <v>600</v>
      </c>
    </row>
    <row r="241" spans="2:51" s="13" customFormat="1" ht="11.25">
      <c r="B241" s="201"/>
      <c r="C241" s="202"/>
      <c r="D241" s="190" t="s">
        <v>195</v>
      </c>
      <c r="E241" s="203" t="s">
        <v>32</v>
      </c>
      <c r="F241" s="204" t="s">
        <v>601</v>
      </c>
      <c r="G241" s="202"/>
      <c r="H241" s="203" t="s">
        <v>32</v>
      </c>
      <c r="I241" s="205"/>
      <c r="J241" s="202"/>
      <c r="K241" s="202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195</v>
      </c>
      <c r="AU241" s="210" t="s">
        <v>88</v>
      </c>
      <c r="AV241" s="13" t="s">
        <v>86</v>
      </c>
      <c r="AW241" s="13" t="s">
        <v>40</v>
      </c>
      <c r="AX241" s="13" t="s">
        <v>78</v>
      </c>
      <c r="AY241" s="210" t="s">
        <v>127</v>
      </c>
    </row>
    <row r="242" spans="2:51" s="14" customFormat="1" ht="11.25">
      <c r="B242" s="211"/>
      <c r="C242" s="212"/>
      <c r="D242" s="190" t="s">
        <v>195</v>
      </c>
      <c r="E242" s="213" t="s">
        <v>32</v>
      </c>
      <c r="F242" s="214" t="s">
        <v>602</v>
      </c>
      <c r="G242" s="212"/>
      <c r="H242" s="215">
        <v>1.156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195</v>
      </c>
      <c r="AU242" s="221" t="s">
        <v>88</v>
      </c>
      <c r="AV242" s="14" t="s">
        <v>88</v>
      </c>
      <c r="AW242" s="14" t="s">
        <v>40</v>
      </c>
      <c r="AX242" s="14" t="s">
        <v>78</v>
      </c>
      <c r="AY242" s="221" t="s">
        <v>127</v>
      </c>
    </row>
    <row r="243" spans="2:51" s="15" customFormat="1" ht="11.25">
      <c r="B243" s="222"/>
      <c r="C243" s="223"/>
      <c r="D243" s="190" t="s">
        <v>195</v>
      </c>
      <c r="E243" s="224" t="s">
        <v>32</v>
      </c>
      <c r="F243" s="225" t="s">
        <v>198</v>
      </c>
      <c r="G243" s="223"/>
      <c r="H243" s="226">
        <v>1.156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195</v>
      </c>
      <c r="AU243" s="232" t="s">
        <v>88</v>
      </c>
      <c r="AV243" s="15" t="s">
        <v>151</v>
      </c>
      <c r="AW243" s="15" t="s">
        <v>40</v>
      </c>
      <c r="AX243" s="15" t="s">
        <v>86</v>
      </c>
      <c r="AY243" s="232" t="s">
        <v>127</v>
      </c>
    </row>
    <row r="244" spans="2:51" s="14" customFormat="1" ht="11.25">
      <c r="B244" s="211"/>
      <c r="C244" s="212"/>
      <c r="D244" s="190" t="s">
        <v>195</v>
      </c>
      <c r="E244" s="212"/>
      <c r="F244" s="214" t="s">
        <v>603</v>
      </c>
      <c r="G244" s="212"/>
      <c r="H244" s="215">
        <v>1.168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195</v>
      </c>
      <c r="AU244" s="221" t="s">
        <v>88</v>
      </c>
      <c r="AV244" s="14" t="s">
        <v>88</v>
      </c>
      <c r="AW244" s="14" t="s">
        <v>4</v>
      </c>
      <c r="AX244" s="14" t="s">
        <v>86</v>
      </c>
      <c r="AY244" s="221" t="s">
        <v>127</v>
      </c>
    </row>
    <row r="245" spans="1:65" s="2" customFormat="1" ht="24">
      <c r="A245" s="38"/>
      <c r="B245" s="39"/>
      <c r="C245" s="177" t="s">
        <v>388</v>
      </c>
      <c r="D245" s="177" t="s">
        <v>130</v>
      </c>
      <c r="E245" s="178" t="s">
        <v>604</v>
      </c>
      <c r="F245" s="179" t="s">
        <v>605</v>
      </c>
      <c r="G245" s="180" t="s">
        <v>346</v>
      </c>
      <c r="H245" s="181">
        <v>30</v>
      </c>
      <c r="I245" s="182"/>
      <c r="J245" s="183">
        <f>ROUND(I245*H245,2)</f>
        <v>0</v>
      </c>
      <c r="K245" s="179" t="s">
        <v>134</v>
      </c>
      <c r="L245" s="43"/>
      <c r="M245" s="184" t="s">
        <v>32</v>
      </c>
      <c r="N245" s="185" t="s">
        <v>49</v>
      </c>
      <c r="O245" s="68"/>
      <c r="P245" s="186">
        <f>O245*H245</f>
        <v>0</v>
      </c>
      <c r="Q245" s="186">
        <v>0.41947</v>
      </c>
      <c r="R245" s="186">
        <f>Q245*H245</f>
        <v>12.5841</v>
      </c>
      <c r="S245" s="186">
        <v>0</v>
      </c>
      <c r="T245" s="18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88" t="s">
        <v>151</v>
      </c>
      <c r="AT245" s="188" t="s">
        <v>130</v>
      </c>
      <c r="AU245" s="188" t="s">
        <v>88</v>
      </c>
      <c r="AY245" s="20" t="s">
        <v>127</v>
      </c>
      <c r="BE245" s="189">
        <f>IF(N245="základní",J245,0)</f>
        <v>0</v>
      </c>
      <c r="BF245" s="189">
        <f>IF(N245="snížená",J245,0)</f>
        <v>0</v>
      </c>
      <c r="BG245" s="189">
        <f>IF(N245="zákl. přenesená",J245,0)</f>
        <v>0</v>
      </c>
      <c r="BH245" s="189">
        <f>IF(N245="sníž. přenesená",J245,0)</f>
        <v>0</v>
      </c>
      <c r="BI245" s="189">
        <f>IF(N245="nulová",J245,0)</f>
        <v>0</v>
      </c>
      <c r="BJ245" s="20" t="s">
        <v>86</v>
      </c>
      <c r="BK245" s="189">
        <f>ROUND(I245*H245,2)</f>
        <v>0</v>
      </c>
      <c r="BL245" s="20" t="s">
        <v>151</v>
      </c>
      <c r="BM245" s="188" t="s">
        <v>606</v>
      </c>
    </row>
    <row r="246" spans="2:51" s="13" customFormat="1" ht="11.25">
      <c r="B246" s="201"/>
      <c r="C246" s="202"/>
      <c r="D246" s="190" t="s">
        <v>195</v>
      </c>
      <c r="E246" s="203" t="s">
        <v>32</v>
      </c>
      <c r="F246" s="204" t="s">
        <v>607</v>
      </c>
      <c r="G246" s="202"/>
      <c r="H246" s="203" t="s">
        <v>32</v>
      </c>
      <c r="I246" s="205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195</v>
      </c>
      <c r="AU246" s="210" t="s">
        <v>88</v>
      </c>
      <c r="AV246" s="13" t="s">
        <v>86</v>
      </c>
      <c r="AW246" s="13" t="s">
        <v>40</v>
      </c>
      <c r="AX246" s="13" t="s">
        <v>78</v>
      </c>
      <c r="AY246" s="210" t="s">
        <v>127</v>
      </c>
    </row>
    <row r="247" spans="2:51" s="13" customFormat="1" ht="11.25">
      <c r="B247" s="201"/>
      <c r="C247" s="202"/>
      <c r="D247" s="190" t="s">
        <v>195</v>
      </c>
      <c r="E247" s="203" t="s">
        <v>32</v>
      </c>
      <c r="F247" s="204" t="s">
        <v>608</v>
      </c>
      <c r="G247" s="202"/>
      <c r="H247" s="203" t="s">
        <v>32</v>
      </c>
      <c r="I247" s="205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195</v>
      </c>
      <c r="AU247" s="210" t="s">
        <v>88</v>
      </c>
      <c r="AV247" s="13" t="s">
        <v>86</v>
      </c>
      <c r="AW247" s="13" t="s">
        <v>40</v>
      </c>
      <c r="AX247" s="13" t="s">
        <v>78</v>
      </c>
      <c r="AY247" s="210" t="s">
        <v>127</v>
      </c>
    </row>
    <row r="248" spans="2:51" s="14" customFormat="1" ht="11.25">
      <c r="B248" s="211"/>
      <c r="C248" s="212"/>
      <c r="D248" s="190" t="s">
        <v>195</v>
      </c>
      <c r="E248" s="213" t="s">
        <v>32</v>
      </c>
      <c r="F248" s="214" t="s">
        <v>609</v>
      </c>
      <c r="G248" s="212"/>
      <c r="H248" s="215">
        <v>30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195</v>
      </c>
      <c r="AU248" s="221" t="s">
        <v>88</v>
      </c>
      <c r="AV248" s="14" t="s">
        <v>88</v>
      </c>
      <c r="AW248" s="14" t="s">
        <v>40</v>
      </c>
      <c r="AX248" s="14" t="s">
        <v>78</v>
      </c>
      <c r="AY248" s="221" t="s">
        <v>127</v>
      </c>
    </row>
    <row r="249" spans="2:51" s="15" customFormat="1" ht="11.25">
      <c r="B249" s="222"/>
      <c r="C249" s="223"/>
      <c r="D249" s="190" t="s">
        <v>195</v>
      </c>
      <c r="E249" s="224" t="s">
        <v>32</v>
      </c>
      <c r="F249" s="225" t="s">
        <v>198</v>
      </c>
      <c r="G249" s="223"/>
      <c r="H249" s="226">
        <v>30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195</v>
      </c>
      <c r="AU249" s="232" t="s">
        <v>88</v>
      </c>
      <c r="AV249" s="15" t="s">
        <v>151</v>
      </c>
      <c r="AW249" s="15" t="s">
        <v>40</v>
      </c>
      <c r="AX249" s="15" t="s">
        <v>86</v>
      </c>
      <c r="AY249" s="232" t="s">
        <v>127</v>
      </c>
    </row>
    <row r="250" spans="2:63" s="12" customFormat="1" ht="22.9" customHeight="1">
      <c r="B250" s="161"/>
      <c r="C250" s="162"/>
      <c r="D250" s="163" t="s">
        <v>77</v>
      </c>
      <c r="E250" s="175" t="s">
        <v>217</v>
      </c>
      <c r="F250" s="175" t="s">
        <v>610</v>
      </c>
      <c r="G250" s="162"/>
      <c r="H250" s="162"/>
      <c r="I250" s="165"/>
      <c r="J250" s="176">
        <f>BK250</f>
        <v>0</v>
      </c>
      <c r="K250" s="162"/>
      <c r="L250" s="167"/>
      <c r="M250" s="168"/>
      <c r="N250" s="169"/>
      <c r="O250" s="169"/>
      <c r="P250" s="170">
        <f>SUM(P251:P277)</f>
        <v>0</v>
      </c>
      <c r="Q250" s="169"/>
      <c r="R250" s="170">
        <f>SUM(R251:R277)</f>
        <v>73.74043571</v>
      </c>
      <c r="S250" s="169"/>
      <c r="T250" s="171">
        <f>SUM(T251:T277)</f>
        <v>0</v>
      </c>
      <c r="AR250" s="172" t="s">
        <v>86</v>
      </c>
      <c r="AT250" s="173" t="s">
        <v>77</v>
      </c>
      <c r="AU250" s="173" t="s">
        <v>86</v>
      </c>
      <c r="AY250" s="172" t="s">
        <v>127</v>
      </c>
      <c r="BK250" s="174">
        <f>SUM(BK251:BK277)</f>
        <v>0</v>
      </c>
    </row>
    <row r="251" spans="1:65" s="2" customFormat="1" ht="21.75" customHeight="1">
      <c r="A251" s="38"/>
      <c r="B251" s="39"/>
      <c r="C251" s="177" t="s">
        <v>392</v>
      </c>
      <c r="D251" s="177" t="s">
        <v>130</v>
      </c>
      <c r="E251" s="178" t="s">
        <v>611</v>
      </c>
      <c r="F251" s="179" t="s">
        <v>612</v>
      </c>
      <c r="G251" s="180" t="s">
        <v>165</v>
      </c>
      <c r="H251" s="181">
        <v>23.282</v>
      </c>
      <c r="I251" s="182"/>
      <c r="J251" s="183">
        <f>ROUND(I251*H251,2)</f>
        <v>0</v>
      </c>
      <c r="K251" s="179" t="s">
        <v>134</v>
      </c>
      <c r="L251" s="43"/>
      <c r="M251" s="184" t="s">
        <v>32</v>
      </c>
      <c r="N251" s="185" t="s">
        <v>49</v>
      </c>
      <c r="O251" s="68"/>
      <c r="P251" s="186">
        <f>O251*H251</f>
        <v>0</v>
      </c>
      <c r="Q251" s="186">
        <v>2.45329</v>
      </c>
      <c r="R251" s="186">
        <f>Q251*H251</f>
        <v>57.11749778</v>
      </c>
      <c r="S251" s="186">
        <v>0</v>
      </c>
      <c r="T251" s="18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88" t="s">
        <v>151</v>
      </c>
      <c r="AT251" s="188" t="s">
        <v>130</v>
      </c>
      <c r="AU251" s="188" t="s">
        <v>88</v>
      </c>
      <c r="AY251" s="20" t="s">
        <v>127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20" t="s">
        <v>86</v>
      </c>
      <c r="BK251" s="189">
        <f>ROUND(I251*H251,2)</f>
        <v>0</v>
      </c>
      <c r="BL251" s="20" t="s">
        <v>151</v>
      </c>
      <c r="BM251" s="188" t="s">
        <v>613</v>
      </c>
    </row>
    <row r="252" spans="1:47" s="2" customFormat="1" ht="19.5">
      <c r="A252" s="38"/>
      <c r="B252" s="39"/>
      <c r="C252" s="40"/>
      <c r="D252" s="190" t="s">
        <v>141</v>
      </c>
      <c r="E252" s="40"/>
      <c r="F252" s="191" t="s">
        <v>614</v>
      </c>
      <c r="G252" s="40"/>
      <c r="H252" s="40"/>
      <c r="I252" s="192"/>
      <c r="J252" s="40"/>
      <c r="K252" s="40"/>
      <c r="L252" s="43"/>
      <c r="M252" s="193"/>
      <c r="N252" s="194"/>
      <c r="O252" s="68"/>
      <c r="P252" s="68"/>
      <c r="Q252" s="68"/>
      <c r="R252" s="68"/>
      <c r="S252" s="68"/>
      <c r="T252" s="69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20" t="s">
        <v>141</v>
      </c>
      <c r="AU252" s="20" t="s">
        <v>88</v>
      </c>
    </row>
    <row r="253" spans="2:51" s="14" customFormat="1" ht="11.25">
      <c r="B253" s="211"/>
      <c r="C253" s="212"/>
      <c r="D253" s="190" t="s">
        <v>195</v>
      </c>
      <c r="E253" s="213" t="s">
        <v>32</v>
      </c>
      <c r="F253" s="214" t="s">
        <v>615</v>
      </c>
      <c r="G253" s="212"/>
      <c r="H253" s="215">
        <v>6.088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195</v>
      </c>
      <c r="AU253" s="221" t="s">
        <v>88</v>
      </c>
      <c r="AV253" s="14" t="s">
        <v>88</v>
      </c>
      <c r="AW253" s="14" t="s">
        <v>40</v>
      </c>
      <c r="AX253" s="14" t="s">
        <v>78</v>
      </c>
      <c r="AY253" s="221" t="s">
        <v>127</v>
      </c>
    </row>
    <row r="254" spans="2:51" s="14" customFormat="1" ht="11.25">
      <c r="B254" s="211"/>
      <c r="C254" s="212"/>
      <c r="D254" s="190" t="s">
        <v>195</v>
      </c>
      <c r="E254" s="213" t="s">
        <v>32</v>
      </c>
      <c r="F254" s="214" t="s">
        <v>616</v>
      </c>
      <c r="G254" s="212"/>
      <c r="H254" s="215">
        <v>12.027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195</v>
      </c>
      <c r="AU254" s="221" t="s">
        <v>88</v>
      </c>
      <c r="AV254" s="14" t="s">
        <v>88</v>
      </c>
      <c r="AW254" s="14" t="s">
        <v>40</v>
      </c>
      <c r="AX254" s="14" t="s">
        <v>78</v>
      </c>
      <c r="AY254" s="221" t="s">
        <v>127</v>
      </c>
    </row>
    <row r="255" spans="2:51" s="14" customFormat="1" ht="11.25">
      <c r="B255" s="211"/>
      <c r="C255" s="212"/>
      <c r="D255" s="190" t="s">
        <v>195</v>
      </c>
      <c r="E255" s="213" t="s">
        <v>32</v>
      </c>
      <c r="F255" s="214" t="s">
        <v>617</v>
      </c>
      <c r="G255" s="212"/>
      <c r="H255" s="215">
        <v>5.167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195</v>
      </c>
      <c r="AU255" s="221" t="s">
        <v>88</v>
      </c>
      <c r="AV255" s="14" t="s">
        <v>88</v>
      </c>
      <c r="AW255" s="14" t="s">
        <v>40</v>
      </c>
      <c r="AX255" s="14" t="s">
        <v>78</v>
      </c>
      <c r="AY255" s="221" t="s">
        <v>127</v>
      </c>
    </row>
    <row r="256" spans="2:51" s="15" customFormat="1" ht="11.25">
      <c r="B256" s="222"/>
      <c r="C256" s="223"/>
      <c r="D256" s="190" t="s">
        <v>195</v>
      </c>
      <c r="E256" s="224" t="s">
        <v>32</v>
      </c>
      <c r="F256" s="225" t="s">
        <v>198</v>
      </c>
      <c r="G256" s="223"/>
      <c r="H256" s="226">
        <v>23.281999999999996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195</v>
      </c>
      <c r="AU256" s="232" t="s">
        <v>88</v>
      </c>
      <c r="AV256" s="15" t="s">
        <v>151</v>
      </c>
      <c r="AW256" s="15" t="s">
        <v>40</v>
      </c>
      <c r="AX256" s="15" t="s">
        <v>86</v>
      </c>
      <c r="AY256" s="232" t="s">
        <v>127</v>
      </c>
    </row>
    <row r="257" spans="1:65" s="2" customFormat="1" ht="24">
      <c r="A257" s="38"/>
      <c r="B257" s="39"/>
      <c r="C257" s="177" t="s">
        <v>398</v>
      </c>
      <c r="D257" s="177" t="s">
        <v>130</v>
      </c>
      <c r="E257" s="178" t="s">
        <v>618</v>
      </c>
      <c r="F257" s="179" t="s">
        <v>619</v>
      </c>
      <c r="G257" s="180" t="s">
        <v>165</v>
      </c>
      <c r="H257" s="181">
        <v>23.282</v>
      </c>
      <c r="I257" s="182"/>
      <c r="J257" s="183">
        <f>ROUND(I257*H257,2)</f>
        <v>0</v>
      </c>
      <c r="K257" s="179" t="s">
        <v>134</v>
      </c>
      <c r="L257" s="43"/>
      <c r="M257" s="184" t="s">
        <v>32</v>
      </c>
      <c r="N257" s="185" t="s">
        <v>49</v>
      </c>
      <c r="O257" s="68"/>
      <c r="P257" s="186">
        <f>O257*H257</f>
        <v>0</v>
      </c>
      <c r="Q257" s="186">
        <v>0.01</v>
      </c>
      <c r="R257" s="186">
        <f>Q257*H257</f>
        <v>0.23282</v>
      </c>
      <c r="S257" s="186">
        <v>0</v>
      </c>
      <c r="T257" s="18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88" t="s">
        <v>151</v>
      </c>
      <c r="AT257" s="188" t="s">
        <v>130</v>
      </c>
      <c r="AU257" s="188" t="s">
        <v>88</v>
      </c>
      <c r="AY257" s="20" t="s">
        <v>127</v>
      </c>
      <c r="BE257" s="189">
        <f>IF(N257="základní",J257,0)</f>
        <v>0</v>
      </c>
      <c r="BF257" s="189">
        <f>IF(N257="snížená",J257,0)</f>
        <v>0</v>
      </c>
      <c r="BG257" s="189">
        <f>IF(N257="zákl. přenesená",J257,0)</f>
        <v>0</v>
      </c>
      <c r="BH257" s="189">
        <f>IF(N257="sníž. přenesená",J257,0)</f>
        <v>0</v>
      </c>
      <c r="BI257" s="189">
        <f>IF(N257="nulová",J257,0)</f>
        <v>0</v>
      </c>
      <c r="BJ257" s="20" t="s">
        <v>86</v>
      </c>
      <c r="BK257" s="189">
        <f>ROUND(I257*H257,2)</f>
        <v>0</v>
      </c>
      <c r="BL257" s="20" t="s">
        <v>151</v>
      </c>
      <c r="BM257" s="188" t="s">
        <v>620</v>
      </c>
    </row>
    <row r="258" spans="1:65" s="2" customFormat="1" ht="24">
      <c r="A258" s="38"/>
      <c r="B258" s="39"/>
      <c r="C258" s="177" t="s">
        <v>402</v>
      </c>
      <c r="D258" s="177" t="s">
        <v>130</v>
      </c>
      <c r="E258" s="178" t="s">
        <v>621</v>
      </c>
      <c r="F258" s="179" t="s">
        <v>622</v>
      </c>
      <c r="G258" s="180" t="s">
        <v>165</v>
      </c>
      <c r="H258" s="181">
        <v>23.282</v>
      </c>
      <c r="I258" s="182"/>
      <c r="J258" s="183">
        <f>ROUND(I258*H258,2)</f>
        <v>0</v>
      </c>
      <c r="K258" s="179" t="s">
        <v>134</v>
      </c>
      <c r="L258" s="43"/>
      <c r="M258" s="184" t="s">
        <v>32</v>
      </c>
      <c r="N258" s="185" t="s">
        <v>49</v>
      </c>
      <c r="O258" s="68"/>
      <c r="P258" s="186">
        <f>O258*H258</f>
        <v>0</v>
      </c>
      <c r="Q258" s="186">
        <v>0</v>
      </c>
      <c r="R258" s="186">
        <f>Q258*H258</f>
        <v>0</v>
      </c>
      <c r="S258" s="186">
        <v>0</v>
      </c>
      <c r="T258" s="18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88" t="s">
        <v>151</v>
      </c>
      <c r="AT258" s="188" t="s">
        <v>130</v>
      </c>
      <c r="AU258" s="188" t="s">
        <v>88</v>
      </c>
      <c r="AY258" s="20" t="s">
        <v>127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20" t="s">
        <v>86</v>
      </c>
      <c r="BK258" s="189">
        <f>ROUND(I258*H258,2)</f>
        <v>0</v>
      </c>
      <c r="BL258" s="20" t="s">
        <v>151</v>
      </c>
      <c r="BM258" s="188" t="s">
        <v>623</v>
      </c>
    </row>
    <row r="259" spans="1:65" s="2" customFormat="1" ht="16.5" customHeight="1">
      <c r="A259" s="38"/>
      <c r="B259" s="39"/>
      <c r="C259" s="177" t="s">
        <v>406</v>
      </c>
      <c r="D259" s="177" t="s">
        <v>130</v>
      </c>
      <c r="E259" s="178" t="s">
        <v>624</v>
      </c>
      <c r="F259" s="179" t="s">
        <v>625</v>
      </c>
      <c r="G259" s="180" t="s">
        <v>161</v>
      </c>
      <c r="H259" s="181">
        <v>2.871</v>
      </c>
      <c r="I259" s="182"/>
      <c r="J259" s="183">
        <f>ROUND(I259*H259,2)</f>
        <v>0</v>
      </c>
      <c r="K259" s="179" t="s">
        <v>134</v>
      </c>
      <c r="L259" s="43"/>
      <c r="M259" s="184" t="s">
        <v>32</v>
      </c>
      <c r="N259" s="185" t="s">
        <v>49</v>
      </c>
      <c r="O259" s="68"/>
      <c r="P259" s="186">
        <f>O259*H259</f>
        <v>0</v>
      </c>
      <c r="Q259" s="186">
        <v>0.01352</v>
      </c>
      <c r="R259" s="186">
        <f>Q259*H259</f>
        <v>0.038815920000000004</v>
      </c>
      <c r="S259" s="186">
        <v>0</v>
      </c>
      <c r="T259" s="18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88" t="s">
        <v>151</v>
      </c>
      <c r="AT259" s="188" t="s">
        <v>130</v>
      </c>
      <c r="AU259" s="188" t="s">
        <v>88</v>
      </c>
      <c r="AY259" s="20" t="s">
        <v>127</v>
      </c>
      <c r="BE259" s="189">
        <f>IF(N259="základní",J259,0)</f>
        <v>0</v>
      </c>
      <c r="BF259" s="189">
        <f>IF(N259="snížená",J259,0)</f>
        <v>0</v>
      </c>
      <c r="BG259" s="189">
        <f>IF(N259="zákl. přenesená",J259,0)</f>
        <v>0</v>
      </c>
      <c r="BH259" s="189">
        <f>IF(N259="sníž. přenesená",J259,0)</f>
        <v>0</v>
      </c>
      <c r="BI259" s="189">
        <f>IF(N259="nulová",J259,0)</f>
        <v>0</v>
      </c>
      <c r="BJ259" s="20" t="s">
        <v>86</v>
      </c>
      <c r="BK259" s="189">
        <f>ROUND(I259*H259,2)</f>
        <v>0</v>
      </c>
      <c r="BL259" s="20" t="s">
        <v>151</v>
      </c>
      <c r="BM259" s="188" t="s">
        <v>626</v>
      </c>
    </row>
    <row r="260" spans="2:51" s="14" customFormat="1" ht="11.25">
      <c r="B260" s="211"/>
      <c r="C260" s="212"/>
      <c r="D260" s="190" t="s">
        <v>195</v>
      </c>
      <c r="E260" s="213" t="s">
        <v>32</v>
      </c>
      <c r="F260" s="214" t="s">
        <v>627</v>
      </c>
      <c r="G260" s="212"/>
      <c r="H260" s="215">
        <v>2.871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195</v>
      </c>
      <c r="AU260" s="221" t="s">
        <v>88</v>
      </c>
      <c r="AV260" s="14" t="s">
        <v>88</v>
      </c>
      <c r="AW260" s="14" t="s">
        <v>40</v>
      </c>
      <c r="AX260" s="14" t="s">
        <v>78</v>
      </c>
      <c r="AY260" s="221" t="s">
        <v>127</v>
      </c>
    </row>
    <row r="261" spans="2:51" s="15" customFormat="1" ht="11.25">
      <c r="B261" s="222"/>
      <c r="C261" s="223"/>
      <c r="D261" s="190" t="s">
        <v>195</v>
      </c>
      <c r="E261" s="224" t="s">
        <v>32</v>
      </c>
      <c r="F261" s="225" t="s">
        <v>198</v>
      </c>
      <c r="G261" s="223"/>
      <c r="H261" s="226">
        <v>2.871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195</v>
      </c>
      <c r="AU261" s="232" t="s">
        <v>88</v>
      </c>
      <c r="AV261" s="15" t="s">
        <v>151</v>
      </c>
      <c r="AW261" s="15" t="s">
        <v>40</v>
      </c>
      <c r="AX261" s="15" t="s">
        <v>86</v>
      </c>
      <c r="AY261" s="232" t="s">
        <v>127</v>
      </c>
    </row>
    <row r="262" spans="1:65" s="2" customFormat="1" ht="16.5" customHeight="1">
      <c r="A262" s="38"/>
      <c r="B262" s="39"/>
      <c r="C262" s="177" t="s">
        <v>412</v>
      </c>
      <c r="D262" s="177" t="s">
        <v>130</v>
      </c>
      <c r="E262" s="178" t="s">
        <v>628</v>
      </c>
      <c r="F262" s="179" t="s">
        <v>629</v>
      </c>
      <c r="G262" s="180" t="s">
        <v>161</v>
      </c>
      <c r="H262" s="181">
        <v>2.871</v>
      </c>
      <c r="I262" s="182"/>
      <c r="J262" s="183">
        <f>ROUND(I262*H262,2)</f>
        <v>0</v>
      </c>
      <c r="K262" s="179" t="s">
        <v>134</v>
      </c>
      <c r="L262" s="43"/>
      <c r="M262" s="184" t="s">
        <v>32</v>
      </c>
      <c r="N262" s="185" t="s">
        <v>49</v>
      </c>
      <c r="O262" s="68"/>
      <c r="P262" s="186">
        <f>O262*H262</f>
        <v>0</v>
      </c>
      <c r="Q262" s="186">
        <v>0</v>
      </c>
      <c r="R262" s="186">
        <f>Q262*H262</f>
        <v>0</v>
      </c>
      <c r="S262" s="186">
        <v>0</v>
      </c>
      <c r="T262" s="18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88" t="s">
        <v>151</v>
      </c>
      <c r="AT262" s="188" t="s">
        <v>130</v>
      </c>
      <c r="AU262" s="188" t="s">
        <v>88</v>
      </c>
      <c r="AY262" s="20" t="s">
        <v>127</v>
      </c>
      <c r="BE262" s="189">
        <f>IF(N262="základní",J262,0)</f>
        <v>0</v>
      </c>
      <c r="BF262" s="189">
        <f>IF(N262="snížená",J262,0)</f>
        <v>0</v>
      </c>
      <c r="BG262" s="189">
        <f>IF(N262="zákl. přenesená",J262,0)</f>
        <v>0</v>
      </c>
      <c r="BH262" s="189">
        <f>IF(N262="sníž. přenesená",J262,0)</f>
        <v>0</v>
      </c>
      <c r="BI262" s="189">
        <f>IF(N262="nulová",J262,0)</f>
        <v>0</v>
      </c>
      <c r="BJ262" s="20" t="s">
        <v>86</v>
      </c>
      <c r="BK262" s="189">
        <f>ROUND(I262*H262,2)</f>
        <v>0</v>
      </c>
      <c r="BL262" s="20" t="s">
        <v>151</v>
      </c>
      <c r="BM262" s="188" t="s">
        <v>630</v>
      </c>
    </row>
    <row r="263" spans="1:65" s="2" customFormat="1" ht="16.5" customHeight="1">
      <c r="A263" s="38"/>
      <c r="B263" s="39"/>
      <c r="C263" s="177" t="s">
        <v>420</v>
      </c>
      <c r="D263" s="177" t="s">
        <v>130</v>
      </c>
      <c r="E263" s="178" t="s">
        <v>631</v>
      </c>
      <c r="F263" s="179" t="s">
        <v>632</v>
      </c>
      <c r="G263" s="180" t="s">
        <v>282</v>
      </c>
      <c r="H263" s="181">
        <v>1.063</v>
      </c>
      <c r="I263" s="182"/>
      <c r="J263" s="183">
        <f>ROUND(I263*H263,2)</f>
        <v>0</v>
      </c>
      <c r="K263" s="179" t="s">
        <v>134</v>
      </c>
      <c r="L263" s="43"/>
      <c r="M263" s="184" t="s">
        <v>32</v>
      </c>
      <c r="N263" s="185" t="s">
        <v>49</v>
      </c>
      <c r="O263" s="68"/>
      <c r="P263" s="186">
        <f>O263*H263</f>
        <v>0</v>
      </c>
      <c r="Q263" s="186">
        <v>1.06277</v>
      </c>
      <c r="R263" s="186">
        <f>Q263*H263</f>
        <v>1.12972451</v>
      </c>
      <c r="S263" s="186">
        <v>0</v>
      </c>
      <c r="T263" s="18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88" t="s">
        <v>151</v>
      </c>
      <c r="AT263" s="188" t="s">
        <v>130</v>
      </c>
      <c r="AU263" s="188" t="s">
        <v>88</v>
      </c>
      <c r="AY263" s="20" t="s">
        <v>127</v>
      </c>
      <c r="BE263" s="189">
        <f>IF(N263="základní",J263,0)</f>
        <v>0</v>
      </c>
      <c r="BF263" s="189">
        <f>IF(N263="snížená",J263,0)</f>
        <v>0</v>
      </c>
      <c r="BG263" s="189">
        <f>IF(N263="zákl. přenesená",J263,0)</f>
        <v>0</v>
      </c>
      <c r="BH263" s="189">
        <f>IF(N263="sníž. přenesená",J263,0)</f>
        <v>0</v>
      </c>
      <c r="BI263" s="189">
        <f>IF(N263="nulová",J263,0)</f>
        <v>0</v>
      </c>
      <c r="BJ263" s="20" t="s">
        <v>86</v>
      </c>
      <c r="BK263" s="189">
        <f>ROUND(I263*H263,2)</f>
        <v>0</v>
      </c>
      <c r="BL263" s="20" t="s">
        <v>151</v>
      </c>
      <c r="BM263" s="188" t="s">
        <v>633</v>
      </c>
    </row>
    <row r="264" spans="2:51" s="13" customFormat="1" ht="11.25">
      <c r="B264" s="201"/>
      <c r="C264" s="202"/>
      <c r="D264" s="190" t="s">
        <v>195</v>
      </c>
      <c r="E264" s="203" t="s">
        <v>32</v>
      </c>
      <c r="F264" s="204" t="s">
        <v>634</v>
      </c>
      <c r="G264" s="202"/>
      <c r="H264" s="203" t="s">
        <v>32</v>
      </c>
      <c r="I264" s="205"/>
      <c r="J264" s="202"/>
      <c r="K264" s="202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195</v>
      </c>
      <c r="AU264" s="210" t="s">
        <v>88</v>
      </c>
      <c r="AV264" s="13" t="s">
        <v>86</v>
      </c>
      <c r="AW264" s="13" t="s">
        <v>40</v>
      </c>
      <c r="AX264" s="13" t="s">
        <v>78</v>
      </c>
      <c r="AY264" s="210" t="s">
        <v>127</v>
      </c>
    </row>
    <row r="265" spans="2:51" s="14" customFormat="1" ht="11.25">
      <c r="B265" s="211"/>
      <c r="C265" s="212"/>
      <c r="D265" s="190" t="s">
        <v>195</v>
      </c>
      <c r="E265" s="213" t="s">
        <v>32</v>
      </c>
      <c r="F265" s="214" t="s">
        <v>635</v>
      </c>
      <c r="G265" s="212"/>
      <c r="H265" s="215">
        <v>0.278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195</v>
      </c>
      <c r="AU265" s="221" t="s">
        <v>88</v>
      </c>
      <c r="AV265" s="14" t="s">
        <v>88</v>
      </c>
      <c r="AW265" s="14" t="s">
        <v>40</v>
      </c>
      <c r="AX265" s="14" t="s">
        <v>78</v>
      </c>
      <c r="AY265" s="221" t="s">
        <v>127</v>
      </c>
    </row>
    <row r="266" spans="2:51" s="14" customFormat="1" ht="11.25">
      <c r="B266" s="211"/>
      <c r="C266" s="212"/>
      <c r="D266" s="190" t="s">
        <v>195</v>
      </c>
      <c r="E266" s="213" t="s">
        <v>32</v>
      </c>
      <c r="F266" s="214" t="s">
        <v>636</v>
      </c>
      <c r="G266" s="212"/>
      <c r="H266" s="215">
        <v>0.549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195</v>
      </c>
      <c r="AU266" s="221" t="s">
        <v>88</v>
      </c>
      <c r="AV266" s="14" t="s">
        <v>88</v>
      </c>
      <c r="AW266" s="14" t="s">
        <v>40</v>
      </c>
      <c r="AX266" s="14" t="s">
        <v>78</v>
      </c>
      <c r="AY266" s="221" t="s">
        <v>127</v>
      </c>
    </row>
    <row r="267" spans="2:51" s="14" customFormat="1" ht="11.25">
      <c r="B267" s="211"/>
      <c r="C267" s="212"/>
      <c r="D267" s="190" t="s">
        <v>195</v>
      </c>
      <c r="E267" s="213" t="s">
        <v>32</v>
      </c>
      <c r="F267" s="214" t="s">
        <v>637</v>
      </c>
      <c r="G267" s="212"/>
      <c r="H267" s="215">
        <v>0.236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195</v>
      </c>
      <c r="AU267" s="221" t="s">
        <v>88</v>
      </c>
      <c r="AV267" s="14" t="s">
        <v>88</v>
      </c>
      <c r="AW267" s="14" t="s">
        <v>40</v>
      </c>
      <c r="AX267" s="14" t="s">
        <v>78</v>
      </c>
      <c r="AY267" s="221" t="s">
        <v>127</v>
      </c>
    </row>
    <row r="268" spans="2:51" s="15" customFormat="1" ht="11.25">
      <c r="B268" s="222"/>
      <c r="C268" s="223"/>
      <c r="D268" s="190" t="s">
        <v>195</v>
      </c>
      <c r="E268" s="224" t="s">
        <v>32</v>
      </c>
      <c r="F268" s="225" t="s">
        <v>198</v>
      </c>
      <c r="G268" s="223"/>
      <c r="H268" s="226">
        <v>1.063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195</v>
      </c>
      <c r="AU268" s="232" t="s">
        <v>88</v>
      </c>
      <c r="AV268" s="15" t="s">
        <v>151</v>
      </c>
      <c r="AW268" s="15" t="s">
        <v>40</v>
      </c>
      <c r="AX268" s="15" t="s">
        <v>86</v>
      </c>
      <c r="AY268" s="232" t="s">
        <v>127</v>
      </c>
    </row>
    <row r="269" spans="1:65" s="2" customFormat="1" ht="16.5" customHeight="1">
      <c r="A269" s="38"/>
      <c r="B269" s="39"/>
      <c r="C269" s="177" t="s">
        <v>428</v>
      </c>
      <c r="D269" s="177" t="s">
        <v>130</v>
      </c>
      <c r="E269" s="178" t="s">
        <v>638</v>
      </c>
      <c r="F269" s="179" t="s">
        <v>639</v>
      </c>
      <c r="G269" s="180" t="s">
        <v>161</v>
      </c>
      <c r="H269" s="181">
        <v>24.525</v>
      </c>
      <c r="I269" s="182"/>
      <c r="J269" s="183">
        <f>ROUND(I269*H269,2)</f>
        <v>0</v>
      </c>
      <c r="K269" s="179" t="s">
        <v>134</v>
      </c>
      <c r="L269" s="43"/>
      <c r="M269" s="184" t="s">
        <v>32</v>
      </c>
      <c r="N269" s="185" t="s">
        <v>49</v>
      </c>
      <c r="O269" s="68"/>
      <c r="P269" s="186">
        <f>O269*H269</f>
        <v>0</v>
      </c>
      <c r="Q269" s="186">
        <v>0.1837</v>
      </c>
      <c r="R269" s="186">
        <f>Q269*H269</f>
        <v>4.5052425</v>
      </c>
      <c r="S269" s="186">
        <v>0</v>
      </c>
      <c r="T269" s="18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188" t="s">
        <v>151</v>
      </c>
      <c r="AT269" s="188" t="s">
        <v>130</v>
      </c>
      <c r="AU269" s="188" t="s">
        <v>88</v>
      </c>
      <c r="AY269" s="20" t="s">
        <v>127</v>
      </c>
      <c r="BE269" s="189">
        <f>IF(N269="základní",J269,0)</f>
        <v>0</v>
      </c>
      <c r="BF269" s="189">
        <f>IF(N269="snížená",J269,0)</f>
        <v>0</v>
      </c>
      <c r="BG269" s="189">
        <f>IF(N269="zákl. přenesená",J269,0)</f>
        <v>0</v>
      </c>
      <c r="BH269" s="189">
        <f>IF(N269="sníž. přenesená",J269,0)</f>
        <v>0</v>
      </c>
      <c r="BI269" s="189">
        <f>IF(N269="nulová",J269,0)</f>
        <v>0</v>
      </c>
      <c r="BJ269" s="20" t="s">
        <v>86</v>
      </c>
      <c r="BK269" s="189">
        <f>ROUND(I269*H269,2)</f>
        <v>0</v>
      </c>
      <c r="BL269" s="20" t="s">
        <v>151</v>
      </c>
      <c r="BM269" s="188" t="s">
        <v>640</v>
      </c>
    </row>
    <row r="270" spans="2:51" s="13" customFormat="1" ht="11.25">
      <c r="B270" s="201"/>
      <c r="C270" s="202"/>
      <c r="D270" s="190" t="s">
        <v>195</v>
      </c>
      <c r="E270" s="203" t="s">
        <v>32</v>
      </c>
      <c r="F270" s="204" t="s">
        <v>608</v>
      </c>
      <c r="G270" s="202"/>
      <c r="H270" s="203" t="s">
        <v>32</v>
      </c>
      <c r="I270" s="205"/>
      <c r="J270" s="202"/>
      <c r="K270" s="202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195</v>
      </c>
      <c r="AU270" s="210" t="s">
        <v>88</v>
      </c>
      <c r="AV270" s="13" t="s">
        <v>86</v>
      </c>
      <c r="AW270" s="13" t="s">
        <v>40</v>
      </c>
      <c r="AX270" s="13" t="s">
        <v>78</v>
      </c>
      <c r="AY270" s="210" t="s">
        <v>127</v>
      </c>
    </row>
    <row r="271" spans="2:51" s="14" customFormat="1" ht="11.25">
      <c r="B271" s="211"/>
      <c r="C271" s="212"/>
      <c r="D271" s="190" t="s">
        <v>195</v>
      </c>
      <c r="E271" s="213" t="s">
        <v>32</v>
      </c>
      <c r="F271" s="214" t="s">
        <v>641</v>
      </c>
      <c r="G271" s="212"/>
      <c r="H271" s="215">
        <v>24.525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195</v>
      </c>
      <c r="AU271" s="221" t="s">
        <v>88</v>
      </c>
      <c r="AV271" s="14" t="s">
        <v>88</v>
      </c>
      <c r="AW271" s="14" t="s">
        <v>40</v>
      </c>
      <c r="AX271" s="14" t="s">
        <v>78</v>
      </c>
      <c r="AY271" s="221" t="s">
        <v>127</v>
      </c>
    </row>
    <row r="272" spans="2:51" s="15" customFormat="1" ht="11.25">
      <c r="B272" s="222"/>
      <c r="C272" s="223"/>
      <c r="D272" s="190" t="s">
        <v>195</v>
      </c>
      <c r="E272" s="224" t="s">
        <v>32</v>
      </c>
      <c r="F272" s="225" t="s">
        <v>198</v>
      </c>
      <c r="G272" s="223"/>
      <c r="H272" s="226">
        <v>24.525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195</v>
      </c>
      <c r="AU272" s="232" t="s">
        <v>88</v>
      </c>
      <c r="AV272" s="15" t="s">
        <v>151</v>
      </c>
      <c r="AW272" s="15" t="s">
        <v>40</v>
      </c>
      <c r="AX272" s="15" t="s">
        <v>86</v>
      </c>
      <c r="AY272" s="232" t="s">
        <v>127</v>
      </c>
    </row>
    <row r="273" spans="1:65" s="2" customFormat="1" ht="24">
      <c r="A273" s="38"/>
      <c r="B273" s="39"/>
      <c r="C273" s="177" t="s">
        <v>642</v>
      </c>
      <c r="D273" s="177" t="s">
        <v>130</v>
      </c>
      <c r="E273" s="178" t="s">
        <v>643</v>
      </c>
      <c r="F273" s="179" t="s">
        <v>644</v>
      </c>
      <c r="G273" s="180" t="s">
        <v>346</v>
      </c>
      <c r="H273" s="181">
        <v>54.5</v>
      </c>
      <c r="I273" s="182"/>
      <c r="J273" s="183">
        <f>ROUND(I273*H273,2)</f>
        <v>0</v>
      </c>
      <c r="K273" s="179" t="s">
        <v>134</v>
      </c>
      <c r="L273" s="43"/>
      <c r="M273" s="184" t="s">
        <v>32</v>
      </c>
      <c r="N273" s="185" t="s">
        <v>49</v>
      </c>
      <c r="O273" s="68"/>
      <c r="P273" s="186">
        <f>O273*H273</f>
        <v>0</v>
      </c>
      <c r="Q273" s="186">
        <v>0.19663</v>
      </c>
      <c r="R273" s="186">
        <f>Q273*H273</f>
        <v>10.716335</v>
      </c>
      <c r="S273" s="186">
        <v>0</v>
      </c>
      <c r="T273" s="18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88" t="s">
        <v>151</v>
      </c>
      <c r="AT273" s="188" t="s">
        <v>130</v>
      </c>
      <c r="AU273" s="188" t="s">
        <v>88</v>
      </c>
      <c r="AY273" s="20" t="s">
        <v>127</v>
      </c>
      <c r="BE273" s="189">
        <f>IF(N273="základní",J273,0)</f>
        <v>0</v>
      </c>
      <c r="BF273" s="189">
        <f>IF(N273="snížená",J273,0)</f>
        <v>0</v>
      </c>
      <c r="BG273" s="189">
        <f>IF(N273="zákl. přenesená",J273,0)</f>
        <v>0</v>
      </c>
      <c r="BH273" s="189">
        <f>IF(N273="sníž. přenesená",J273,0)</f>
        <v>0</v>
      </c>
      <c r="BI273" s="189">
        <f>IF(N273="nulová",J273,0)</f>
        <v>0</v>
      </c>
      <c r="BJ273" s="20" t="s">
        <v>86</v>
      </c>
      <c r="BK273" s="189">
        <f>ROUND(I273*H273,2)</f>
        <v>0</v>
      </c>
      <c r="BL273" s="20" t="s">
        <v>151</v>
      </c>
      <c r="BM273" s="188" t="s">
        <v>645</v>
      </c>
    </row>
    <row r="274" spans="2:51" s="13" customFormat="1" ht="11.25">
      <c r="B274" s="201"/>
      <c r="C274" s="202"/>
      <c r="D274" s="190" t="s">
        <v>195</v>
      </c>
      <c r="E274" s="203" t="s">
        <v>32</v>
      </c>
      <c r="F274" s="204" t="s">
        <v>646</v>
      </c>
      <c r="G274" s="202"/>
      <c r="H274" s="203" t="s">
        <v>32</v>
      </c>
      <c r="I274" s="205"/>
      <c r="J274" s="202"/>
      <c r="K274" s="202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195</v>
      </c>
      <c r="AU274" s="210" t="s">
        <v>88</v>
      </c>
      <c r="AV274" s="13" t="s">
        <v>86</v>
      </c>
      <c r="AW274" s="13" t="s">
        <v>40</v>
      </c>
      <c r="AX274" s="13" t="s">
        <v>78</v>
      </c>
      <c r="AY274" s="210" t="s">
        <v>127</v>
      </c>
    </row>
    <row r="275" spans="2:51" s="13" customFormat="1" ht="11.25">
      <c r="B275" s="201"/>
      <c r="C275" s="202"/>
      <c r="D275" s="190" t="s">
        <v>195</v>
      </c>
      <c r="E275" s="203" t="s">
        <v>32</v>
      </c>
      <c r="F275" s="204" t="s">
        <v>608</v>
      </c>
      <c r="G275" s="202"/>
      <c r="H275" s="203" t="s">
        <v>32</v>
      </c>
      <c r="I275" s="205"/>
      <c r="J275" s="202"/>
      <c r="K275" s="202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195</v>
      </c>
      <c r="AU275" s="210" t="s">
        <v>88</v>
      </c>
      <c r="AV275" s="13" t="s">
        <v>86</v>
      </c>
      <c r="AW275" s="13" t="s">
        <v>40</v>
      </c>
      <c r="AX275" s="13" t="s">
        <v>78</v>
      </c>
      <c r="AY275" s="210" t="s">
        <v>127</v>
      </c>
    </row>
    <row r="276" spans="2:51" s="14" customFormat="1" ht="11.25">
      <c r="B276" s="211"/>
      <c r="C276" s="212"/>
      <c r="D276" s="190" t="s">
        <v>195</v>
      </c>
      <c r="E276" s="213" t="s">
        <v>32</v>
      </c>
      <c r="F276" s="214" t="s">
        <v>647</v>
      </c>
      <c r="G276" s="212"/>
      <c r="H276" s="215">
        <v>54.5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195</v>
      </c>
      <c r="AU276" s="221" t="s">
        <v>88</v>
      </c>
      <c r="AV276" s="14" t="s">
        <v>88</v>
      </c>
      <c r="AW276" s="14" t="s">
        <v>40</v>
      </c>
      <c r="AX276" s="14" t="s">
        <v>78</v>
      </c>
      <c r="AY276" s="221" t="s">
        <v>127</v>
      </c>
    </row>
    <row r="277" spans="2:51" s="15" customFormat="1" ht="11.25">
      <c r="B277" s="222"/>
      <c r="C277" s="223"/>
      <c r="D277" s="190" t="s">
        <v>195</v>
      </c>
      <c r="E277" s="224" t="s">
        <v>32</v>
      </c>
      <c r="F277" s="225" t="s">
        <v>198</v>
      </c>
      <c r="G277" s="223"/>
      <c r="H277" s="226">
        <v>54.5</v>
      </c>
      <c r="I277" s="227"/>
      <c r="J277" s="223"/>
      <c r="K277" s="223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195</v>
      </c>
      <c r="AU277" s="232" t="s">
        <v>88</v>
      </c>
      <c r="AV277" s="15" t="s">
        <v>151</v>
      </c>
      <c r="AW277" s="15" t="s">
        <v>40</v>
      </c>
      <c r="AX277" s="15" t="s">
        <v>86</v>
      </c>
      <c r="AY277" s="232" t="s">
        <v>127</v>
      </c>
    </row>
    <row r="278" spans="2:63" s="12" customFormat="1" ht="22.9" customHeight="1">
      <c r="B278" s="161"/>
      <c r="C278" s="162"/>
      <c r="D278" s="163" t="s">
        <v>77</v>
      </c>
      <c r="E278" s="175" t="s">
        <v>244</v>
      </c>
      <c r="F278" s="175" t="s">
        <v>375</v>
      </c>
      <c r="G278" s="162"/>
      <c r="H278" s="162"/>
      <c r="I278" s="165"/>
      <c r="J278" s="176">
        <f>BK278</f>
        <v>0</v>
      </c>
      <c r="K278" s="162"/>
      <c r="L278" s="167"/>
      <c r="M278" s="168"/>
      <c r="N278" s="169"/>
      <c r="O278" s="169"/>
      <c r="P278" s="170">
        <f>SUM(P279:P303)</f>
        <v>0</v>
      </c>
      <c r="Q278" s="169"/>
      <c r="R278" s="170">
        <f>SUM(R279:R303)</f>
        <v>17.211789000000003</v>
      </c>
      <c r="S278" s="169"/>
      <c r="T278" s="171">
        <f>SUM(T279:T303)</f>
        <v>0</v>
      </c>
      <c r="AR278" s="172" t="s">
        <v>86</v>
      </c>
      <c r="AT278" s="173" t="s">
        <v>77</v>
      </c>
      <c r="AU278" s="173" t="s">
        <v>86</v>
      </c>
      <c r="AY278" s="172" t="s">
        <v>127</v>
      </c>
      <c r="BK278" s="174">
        <f>SUM(BK279:BK303)</f>
        <v>0</v>
      </c>
    </row>
    <row r="279" spans="1:65" s="2" customFormat="1" ht="24">
      <c r="A279" s="38"/>
      <c r="B279" s="39"/>
      <c r="C279" s="177" t="s">
        <v>648</v>
      </c>
      <c r="D279" s="177" t="s">
        <v>130</v>
      </c>
      <c r="E279" s="178" t="s">
        <v>649</v>
      </c>
      <c r="F279" s="179" t="s">
        <v>650</v>
      </c>
      <c r="G279" s="180" t="s">
        <v>346</v>
      </c>
      <c r="H279" s="181">
        <v>40</v>
      </c>
      <c r="I279" s="182"/>
      <c r="J279" s="183">
        <f>ROUND(I279*H279,2)</f>
        <v>0</v>
      </c>
      <c r="K279" s="179" t="s">
        <v>134</v>
      </c>
      <c r="L279" s="43"/>
      <c r="M279" s="184" t="s">
        <v>32</v>
      </c>
      <c r="N279" s="185" t="s">
        <v>49</v>
      </c>
      <c r="O279" s="68"/>
      <c r="P279" s="186">
        <f>O279*H279</f>
        <v>0</v>
      </c>
      <c r="Q279" s="186">
        <v>0.1554</v>
      </c>
      <c r="R279" s="186">
        <f>Q279*H279</f>
        <v>6.216</v>
      </c>
      <c r="S279" s="186">
        <v>0</v>
      </c>
      <c r="T279" s="18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88" t="s">
        <v>151</v>
      </c>
      <c r="AT279" s="188" t="s">
        <v>130</v>
      </c>
      <c r="AU279" s="188" t="s">
        <v>88</v>
      </c>
      <c r="AY279" s="20" t="s">
        <v>127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20" t="s">
        <v>86</v>
      </c>
      <c r="BK279" s="189">
        <f>ROUND(I279*H279,2)</f>
        <v>0</v>
      </c>
      <c r="BL279" s="20" t="s">
        <v>151</v>
      </c>
      <c r="BM279" s="188" t="s">
        <v>651</v>
      </c>
    </row>
    <row r="280" spans="2:51" s="13" customFormat="1" ht="11.25">
      <c r="B280" s="201"/>
      <c r="C280" s="202"/>
      <c r="D280" s="190" t="s">
        <v>195</v>
      </c>
      <c r="E280" s="203" t="s">
        <v>32</v>
      </c>
      <c r="F280" s="204" t="s">
        <v>652</v>
      </c>
      <c r="G280" s="202"/>
      <c r="H280" s="203" t="s">
        <v>32</v>
      </c>
      <c r="I280" s="205"/>
      <c r="J280" s="202"/>
      <c r="K280" s="202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195</v>
      </c>
      <c r="AU280" s="210" t="s">
        <v>88</v>
      </c>
      <c r="AV280" s="13" t="s">
        <v>86</v>
      </c>
      <c r="AW280" s="13" t="s">
        <v>40</v>
      </c>
      <c r="AX280" s="13" t="s">
        <v>78</v>
      </c>
      <c r="AY280" s="210" t="s">
        <v>127</v>
      </c>
    </row>
    <row r="281" spans="2:51" s="14" customFormat="1" ht="11.25">
      <c r="B281" s="211"/>
      <c r="C281" s="212"/>
      <c r="D281" s="190" t="s">
        <v>195</v>
      </c>
      <c r="E281" s="213" t="s">
        <v>32</v>
      </c>
      <c r="F281" s="214" t="s">
        <v>307</v>
      </c>
      <c r="G281" s="212"/>
      <c r="H281" s="215">
        <v>40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195</v>
      </c>
      <c r="AU281" s="221" t="s">
        <v>88</v>
      </c>
      <c r="AV281" s="14" t="s">
        <v>88</v>
      </c>
      <c r="AW281" s="14" t="s">
        <v>40</v>
      </c>
      <c r="AX281" s="14" t="s">
        <v>78</v>
      </c>
      <c r="AY281" s="221" t="s">
        <v>127</v>
      </c>
    </row>
    <row r="282" spans="2:51" s="15" customFormat="1" ht="11.25">
      <c r="B282" s="222"/>
      <c r="C282" s="223"/>
      <c r="D282" s="190" t="s">
        <v>195</v>
      </c>
      <c r="E282" s="224" t="s">
        <v>32</v>
      </c>
      <c r="F282" s="225" t="s">
        <v>198</v>
      </c>
      <c r="G282" s="223"/>
      <c r="H282" s="226">
        <v>40</v>
      </c>
      <c r="I282" s="227"/>
      <c r="J282" s="223"/>
      <c r="K282" s="223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195</v>
      </c>
      <c r="AU282" s="232" t="s">
        <v>88</v>
      </c>
      <c r="AV282" s="15" t="s">
        <v>151</v>
      </c>
      <c r="AW282" s="15" t="s">
        <v>40</v>
      </c>
      <c r="AX282" s="15" t="s">
        <v>86</v>
      </c>
      <c r="AY282" s="232" t="s">
        <v>127</v>
      </c>
    </row>
    <row r="283" spans="1:65" s="2" customFormat="1" ht="16.5" customHeight="1">
      <c r="A283" s="38"/>
      <c r="B283" s="39"/>
      <c r="C283" s="244" t="s">
        <v>653</v>
      </c>
      <c r="D283" s="244" t="s">
        <v>309</v>
      </c>
      <c r="E283" s="245" t="s">
        <v>654</v>
      </c>
      <c r="F283" s="246" t="s">
        <v>655</v>
      </c>
      <c r="G283" s="247" t="s">
        <v>346</v>
      </c>
      <c r="H283" s="248">
        <v>40.8</v>
      </c>
      <c r="I283" s="249"/>
      <c r="J283" s="250">
        <f>ROUND(I283*H283,2)</f>
        <v>0</v>
      </c>
      <c r="K283" s="246" t="s">
        <v>134</v>
      </c>
      <c r="L283" s="251"/>
      <c r="M283" s="252" t="s">
        <v>32</v>
      </c>
      <c r="N283" s="253" t="s">
        <v>49</v>
      </c>
      <c r="O283" s="68"/>
      <c r="P283" s="186">
        <f>O283*H283</f>
        <v>0</v>
      </c>
      <c r="Q283" s="186">
        <v>0.085</v>
      </c>
      <c r="R283" s="186">
        <f>Q283*H283</f>
        <v>3.468</v>
      </c>
      <c r="S283" s="186">
        <v>0</v>
      </c>
      <c r="T283" s="18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88" t="s">
        <v>239</v>
      </c>
      <c r="AT283" s="188" t="s">
        <v>309</v>
      </c>
      <c r="AU283" s="188" t="s">
        <v>88</v>
      </c>
      <c r="AY283" s="20" t="s">
        <v>127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20" t="s">
        <v>86</v>
      </c>
      <c r="BK283" s="189">
        <f>ROUND(I283*H283,2)</f>
        <v>0</v>
      </c>
      <c r="BL283" s="20" t="s">
        <v>151</v>
      </c>
      <c r="BM283" s="188" t="s">
        <v>656</v>
      </c>
    </row>
    <row r="284" spans="1:47" s="2" customFormat="1" ht="19.5">
      <c r="A284" s="38"/>
      <c r="B284" s="39"/>
      <c r="C284" s="40"/>
      <c r="D284" s="190" t="s">
        <v>141</v>
      </c>
      <c r="E284" s="40"/>
      <c r="F284" s="191" t="s">
        <v>657</v>
      </c>
      <c r="G284" s="40"/>
      <c r="H284" s="40"/>
      <c r="I284" s="192"/>
      <c r="J284" s="40"/>
      <c r="K284" s="40"/>
      <c r="L284" s="43"/>
      <c r="M284" s="193"/>
      <c r="N284" s="194"/>
      <c r="O284" s="68"/>
      <c r="P284" s="68"/>
      <c r="Q284" s="68"/>
      <c r="R284" s="68"/>
      <c r="S284" s="68"/>
      <c r="T284" s="69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20" t="s">
        <v>141</v>
      </c>
      <c r="AU284" s="20" t="s">
        <v>88</v>
      </c>
    </row>
    <row r="285" spans="2:51" s="14" customFormat="1" ht="11.25">
      <c r="B285" s="211"/>
      <c r="C285" s="212"/>
      <c r="D285" s="190" t="s">
        <v>195</v>
      </c>
      <c r="E285" s="212"/>
      <c r="F285" s="214" t="s">
        <v>658</v>
      </c>
      <c r="G285" s="212"/>
      <c r="H285" s="215">
        <v>40.8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195</v>
      </c>
      <c r="AU285" s="221" t="s">
        <v>88</v>
      </c>
      <c r="AV285" s="14" t="s">
        <v>88</v>
      </c>
      <c r="AW285" s="14" t="s">
        <v>4</v>
      </c>
      <c r="AX285" s="14" t="s">
        <v>86</v>
      </c>
      <c r="AY285" s="221" t="s">
        <v>127</v>
      </c>
    </row>
    <row r="286" spans="1:65" s="2" customFormat="1" ht="16.5" customHeight="1">
      <c r="A286" s="38"/>
      <c r="B286" s="39"/>
      <c r="C286" s="177" t="s">
        <v>659</v>
      </c>
      <c r="D286" s="177" t="s">
        <v>130</v>
      </c>
      <c r="E286" s="178" t="s">
        <v>660</v>
      </c>
      <c r="F286" s="179" t="s">
        <v>661</v>
      </c>
      <c r="G286" s="180" t="s">
        <v>161</v>
      </c>
      <c r="H286" s="181">
        <v>24.525</v>
      </c>
      <c r="I286" s="182"/>
      <c r="J286" s="183">
        <f>ROUND(I286*H286,2)</f>
        <v>0</v>
      </c>
      <c r="K286" s="179" t="s">
        <v>134</v>
      </c>
      <c r="L286" s="43"/>
      <c r="M286" s="184" t="s">
        <v>32</v>
      </c>
      <c r="N286" s="185" t="s">
        <v>49</v>
      </c>
      <c r="O286" s="68"/>
      <c r="P286" s="186">
        <f>O286*H286</f>
        <v>0</v>
      </c>
      <c r="Q286" s="186">
        <v>0.00036</v>
      </c>
      <c r="R286" s="186">
        <f>Q286*H286</f>
        <v>0.008829</v>
      </c>
      <c r="S286" s="186">
        <v>0</v>
      </c>
      <c r="T286" s="18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88" t="s">
        <v>151</v>
      </c>
      <c r="AT286" s="188" t="s">
        <v>130</v>
      </c>
      <c r="AU286" s="188" t="s">
        <v>88</v>
      </c>
      <c r="AY286" s="20" t="s">
        <v>127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20" t="s">
        <v>86</v>
      </c>
      <c r="BK286" s="189">
        <f>ROUND(I286*H286,2)</f>
        <v>0</v>
      </c>
      <c r="BL286" s="20" t="s">
        <v>151</v>
      </c>
      <c r="BM286" s="188" t="s">
        <v>662</v>
      </c>
    </row>
    <row r="287" spans="2:51" s="13" customFormat="1" ht="11.25">
      <c r="B287" s="201"/>
      <c r="C287" s="202"/>
      <c r="D287" s="190" t="s">
        <v>195</v>
      </c>
      <c r="E287" s="203" t="s">
        <v>32</v>
      </c>
      <c r="F287" s="204" t="s">
        <v>663</v>
      </c>
      <c r="G287" s="202"/>
      <c r="H287" s="203" t="s">
        <v>32</v>
      </c>
      <c r="I287" s="205"/>
      <c r="J287" s="202"/>
      <c r="K287" s="202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195</v>
      </c>
      <c r="AU287" s="210" t="s">
        <v>88</v>
      </c>
      <c r="AV287" s="13" t="s">
        <v>86</v>
      </c>
      <c r="AW287" s="13" t="s">
        <v>40</v>
      </c>
      <c r="AX287" s="13" t="s">
        <v>78</v>
      </c>
      <c r="AY287" s="210" t="s">
        <v>127</v>
      </c>
    </row>
    <row r="288" spans="2:51" s="13" customFormat="1" ht="11.25">
      <c r="B288" s="201"/>
      <c r="C288" s="202"/>
      <c r="D288" s="190" t="s">
        <v>195</v>
      </c>
      <c r="E288" s="203" t="s">
        <v>32</v>
      </c>
      <c r="F288" s="204" t="s">
        <v>664</v>
      </c>
      <c r="G288" s="202"/>
      <c r="H288" s="203" t="s">
        <v>32</v>
      </c>
      <c r="I288" s="205"/>
      <c r="J288" s="202"/>
      <c r="K288" s="202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195</v>
      </c>
      <c r="AU288" s="210" t="s">
        <v>88</v>
      </c>
      <c r="AV288" s="13" t="s">
        <v>86</v>
      </c>
      <c r="AW288" s="13" t="s">
        <v>40</v>
      </c>
      <c r="AX288" s="13" t="s">
        <v>78</v>
      </c>
      <c r="AY288" s="210" t="s">
        <v>127</v>
      </c>
    </row>
    <row r="289" spans="2:51" s="14" customFormat="1" ht="11.25">
      <c r="B289" s="211"/>
      <c r="C289" s="212"/>
      <c r="D289" s="190" t="s">
        <v>195</v>
      </c>
      <c r="E289" s="213" t="s">
        <v>32</v>
      </c>
      <c r="F289" s="214" t="s">
        <v>641</v>
      </c>
      <c r="G289" s="212"/>
      <c r="H289" s="215">
        <v>24.525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195</v>
      </c>
      <c r="AU289" s="221" t="s">
        <v>88</v>
      </c>
      <c r="AV289" s="14" t="s">
        <v>88</v>
      </c>
      <c r="AW289" s="14" t="s">
        <v>40</v>
      </c>
      <c r="AX289" s="14" t="s">
        <v>78</v>
      </c>
      <c r="AY289" s="221" t="s">
        <v>127</v>
      </c>
    </row>
    <row r="290" spans="2:51" s="15" customFormat="1" ht="11.25">
      <c r="B290" s="222"/>
      <c r="C290" s="223"/>
      <c r="D290" s="190" t="s">
        <v>195</v>
      </c>
      <c r="E290" s="224" t="s">
        <v>32</v>
      </c>
      <c r="F290" s="225" t="s">
        <v>198</v>
      </c>
      <c r="G290" s="223"/>
      <c r="H290" s="226">
        <v>24.525</v>
      </c>
      <c r="I290" s="227"/>
      <c r="J290" s="223"/>
      <c r="K290" s="223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195</v>
      </c>
      <c r="AU290" s="232" t="s">
        <v>88</v>
      </c>
      <c r="AV290" s="15" t="s">
        <v>151</v>
      </c>
      <c r="AW290" s="15" t="s">
        <v>40</v>
      </c>
      <c r="AX290" s="15" t="s">
        <v>86</v>
      </c>
      <c r="AY290" s="232" t="s">
        <v>127</v>
      </c>
    </row>
    <row r="291" spans="1:65" s="2" customFormat="1" ht="33" customHeight="1">
      <c r="A291" s="38"/>
      <c r="B291" s="39"/>
      <c r="C291" s="177" t="s">
        <v>665</v>
      </c>
      <c r="D291" s="177" t="s">
        <v>130</v>
      </c>
      <c r="E291" s="178" t="s">
        <v>666</v>
      </c>
      <c r="F291" s="179" t="s">
        <v>667</v>
      </c>
      <c r="G291" s="180" t="s">
        <v>346</v>
      </c>
      <c r="H291" s="181">
        <v>30</v>
      </c>
      <c r="I291" s="182"/>
      <c r="J291" s="183">
        <f>ROUND(I291*H291,2)</f>
        <v>0</v>
      </c>
      <c r="K291" s="179" t="s">
        <v>134</v>
      </c>
      <c r="L291" s="43"/>
      <c r="M291" s="184" t="s">
        <v>32</v>
      </c>
      <c r="N291" s="185" t="s">
        <v>49</v>
      </c>
      <c r="O291" s="68"/>
      <c r="P291" s="186">
        <f>O291*H291</f>
        <v>0</v>
      </c>
      <c r="Q291" s="186">
        <v>0.11808</v>
      </c>
      <c r="R291" s="186">
        <f>Q291*H291</f>
        <v>3.5424</v>
      </c>
      <c r="S291" s="186">
        <v>0</v>
      </c>
      <c r="T291" s="18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88" t="s">
        <v>151</v>
      </c>
      <c r="AT291" s="188" t="s">
        <v>130</v>
      </c>
      <c r="AU291" s="188" t="s">
        <v>88</v>
      </c>
      <c r="AY291" s="20" t="s">
        <v>127</v>
      </c>
      <c r="BE291" s="189">
        <f>IF(N291="základní",J291,0)</f>
        <v>0</v>
      </c>
      <c r="BF291" s="189">
        <f>IF(N291="snížená",J291,0)</f>
        <v>0</v>
      </c>
      <c r="BG291" s="189">
        <f>IF(N291="zákl. přenesená",J291,0)</f>
        <v>0</v>
      </c>
      <c r="BH291" s="189">
        <f>IF(N291="sníž. přenesená",J291,0)</f>
        <v>0</v>
      </c>
      <c r="BI291" s="189">
        <f>IF(N291="nulová",J291,0)</f>
        <v>0</v>
      </c>
      <c r="BJ291" s="20" t="s">
        <v>86</v>
      </c>
      <c r="BK291" s="189">
        <f>ROUND(I291*H291,2)</f>
        <v>0</v>
      </c>
      <c r="BL291" s="20" t="s">
        <v>151</v>
      </c>
      <c r="BM291" s="188" t="s">
        <v>668</v>
      </c>
    </row>
    <row r="292" spans="2:51" s="13" customFormat="1" ht="11.25">
      <c r="B292" s="201"/>
      <c r="C292" s="202"/>
      <c r="D292" s="190" t="s">
        <v>195</v>
      </c>
      <c r="E292" s="203" t="s">
        <v>32</v>
      </c>
      <c r="F292" s="204" t="s">
        <v>607</v>
      </c>
      <c r="G292" s="202"/>
      <c r="H292" s="203" t="s">
        <v>32</v>
      </c>
      <c r="I292" s="205"/>
      <c r="J292" s="202"/>
      <c r="K292" s="202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195</v>
      </c>
      <c r="AU292" s="210" t="s">
        <v>88</v>
      </c>
      <c r="AV292" s="13" t="s">
        <v>86</v>
      </c>
      <c r="AW292" s="13" t="s">
        <v>40</v>
      </c>
      <c r="AX292" s="13" t="s">
        <v>78</v>
      </c>
      <c r="AY292" s="210" t="s">
        <v>127</v>
      </c>
    </row>
    <row r="293" spans="2:51" s="13" customFormat="1" ht="11.25">
      <c r="B293" s="201"/>
      <c r="C293" s="202"/>
      <c r="D293" s="190" t="s">
        <v>195</v>
      </c>
      <c r="E293" s="203" t="s">
        <v>32</v>
      </c>
      <c r="F293" s="204" t="s">
        <v>608</v>
      </c>
      <c r="G293" s="202"/>
      <c r="H293" s="203" t="s">
        <v>32</v>
      </c>
      <c r="I293" s="205"/>
      <c r="J293" s="202"/>
      <c r="K293" s="202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195</v>
      </c>
      <c r="AU293" s="210" t="s">
        <v>88</v>
      </c>
      <c r="AV293" s="13" t="s">
        <v>86</v>
      </c>
      <c r="AW293" s="13" t="s">
        <v>40</v>
      </c>
      <c r="AX293" s="13" t="s">
        <v>78</v>
      </c>
      <c r="AY293" s="210" t="s">
        <v>127</v>
      </c>
    </row>
    <row r="294" spans="2:51" s="14" customFormat="1" ht="11.25">
      <c r="B294" s="211"/>
      <c r="C294" s="212"/>
      <c r="D294" s="190" t="s">
        <v>195</v>
      </c>
      <c r="E294" s="213" t="s">
        <v>32</v>
      </c>
      <c r="F294" s="214" t="s">
        <v>609</v>
      </c>
      <c r="G294" s="212"/>
      <c r="H294" s="215">
        <v>30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195</v>
      </c>
      <c r="AU294" s="221" t="s">
        <v>88</v>
      </c>
      <c r="AV294" s="14" t="s">
        <v>88</v>
      </c>
      <c r="AW294" s="14" t="s">
        <v>40</v>
      </c>
      <c r="AX294" s="14" t="s">
        <v>78</v>
      </c>
      <c r="AY294" s="221" t="s">
        <v>127</v>
      </c>
    </row>
    <row r="295" spans="2:51" s="15" customFormat="1" ht="11.25">
      <c r="B295" s="222"/>
      <c r="C295" s="223"/>
      <c r="D295" s="190" t="s">
        <v>195</v>
      </c>
      <c r="E295" s="224" t="s">
        <v>32</v>
      </c>
      <c r="F295" s="225" t="s">
        <v>198</v>
      </c>
      <c r="G295" s="223"/>
      <c r="H295" s="226">
        <v>30</v>
      </c>
      <c r="I295" s="227"/>
      <c r="J295" s="223"/>
      <c r="K295" s="223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195</v>
      </c>
      <c r="AU295" s="232" t="s">
        <v>88</v>
      </c>
      <c r="AV295" s="15" t="s">
        <v>151</v>
      </c>
      <c r="AW295" s="15" t="s">
        <v>40</v>
      </c>
      <c r="AX295" s="15" t="s">
        <v>86</v>
      </c>
      <c r="AY295" s="232" t="s">
        <v>127</v>
      </c>
    </row>
    <row r="296" spans="1:65" s="2" customFormat="1" ht="16.5" customHeight="1">
      <c r="A296" s="38"/>
      <c r="B296" s="39"/>
      <c r="C296" s="244" t="s">
        <v>669</v>
      </c>
      <c r="D296" s="244" t="s">
        <v>309</v>
      </c>
      <c r="E296" s="245" t="s">
        <v>670</v>
      </c>
      <c r="F296" s="246" t="s">
        <v>671</v>
      </c>
      <c r="G296" s="247" t="s">
        <v>346</v>
      </c>
      <c r="H296" s="248">
        <v>30</v>
      </c>
      <c r="I296" s="249"/>
      <c r="J296" s="250">
        <f>ROUND(I296*H296,2)</f>
        <v>0</v>
      </c>
      <c r="K296" s="246" t="s">
        <v>134</v>
      </c>
      <c r="L296" s="251"/>
      <c r="M296" s="252" t="s">
        <v>32</v>
      </c>
      <c r="N296" s="253" t="s">
        <v>49</v>
      </c>
      <c r="O296" s="68"/>
      <c r="P296" s="186">
        <f>O296*H296</f>
        <v>0</v>
      </c>
      <c r="Q296" s="186">
        <v>0.13132</v>
      </c>
      <c r="R296" s="186">
        <f>Q296*H296</f>
        <v>3.9395999999999995</v>
      </c>
      <c r="S296" s="186">
        <v>0</v>
      </c>
      <c r="T296" s="18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88" t="s">
        <v>239</v>
      </c>
      <c r="AT296" s="188" t="s">
        <v>309</v>
      </c>
      <c r="AU296" s="188" t="s">
        <v>88</v>
      </c>
      <c r="AY296" s="20" t="s">
        <v>127</v>
      </c>
      <c r="BE296" s="189">
        <f>IF(N296="základní",J296,0)</f>
        <v>0</v>
      </c>
      <c r="BF296" s="189">
        <f>IF(N296="snížená",J296,0)</f>
        <v>0</v>
      </c>
      <c r="BG296" s="189">
        <f>IF(N296="zákl. přenesená",J296,0)</f>
        <v>0</v>
      </c>
      <c r="BH296" s="189">
        <f>IF(N296="sníž. přenesená",J296,0)</f>
        <v>0</v>
      </c>
      <c r="BI296" s="189">
        <f>IF(N296="nulová",J296,0)</f>
        <v>0</v>
      </c>
      <c r="BJ296" s="20" t="s">
        <v>86</v>
      </c>
      <c r="BK296" s="189">
        <f>ROUND(I296*H296,2)</f>
        <v>0</v>
      </c>
      <c r="BL296" s="20" t="s">
        <v>151</v>
      </c>
      <c r="BM296" s="188" t="s">
        <v>672</v>
      </c>
    </row>
    <row r="297" spans="1:47" s="2" customFormat="1" ht="19.5">
      <c r="A297" s="38"/>
      <c r="B297" s="39"/>
      <c r="C297" s="40"/>
      <c r="D297" s="190" t="s">
        <v>141</v>
      </c>
      <c r="E297" s="40"/>
      <c r="F297" s="191" t="s">
        <v>673</v>
      </c>
      <c r="G297" s="40"/>
      <c r="H297" s="40"/>
      <c r="I297" s="192"/>
      <c r="J297" s="40"/>
      <c r="K297" s="40"/>
      <c r="L297" s="43"/>
      <c r="M297" s="193"/>
      <c r="N297" s="194"/>
      <c r="O297" s="68"/>
      <c r="P297" s="68"/>
      <c r="Q297" s="68"/>
      <c r="R297" s="68"/>
      <c r="S297" s="68"/>
      <c r="T297" s="69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20" t="s">
        <v>141</v>
      </c>
      <c r="AU297" s="20" t="s">
        <v>88</v>
      </c>
    </row>
    <row r="298" spans="1:65" s="2" customFormat="1" ht="24">
      <c r="A298" s="38"/>
      <c r="B298" s="39"/>
      <c r="C298" s="177" t="s">
        <v>674</v>
      </c>
      <c r="D298" s="177" t="s">
        <v>130</v>
      </c>
      <c r="E298" s="178" t="s">
        <v>675</v>
      </c>
      <c r="F298" s="179" t="s">
        <v>676</v>
      </c>
      <c r="G298" s="180" t="s">
        <v>161</v>
      </c>
      <c r="H298" s="181">
        <v>154</v>
      </c>
      <c r="I298" s="182"/>
      <c r="J298" s="183">
        <f>ROUND(I298*H298,2)</f>
        <v>0</v>
      </c>
      <c r="K298" s="179" t="s">
        <v>134</v>
      </c>
      <c r="L298" s="43"/>
      <c r="M298" s="184" t="s">
        <v>32</v>
      </c>
      <c r="N298" s="185" t="s">
        <v>49</v>
      </c>
      <c r="O298" s="68"/>
      <c r="P298" s="186">
        <f>O298*H298</f>
        <v>0</v>
      </c>
      <c r="Q298" s="186">
        <v>0.00021</v>
      </c>
      <c r="R298" s="186">
        <f>Q298*H298</f>
        <v>0.03234</v>
      </c>
      <c r="S298" s="186">
        <v>0</v>
      </c>
      <c r="T298" s="18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88" t="s">
        <v>151</v>
      </c>
      <c r="AT298" s="188" t="s">
        <v>130</v>
      </c>
      <c r="AU298" s="188" t="s">
        <v>88</v>
      </c>
      <c r="AY298" s="20" t="s">
        <v>127</v>
      </c>
      <c r="BE298" s="189">
        <f>IF(N298="základní",J298,0)</f>
        <v>0</v>
      </c>
      <c r="BF298" s="189">
        <f>IF(N298="snížená",J298,0)</f>
        <v>0</v>
      </c>
      <c r="BG298" s="189">
        <f>IF(N298="zákl. přenesená",J298,0)</f>
        <v>0</v>
      </c>
      <c r="BH298" s="189">
        <f>IF(N298="sníž. přenesená",J298,0)</f>
        <v>0</v>
      </c>
      <c r="BI298" s="189">
        <f>IF(N298="nulová",J298,0)</f>
        <v>0</v>
      </c>
      <c r="BJ298" s="20" t="s">
        <v>86</v>
      </c>
      <c r="BK298" s="189">
        <f>ROUND(I298*H298,2)</f>
        <v>0</v>
      </c>
      <c r="BL298" s="20" t="s">
        <v>151</v>
      </c>
      <c r="BM298" s="188" t="s">
        <v>677</v>
      </c>
    </row>
    <row r="299" spans="2:51" s="13" customFormat="1" ht="11.25">
      <c r="B299" s="201"/>
      <c r="C299" s="202"/>
      <c r="D299" s="190" t="s">
        <v>195</v>
      </c>
      <c r="E299" s="203" t="s">
        <v>32</v>
      </c>
      <c r="F299" s="204" t="s">
        <v>678</v>
      </c>
      <c r="G299" s="202"/>
      <c r="H299" s="203" t="s">
        <v>32</v>
      </c>
      <c r="I299" s="205"/>
      <c r="J299" s="202"/>
      <c r="K299" s="202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195</v>
      </c>
      <c r="AU299" s="210" t="s">
        <v>88</v>
      </c>
      <c r="AV299" s="13" t="s">
        <v>86</v>
      </c>
      <c r="AW299" s="13" t="s">
        <v>40</v>
      </c>
      <c r="AX299" s="13" t="s">
        <v>78</v>
      </c>
      <c r="AY299" s="210" t="s">
        <v>127</v>
      </c>
    </row>
    <row r="300" spans="2:51" s="14" customFormat="1" ht="11.25">
      <c r="B300" s="211"/>
      <c r="C300" s="212"/>
      <c r="D300" s="190" t="s">
        <v>195</v>
      </c>
      <c r="E300" s="213" t="s">
        <v>32</v>
      </c>
      <c r="F300" s="214" t="s">
        <v>679</v>
      </c>
      <c r="G300" s="212"/>
      <c r="H300" s="215">
        <v>154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195</v>
      </c>
      <c r="AU300" s="221" t="s">
        <v>88</v>
      </c>
      <c r="AV300" s="14" t="s">
        <v>88</v>
      </c>
      <c r="AW300" s="14" t="s">
        <v>40</v>
      </c>
      <c r="AX300" s="14" t="s">
        <v>78</v>
      </c>
      <c r="AY300" s="221" t="s">
        <v>127</v>
      </c>
    </row>
    <row r="301" spans="2:51" s="15" customFormat="1" ht="11.25">
      <c r="B301" s="222"/>
      <c r="C301" s="223"/>
      <c r="D301" s="190" t="s">
        <v>195</v>
      </c>
      <c r="E301" s="224" t="s">
        <v>32</v>
      </c>
      <c r="F301" s="225" t="s">
        <v>198</v>
      </c>
      <c r="G301" s="223"/>
      <c r="H301" s="226">
        <v>154</v>
      </c>
      <c r="I301" s="227"/>
      <c r="J301" s="223"/>
      <c r="K301" s="223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195</v>
      </c>
      <c r="AU301" s="232" t="s">
        <v>88</v>
      </c>
      <c r="AV301" s="15" t="s">
        <v>151</v>
      </c>
      <c r="AW301" s="15" t="s">
        <v>40</v>
      </c>
      <c r="AX301" s="15" t="s">
        <v>86</v>
      </c>
      <c r="AY301" s="232" t="s">
        <v>127</v>
      </c>
    </row>
    <row r="302" spans="1:65" s="2" customFormat="1" ht="24">
      <c r="A302" s="38"/>
      <c r="B302" s="39"/>
      <c r="C302" s="177" t="s">
        <v>680</v>
      </c>
      <c r="D302" s="177" t="s">
        <v>130</v>
      </c>
      <c r="E302" s="178" t="s">
        <v>681</v>
      </c>
      <c r="F302" s="179" t="s">
        <v>682</v>
      </c>
      <c r="G302" s="180" t="s">
        <v>161</v>
      </c>
      <c r="H302" s="181">
        <v>154</v>
      </c>
      <c r="I302" s="182"/>
      <c r="J302" s="183">
        <f>ROUND(I302*H302,2)</f>
        <v>0</v>
      </c>
      <c r="K302" s="179" t="s">
        <v>134</v>
      </c>
      <c r="L302" s="43"/>
      <c r="M302" s="184" t="s">
        <v>32</v>
      </c>
      <c r="N302" s="185" t="s">
        <v>49</v>
      </c>
      <c r="O302" s="68"/>
      <c r="P302" s="186">
        <f>O302*H302</f>
        <v>0</v>
      </c>
      <c r="Q302" s="186">
        <v>3E-05</v>
      </c>
      <c r="R302" s="186">
        <f>Q302*H302</f>
        <v>0.00462</v>
      </c>
      <c r="S302" s="186">
        <v>0</v>
      </c>
      <c r="T302" s="18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88" t="s">
        <v>151</v>
      </c>
      <c r="AT302" s="188" t="s">
        <v>130</v>
      </c>
      <c r="AU302" s="188" t="s">
        <v>88</v>
      </c>
      <c r="AY302" s="20" t="s">
        <v>127</v>
      </c>
      <c r="BE302" s="189">
        <f>IF(N302="základní",J302,0)</f>
        <v>0</v>
      </c>
      <c r="BF302" s="189">
        <f>IF(N302="snížená",J302,0)</f>
        <v>0</v>
      </c>
      <c r="BG302" s="189">
        <f>IF(N302="zákl. přenesená",J302,0)</f>
        <v>0</v>
      </c>
      <c r="BH302" s="189">
        <f>IF(N302="sníž. přenesená",J302,0)</f>
        <v>0</v>
      </c>
      <c r="BI302" s="189">
        <f>IF(N302="nulová",J302,0)</f>
        <v>0</v>
      </c>
      <c r="BJ302" s="20" t="s">
        <v>86</v>
      </c>
      <c r="BK302" s="189">
        <f>ROUND(I302*H302,2)</f>
        <v>0</v>
      </c>
      <c r="BL302" s="20" t="s">
        <v>151</v>
      </c>
      <c r="BM302" s="188" t="s">
        <v>683</v>
      </c>
    </row>
    <row r="303" spans="1:65" s="2" customFormat="1" ht="16.5" customHeight="1">
      <c r="A303" s="38"/>
      <c r="B303" s="39"/>
      <c r="C303" s="177" t="s">
        <v>684</v>
      </c>
      <c r="D303" s="177" t="s">
        <v>130</v>
      </c>
      <c r="E303" s="178" t="s">
        <v>685</v>
      </c>
      <c r="F303" s="179" t="s">
        <v>686</v>
      </c>
      <c r="G303" s="180" t="s">
        <v>133</v>
      </c>
      <c r="H303" s="181">
        <v>1</v>
      </c>
      <c r="I303" s="182"/>
      <c r="J303" s="183">
        <f>ROUND(I303*H303,2)</f>
        <v>0</v>
      </c>
      <c r="K303" s="179" t="s">
        <v>32</v>
      </c>
      <c r="L303" s="43"/>
      <c r="M303" s="184" t="s">
        <v>32</v>
      </c>
      <c r="N303" s="185" t="s">
        <v>49</v>
      </c>
      <c r="O303" s="68"/>
      <c r="P303" s="186">
        <f>O303*H303</f>
        <v>0</v>
      </c>
      <c r="Q303" s="186">
        <v>0</v>
      </c>
      <c r="R303" s="186">
        <f>Q303*H303</f>
        <v>0</v>
      </c>
      <c r="S303" s="186">
        <v>0</v>
      </c>
      <c r="T303" s="18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88" t="s">
        <v>151</v>
      </c>
      <c r="AT303" s="188" t="s">
        <v>130</v>
      </c>
      <c r="AU303" s="188" t="s">
        <v>88</v>
      </c>
      <c r="AY303" s="20" t="s">
        <v>127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20" t="s">
        <v>86</v>
      </c>
      <c r="BK303" s="189">
        <f>ROUND(I303*H303,2)</f>
        <v>0</v>
      </c>
      <c r="BL303" s="20" t="s">
        <v>151</v>
      </c>
      <c r="BM303" s="188" t="s">
        <v>687</v>
      </c>
    </row>
    <row r="304" spans="2:63" s="12" customFormat="1" ht="22.9" customHeight="1">
      <c r="B304" s="161"/>
      <c r="C304" s="162"/>
      <c r="D304" s="163" t="s">
        <v>77</v>
      </c>
      <c r="E304" s="175" t="s">
        <v>410</v>
      </c>
      <c r="F304" s="175" t="s">
        <v>411</v>
      </c>
      <c r="G304" s="162"/>
      <c r="H304" s="162"/>
      <c r="I304" s="165"/>
      <c r="J304" s="176">
        <f>BK304</f>
        <v>0</v>
      </c>
      <c r="K304" s="162"/>
      <c r="L304" s="167"/>
      <c r="M304" s="168"/>
      <c r="N304" s="169"/>
      <c r="O304" s="169"/>
      <c r="P304" s="170">
        <f>P305</f>
        <v>0</v>
      </c>
      <c r="Q304" s="169"/>
      <c r="R304" s="170">
        <f>R305</f>
        <v>0</v>
      </c>
      <c r="S304" s="169"/>
      <c r="T304" s="171">
        <f>T305</f>
        <v>0</v>
      </c>
      <c r="AR304" s="172" t="s">
        <v>86</v>
      </c>
      <c r="AT304" s="173" t="s">
        <v>77</v>
      </c>
      <c r="AU304" s="173" t="s">
        <v>86</v>
      </c>
      <c r="AY304" s="172" t="s">
        <v>127</v>
      </c>
      <c r="BK304" s="174">
        <f>BK305</f>
        <v>0</v>
      </c>
    </row>
    <row r="305" spans="1:65" s="2" customFormat="1" ht="33" customHeight="1">
      <c r="A305" s="38"/>
      <c r="B305" s="39"/>
      <c r="C305" s="177" t="s">
        <v>688</v>
      </c>
      <c r="D305" s="177" t="s">
        <v>130</v>
      </c>
      <c r="E305" s="178" t="s">
        <v>689</v>
      </c>
      <c r="F305" s="179" t="s">
        <v>690</v>
      </c>
      <c r="G305" s="180" t="s">
        <v>282</v>
      </c>
      <c r="H305" s="181">
        <v>257.212</v>
      </c>
      <c r="I305" s="182"/>
      <c r="J305" s="183">
        <f>ROUND(I305*H305,2)</f>
        <v>0</v>
      </c>
      <c r="K305" s="179" t="s">
        <v>134</v>
      </c>
      <c r="L305" s="43"/>
      <c r="M305" s="184" t="s">
        <v>32</v>
      </c>
      <c r="N305" s="185" t="s">
        <v>49</v>
      </c>
      <c r="O305" s="68"/>
      <c r="P305" s="186">
        <f>O305*H305</f>
        <v>0</v>
      </c>
      <c r="Q305" s="186">
        <v>0</v>
      </c>
      <c r="R305" s="186">
        <f>Q305*H305</f>
        <v>0</v>
      </c>
      <c r="S305" s="186">
        <v>0</v>
      </c>
      <c r="T305" s="18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188" t="s">
        <v>151</v>
      </c>
      <c r="AT305" s="188" t="s">
        <v>130</v>
      </c>
      <c r="AU305" s="188" t="s">
        <v>88</v>
      </c>
      <c r="AY305" s="20" t="s">
        <v>127</v>
      </c>
      <c r="BE305" s="189">
        <f>IF(N305="základní",J305,0)</f>
        <v>0</v>
      </c>
      <c r="BF305" s="189">
        <f>IF(N305="snížená",J305,0)</f>
        <v>0</v>
      </c>
      <c r="BG305" s="189">
        <f>IF(N305="zákl. přenesená",J305,0)</f>
        <v>0</v>
      </c>
      <c r="BH305" s="189">
        <f>IF(N305="sníž. přenesená",J305,0)</f>
        <v>0</v>
      </c>
      <c r="BI305" s="189">
        <f>IF(N305="nulová",J305,0)</f>
        <v>0</v>
      </c>
      <c r="BJ305" s="20" t="s">
        <v>86</v>
      </c>
      <c r="BK305" s="189">
        <f>ROUND(I305*H305,2)</f>
        <v>0</v>
      </c>
      <c r="BL305" s="20" t="s">
        <v>151</v>
      </c>
      <c r="BM305" s="188" t="s">
        <v>691</v>
      </c>
    </row>
    <row r="306" spans="2:63" s="12" customFormat="1" ht="25.9" customHeight="1">
      <c r="B306" s="161"/>
      <c r="C306" s="162"/>
      <c r="D306" s="163" t="s">
        <v>77</v>
      </c>
      <c r="E306" s="164" t="s">
        <v>416</v>
      </c>
      <c r="F306" s="164" t="s">
        <v>417</v>
      </c>
      <c r="G306" s="162"/>
      <c r="H306" s="162"/>
      <c r="I306" s="165"/>
      <c r="J306" s="166">
        <f>BK306</f>
        <v>0</v>
      </c>
      <c r="K306" s="162"/>
      <c r="L306" s="167"/>
      <c r="M306" s="168"/>
      <c r="N306" s="169"/>
      <c r="O306" s="169"/>
      <c r="P306" s="170">
        <f>P307+P311+P318</f>
        <v>0</v>
      </c>
      <c r="Q306" s="169"/>
      <c r="R306" s="170">
        <f>R307+R311+R318</f>
        <v>0.20131500000000002</v>
      </c>
      <c r="S306" s="169"/>
      <c r="T306" s="171">
        <f>T307+T311+T318</f>
        <v>0</v>
      </c>
      <c r="AR306" s="172" t="s">
        <v>88</v>
      </c>
      <c r="AT306" s="173" t="s">
        <v>77</v>
      </c>
      <c r="AU306" s="173" t="s">
        <v>78</v>
      </c>
      <c r="AY306" s="172" t="s">
        <v>127</v>
      </c>
      <c r="BK306" s="174">
        <f>BK307+BK311+BK318</f>
        <v>0</v>
      </c>
    </row>
    <row r="307" spans="2:63" s="12" customFormat="1" ht="22.9" customHeight="1">
      <c r="B307" s="161"/>
      <c r="C307" s="162"/>
      <c r="D307" s="163" t="s">
        <v>77</v>
      </c>
      <c r="E307" s="175" t="s">
        <v>692</v>
      </c>
      <c r="F307" s="175" t="s">
        <v>693</v>
      </c>
      <c r="G307" s="162"/>
      <c r="H307" s="162"/>
      <c r="I307" s="165"/>
      <c r="J307" s="176">
        <f>BK307</f>
        <v>0</v>
      </c>
      <c r="K307" s="162"/>
      <c r="L307" s="167"/>
      <c r="M307" s="168"/>
      <c r="N307" s="169"/>
      <c r="O307" s="169"/>
      <c r="P307" s="170">
        <f>SUM(P308:P310)</f>
        <v>0</v>
      </c>
      <c r="Q307" s="169"/>
      <c r="R307" s="170">
        <f>SUM(R308:R310)</f>
        <v>0.0927</v>
      </c>
      <c r="S307" s="169"/>
      <c r="T307" s="171">
        <f>SUM(T308:T310)</f>
        <v>0</v>
      </c>
      <c r="AR307" s="172" t="s">
        <v>88</v>
      </c>
      <c r="AT307" s="173" t="s">
        <v>77</v>
      </c>
      <c r="AU307" s="173" t="s">
        <v>86</v>
      </c>
      <c r="AY307" s="172" t="s">
        <v>127</v>
      </c>
      <c r="BK307" s="174">
        <f>SUM(BK308:BK310)</f>
        <v>0</v>
      </c>
    </row>
    <row r="308" spans="1:65" s="2" customFormat="1" ht="16.5" customHeight="1">
      <c r="A308" s="38"/>
      <c r="B308" s="39"/>
      <c r="C308" s="177" t="s">
        <v>694</v>
      </c>
      <c r="D308" s="177" t="s">
        <v>130</v>
      </c>
      <c r="E308" s="178" t="s">
        <v>695</v>
      </c>
      <c r="F308" s="179" t="s">
        <v>696</v>
      </c>
      <c r="G308" s="180" t="s">
        <v>133</v>
      </c>
      <c r="H308" s="181">
        <v>3</v>
      </c>
      <c r="I308" s="182"/>
      <c r="J308" s="183">
        <f>ROUND(I308*H308,2)</f>
        <v>0</v>
      </c>
      <c r="K308" s="179" t="s">
        <v>134</v>
      </c>
      <c r="L308" s="43"/>
      <c r="M308" s="184" t="s">
        <v>32</v>
      </c>
      <c r="N308" s="185" t="s">
        <v>49</v>
      </c>
      <c r="O308" s="68"/>
      <c r="P308" s="186">
        <f>O308*H308</f>
        <v>0</v>
      </c>
      <c r="Q308" s="186">
        <v>0.0309</v>
      </c>
      <c r="R308" s="186">
        <f>Q308*H308</f>
        <v>0.0927</v>
      </c>
      <c r="S308" s="186">
        <v>0</v>
      </c>
      <c r="T308" s="18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188" t="s">
        <v>292</v>
      </c>
      <c r="AT308" s="188" t="s">
        <v>130</v>
      </c>
      <c r="AU308" s="188" t="s">
        <v>88</v>
      </c>
      <c r="AY308" s="20" t="s">
        <v>127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20" t="s">
        <v>86</v>
      </c>
      <c r="BK308" s="189">
        <f>ROUND(I308*H308,2)</f>
        <v>0</v>
      </c>
      <c r="BL308" s="20" t="s">
        <v>292</v>
      </c>
      <c r="BM308" s="188" t="s">
        <v>697</v>
      </c>
    </row>
    <row r="309" spans="1:47" s="2" customFormat="1" ht="19.5">
      <c r="A309" s="38"/>
      <c r="B309" s="39"/>
      <c r="C309" s="40"/>
      <c r="D309" s="190" t="s">
        <v>141</v>
      </c>
      <c r="E309" s="40"/>
      <c r="F309" s="191" t="s">
        <v>698</v>
      </c>
      <c r="G309" s="40"/>
      <c r="H309" s="40"/>
      <c r="I309" s="192"/>
      <c r="J309" s="40"/>
      <c r="K309" s="40"/>
      <c r="L309" s="43"/>
      <c r="M309" s="193"/>
      <c r="N309" s="194"/>
      <c r="O309" s="68"/>
      <c r="P309" s="68"/>
      <c r="Q309" s="68"/>
      <c r="R309" s="68"/>
      <c r="S309" s="68"/>
      <c r="T309" s="69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20" t="s">
        <v>141</v>
      </c>
      <c r="AU309" s="20" t="s">
        <v>88</v>
      </c>
    </row>
    <row r="310" spans="1:65" s="2" customFormat="1" ht="24">
      <c r="A310" s="38"/>
      <c r="B310" s="39"/>
      <c r="C310" s="177" t="s">
        <v>699</v>
      </c>
      <c r="D310" s="177" t="s">
        <v>130</v>
      </c>
      <c r="E310" s="178" t="s">
        <v>700</v>
      </c>
      <c r="F310" s="179" t="s">
        <v>701</v>
      </c>
      <c r="G310" s="180" t="s">
        <v>282</v>
      </c>
      <c r="H310" s="181">
        <v>0.093</v>
      </c>
      <c r="I310" s="182"/>
      <c r="J310" s="183">
        <f>ROUND(I310*H310,2)</f>
        <v>0</v>
      </c>
      <c r="K310" s="179" t="s">
        <v>134</v>
      </c>
      <c r="L310" s="43"/>
      <c r="M310" s="184" t="s">
        <v>32</v>
      </c>
      <c r="N310" s="185" t="s">
        <v>49</v>
      </c>
      <c r="O310" s="68"/>
      <c r="P310" s="186">
        <f>O310*H310</f>
        <v>0</v>
      </c>
      <c r="Q310" s="186">
        <v>0</v>
      </c>
      <c r="R310" s="186">
        <f>Q310*H310</f>
        <v>0</v>
      </c>
      <c r="S310" s="186">
        <v>0</v>
      </c>
      <c r="T310" s="18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88" t="s">
        <v>292</v>
      </c>
      <c r="AT310" s="188" t="s">
        <v>130</v>
      </c>
      <c r="AU310" s="188" t="s">
        <v>88</v>
      </c>
      <c r="AY310" s="20" t="s">
        <v>127</v>
      </c>
      <c r="BE310" s="189">
        <f>IF(N310="základní",J310,0)</f>
        <v>0</v>
      </c>
      <c r="BF310" s="189">
        <f>IF(N310="snížená",J310,0)</f>
        <v>0</v>
      </c>
      <c r="BG310" s="189">
        <f>IF(N310="zákl. přenesená",J310,0)</f>
        <v>0</v>
      </c>
      <c r="BH310" s="189">
        <f>IF(N310="sníž. přenesená",J310,0)</f>
        <v>0</v>
      </c>
      <c r="BI310" s="189">
        <f>IF(N310="nulová",J310,0)</f>
        <v>0</v>
      </c>
      <c r="BJ310" s="20" t="s">
        <v>86</v>
      </c>
      <c r="BK310" s="189">
        <f>ROUND(I310*H310,2)</f>
        <v>0</v>
      </c>
      <c r="BL310" s="20" t="s">
        <v>292</v>
      </c>
      <c r="BM310" s="188" t="s">
        <v>702</v>
      </c>
    </row>
    <row r="311" spans="2:63" s="12" customFormat="1" ht="22.9" customHeight="1">
      <c r="B311" s="161"/>
      <c r="C311" s="162"/>
      <c r="D311" s="163" t="s">
        <v>77</v>
      </c>
      <c r="E311" s="175" t="s">
        <v>703</v>
      </c>
      <c r="F311" s="175" t="s">
        <v>704</v>
      </c>
      <c r="G311" s="162"/>
      <c r="H311" s="162"/>
      <c r="I311" s="165"/>
      <c r="J311" s="176">
        <f>BK311</f>
        <v>0</v>
      </c>
      <c r="K311" s="162"/>
      <c r="L311" s="167"/>
      <c r="M311" s="168"/>
      <c r="N311" s="169"/>
      <c r="O311" s="169"/>
      <c r="P311" s="170">
        <f>SUM(P312:P317)</f>
        <v>0</v>
      </c>
      <c r="Q311" s="169"/>
      <c r="R311" s="170">
        <f>SUM(R312:R317)</f>
        <v>0.10861500000000002</v>
      </c>
      <c r="S311" s="169"/>
      <c r="T311" s="171">
        <f>SUM(T312:T317)</f>
        <v>0</v>
      </c>
      <c r="AR311" s="172" t="s">
        <v>88</v>
      </c>
      <c r="AT311" s="173" t="s">
        <v>77</v>
      </c>
      <c r="AU311" s="173" t="s">
        <v>86</v>
      </c>
      <c r="AY311" s="172" t="s">
        <v>127</v>
      </c>
      <c r="BK311" s="174">
        <f>SUM(BK312:BK317)</f>
        <v>0</v>
      </c>
    </row>
    <row r="312" spans="1:65" s="2" customFormat="1" ht="21.75" customHeight="1">
      <c r="A312" s="38"/>
      <c r="B312" s="39"/>
      <c r="C312" s="177" t="s">
        <v>705</v>
      </c>
      <c r="D312" s="177" t="s">
        <v>130</v>
      </c>
      <c r="E312" s="178" t="s">
        <v>706</v>
      </c>
      <c r="F312" s="179" t="s">
        <v>707</v>
      </c>
      <c r="G312" s="180" t="s">
        <v>346</v>
      </c>
      <c r="H312" s="181">
        <v>59</v>
      </c>
      <c r="I312" s="182"/>
      <c r="J312" s="183">
        <f>ROUND(I312*H312,2)</f>
        <v>0</v>
      </c>
      <c r="K312" s="179" t="s">
        <v>134</v>
      </c>
      <c r="L312" s="43"/>
      <c r="M312" s="184" t="s">
        <v>32</v>
      </c>
      <c r="N312" s="185" t="s">
        <v>49</v>
      </c>
      <c r="O312" s="68"/>
      <c r="P312" s="186">
        <f>O312*H312</f>
        <v>0</v>
      </c>
      <c r="Q312" s="186">
        <v>0.00117</v>
      </c>
      <c r="R312" s="186">
        <f>Q312*H312</f>
        <v>0.06903000000000001</v>
      </c>
      <c r="S312" s="186">
        <v>0</v>
      </c>
      <c r="T312" s="18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88" t="s">
        <v>292</v>
      </c>
      <c r="AT312" s="188" t="s">
        <v>130</v>
      </c>
      <c r="AU312" s="188" t="s">
        <v>88</v>
      </c>
      <c r="AY312" s="20" t="s">
        <v>127</v>
      </c>
      <c r="BE312" s="189">
        <f>IF(N312="základní",J312,0)</f>
        <v>0</v>
      </c>
      <c r="BF312" s="189">
        <f>IF(N312="snížená",J312,0)</f>
        <v>0</v>
      </c>
      <c r="BG312" s="189">
        <f>IF(N312="zákl. přenesená",J312,0)</f>
        <v>0</v>
      </c>
      <c r="BH312" s="189">
        <f>IF(N312="sníž. přenesená",J312,0)</f>
        <v>0</v>
      </c>
      <c r="BI312" s="189">
        <f>IF(N312="nulová",J312,0)</f>
        <v>0</v>
      </c>
      <c r="BJ312" s="20" t="s">
        <v>86</v>
      </c>
      <c r="BK312" s="189">
        <f>ROUND(I312*H312,2)</f>
        <v>0</v>
      </c>
      <c r="BL312" s="20" t="s">
        <v>292</v>
      </c>
      <c r="BM312" s="188" t="s">
        <v>708</v>
      </c>
    </row>
    <row r="313" spans="1:65" s="2" customFormat="1" ht="24">
      <c r="A313" s="38"/>
      <c r="B313" s="39"/>
      <c r="C313" s="177" t="s">
        <v>709</v>
      </c>
      <c r="D313" s="177" t="s">
        <v>130</v>
      </c>
      <c r="E313" s="178" t="s">
        <v>710</v>
      </c>
      <c r="F313" s="179" t="s">
        <v>711</v>
      </c>
      <c r="G313" s="180" t="s">
        <v>133</v>
      </c>
      <c r="H313" s="181">
        <v>4</v>
      </c>
      <c r="I313" s="182"/>
      <c r="J313" s="183">
        <f>ROUND(I313*H313,2)</f>
        <v>0</v>
      </c>
      <c r="K313" s="179" t="s">
        <v>134</v>
      </c>
      <c r="L313" s="43"/>
      <c r="M313" s="184" t="s">
        <v>32</v>
      </c>
      <c r="N313" s="185" t="s">
        <v>49</v>
      </c>
      <c r="O313" s="68"/>
      <c r="P313" s="186">
        <f>O313*H313</f>
        <v>0</v>
      </c>
      <c r="Q313" s="186">
        <v>0</v>
      </c>
      <c r="R313" s="186">
        <f>Q313*H313</f>
        <v>0</v>
      </c>
      <c r="S313" s="186">
        <v>0</v>
      </c>
      <c r="T313" s="18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88" t="s">
        <v>292</v>
      </c>
      <c r="AT313" s="188" t="s">
        <v>130</v>
      </c>
      <c r="AU313" s="188" t="s">
        <v>88</v>
      </c>
      <c r="AY313" s="20" t="s">
        <v>127</v>
      </c>
      <c r="BE313" s="189">
        <f>IF(N313="základní",J313,0)</f>
        <v>0</v>
      </c>
      <c r="BF313" s="189">
        <f>IF(N313="snížená",J313,0)</f>
        <v>0</v>
      </c>
      <c r="BG313" s="189">
        <f>IF(N313="zákl. přenesená",J313,0)</f>
        <v>0</v>
      </c>
      <c r="BH313" s="189">
        <f>IF(N313="sníž. přenesená",J313,0)</f>
        <v>0</v>
      </c>
      <c r="BI313" s="189">
        <f>IF(N313="nulová",J313,0)</f>
        <v>0</v>
      </c>
      <c r="BJ313" s="20" t="s">
        <v>86</v>
      </c>
      <c r="BK313" s="189">
        <f>ROUND(I313*H313,2)</f>
        <v>0</v>
      </c>
      <c r="BL313" s="20" t="s">
        <v>292</v>
      </c>
      <c r="BM313" s="188" t="s">
        <v>712</v>
      </c>
    </row>
    <row r="314" spans="2:51" s="14" customFormat="1" ht="11.25">
      <c r="B314" s="211"/>
      <c r="C314" s="212"/>
      <c r="D314" s="190" t="s">
        <v>195</v>
      </c>
      <c r="E314" s="213" t="s">
        <v>32</v>
      </c>
      <c r="F314" s="214" t="s">
        <v>713</v>
      </c>
      <c r="G314" s="212"/>
      <c r="H314" s="215">
        <v>4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195</v>
      </c>
      <c r="AU314" s="221" t="s">
        <v>88</v>
      </c>
      <c r="AV314" s="14" t="s">
        <v>88</v>
      </c>
      <c r="AW314" s="14" t="s">
        <v>40</v>
      </c>
      <c r="AX314" s="14" t="s">
        <v>86</v>
      </c>
      <c r="AY314" s="221" t="s">
        <v>127</v>
      </c>
    </row>
    <row r="315" spans="1:65" s="2" customFormat="1" ht="16.5" customHeight="1">
      <c r="A315" s="38"/>
      <c r="B315" s="39"/>
      <c r="C315" s="177" t="s">
        <v>714</v>
      </c>
      <c r="D315" s="177" t="s">
        <v>130</v>
      </c>
      <c r="E315" s="178" t="s">
        <v>715</v>
      </c>
      <c r="F315" s="179" t="s">
        <v>716</v>
      </c>
      <c r="G315" s="180" t="s">
        <v>346</v>
      </c>
      <c r="H315" s="181">
        <v>10.5</v>
      </c>
      <c r="I315" s="182"/>
      <c r="J315" s="183">
        <f>ROUND(I315*H315,2)</f>
        <v>0</v>
      </c>
      <c r="K315" s="179" t="s">
        <v>134</v>
      </c>
      <c r="L315" s="43"/>
      <c r="M315" s="184" t="s">
        <v>32</v>
      </c>
      <c r="N315" s="185" t="s">
        <v>49</v>
      </c>
      <c r="O315" s="68"/>
      <c r="P315" s="186">
        <f>O315*H315</f>
        <v>0</v>
      </c>
      <c r="Q315" s="186">
        <v>0.00377</v>
      </c>
      <c r="R315" s="186">
        <f>Q315*H315</f>
        <v>0.039585</v>
      </c>
      <c r="S315" s="186">
        <v>0</v>
      </c>
      <c r="T315" s="18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88" t="s">
        <v>292</v>
      </c>
      <c r="AT315" s="188" t="s">
        <v>130</v>
      </c>
      <c r="AU315" s="188" t="s">
        <v>88</v>
      </c>
      <c r="AY315" s="20" t="s">
        <v>127</v>
      </c>
      <c r="BE315" s="189">
        <f>IF(N315="základní",J315,0)</f>
        <v>0</v>
      </c>
      <c r="BF315" s="189">
        <f>IF(N315="snížená",J315,0)</f>
        <v>0</v>
      </c>
      <c r="BG315" s="189">
        <f>IF(N315="zákl. přenesená",J315,0)</f>
        <v>0</v>
      </c>
      <c r="BH315" s="189">
        <f>IF(N315="sníž. přenesená",J315,0)</f>
        <v>0</v>
      </c>
      <c r="BI315" s="189">
        <f>IF(N315="nulová",J315,0)</f>
        <v>0</v>
      </c>
      <c r="BJ315" s="20" t="s">
        <v>86</v>
      </c>
      <c r="BK315" s="189">
        <f>ROUND(I315*H315,2)</f>
        <v>0</v>
      </c>
      <c r="BL315" s="20" t="s">
        <v>292</v>
      </c>
      <c r="BM315" s="188" t="s">
        <v>717</v>
      </c>
    </row>
    <row r="316" spans="2:51" s="14" customFormat="1" ht="11.25">
      <c r="B316" s="211"/>
      <c r="C316" s="212"/>
      <c r="D316" s="190" t="s">
        <v>195</v>
      </c>
      <c r="E316" s="213" t="s">
        <v>32</v>
      </c>
      <c r="F316" s="214" t="s">
        <v>718</v>
      </c>
      <c r="G316" s="212"/>
      <c r="H316" s="215">
        <v>10.5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195</v>
      </c>
      <c r="AU316" s="221" t="s">
        <v>88</v>
      </c>
      <c r="AV316" s="14" t="s">
        <v>88</v>
      </c>
      <c r="AW316" s="14" t="s">
        <v>40</v>
      </c>
      <c r="AX316" s="14" t="s">
        <v>86</v>
      </c>
      <c r="AY316" s="221" t="s">
        <v>127</v>
      </c>
    </row>
    <row r="317" spans="1:65" s="2" customFormat="1" ht="24">
      <c r="A317" s="38"/>
      <c r="B317" s="39"/>
      <c r="C317" s="177" t="s">
        <v>719</v>
      </c>
      <c r="D317" s="177" t="s">
        <v>130</v>
      </c>
      <c r="E317" s="178" t="s">
        <v>720</v>
      </c>
      <c r="F317" s="179" t="s">
        <v>721</v>
      </c>
      <c r="G317" s="180" t="s">
        <v>282</v>
      </c>
      <c r="H317" s="181">
        <v>0.109</v>
      </c>
      <c r="I317" s="182"/>
      <c r="J317" s="183">
        <f>ROUND(I317*H317,2)</f>
        <v>0</v>
      </c>
      <c r="K317" s="179" t="s">
        <v>134</v>
      </c>
      <c r="L317" s="43"/>
      <c r="M317" s="184" t="s">
        <v>32</v>
      </c>
      <c r="N317" s="185" t="s">
        <v>49</v>
      </c>
      <c r="O317" s="68"/>
      <c r="P317" s="186">
        <f>O317*H317</f>
        <v>0</v>
      </c>
      <c r="Q317" s="186">
        <v>0</v>
      </c>
      <c r="R317" s="186">
        <f>Q317*H317</f>
        <v>0</v>
      </c>
      <c r="S317" s="186">
        <v>0</v>
      </c>
      <c r="T317" s="18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88" t="s">
        <v>292</v>
      </c>
      <c r="AT317" s="188" t="s">
        <v>130</v>
      </c>
      <c r="AU317" s="188" t="s">
        <v>88</v>
      </c>
      <c r="AY317" s="20" t="s">
        <v>127</v>
      </c>
      <c r="BE317" s="189">
        <f>IF(N317="základní",J317,0)</f>
        <v>0</v>
      </c>
      <c r="BF317" s="189">
        <f>IF(N317="snížená",J317,0)</f>
        <v>0</v>
      </c>
      <c r="BG317" s="189">
        <f>IF(N317="zákl. přenesená",J317,0)</f>
        <v>0</v>
      </c>
      <c r="BH317" s="189">
        <f>IF(N317="sníž. přenesená",J317,0)</f>
        <v>0</v>
      </c>
      <c r="BI317" s="189">
        <f>IF(N317="nulová",J317,0)</f>
        <v>0</v>
      </c>
      <c r="BJ317" s="20" t="s">
        <v>86</v>
      </c>
      <c r="BK317" s="189">
        <f>ROUND(I317*H317,2)</f>
        <v>0</v>
      </c>
      <c r="BL317" s="20" t="s">
        <v>292</v>
      </c>
      <c r="BM317" s="188" t="s">
        <v>722</v>
      </c>
    </row>
    <row r="318" spans="2:63" s="12" customFormat="1" ht="22.9" customHeight="1">
      <c r="B318" s="161"/>
      <c r="C318" s="162"/>
      <c r="D318" s="163" t="s">
        <v>77</v>
      </c>
      <c r="E318" s="175" t="s">
        <v>418</v>
      </c>
      <c r="F318" s="175" t="s">
        <v>419</v>
      </c>
      <c r="G318" s="162"/>
      <c r="H318" s="162"/>
      <c r="I318" s="165"/>
      <c r="J318" s="176">
        <f>BK318</f>
        <v>0</v>
      </c>
      <c r="K318" s="162"/>
      <c r="L318" s="167"/>
      <c r="M318" s="168"/>
      <c r="N318" s="169"/>
      <c r="O318" s="169"/>
      <c r="P318" s="170">
        <f>SUM(P319:P339)</f>
        <v>0</v>
      </c>
      <c r="Q318" s="169"/>
      <c r="R318" s="170">
        <f>SUM(R319:R339)</f>
        <v>0</v>
      </c>
      <c r="S318" s="169"/>
      <c r="T318" s="171">
        <f>SUM(T319:T339)</f>
        <v>0</v>
      </c>
      <c r="AR318" s="172" t="s">
        <v>88</v>
      </c>
      <c r="AT318" s="173" t="s">
        <v>77</v>
      </c>
      <c r="AU318" s="173" t="s">
        <v>86</v>
      </c>
      <c r="AY318" s="172" t="s">
        <v>127</v>
      </c>
      <c r="BK318" s="174">
        <f>SUM(BK319:BK339)</f>
        <v>0</v>
      </c>
    </row>
    <row r="319" spans="1:65" s="2" customFormat="1" ht="16.5" customHeight="1">
      <c r="A319" s="38"/>
      <c r="B319" s="39"/>
      <c r="C319" s="177" t="s">
        <v>723</v>
      </c>
      <c r="D319" s="177" t="s">
        <v>130</v>
      </c>
      <c r="E319" s="178" t="s">
        <v>724</v>
      </c>
      <c r="F319" s="179" t="s">
        <v>725</v>
      </c>
      <c r="G319" s="180" t="s">
        <v>161</v>
      </c>
      <c r="H319" s="181">
        <v>154</v>
      </c>
      <c r="I319" s="182"/>
      <c r="J319" s="183">
        <f>ROUND(I319*H319,2)</f>
        <v>0</v>
      </c>
      <c r="K319" s="179" t="s">
        <v>32</v>
      </c>
      <c r="L319" s="43"/>
      <c r="M319" s="184" t="s">
        <v>32</v>
      </c>
      <c r="N319" s="185" t="s">
        <v>49</v>
      </c>
      <c r="O319" s="68"/>
      <c r="P319" s="186">
        <f>O319*H319</f>
        <v>0</v>
      </c>
      <c r="Q319" s="186">
        <v>0</v>
      </c>
      <c r="R319" s="186">
        <f>Q319*H319</f>
        <v>0</v>
      </c>
      <c r="S319" s="186">
        <v>0</v>
      </c>
      <c r="T319" s="18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88" t="s">
        <v>292</v>
      </c>
      <c r="AT319" s="188" t="s">
        <v>130</v>
      </c>
      <c r="AU319" s="188" t="s">
        <v>88</v>
      </c>
      <c r="AY319" s="20" t="s">
        <v>127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20" t="s">
        <v>86</v>
      </c>
      <c r="BK319" s="189">
        <f>ROUND(I319*H319,2)</f>
        <v>0</v>
      </c>
      <c r="BL319" s="20" t="s">
        <v>292</v>
      </c>
      <c r="BM319" s="188" t="s">
        <v>726</v>
      </c>
    </row>
    <row r="320" spans="1:47" s="2" customFormat="1" ht="19.5">
      <c r="A320" s="38"/>
      <c r="B320" s="39"/>
      <c r="C320" s="40"/>
      <c r="D320" s="190" t="s">
        <v>141</v>
      </c>
      <c r="E320" s="40"/>
      <c r="F320" s="191" t="s">
        <v>727</v>
      </c>
      <c r="G320" s="40"/>
      <c r="H320" s="40"/>
      <c r="I320" s="192"/>
      <c r="J320" s="40"/>
      <c r="K320" s="40"/>
      <c r="L320" s="43"/>
      <c r="M320" s="193"/>
      <c r="N320" s="194"/>
      <c r="O320" s="68"/>
      <c r="P320" s="68"/>
      <c r="Q320" s="68"/>
      <c r="R320" s="68"/>
      <c r="S320" s="68"/>
      <c r="T320" s="69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20" t="s">
        <v>141</v>
      </c>
      <c r="AU320" s="20" t="s">
        <v>88</v>
      </c>
    </row>
    <row r="321" spans="1:65" s="2" customFormat="1" ht="24">
      <c r="A321" s="38"/>
      <c r="B321" s="39"/>
      <c r="C321" s="244" t="s">
        <v>728</v>
      </c>
      <c r="D321" s="244" t="s">
        <v>309</v>
      </c>
      <c r="E321" s="245" t="s">
        <v>729</v>
      </c>
      <c r="F321" s="246" t="s">
        <v>730</v>
      </c>
      <c r="G321" s="247" t="s">
        <v>161</v>
      </c>
      <c r="H321" s="248">
        <v>154</v>
      </c>
      <c r="I321" s="249"/>
      <c r="J321" s="250">
        <f>ROUND(I321*H321,2)</f>
        <v>0</v>
      </c>
      <c r="K321" s="246" t="s">
        <v>32</v>
      </c>
      <c r="L321" s="251"/>
      <c r="M321" s="252" t="s">
        <v>32</v>
      </c>
      <c r="N321" s="253" t="s">
        <v>49</v>
      </c>
      <c r="O321" s="68"/>
      <c r="P321" s="186">
        <f>O321*H321</f>
        <v>0</v>
      </c>
      <c r="Q321" s="186">
        <v>0</v>
      </c>
      <c r="R321" s="186">
        <f>Q321*H321</f>
        <v>0</v>
      </c>
      <c r="S321" s="186">
        <v>0</v>
      </c>
      <c r="T321" s="18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88" t="s">
        <v>388</v>
      </c>
      <c r="AT321" s="188" t="s">
        <v>309</v>
      </c>
      <c r="AU321" s="188" t="s">
        <v>88</v>
      </c>
      <c r="AY321" s="20" t="s">
        <v>127</v>
      </c>
      <c r="BE321" s="189">
        <f>IF(N321="základní",J321,0)</f>
        <v>0</v>
      </c>
      <c r="BF321" s="189">
        <f>IF(N321="snížená",J321,0)</f>
        <v>0</v>
      </c>
      <c r="BG321" s="189">
        <f>IF(N321="zákl. přenesená",J321,0)</f>
        <v>0</v>
      </c>
      <c r="BH321" s="189">
        <f>IF(N321="sníž. přenesená",J321,0)</f>
        <v>0</v>
      </c>
      <c r="BI321" s="189">
        <f>IF(N321="nulová",J321,0)</f>
        <v>0</v>
      </c>
      <c r="BJ321" s="20" t="s">
        <v>86</v>
      </c>
      <c r="BK321" s="189">
        <f>ROUND(I321*H321,2)</f>
        <v>0</v>
      </c>
      <c r="BL321" s="20" t="s">
        <v>292</v>
      </c>
      <c r="BM321" s="188" t="s">
        <v>731</v>
      </c>
    </row>
    <row r="322" spans="1:47" s="2" customFormat="1" ht="19.5">
      <c r="A322" s="38"/>
      <c r="B322" s="39"/>
      <c r="C322" s="40"/>
      <c r="D322" s="190" t="s">
        <v>141</v>
      </c>
      <c r="E322" s="40"/>
      <c r="F322" s="191" t="s">
        <v>727</v>
      </c>
      <c r="G322" s="40"/>
      <c r="H322" s="40"/>
      <c r="I322" s="192"/>
      <c r="J322" s="40"/>
      <c r="K322" s="40"/>
      <c r="L322" s="43"/>
      <c r="M322" s="193"/>
      <c r="N322" s="194"/>
      <c r="O322" s="68"/>
      <c r="P322" s="68"/>
      <c r="Q322" s="68"/>
      <c r="R322" s="68"/>
      <c r="S322" s="68"/>
      <c r="T322" s="69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20" t="s">
        <v>141</v>
      </c>
      <c r="AU322" s="20" t="s">
        <v>88</v>
      </c>
    </row>
    <row r="323" spans="1:65" s="2" customFormat="1" ht="21.75" customHeight="1">
      <c r="A323" s="38"/>
      <c r="B323" s="39"/>
      <c r="C323" s="177" t="s">
        <v>732</v>
      </c>
      <c r="D323" s="177" t="s">
        <v>130</v>
      </c>
      <c r="E323" s="178" t="s">
        <v>733</v>
      </c>
      <c r="F323" s="179" t="s">
        <v>734</v>
      </c>
      <c r="G323" s="180" t="s">
        <v>133</v>
      </c>
      <c r="H323" s="181">
        <v>2</v>
      </c>
      <c r="I323" s="182"/>
      <c r="J323" s="183">
        <f>ROUND(I323*H323,2)</f>
        <v>0</v>
      </c>
      <c r="K323" s="179" t="s">
        <v>32</v>
      </c>
      <c r="L323" s="43"/>
      <c r="M323" s="184" t="s">
        <v>32</v>
      </c>
      <c r="N323" s="185" t="s">
        <v>49</v>
      </c>
      <c r="O323" s="68"/>
      <c r="P323" s="186">
        <f>O323*H323</f>
        <v>0</v>
      </c>
      <c r="Q323" s="186">
        <v>0</v>
      </c>
      <c r="R323" s="186">
        <f>Q323*H323</f>
        <v>0</v>
      </c>
      <c r="S323" s="186">
        <v>0</v>
      </c>
      <c r="T323" s="18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188" t="s">
        <v>292</v>
      </c>
      <c r="AT323" s="188" t="s">
        <v>130</v>
      </c>
      <c r="AU323" s="188" t="s">
        <v>88</v>
      </c>
      <c r="AY323" s="20" t="s">
        <v>127</v>
      </c>
      <c r="BE323" s="189">
        <f>IF(N323="základní",J323,0)</f>
        <v>0</v>
      </c>
      <c r="BF323" s="189">
        <f>IF(N323="snížená",J323,0)</f>
        <v>0</v>
      </c>
      <c r="BG323" s="189">
        <f>IF(N323="zákl. přenesená",J323,0)</f>
        <v>0</v>
      </c>
      <c r="BH323" s="189">
        <f>IF(N323="sníž. přenesená",J323,0)</f>
        <v>0</v>
      </c>
      <c r="BI323" s="189">
        <f>IF(N323="nulová",J323,0)</f>
        <v>0</v>
      </c>
      <c r="BJ323" s="20" t="s">
        <v>86</v>
      </c>
      <c r="BK323" s="189">
        <f>ROUND(I323*H323,2)</f>
        <v>0</v>
      </c>
      <c r="BL323" s="20" t="s">
        <v>292</v>
      </c>
      <c r="BM323" s="188" t="s">
        <v>735</v>
      </c>
    </row>
    <row r="324" spans="1:47" s="2" customFormat="1" ht="19.5">
      <c r="A324" s="38"/>
      <c r="B324" s="39"/>
      <c r="C324" s="40"/>
      <c r="D324" s="190" t="s">
        <v>141</v>
      </c>
      <c r="E324" s="40"/>
      <c r="F324" s="191" t="s">
        <v>727</v>
      </c>
      <c r="G324" s="40"/>
      <c r="H324" s="40"/>
      <c r="I324" s="192"/>
      <c r="J324" s="40"/>
      <c r="K324" s="40"/>
      <c r="L324" s="43"/>
      <c r="M324" s="193"/>
      <c r="N324" s="194"/>
      <c r="O324" s="68"/>
      <c r="P324" s="68"/>
      <c r="Q324" s="68"/>
      <c r="R324" s="68"/>
      <c r="S324" s="68"/>
      <c r="T324" s="69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20" t="s">
        <v>141</v>
      </c>
      <c r="AU324" s="20" t="s">
        <v>88</v>
      </c>
    </row>
    <row r="325" spans="1:65" s="2" customFormat="1" ht="24">
      <c r="A325" s="38"/>
      <c r="B325" s="39"/>
      <c r="C325" s="177" t="s">
        <v>736</v>
      </c>
      <c r="D325" s="177" t="s">
        <v>130</v>
      </c>
      <c r="E325" s="178" t="s">
        <v>737</v>
      </c>
      <c r="F325" s="179" t="s">
        <v>738</v>
      </c>
      <c r="G325" s="180" t="s">
        <v>133</v>
      </c>
      <c r="H325" s="181">
        <v>1</v>
      </c>
      <c r="I325" s="182"/>
      <c r="J325" s="183">
        <f>ROUND(I325*H325,2)</f>
        <v>0</v>
      </c>
      <c r="K325" s="179" t="s">
        <v>32</v>
      </c>
      <c r="L325" s="43"/>
      <c r="M325" s="184" t="s">
        <v>32</v>
      </c>
      <c r="N325" s="185" t="s">
        <v>49</v>
      </c>
      <c r="O325" s="68"/>
      <c r="P325" s="186">
        <f>O325*H325</f>
        <v>0</v>
      </c>
      <c r="Q325" s="186">
        <v>0</v>
      </c>
      <c r="R325" s="186">
        <f>Q325*H325</f>
        <v>0</v>
      </c>
      <c r="S325" s="186">
        <v>0</v>
      </c>
      <c r="T325" s="18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188" t="s">
        <v>292</v>
      </c>
      <c r="AT325" s="188" t="s">
        <v>130</v>
      </c>
      <c r="AU325" s="188" t="s">
        <v>88</v>
      </c>
      <c r="AY325" s="20" t="s">
        <v>127</v>
      </c>
      <c r="BE325" s="189">
        <f>IF(N325="základní",J325,0)</f>
        <v>0</v>
      </c>
      <c r="BF325" s="189">
        <f>IF(N325="snížená",J325,0)</f>
        <v>0</v>
      </c>
      <c r="BG325" s="189">
        <f>IF(N325="zákl. přenesená",J325,0)</f>
        <v>0</v>
      </c>
      <c r="BH325" s="189">
        <f>IF(N325="sníž. přenesená",J325,0)</f>
        <v>0</v>
      </c>
      <c r="BI325" s="189">
        <f>IF(N325="nulová",J325,0)</f>
        <v>0</v>
      </c>
      <c r="BJ325" s="20" t="s">
        <v>86</v>
      </c>
      <c r="BK325" s="189">
        <f>ROUND(I325*H325,2)</f>
        <v>0</v>
      </c>
      <c r="BL325" s="20" t="s">
        <v>292</v>
      </c>
      <c r="BM325" s="188" t="s">
        <v>739</v>
      </c>
    </row>
    <row r="326" spans="1:47" s="2" customFormat="1" ht="19.5">
      <c r="A326" s="38"/>
      <c r="B326" s="39"/>
      <c r="C326" s="40"/>
      <c r="D326" s="190" t="s">
        <v>141</v>
      </c>
      <c r="E326" s="40"/>
      <c r="F326" s="191" t="s">
        <v>727</v>
      </c>
      <c r="G326" s="40"/>
      <c r="H326" s="40"/>
      <c r="I326" s="192"/>
      <c r="J326" s="40"/>
      <c r="K326" s="40"/>
      <c r="L326" s="43"/>
      <c r="M326" s="193"/>
      <c r="N326" s="194"/>
      <c r="O326" s="68"/>
      <c r="P326" s="68"/>
      <c r="Q326" s="68"/>
      <c r="R326" s="68"/>
      <c r="S326" s="68"/>
      <c r="T326" s="69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20" t="s">
        <v>141</v>
      </c>
      <c r="AU326" s="20" t="s">
        <v>88</v>
      </c>
    </row>
    <row r="327" spans="1:65" s="2" customFormat="1" ht="24">
      <c r="A327" s="38"/>
      <c r="B327" s="39"/>
      <c r="C327" s="177" t="s">
        <v>740</v>
      </c>
      <c r="D327" s="177" t="s">
        <v>130</v>
      </c>
      <c r="E327" s="178" t="s">
        <v>741</v>
      </c>
      <c r="F327" s="179" t="s">
        <v>742</v>
      </c>
      <c r="G327" s="180" t="s">
        <v>133</v>
      </c>
      <c r="H327" s="181">
        <v>4</v>
      </c>
      <c r="I327" s="182"/>
      <c r="J327" s="183">
        <f>ROUND(I327*H327,2)</f>
        <v>0</v>
      </c>
      <c r="K327" s="179" t="s">
        <v>32</v>
      </c>
      <c r="L327" s="43"/>
      <c r="M327" s="184" t="s">
        <v>32</v>
      </c>
      <c r="N327" s="185" t="s">
        <v>49</v>
      </c>
      <c r="O327" s="68"/>
      <c r="P327" s="186">
        <f>O327*H327</f>
        <v>0</v>
      </c>
      <c r="Q327" s="186">
        <v>0</v>
      </c>
      <c r="R327" s="186">
        <f>Q327*H327</f>
        <v>0</v>
      </c>
      <c r="S327" s="186">
        <v>0</v>
      </c>
      <c r="T327" s="18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88" t="s">
        <v>292</v>
      </c>
      <c r="AT327" s="188" t="s">
        <v>130</v>
      </c>
      <c r="AU327" s="188" t="s">
        <v>88</v>
      </c>
      <c r="AY327" s="20" t="s">
        <v>127</v>
      </c>
      <c r="BE327" s="189">
        <f>IF(N327="základní",J327,0)</f>
        <v>0</v>
      </c>
      <c r="BF327" s="189">
        <f>IF(N327="snížená",J327,0)</f>
        <v>0</v>
      </c>
      <c r="BG327" s="189">
        <f>IF(N327="zákl. přenesená",J327,0)</f>
        <v>0</v>
      </c>
      <c r="BH327" s="189">
        <f>IF(N327="sníž. přenesená",J327,0)</f>
        <v>0</v>
      </c>
      <c r="BI327" s="189">
        <f>IF(N327="nulová",J327,0)</f>
        <v>0</v>
      </c>
      <c r="BJ327" s="20" t="s">
        <v>86</v>
      </c>
      <c r="BK327" s="189">
        <f>ROUND(I327*H327,2)</f>
        <v>0</v>
      </c>
      <c r="BL327" s="20" t="s">
        <v>292</v>
      </c>
      <c r="BM327" s="188" t="s">
        <v>743</v>
      </c>
    </row>
    <row r="328" spans="1:47" s="2" customFormat="1" ht="19.5">
      <c r="A328" s="38"/>
      <c r="B328" s="39"/>
      <c r="C328" s="40"/>
      <c r="D328" s="190" t="s">
        <v>141</v>
      </c>
      <c r="E328" s="40"/>
      <c r="F328" s="191" t="s">
        <v>727</v>
      </c>
      <c r="G328" s="40"/>
      <c r="H328" s="40"/>
      <c r="I328" s="192"/>
      <c r="J328" s="40"/>
      <c r="K328" s="40"/>
      <c r="L328" s="43"/>
      <c r="M328" s="193"/>
      <c r="N328" s="194"/>
      <c r="O328" s="68"/>
      <c r="P328" s="68"/>
      <c r="Q328" s="68"/>
      <c r="R328" s="68"/>
      <c r="S328" s="68"/>
      <c r="T328" s="69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20" t="s">
        <v>141</v>
      </c>
      <c r="AU328" s="20" t="s">
        <v>88</v>
      </c>
    </row>
    <row r="329" spans="1:65" s="2" customFormat="1" ht="24">
      <c r="A329" s="38"/>
      <c r="B329" s="39"/>
      <c r="C329" s="177" t="s">
        <v>744</v>
      </c>
      <c r="D329" s="177" t="s">
        <v>130</v>
      </c>
      <c r="E329" s="178" t="s">
        <v>745</v>
      </c>
      <c r="F329" s="179" t="s">
        <v>746</v>
      </c>
      <c r="G329" s="180" t="s">
        <v>161</v>
      </c>
      <c r="H329" s="181">
        <v>154</v>
      </c>
      <c r="I329" s="182"/>
      <c r="J329" s="183">
        <f>ROUND(I329*H329,2)</f>
        <v>0</v>
      </c>
      <c r="K329" s="179" t="s">
        <v>32</v>
      </c>
      <c r="L329" s="43"/>
      <c r="M329" s="184" t="s">
        <v>32</v>
      </c>
      <c r="N329" s="185" t="s">
        <v>49</v>
      </c>
      <c r="O329" s="68"/>
      <c r="P329" s="186">
        <f>O329*H329</f>
        <v>0</v>
      </c>
      <c r="Q329" s="186">
        <v>0</v>
      </c>
      <c r="R329" s="186">
        <f>Q329*H329</f>
        <v>0</v>
      </c>
      <c r="S329" s="186">
        <v>0</v>
      </c>
      <c r="T329" s="18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88" t="s">
        <v>292</v>
      </c>
      <c r="AT329" s="188" t="s">
        <v>130</v>
      </c>
      <c r="AU329" s="188" t="s">
        <v>88</v>
      </c>
      <c r="AY329" s="20" t="s">
        <v>127</v>
      </c>
      <c r="BE329" s="189">
        <f>IF(N329="základní",J329,0)</f>
        <v>0</v>
      </c>
      <c r="BF329" s="189">
        <f>IF(N329="snížená",J329,0)</f>
        <v>0</v>
      </c>
      <c r="BG329" s="189">
        <f>IF(N329="zákl. přenesená",J329,0)</f>
        <v>0</v>
      </c>
      <c r="BH329" s="189">
        <f>IF(N329="sníž. přenesená",J329,0)</f>
        <v>0</v>
      </c>
      <c r="BI329" s="189">
        <f>IF(N329="nulová",J329,0)</f>
        <v>0</v>
      </c>
      <c r="BJ329" s="20" t="s">
        <v>86</v>
      </c>
      <c r="BK329" s="189">
        <f>ROUND(I329*H329,2)</f>
        <v>0</v>
      </c>
      <c r="BL329" s="20" t="s">
        <v>292</v>
      </c>
      <c r="BM329" s="188" t="s">
        <v>747</v>
      </c>
    </row>
    <row r="330" spans="1:47" s="2" customFormat="1" ht="19.5">
      <c r="A330" s="38"/>
      <c r="B330" s="39"/>
      <c r="C330" s="40"/>
      <c r="D330" s="190" t="s">
        <v>141</v>
      </c>
      <c r="E330" s="40"/>
      <c r="F330" s="191" t="s">
        <v>748</v>
      </c>
      <c r="G330" s="40"/>
      <c r="H330" s="40"/>
      <c r="I330" s="192"/>
      <c r="J330" s="40"/>
      <c r="K330" s="40"/>
      <c r="L330" s="43"/>
      <c r="M330" s="193"/>
      <c r="N330" s="194"/>
      <c r="O330" s="68"/>
      <c r="P330" s="68"/>
      <c r="Q330" s="68"/>
      <c r="R330" s="68"/>
      <c r="S330" s="68"/>
      <c r="T330" s="69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20" t="s">
        <v>141</v>
      </c>
      <c r="AU330" s="20" t="s">
        <v>88</v>
      </c>
    </row>
    <row r="331" spans="1:65" s="2" customFormat="1" ht="16.5" customHeight="1">
      <c r="A331" s="38"/>
      <c r="B331" s="39"/>
      <c r="C331" s="177" t="s">
        <v>749</v>
      </c>
      <c r="D331" s="177" t="s">
        <v>130</v>
      </c>
      <c r="E331" s="178" t="s">
        <v>750</v>
      </c>
      <c r="F331" s="179" t="s">
        <v>751</v>
      </c>
      <c r="G331" s="180" t="s">
        <v>752</v>
      </c>
      <c r="H331" s="181">
        <v>72</v>
      </c>
      <c r="I331" s="182"/>
      <c r="J331" s="183">
        <f>ROUND(I331*H331,2)</f>
        <v>0</v>
      </c>
      <c r="K331" s="179" t="s">
        <v>32</v>
      </c>
      <c r="L331" s="43"/>
      <c r="M331" s="184" t="s">
        <v>32</v>
      </c>
      <c r="N331" s="185" t="s">
        <v>49</v>
      </c>
      <c r="O331" s="68"/>
      <c r="P331" s="186">
        <f>O331*H331</f>
        <v>0</v>
      </c>
      <c r="Q331" s="186">
        <v>0</v>
      </c>
      <c r="R331" s="186">
        <f>Q331*H331</f>
        <v>0</v>
      </c>
      <c r="S331" s="186">
        <v>0</v>
      </c>
      <c r="T331" s="18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188" t="s">
        <v>292</v>
      </c>
      <c r="AT331" s="188" t="s">
        <v>130</v>
      </c>
      <c r="AU331" s="188" t="s">
        <v>88</v>
      </c>
      <c r="AY331" s="20" t="s">
        <v>127</v>
      </c>
      <c r="BE331" s="189">
        <f>IF(N331="základní",J331,0)</f>
        <v>0</v>
      </c>
      <c r="BF331" s="189">
        <f>IF(N331="snížená",J331,0)</f>
        <v>0</v>
      </c>
      <c r="BG331" s="189">
        <f>IF(N331="zákl. přenesená",J331,0)</f>
        <v>0</v>
      </c>
      <c r="BH331" s="189">
        <f>IF(N331="sníž. přenesená",J331,0)</f>
        <v>0</v>
      </c>
      <c r="BI331" s="189">
        <f>IF(N331="nulová",J331,0)</f>
        <v>0</v>
      </c>
      <c r="BJ331" s="20" t="s">
        <v>86</v>
      </c>
      <c r="BK331" s="189">
        <f>ROUND(I331*H331,2)</f>
        <v>0</v>
      </c>
      <c r="BL331" s="20" t="s">
        <v>292</v>
      </c>
      <c r="BM331" s="188" t="s">
        <v>753</v>
      </c>
    </row>
    <row r="332" spans="1:65" s="2" customFormat="1" ht="16.5" customHeight="1">
      <c r="A332" s="38"/>
      <c r="B332" s="39"/>
      <c r="C332" s="244" t="s">
        <v>754</v>
      </c>
      <c r="D332" s="244" t="s">
        <v>309</v>
      </c>
      <c r="E332" s="245" t="s">
        <v>755</v>
      </c>
      <c r="F332" s="246" t="s">
        <v>756</v>
      </c>
      <c r="G332" s="247" t="s">
        <v>133</v>
      </c>
      <c r="H332" s="248">
        <v>2</v>
      </c>
      <c r="I332" s="249"/>
      <c r="J332" s="250">
        <f>ROUND(I332*H332,2)</f>
        <v>0</v>
      </c>
      <c r="K332" s="246" t="s">
        <v>32</v>
      </c>
      <c r="L332" s="251"/>
      <c r="M332" s="252" t="s">
        <v>32</v>
      </c>
      <c r="N332" s="253" t="s">
        <v>49</v>
      </c>
      <c r="O332" s="68"/>
      <c r="P332" s="186">
        <f>O332*H332</f>
        <v>0</v>
      </c>
      <c r="Q332" s="186">
        <v>0</v>
      </c>
      <c r="R332" s="186">
        <f>Q332*H332</f>
        <v>0</v>
      </c>
      <c r="S332" s="186">
        <v>0</v>
      </c>
      <c r="T332" s="18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88" t="s">
        <v>388</v>
      </c>
      <c r="AT332" s="188" t="s">
        <v>309</v>
      </c>
      <c r="AU332" s="188" t="s">
        <v>88</v>
      </c>
      <c r="AY332" s="20" t="s">
        <v>127</v>
      </c>
      <c r="BE332" s="189">
        <f>IF(N332="základní",J332,0)</f>
        <v>0</v>
      </c>
      <c r="BF332" s="189">
        <f>IF(N332="snížená",J332,0)</f>
        <v>0</v>
      </c>
      <c r="BG332" s="189">
        <f>IF(N332="zákl. přenesená",J332,0)</f>
        <v>0</v>
      </c>
      <c r="BH332" s="189">
        <f>IF(N332="sníž. přenesená",J332,0)</f>
        <v>0</v>
      </c>
      <c r="BI332" s="189">
        <f>IF(N332="nulová",J332,0)</f>
        <v>0</v>
      </c>
      <c r="BJ332" s="20" t="s">
        <v>86</v>
      </c>
      <c r="BK332" s="189">
        <f>ROUND(I332*H332,2)</f>
        <v>0</v>
      </c>
      <c r="BL332" s="20" t="s">
        <v>292</v>
      </c>
      <c r="BM332" s="188" t="s">
        <v>757</v>
      </c>
    </row>
    <row r="333" spans="1:47" s="2" customFormat="1" ht="19.5">
      <c r="A333" s="38"/>
      <c r="B333" s="39"/>
      <c r="C333" s="40"/>
      <c r="D333" s="190" t="s">
        <v>141</v>
      </c>
      <c r="E333" s="40"/>
      <c r="F333" s="191" t="s">
        <v>727</v>
      </c>
      <c r="G333" s="40"/>
      <c r="H333" s="40"/>
      <c r="I333" s="192"/>
      <c r="J333" s="40"/>
      <c r="K333" s="40"/>
      <c r="L333" s="43"/>
      <c r="M333" s="193"/>
      <c r="N333" s="194"/>
      <c r="O333" s="68"/>
      <c r="P333" s="68"/>
      <c r="Q333" s="68"/>
      <c r="R333" s="68"/>
      <c r="S333" s="68"/>
      <c r="T333" s="69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20" t="s">
        <v>141</v>
      </c>
      <c r="AU333" s="20" t="s">
        <v>88</v>
      </c>
    </row>
    <row r="334" spans="1:65" s="2" customFormat="1" ht="16.5" customHeight="1">
      <c r="A334" s="38"/>
      <c r="B334" s="39"/>
      <c r="C334" s="244" t="s">
        <v>758</v>
      </c>
      <c r="D334" s="244" t="s">
        <v>309</v>
      </c>
      <c r="E334" s="245" t="s">
        <v>759</v>
      </c>
      <c r="F334" s="246" t="s">
        <v>760</v>
      </c>
      <c r="G334" s="247" t="s">
        <v>133</v>
      </c>
      <c r="H334" s="248">
        <v>2</v>
      </c>
      <c r="I334" s="249"/>
      <c r="J334" s="250">
        <f>ROUND(I334*H334,2)</f>
        <v>0</v>
      </c>
      <c r="K334" s="246" t="s">
        <v>32</v>
      </c>
      <c r="L334" s="251"/>
      <c r="M334" s="252" t="s">
        <v>32</v>
      </c>
      <c r="N334" s="253" t="s">
        <v>49</v>
      </c>
      <c r="O334" s="68"/>
      <c r="P334" s="186">
        <f>O334*H334</f>
        <v>0</v>
      </c>
      <c r="Q334" s="186">
        <v>0</v>
      </c>
      <c r="R334" s="186">
        <f>Q334*H334</f>
        <v>0</v>
      </c>
      <c r="S334" s="186">
        <v>0</v>
      </c>
      <c r="T334" s="18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88" t="s">
        <v>388</v>
      </c>
      <c r="AT334" s="188" t="s">
        <v>309</v>
      </c>
      <c r="AU334" s="188" t="s">
        <v>88</v>
      </c>
      <c r="AY334" s="20" t="s">
        <v>127</v>
      </c>
      <c r="BE334" s="189">
        <f>IF(N334="základní",J334,0)</f>
        <v>0</v>
      </c>
      <c r="BF334" s="189">
        <f>IF(N334="snížená",J334,0)</f>
        <v>0</v>
      </c>
      <c r="BG334" s="189">
        <f>IF(N334="zákl. přenesená",J334,0)</f>
        <v>0</v>
      </c>
      <c r="BH334" s="189">
        <f>IF(N334="sníž. přenesená",J334,0)</f>
        <v>0</v>
      </c>
      <c r="BI334" s="189">
        <f>IF(N334="nulová",J334,0)</f>
        <v>0</v>
      </c>
      <c r="BJ334" s="20" t="s">
        <v>86</v>
      </c>
      <c r="BK334" s="189">
        <f>ROUND(I334*H334,2)</f>
        <v>0</v>
      </c>
      <c r="BL334" s="20" t="s">
        <v>292</v>
      </c>
      <c r="BM334" s="188" t="s">
        <v>761</v>
      </c>
    </row>
    <row r="335" spans="1:47" s="2" customFormat="1" ht="19.5">
      <c r="A335" s="38"/>
      <c r="B335" s="39"/>
      <c r="C335" s="40"/>
      <c r="D335" s="190" t="s">
        <v>141</v>
      </c>
      <c r="E335" s="40"/>
      <c r="F335" s="191" t="s">
        <v>727</v>
      </c>
      <c r="G335" s="40"/>
      <c r="H335" s="40"/>
      <c r="I335" s="192"/>
      <c r="J335" s="40"/>
      <c r="K335" s="40"/>
      <c r="L335" s="43"/>
      <c r="M335" s="193"/>
      <c r="N335" s="194"/>
      <c r="O335" s="68"/>
      <c r="P335" s="68"/>
      <c r="Q335" s="68"/>
      <c r="R335" s="68"/>
      <c r="S335" s="68"/>
      <c r="T335" s="69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20" t="s">
        <v>141</v>
      </c>
      <c r="AU335" s="20" t="s">
        <v>88</v>
      </c>
    </row>
    <row r="336" spans="1:65" s="2" customFormat="1" ht="16.5" customHeight="1">
      <c r="A336" s="38"/>
      <c r="B336" s="39"/>
      <c r="C336" s="244" t="s">
        <v>762</v>
      </c>
      <c r="D336" s="244" t="s">
        <v>309</v>
      </c>
      <c r="E336" s="245" t="s">
        <v>763</v>
      </c>
      <c r="F336" s="246" t="s">
        <v>760</v>
      </c>
      <c r="G336" s="247" t="s">
        <v>133</v>
      </c>
      <c r="H336" s="248">
        <v>2</v>
      </c>
      <c r="I336" s="249"/>
      <c r="J336" s="250">
        <f>ROUND(I336*H336,2)</f>
        <v>0</v>
      </c>
      <c r="K336" s="246" t="s">
        <v>32</v>
      </c>
      <c r="L336" s="251"/>
      <c r="M336" s="252" t="s">
        <v>32</v>
      </c>
      <c r="N336" s="253" t="s">
        <v>49</v>
      </c>
      <c r="O336" s="68"/>
      <c r="P336" s="186">
        <f>O336*H336</f>
        <v>0</v>
      </c>
      <c r="Q336" s="186">
        <v>0</v>
      </c>
      <c r="R336" s="186">
        <f>Q336*H336</f>
        <v>0</v>
      </c>
      <c r="S336" s="186">
        <v>0</v>
      </c>
      <c r="T336" s="18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88" t="s">
        <v>388</v>
      </c>
      <c r="AT336" s="188" t="s">
        <v>309</v>
      </c>
      <c r="AU336" s="188" t="s">
        <v>88</v>
      </c>
      <c r="AY336" s="20" t="s">
        <v>127</v>
      </c>
      <c r="BE336" s="189">
        <f>IF(N336="základní",J336,0)</f>
        <v>0</v>
      </c>
      <c r="BF336" s="189">
        <f>IF(N336="snížená",J336,0)</f>
        <v>0</v>
      </c>
      <c r="BG336" s="189">
        <f>IF(N336="zákl. přenesená",J336,0)</f>
        <v>0</v>
      </c>
      <c r="BH336" s="189">
        <f>IF(N336="sníž. přenesená",J336,0)</f>
        <v>0</v>
      </c>
      <c r="BI336" s="189">
        <f>IF(N336="nulová",J336,0)</f>
        <v>0</v>
      </c>
      <c r="BJ336" s="20" t="s">
        <v>86</v>
      </c>
      <c r="BK336" s="189">
        <f>ROUND(I336*H336,2)</f>
        <v>0</v>
      </c>
      <c r="BL336" s="20" t="s">
        <v>292</v>
      </c>
      <c r="BM336" s="188" t="s">
        <v>764</v>
      </c>
    </row>
    <row r="337" spans="1:47" s="2" customFormat="1" ht="19.5">
      <c r="A337" s="38"/>
      <c r="B337" s="39"/>
      <c r="C337" s="40"/>
      <c r="D337" s="190" t="s">
        <v>141</v>
      </c>
      <c r="E337" s="40"/>
      <c r="F337" s="191" t="s">
        <v>727</v>
      </c>
      <c r="G337" s="40"/>
      <c r="H337" s="40"/>
      <c r="I337" s="192"/>
      <c r="J337" s="40"/>
      <c r="K337" s="40"/>
      <c r="L337" s="43"/>
      <c r="M337" s="193"/>
      <c r="N337" s="194"/>
      <c r="O337" s="68"/>
      <c r="P337" s="68"/>
      <c r="Q337" s="68"/>
      <c r="R337" s="68"/>
      <c r="S337" s="68"/>
      <c r="T337" s="69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20" t="s">
        <v>141</v>
      </c>
      <c r="AU337" s="20" t="s">
        <v>88</v>
      </c>
    </row>
    <row r="338" spans="1:65" s="2" customFormat="1" ht="16.5" customHeight="1">
      <c r="A338" s="38"/>
      <c r="B338" s="39"/>
      <c r="C338" s="244" t="s">
        <v>765</v>
      </c>
      <c r="D338" s="244" t="s">
        <v>309</v>
      </c>
      <c r="E338" s="245" t="s">
        <v>766</v>
      </c>
      <c r="F338" s="246" t="s">
        <v>767</v>
      </c>
      <c r="G338" s="247" t="s">
        <v>133</v>
      </c>
      <c r="H338" s="248">
        <v>6</v>
      </c>
      <c r="I338" s="249"/>
      <c r="J338" s="250">
        <f>ROUND(I338*H338,2)</f>
        <v>0</v>
      </c>
      <c r="K338" s="246" t="s">
        <v>32</v>
      </c>
      <c r="L338" s="251"/>
      <c r="M338" s="252" t="s">
        <v>32</v>
      </c>
      <c r="N338" s="253" t="s">
        <v>49</v>
      </c>
      <c r="O338" s="68"/>
      <c r="P338" s="186">
        <f>O338*H338</f>
        <v>0</v>
      </c>
      <c r="Q338" s="186">
        <v>0</v>
      </c>
      <c r="R338" s="186">
        <f>Q338*H338</f>
        <v>0</v>
      </c>
      <c r="S338" s="186">
        <v>0</v>
      </c>
      <c r="T338" s="18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88" t="s">
        <v>388</v>
      </c>
      <c r="AT338" s="188" t="s">
        <v>309</v>
      </c>
      <c r="AU338" s="188" t="s">
        <v>88</v>
      </c>
      <c r="AY338" s="20" t="s">
        <v>127</v>
      </c>
      <c r="BE338" s="189">
        <f>IF(N338="základní",J338,0)</f>
        <v>0</v>
      </c>
      <c r="BF338" s="189">
        <f>IF(N338="snížená",J338,0)</f>
        <v>0</v>
      </c>
      <c r="BG338" s="189">
        <f>IF(N338="zákl. přenesená",J338,0)</f>
        <v>0</v>
      </c>
      <c r="BH338" s="189">
        <f>IF(N338="sníž. přenesená",J338,0)</f>
        <v>0</v>
      </c>
      <c r="BI338" s="189">
        <f>IF(N338="nulová",J338,0)</f>
        <v>0</v>
      </c>
      <c r="BJ338" s="20" t="s">
        <v>86</v>
      </c>
      <c r="BK338" s="189">
        <f>ROUND(I338*H338,2)</f>
        <v>0</v>
      </c>
      <c r="BL338" s="20" t="s">
        <v>292</v>
      </c>
      <c r="BM338" s="188" t="s">
        <v>768</v>
      </c>
    </row>
    <row r="339" spans="1:47" s="2" customFormat="1" ht="19.5">
      <c r="A339" s="38"/>
      <c r="B339" s="39"/>
      <c r="C339" s="40"/>
      <c r="D339" s="190" t="s">
        <v>141</v>
      </c>
      <c r="E339" s="40"/>
      <c r="F339" s="191" t="s">
        <v>727</v>
      </c>
      <c r="G339" s="40"/>
      <c r="H339" s="40"/>
      <c r="I339" s="192"/>
      <c r="J339" s="40"/>
      <c r="K339" s="40"/>
      <c r="L339" s="43"/>
      <c r="M339" s="257"/>
      <c r="N339" s="258"/>
      <c r="O339" s="197"/>
      <c r="P339" s="197"/>
      <c r="Q339" s="197"/>
      <c r="R339" s="197"/>
      <c r="S339" s="197"/>
      <c r="T339" s="259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20" t="s">
        <v>141</v>
      </c>
      <c r="AU339" s="20" t="s">
        <v>88</v>
      </c>
    </row>
    <row r="340" spans="1:31" s="2" customFormat="1" ht="6.95" customHeight="1">
      <c r="A340" s="38"/>
      <c r="B340" s="51"/>
      <c r="C340" s="52"/>
      <c r="D340" s="52"/>
      <c r="E340" s="52"/>
      <c r="F340" s="52"/>
      <c r="G340" s="52"/>
      <c r="H340" s="52"/>
      <c r="I340" s="52"/>
      <c r="J340" s="52"/>
      <c r="K340" s="52"/>
      <c r="L340" s="43"/>
      <c r="M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</row>
  </sheetData>
  <sheetProtection algorithmName="SHA-512" hashValue="vAQM/ddbhhX4c2aVVbvE9T2+7o0mR5Q4wy6jgozWSSIBxg7cCzV7YrFi+ztldZgVI50+AVXnKWpPOERKn2/aFw==" saltValue="Sd0J9hZEB6Xpceye8MBeCrDXyzXchtnIZLgH3KA+bGzxl18rvD7T6cIEHCWBKIf2r1QJhrv1OqKR/zHQsZi7hg==" spinCount="100000" sheet="1" objects="1" scenarios="1" formatColumns="0" formatRows="0" autoFilter="0"/>
  <autoFilter ref="C91:K339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0" t="s">
        <v>98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3"/>
      <c r="AT3" s="20" t="s">
        <v>88</v>
      </c>
    </row>
    <row r="4" spans="2:46" s="1" customFormat="1" ht="24.95" customHeight="1">
      <c r="B4" s="23"/>
      <c r="D4" s="107" t="s">
        <v>99</v>
      </c>
      <c r="L4" s="23"/>
      <c r="M4" s="108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9" t="s">
        <v>16</v>
      </c>
      <c r="L6" s="23"/>
    </row>
    <row r="7" spans="2:12" s="1" customFormat="1" ht="16.5" customHeight="1">
      <c r="B7" s="23"/>
      <c r="E7" s="408" t="str">
        <f>'Rekapitulace stavby'!K6</f>
        <v>Pěstební skleník SLŠ Žlutice</v>
      </c>
      <c r="F7" s="409"/>
      <c r="G7" s="409"/>
      <c r="H7" s="409"/>
      <c r="L7" s="23"/>
    </row>
    <row r="8" spans="1:31" s="2" customFormat="1" ht="12" customHeight="1">
      <c r="A8" s="38"/>
      <c r="B8" s="43"/>
      <c r="C8" s="38"/>
      <c r="D8" s="109" t="s">
        <v>100</v>
      </c>
      <c r="E8" s="38"/>
      <c r="F8" s="38"/>
      <c r="G8" s="38"/>
      <c r="H8" s="38"/>
      <c r="I8" s="38"/>
      <c r="J8" s="38"/>
      <c r="K8" s="38"/>
      <c r="L8" s="11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3"/>
      <c r="C9" s="38"/>
      <c r="D9" s="38"/>
      <c r="E9" s="410" t="s">
        <v>769</v>
      </c>
      <c r="F9" s="411"/>
      <c r="G9" s="411"/>
      <c r="H9" s="411"/>
      <c r="I9" s="38"/>
      <c r="J9" s="38"/>
      <c r="K9" s="38"/>
      <c r="L9" s="11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1.25">
      <c r="A10" s="38"/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11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3"/>
      <c r="C11" s="38"/>
      <c r="D11" s="109" t="s">
        <v>18</v>
      </c>
      <c r="E11" s="38"/>
      <c r="F11" s="111" t="s">
        <v>32</v>
      </c>
      <c r="G11" s="38"/>
      <c r="H11" s="38"/>
      <c r="I11" s="109" t="s">
        <v>20</v>
      </c>
      <c r="J11" s="111" t="s">
        <v>32</v>
      </c>
      <c r="K11" s="38"/>
      <c r="L11" s="11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3"/>
      <c r="C12" s="38"/>
      <c r="D12" s="109" t="s">
        <v>22</v>
      </c>
      <c r="E12" s="38"/>
      <c r="F12" s="111" t="s">
        <v>23</v>
      </c>
      <c r="G12" s="38"/>
      <c r="H12" s="38"/>
      <c r="I12" s="109" t="s">
        <v>24</v>
      </c>
      <c r="J12" s="112" t="str">
        <f>'Rekapitulace stavby'!AN8</f>
        <v>20.4.2021</v>
      </c>
      <c r="K12" s="38"/>
      <c r="L12" s="11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9" customHeight="1">
      <c r="A13" s="38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11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09" t="s">
        <v>30</v>
      </c>
      <c r="E14" s="38"/>
      <c r="F14" s="38"/>
      <c r="G14" s="38"/>
      <c r="H14" s="38"/>
      <c r="I14" s="109" t="s">
        <v>31</v>
      </c>
      <c r="J14" s="111" t="str">
        <f>IF('Rekapitulace stavby'!AN10="","",'Rekapitulace stavby'!AN10)</f>
        <v/>
      </c>
      <c r="K14" s="38"/>
      <c r="L14" s="11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3"/>
      <c r="C15" s="38"/>
      <c r="D15" s="38"/>
      <c r="E15" s="111" t="str">
        <f>IF('Rekapitulace stavby'!E11="","",'Rekapitulace stavby'!E11)</f>
        <v xml:space="preserve"> </v>
      </c>
      <c r="F15" s="38"/>
      <c r="G15" s="38"/>
      <c r="H15" s="38"/>
      <c r="I15" s="109" t="s">
        <v>34</v>
      </c>
      <c r="J15" s="111" t="str">
        <f>IF('Rekapitulace stavby'!AN11="","",'Rekapitulace stavby'!AN11)</f>
        <v/>
      </c>
      <c r="K15" s="38"/>
      <c r="L15" s="11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11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3"/>
      <c r="C17" s="38"/>
      <c r="D17" s="109" t="s">
        <v>35</v>
      </c>
      <c r="E17" s="38"/>
      <c r="F17" s="38"/>
      <c r="G17" s="38"/>
      <c r="H17" s="38"/>
      <c r="I17" s="109" t="s">
        <v>31</v>
      </c>
      <c r="J17" s="33" t="str">
        <f>'Rekapitulace stavby'!AN13</f>
        <v>Vyplň údaj</v>
      </c>
      <c r="K17" s="38"/>
      <c r="L17" s="11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3"/>
      <c r="C18" s="38"/>
      <c r="D18" s="38"/>
      <c r="E18" s="412" t="str">
        <f>'Rekapitulace stavby'!E14</f>
        <v>Vyplň údaj</v>
      </c>
      <c r="F18" s="413"/>
      <c r="G18" s="413"/>
      <c r="H18" s="413"/>
      <c r="I18" s="109" t="s">
        <v>34</v>
      </c>
      <c r="J18" s="33" t="str">
        <f>'Rekapitulace stavby'!AN14</f>
        <v>Vyplň údaj</v>
      </c>
      <c r="K18" s="38"/>
      <c r="L18" s="11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3"/>
      <c r="C19" s="38"/>
      <c r="D19" s="38"/>
      <c r="E19" s="38"/>
      <c r="F19" s="38"/>
      <c r="G19" s="38"/>
      <c r="H19" s="38"/>
      <c r="I19" s="38"/>
      <c r="J19" s="38"/>
      <c r="K19" s="38"/>
      <c r="L19" s="11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3"/>
      <c r="C20" s="38"/>
      <c r="D20" s="109" t="s">
        <v>37</v>
      </c>
      <c r="E20" s="38"/>
      <c r="F20" s="38"/>
      <c r="G20" s="38"/>
      <c r="H20" s="38"/>
      <c r="I20" s="109" t="s">
        <v>31</v>
      </c>
      <c r="J20" s="111" t="str">
        <f>IF('Rekapitulace stavby'!AN16="","",'Rekapitulace stavby'!AN16)</f>
        <v>10168834</v>
      </c>
      <c r="K20" s="38"/>
      <c r="L20" s="11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3"/>
      <c r="C21" s="38"/>
      <c r="D21" s="38"/>
      <c r="E21" s="111" t="str">
        <f>IF('Rekapitulace stavby'!E17="","",'Rekapitulace stavby'!E17)</f>
        <v>Jan Tříska</v>
      </c>
      <c r="F21" s="38"/>
      <c r="G21" s="38"/>
      <c r="H21" s="38"/>
      <c r="I21" s="109" t="s">
        <v>34</v>
      </c>
      <c r="J21" s="111" t="str">
        <f>IF('Rekapitulace stavby'!AN17="","",'Rekapitulace stavby'!AN17)</f>
        <v/>
      </c>
      <c r="K21" s="38"/>
      <c r="L21" s="11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11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3"/>
      <c r="C23" s="38"/>
      <c r="D23" s="109" t="s">
        <v>41</v>
      </c>
      <c r="E23" s="38"/>
      <c r="F23" s="38"/>
      <c r="G23" s="38"/>
      <c r="H23" s="38"/>
      <c r="I23" s="109" t="s">
        <v>31</v>
      </c>
      <c r="J23" s="111" t="str">
        <f>IF('Rekapitulace stavby'!AN19="","",'Rekapitulace stavby'!AN19)</f>
        <v/>
      </c>
      <c r="K23" s="38"/>
      <c r="L23" s="11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3"/>
      <c r="C24" s="38"/>
      <c r="D24" s="38"/>
      <c r="E24" s="111" t="str">
        <f>IF('Rekapitulace stavby'!E20="","",'Rekapitulace stavby'!E20)</f>
        <v xml:space="preserve"> </v>
      </c>
      <c r="F24" s="38"/>
      <c r="G24" s="38"/>
      <c r="H24" s="38"/>
      <c r="I24" s="109" t="s">
        <v>34</v>
      </c>
      <c r="J24" s="111" t="str">
        <f>IF('Rekapitulace stavby'!AN20="","",'Rekapitulace stavby'!AN20)</f>
        <v/>
      </c>
      <c r="K24" s="38"/>
      <c r="L24" s="11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3"/>
      <c r="C25" s="38"/>
      <c r="D25" s="38"/>
      <c r="E25" s="38"/>
      <c r="F25" s="38"/>
      <c r="G25" s="38"/>
      <c r="H25" s="38"/>
      <c r="I25" s="38"/>
      <c r="J25" s="38"/>
      <c r="K25" s="38"/>
      <c r="L25" s="11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3"/>
      <c r="C26" s="38"/>
      <c r="D26" s="109" t="s">
        <v>42</v>
      </c>
      <c r="E26" s="38"/>
      <c r="F26" s="38"/>
      <c r="G26" s="38"/>
      <c r="H26" s="38"/>
      <c r="I26" s="38"/>
      <c r="J26" s="38"/>
      <c r="K26" s="38"/>
      <c r="L26" s="11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3"/>
      <c r="B27" s="114"/>
      <c r="C27" s="113"/>
      <c r="D27" s="113"/>
      <c r="E27" s="414" t="s">
        <v>32</v>
      </c>
      <c r="F27" s="414"/>
      <c r="G27" s="414"/>
      <c r="H27" s="414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11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3"/>
      <c r="C29" s="38"/>
      <c r="D29" s="116"/>
      <c r="E29" s="116"/>
      <c r="F29" s="116"/>
      <c r="G29" s="116"/>
      <c r="H29" s="116"/>
      <c r="I29" s="116"/>
      <c r="J29" s="116"/>
      <c r="K29" s="116"/>
      <c r="L29" s="11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35" customHeight="1">
      <c r="A30" s="38"/>
      <c r="B30" s="43"/>
      <c r="C30" s="38"/>
      <c r="D30" s="117" t="s">
        <v>44</v>
      </c>
      <c r="E30" s="38"/>
      <c r="F30" s="38"/>
      <c r="G30" s="38"/>
      <c r="H30" s="38"/>
      <c r="I30" s="38"/>
      <c r="J30" s="118">
        <f>ROUND(J94,2)</f>
        <v>0</v>
      </c>
      <c r="K30" s="38"/>
      <c r="L30" s="11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16"/>
      <c r="E31" s="116"/>
      <c r="F31" s="116"/>
      <c r="G31" s="116"/>
      <c r="H31" s="116"/>
      <c r="I31" s="116"/>
      <c r="J31" s="116"/>
      <c r="K31" s="116"/>
      <c r="L31" s="11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5" customHeight="1">
      <c r="A32" s="38"/>
      <c r="B32" s="43"/>
      <c r="C32" s="38"/>
      <c r="D32" s="38"/>
      <c r="E32" s="38"/>
      <c r="F32" s="119" t="s">
        <v>46</v>
      </c>
      <c r="G32" s="38"/>
      <c r="H32" s="38"/>
      <c r="I32" s="119" t="s">
        <v>45</v>
      </c>
      <c r="J32" s="119" t="s">
        <v>47</v>
      </c>
      <c r="K32" s="38"/>
      <c r="L32" s="11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5" customHeight="1">
      <c r="A33" s="38"/>
      <c r="B33" s="43"/>
      <c r="C33" s="38"/>
      <c r="D33" s="120" t="s">
        <v>48</v>
      </c>
      <c r="E33" s="109" t="s">
        <v>49</v>
      </c>
      <c r="F33" s="121">
        <f>ROUND((SUM(BE94:BE249)),2)</f>
        <v>0</v>
      </c>
      <c r="G33" s="38"/>
      <c r="H33" s="38"/>
      <c r="I33" s="122">
        <v>0.21</v>
      </c>
      <c r="J33" s="121">
        <f>ROUND(((SUM(BE94:BE249))*I33),2)</f>
        <v>0</v>
      </c>
      <c r="K33" s="38"/>
      <c r="L33" s="11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109" t="s">
        <v>50</v>
      </c>
      <c r="F34" s="121">
        <f>ROUND((SUM(BF94:BF249)),2)</f>
        <v>0</v>
      </c>
      <c r="G34" s="38"/>
      <c r="H34" s="38"/>
      <c r="I34" s="122">
        <v>0.15</v>
      </c>
      <c r="J34" s="121">
        <f>ROUND(((SUM(BF94:BF249))*I34),2)</f>
        <v>0</v>
      </c>
      <c r="K34" s="38"/>
      <c r="L34" s="11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 hidden="1">
      <c r="A35" s="38"/>
      <c r="B35" s="43"/>
      <c r="C35" s="38"/>
      <c r="D35" s="38"/>
      <c r="E35" s="109" t="s">
        <v>51</v>
      </c>
      <c r="F35" s="121">
        <f>ROUND((SUM(BG94:BG249)),2)</f>
        <v>0</v>
      </c>
      <c r="G35" s="38"/>
      <c r="H35" s="38"/>
      <c r="I35" s="122">
        <v>0.21</v>
      </c>
      <c r="J35" s="121">
        <f>0</f>
        <v>0</v>
      </c>
      <c r="K35" s="38"/>
      <c r="L35" s="11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 hidden="1">
      <c r="A36" s="38"/>
      <c r="B36" s="43"/>
      <c r="C36" s="38"/>
      <c r="D36" s="38"/>
      <c r="E36" s="109" t="s">
        <v>52</v>
      </c>
      <c r="F36" s="121">
        <f>ROUND((SUM(BH94:BH249)),2)</f>
        <v>0</v>
      </c>
      <c r="G36" s="38"/>
      <c r="H36" s="38"/>
      <c r="I36" s="122">
        <v>0.15</v>
      </c>
      <c r="J36" s="121">
        <f>0</f>
        <v>0</v>
      </c>
      <c r="K36" s="38"/>
      <c r="L36" s="11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09" t="s">
        <v>53</v>
      </c>
      <c r="F37" s="121">
        <f>ROUND((SUM(BI94:BI249)),2)</f>
        <v>0</v>
      </c>
      <c r="G37" s="38"/>
      <c r="H37" s="38"/>
      <c r="I37" s="122">
        <v>0</v>
      </c>
      <c r="J37" s="121">
        <f>0</f>
        <v>0</v>
      </c>
      <c r="K37" s="38"/>
      <c r="L37" s="11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11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35" customHeight="1">
      <c r="A39" s="38"/>
      <c r="B39" s="43"/>
      <c r="C39" s="123"/>
      <c r="D39" s="124" t="s">
        <v>54</v>
      </c>
      <c r="E39" s="125"/>
      <c r="F39" s="125"/>
      <c r="G39" s="126" t="s">
        <v>55</v>
      </c>
      <c r="H39" s="127" t="s">
        <v>56</v>
      </c>
      <c r="I39" s="125"/>
      <c r="J39" s="128">
        <f>SUM(J30:J37)</f>
        <v>0</v>
      </c>
      <c r="K39" s="129"/>
      <c r="L39" s="11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5" customHeight="1">
      <c r="A40" s="38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1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6" t="s">
        <v>102</v>
      </c>
      <c r="D45" s="40"/>
      <c r="E45" s="40"/>
      <c r="F45" s="40"/>
      <c r="G45" s="40"/>
      <c r="H45" s="40"/>
      <c r="I45" s="40"/>
      <c r="J45" s="40"/>
      <c r="K45" s="40"/>
      <c r="L45" s="11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1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1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415" t="str">
        <f>E7</f>
        <v>Pěstební skleník SLŠ Žlutice</v>
      </c>
      <c r="F48" s="416"/>
      <c r="G48" s="416"/>
      <c r="H48" s="416"/>
      <c r="I48" s="40"/>
      <c r="J48" s="40"/>
      <c r="K48" s="40"/>
      <c r="L48" s="11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1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368" t="str">
        <f>E9</f>
        <v>04 - Profese</v>
      </c>
      <c r="F50" s="417"/>
      <c r="G50" s="417"/>
      <c r="H50" s="417"/>
      <c r="I50" s="40"/>
      <c r="J50" s="40"/>
      <c r="K50" s="40"/>
      <c r="L50" s="11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1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30" t="str">
        <f>F12</f>
        <v>Žižkov č.p. 345, Žlutice</v>
      </c>
      <c r="G52" s="40"/>
      <c r="H52" s="40"/>
      <c r="I52" s="32" t="s">
        <v>24</v>
      </c>
      <c r="J52" s="63" t="str">
        <f>IF(J12="","",J12)</f>
        <v>20.4.2021</v>
      </c>
      <c r="K52" s="40"/>
      <c r="L52" s="11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1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2" customHeight="1">
      <c r="A54" s="38"/>
      <c r="B54" s="39"/>
      <c r="C54" s="32" t="s">
        <v>30</v>
      </c>
      <c r="D54" s="40"/>
      <c r="E54" s="40"/>
      <c r="F54" s="30" t="str">
        <f>E15</f>
        <v xml:space="preserve"> </v>
      </c>
      <c r="G54" s="40"/>
      <c r="H54" s="40"/>
      <c r="I54" s="32" t="s">
        <v>37</v>
      </c>
      <c r="J54" s="36" t="str">
        <f>E21</f>
        <v>Jan Tříska</v>
      </c>
      <c r="K54" s="40"/>
      <c r="L54" s="11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2" customHeight="1">
      <c r="A55" s="38"/>
      <c r="B55" s="39"/>
      <c r="C55" s="32" t="s">
        <v>35</v>
      </c>
      <c r="D55" s="40"/>
      <c r="E55" s="40"/>
      <c r="F55" s="30" t="str">
        <f>IF(E18="","",E18)</f>
        <v>Vyplň údaj</v>
      </c>
      <c r="G55" s="40"/>
      <c r="H55" s="40"/>
      <c r="I55" s="32" t="s">
        <v>41</v>
      </c>
      <c r="J55" s="36" t="str">
        <f>E24</f>
        <v xml:space="preserve"> </v>
      </c>
      <c r="K55" s="40"/>
      <c r="L55" s="11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5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1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4" t="s">
        <v>103</v>
      </c>
      <c r="D57" s="135"/>
      <c r="E57" s="135"/>
      <c r="F57" s="135"/>
      <c r="G57" s="135"/>
      <c r="H57" s="135"/>
      <c r="I57" s="135"/>
      <c r="J57" s="136" t="s">
        <v>104</v>
      </c>
      <c r="K57" s="135"/>
      <c r="L57" s="11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1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9" customHeight="1">
      <c r="A59" s="38"/>
      <c r="B59" s="39"/>
      <c r="C59" s="137" t="s">
        <v>76</v>
      </c>
      <c r="D59" s="40"/>
      <c r="E59" s="40"/>
      <c r="F59" s="40"/>
      <c r="G59" s="40"/>
      <c r="H59" s="40"/>
      <c r="I59" s="40"/>
      <c r="J59" s="81">
        <f>J94</f>
        <v>0</v>
      </c>
      <c r="K59" s="40"/>
      <c r="L59" s="11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20" t="s">
        <v>105</v>
      </c>
    </row>
    <row r="60" spans="2:12" s="9" customFormat="1" ht="24.95" customHeight="1">
      <c r="B60" s="138"/>
      <c r="C60" s="139"/>
      <c r="D60" s="140" t="s">
        <v>186</v>
      </c>
      <c r="E60" s="141"/>
      <c r="F60" s="141"/>
      <c r="G60" s="141"/>
      <c r="H60" s="141"/>
      <c r="I60" s="141"/>
      <c r="J60" s="142">
        <f>J95</f>
        <v>0</v>
      </c>
      <c r="K60" s="139"/>
      <c r="L60" s="143"/>
    </row>
    <row r="61" spans="2:12" s="10" customFormat="1" ht="19.9" customHeight="1">
      <c r="B61" s="144"/>
      <c r="C61" s="145"/>
      <c r="D61" s="146" t="s">
        <v>770</v>
      </c>
      <c r="E61" s="147"/>
      <c r="F61" s="147"/>
      <c r="G61" s="147"/>
      <c r="H61" s="147"/>
      <c r="I61" s="147"/>
      <c r="J61" s="148">
        <f>J96</f>
        <v>0</v>
      </c>
      <c r="K61" s="145"/>
      <c r="L61" s="149"/>
    </row>
    <row r="62" spans="2:12" s="10" customFormat="1" ht="14.85" customHeight="1">
      <c r="B62" s="144"/>
      <c r="C62" s="145"/>
      <c r="D62" s="146" t="s">
        <v>771</v>
      </c>
      <c r="E62" s="147"/>
      <c r="F62" s="147"/>
      <c r="G62" s="147"/>
      <c r="H62" s="147"/>
      <c r="I62" s="147"/>
      <c r="J62" s="148">
        <f>J97</f>
        <v>0</v>
      </c>
      <c r="K62" s="145"/>
      <c r="L62" s="149"/>
    </row>
    <row r="63" spans="2:12" s="10" customFormat="1" ht="14.85" customHeight="1">
      <c r="B63" s="144"/>
      <c r="C63" s="145"/>
      <c r="D63" s="146" t="s">
        <v>772</v>
      </c>
      <c r="E63" s="147"/>
      <c r="F63" s="147"/>
      <c r="G63" s="147"/>
      <c r="H63" s="147"/>
      <c r="I63" s="147"/>
      <c r="J63" s="148">
        <f>J173</f>
        <v>0</v>
      </c>
      <c r="K63" s="145"/>
      <c r="L63" s="149"/>
    </row>
    <row r="64" spans="2:12" s="10" customFormat="1" ht="19.9" customHeight="1">
      <c r="B64" s="144"/>
      <c r="C64" s="145"/>
      <c r="D64" s="146" t="s">
        <v>773</v>
      </c>
      <c r="E64" s="147"/>
      <c r="F64" s="147"/>
      <c r="G64" s="147"/>
      <c r="H64" s="147"/>
      <c r="I64" s="147"/>
      <c r="J64" s="148">
        <f>J181</f>
        <v>0</v>
      </c>
      <c r="K64" s="145"/>
      <c r="L64" s="149"/>
    </row>
    <row r="65" spans="2:12" s="10" customFormat="1" ht="14.85" customHeight="1">
      <c r="B65" s="144"/>
      <c r="C65" s="145"/>
      <c r="D65" s="146" t="s">
        <v>774</v>
      </c>
      <c r="E65" s="147"/>
      <c r="F65" s="147"/>
      <c r="G65" s="147"/>
      <c r="H65" s="147"/>
      <c r="I65" s="147"/>
      <c r="J65" s="148">
        <f>J182</f>
        <v>0</v>
      </c>
      <c r="K65" s="145"/>
      <c r="L65" s="149"/>
    </row>
    <row r="66" spans="2:12" s="10" customFormat="1" ht="14.85" customHeight="1">
      <c r="B66" s="144"/>
      <c r="C66" s="145"/>
      <c r="D66" s="146" t="s">
        <v>775</v>
      </c>
      <c r="E66" s="147"/>
      <c r="F66" s="147"/>
      <c r="G66" s="147"/>
      <c r="H66" s="147"/>
      <c r="I66" s="147"/>
      <c r="J66" s="148">
        <f>J188</f>
        <v>0</v>
      </c>
      <c r="K66" s="145"/>
      <c r="L66" s="149"/>
    </row>
    <row r="67" spans="2:12" s="10" customFormat="1" ht="14.85" customHeight="1">
      <c r="B67" s="144"/>
      <c r="C67" s="145"/>
      <c r="D67" s="146" t="s">
        <v>776</v>
      </c>
      <c r="E67" s="147"/>
      <c r="F67" s="147"/>
      <c r="G67" s="147"/>
      <c r="H67" s="147"/>
      <c r="I67" s="147"/>
      <c r="J67" s="148">
        <f>J193</f>
        <v>0</v>
      </c>
      <c r="K67" s="145"/>
      <c r="L67" s="149"/>
    </row>
    <row r="68" spans="2:12" s="10" customFormat="1" ht="14.85" customHeight="1">
      <c r="B68" s="144"/>
      <c r="C68" s="145"/>
      <c r="D68" s="146" t="s">
        <v>777</v>
      </c>
      <c r="E68" s="147"/>
      <c r="F68" s="147"/>
      <c r="G68" s="147"/>
      <c r="H68" s="147"/>
      <c r="I68" s="147"/>
      <c r="J68" s="148">
        <f>J201</f>
        <v>0</v>
      </c>
      <c r="K68" s="145"/>
      <c r="L68" s="149"/>
    </row>
    <row r="69" spans="2:12" s="10" customFormat="1" ht="19.9" customHeight="1">
      <c r="B69" s="144"/>
      <c r="C69" s="145"/>
      <c r="D69" s="146" t="s">
        <v>778</v>
      </c>
      <c r="E69" s="147"/>
      <c r="F69" s="147"/>
      <c r="G69" s="147"/>
      <c r="H69" s="147"/>
      <c r="I69" s="147"/>
      <c r="J69" s="148">
        <f>J208</f>
        <v>0</v>
      </c>
      <c r="K69" s="145"/>
      <c r="L69" s="149"/>
    </row>
    <row r="70" spans="2:12" s="10" customFormat="1" ht="14.85" customHeight="1">
      <c r="B70" s="144"/>
      <c r="C70" s="145"/>
      <c r="D70" s="146" t="s">
        <v>779</v>
      </c>
      <c r="E70" s="147"/>
      <c r="F70" s="147"/>
      <c r="G70" s="147"/>
      <c r="H70" s="147"/>
      <c r="I70" s="147"/>
      <c r="J70" s="148">
        <f>J209</f>
        <v>0</v>
      </c>
      <c r="K70" s="145"/>
      <c r="L70" s="149"/>
    </row>
    <row r="71" spans="2:12" s="10" customFormat="1" ht="21.75" customHeight="1">
      <c r="B71" s="144"/>
      <c r="C71" s="145"/>
      <c r="D71" s="146" t="s">
        <v>780</v>
      </c>
      <c r="E71" s="147"/>
      <c r="F71" s="147"/>
      <c r="G71" s="147"/>
      <c r="H71" s="147"/>
      <c r="I71" s="147"/>
      <c r="J71" s="148">
        <f>J210</f>
        <v>0</v>
      </c>
      <c r="K71" s="145"/>
      <c r="L71" s="149"/>
    </row>
    <row r="72" spans="2:12" s="10" customFormat="1" ht="21.75" customHeight="1">
      <c r="B72" s="144"/>
      <c r="C72" s="145"/>
      <c r="D72" s="146" t="s">
        <v>781</v>
      </c>
      <c r="E72" s="147"/>
      <c r="F72" s="147"/>
      <c r="G72" s="147"/>
      <c r="H72" s="147"/>
      <c r="I72" s="147"/>
      <c r="J72" s="148">
        <f>J226</f>
        <v>0</v>
      </c>
      <c r="K72" s="145"/>
      <c r="L72" s="149"/>
    </row>
    <row r="73" spans="2:12" s="10" customFormat="1" ht="21.75" customHeight="1">
      <c r="B73" s="144"/>
      <c r="C73" s="145"/>
      <c r="D73" s="146" t="s">
        <v>782</v>
      </c>
      <c r="E73" s="147"/>
      <c r="F73" s="147"/>
      <c r="G73" s="147"/>
      <c r="H73" s="147"/>
      <c r="I73" s="147"/>
      <c r="J73" s="148">
        <f>J235</f>
        <v>0</v>
      </c>
      <c r="K73" s="145"/>
      <c r="L73" s="149"/>
    </row>
    <row r="74" spans="2:12" s="10" customFormat="1" ht="14.85" customHeight="1">
      <c r="B74" s="144"/>
      <c r="C74" s="145"/>
      <c r="D74" s="146" t="s">
        <v>783</v>
      </c>
      <c r="E74" s="147"/>
      <c r="F74" s="147"/>
      <c r="G74" s="147"/>
      <c r="H74" s="147"/>
      <c r="I74" s="147"/>
      <c r="J74" s="148">
        <f>J243</f>
        <v>0</v>
      </c>
      <c r="K74" s="145"/>
      <c r="L74" s="149"/>
    </row>
    <row r="75" spans="1:31" s="2" customFormat="1" ht="21.7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1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11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6" t="s">
        <v>112</v>
      </c>
      <c r="D81" s="40"/>
      <c r="E81" s="40"/>
      <c r="F81" s="40"/>
      <c r="G81" s="40"/>
      <c r="H81" s="40"/>
      <c r="I81" s="40"/>
      <c r="J81" s="40"/>
      <c r="K81" s="40"/>
      <c r="L81" s="11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1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1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415" t="str">
        <f>E7</f>
        <v>Pěstební skleník SLŠ Žlutice</v>
      </c>
      <c r="F84" s="416"/>
      <c r="G84" s="416"/>
      <c r="H84" s="416"/>
      <c r="I84" s="40"/>
      <c r="J84" s="40"/>
      <c r="K84" s="40"/>
      <c r="L84" s="11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100</v>
      </c>
      <c r="D85" s="40"/>
      <c r="E85" s="40"/>
      <c r="F85" s="40"/>
      <c r="G85" s="40"/>
      <c r="H85" s="40"/>
      <c r="I85" s="40"/>
      <c r="J85" s="40"/>
      <c r="K85" s="40"/>
      <c r="L85" s="11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368" t="str">
        <f>E9</f>
        <v>04 - Profese</v>
      </c>
      <c r="F86" s="417"/>
      <c r="G86" s="417"/>
      <c r="H86" s="417"/>
      <c r="I86" s="40"/>
      <c r="J86" s="40"/>
      <c r="K86" s="40"/>
      <c r="L86" s="11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1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22</v>
      </c>
      <c r="D88" s="40"/>
      <c r="E88" s="40"/>
      <c r="F88" s="30" t="str">
        <f>F12</f>
        <v>Žižkov č.p. 345, Žlutice</v>
      </c>
      <c r="G88" s="40"/>
      <c r="H88" s="40"/>
      <c r="I88" s="32" t="s">
        <v>24</v>
      </c>
      <c r="J88" s="63" t="str">
        <f>IF(J12="","",J12)</f>
        <v>20.4.2021</v>
      </c>
      <c r="K88" s="40"/>
      <c r="L88" s="11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1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2" customHeight="1">
      <c r="A90" s="38"/>
      <c r="B90" s="39"/>
      <c r="C90" s="32" t="s">
        <v>30</v>
      </c>
      <c r="D90" s="40"/>
      <c r="E90" s="40"/>
      <c r="F90" s="30" t="str">
        <f>E15</f>
        <v xml:space="preserve"> </v>
      </c>
      <c r="G90" s="40"/>
      <c r="H90" s="40"/>
      <c r="I90" s="32" t="s">
        <v>37</v>
      </c>
      <c r="J90" s="36" t="str">
        <f>E21</f>
        <v>Jan Tříska</v>
      </c>
      <c r="K90" s="40"/>
      <c r="L90" s="11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2" customHeight="1">
      <c r="A91" s="38"/>
      <c r="B91" s="39"/>
      <c r="C91" s="32" t="s">
        <v>35</v>
      </c>
      <c r="D91" s="40"/>
      <c r="E91" s="40"/>
      <c r="F91" s="30" t="str">
        <f>IF(E18="","",E18)</f>
        <v>Vyplň údaj</v>
      </c>
      <c r="G91" s="40"/>
      <c r="H91" s="40"/>
      <c r="I91" s="32" t="s">
        <v>41</v>
      </c>
      <c r="J91" s="36" t="str">
        <f>E24</f>
        <v xml:space="preserve"> </v>
      </c>
      <c r="K91" s="40"/>
      <c r="L91" s="11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1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50"/>
      <c r="B93" s="151"/>
      <c r="C93" s="152" t="s">
        <v>113</v>
      </c>
      <c r="D93" s="153" t="s">
        <v>63</v>
      </c>
      <c r="E93" s="153" t="s">
        <v>59</v>
      </c>
      <c r="F93" s="153" t="s">
        <v>60</v>
      </c>
      <c r="G93" s="153" t="s">
        <v>114</v>
      </c>
      <c r="H93" s="153" t="s">
        <v>115</v>
      </c>
      <c r="I93" s="153" t="s">
        <v>116</v>
      </c>
      <c r="J93" s="153" t="s">
        <v>104</v>
      </c>
      <c r="K93" s="154" t="s">
        <v>117</v>
      </c>
      <c r="L93" s="155"/>
      <c r="M93" s="72" t="s">
        <v>32</v>
      </c>
      <c r="N93" s="73" t="s">
        <v>48</v>
      </c>
      <c r="O93" s="73" t="s">
        <v>118</v>
      </c>
      <c r="P93" s="73" t="s">
        <v>119</v>
      </c>
      <c r="Q93" s="73" t="s">
        <v>120</v>
      </c>
      <c r="R93" s="73" t="s">
        <v>121</v>
      </c>
      <c r="S93" s="73" t="s">
        <v>122</v>
      </c>
      <c r="T93" s="74" t="s">
        <v>123</v>
      </c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</row>
    <row r="94" spans="1:63" s="2" customFormat="1" ht="22.9" customHeight="1">
      <c r="A94" s="38"/>
      <c r="B94" s="39"/>
      <c r="C94" s="79" t="s">
        <v>124</v>
      </c>
      <c r="D94" s="40"/>
      <c r="E94" s="40"/>
      <c r="F94" s="40"/>
      <c r="G94" s="40"/>
      <c r="H94" s="40"/>
      <c r="I94" s="40"/>
      <c r="J94" s="156">
        <f>BK94</f>
        <v>0</v>
      </c>
      <c r="K94" s="40"/>
      <c r="L94" s="43"/>
      <c r="M94" s="75"/>
      <c r="N94" s="157"/>
      <c r="O94" s="76"/>
      <c r="P94" s="158">
        <f>P95</f>
        <v>0</v>
      </c>
      <c r="Q94" s="76"/>
      <c r="R94" s="158">
        <f>R95</f>
        <v>0</v>
      </c>
      <c r="S94" s="76"/>
      <c r="T94" s="159">
        <f>T95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20" t="s">
        <v>77</v>
      </c>
      <c r="AU94" s="20" t="s">
        <v>105</v>
      </c>
      <c r="BK94" s="160">
        <f>BK95</f>
        <v>0</v>
      </c>
    </row>
    <row r="95" spans="2:63" s="12" customFormat="1" ht="25.9" customHeight="1">
      <c r="B95" s="161"/>
      <c r="C95" s="162"/>
      <c r="D95" s="163" t="s">
        <v>77</v>
      </c>
      <c r="E95" s="164" t="s">
        <v>416</v>
      </c>
      <c r="F95" s="164" t="s">
        <v>417</v>
      </c>
      <c r="G95" s="162"/>
      <c r="H95" s="162"/>
      <c r="I95" s="165"/>
      <c r="J95" s="166">
        <f>BK95</f>
        <v>0</v>
      </c>
      <c r="K95" s="162"/>
      <c r="L95" s="167"/>
      <c r="M95" s="168"/>
      <c r="N95" s="169"/>
      <c r="O95" s="169"/>
      <c r="P95" s="170">
        <f>P96+P181+P208</f>
        <v>0</v>
      </c>
      <c r="Q95" s="169"/>
      <c r="R95" s="170">
        <f>R96+R181+R208</f>
        <v>0</v>
      </c>
      <c r="S95" s="169"/>
      <c r="T95" s="171">
        <f>T96+T181+T208</f>
        <v>0</v>
      </c>
      <c r="AR95" s="172" t="s">
        <v>88</v>
      </c>
      <c r="AT95" s="173" t="s">
        <v>77</v>
      </c>
      <c r="AU95" s="173" t="s">
        <v>78</v>
      </c>
      <c r="AY95" s="172" t="s">
        <v>127</v>
      </c>
      <c r="BK95" s="174">
        <f>BK96+BK181+BK208</f>
        <v>0</v>
      </c>
    </row>
    <row r="96" spans="2:63" s="12" customFormat="1" ht="22.9" customHeight="1">
      <c r="B96" s="161"/>
      <c r="C96" s="162"/>
      <c r="D96" s="163" t="s">
        <v>77</v>
      </c>
      <c r="E96" s="175" t="s">
        <v>784</v>
      </c>
      <c r="F96" s="175" t="s">
        <v>785</v>
      </c>
      <c r="G96" s="162"/>
      <c r="H96" s="162"/>
      <c r="I96" s="165"/>
      <c r="J96" s="176">
        <f>BK96</f>
        <v>0</v>
      </c>
      <c r="K96" s="162"/>
      <c r="L96" s="167"/>
      <c r="M96" s="168"/>
      <c r="N96" s="169"/>
      <c r="O96" s="169"/>
      <c r="P96" s="170">
        <f>P97+P173</f>
        <v>0</v>
      </c>
      <c r="Q96" s="169"/>
      <c r="R96" s="170">
        <f>R97+R173</f>
        <v>0</v>
      </c>
      <c r="S96" s="169"/>
      <c r="T96" s="171">
        <f>T97+T173</f>
        <v>0</v>
      </c>
      <c r="AR96" s="172" t="s">
        <v>86</v>
      </c>
      <c r="AT96" s="173" t="s">
        <v>77</v>
      </c>
      <c r="AU96" s="173" t="s">
        <v>86</v>
      </c>
      <c r="AY96" s="172" t="s">
        <v>127</v>
      </c>
      <c r="BK96" s="174">
        <f>BK97+BK173</f>
        <v>0</v>
      </c>
    </row>
    <row r="97" spans="2:63" s="12" customFormat="1" ht="20.85" customHeight="1">
      <c r="B97" s="161"/>
      <c r="C97" s="162"/>
      <c r="D97" s="163" t="s">
        <v>77</v>
      </c>
      <c r="E97" s="175" t="s">
        <v>786</v>
      </c>
      <c r="F97" s="175" t="s">
        <v>787</v>
      </c>
      <c r="G97" s="162"/>
      <c r="H97" s="162"/>
      <c r="I97" s="165"/>
      <c r="J97" s="176">
        <f>BK97</f>
        <v>0</v>
      </c>
      <c r="K97" s="162"/>
      <c r="L97" s="167"/>
      <c r="M97" s="168"/>
      <c r="N97" s="169"/>
      <c r="O97" s="169"/>
      <c r="P97" s="170">
        <f>SUM(P98:P172)</f>
        <v>0</v>
      </c>
      <c r="Q97" s="169"/>
      <c r="R97" s="170">
        <f>SUM(R98:R172)</f>
        <v>0</v>
      </c>
      <c r="S97" s="169"/>
      <c r="T97" s="171">
        <f>SUM(T98:T172)</f>
        <v>0</v>
      </c>
      <c r="AR97" s="172" t="s">
        <v>86</v>
      </c>
      <c r="AT97" s="173" t="s">
        <v>77</v>
      </c>
      <c r="AU97" s="173" t="s">
        <v>88</v>
      </c>
      <c r="AY97" s="172" t="s">
        <v>127</v>
      </c>
      <c r="BK97" s="174">
        <f>SUM(BK98:BK172)</f>
        <v>0</v>
      </c>
    </row>
    <row r="98" spans="1:65" s="2" customFormat="1" ht="16.5" customHeight="1">
      <c r="A98" s="38"/>
      <c r="B98" s="39"/>
      <c r="C98" s="244" t="s">
        <v>86</v>
      </c>
      <c r="D98" s="244" t="s">
        <v>309</v>
      </c>
      <c r="E98" s="245" t="s">
        <v>788</v>
      </c>
      <c r="F98" s="246" t="s">
        <v>789</v>
      </c>
      <c r="G98" s="247" t="s">
        <v>346</v>
      </c>
      <c r="H98" s="248">
        <v>400</v>
      </c>
      <c r="I98" s="249"/>
      <c r="J98" s="250">
        <f>ROUND(I98*H98,2)</f>
        <v>0</v>
      </c>
      <c r="K98" s="246" t="s">
        <v>32</v>
      </c>
      <c r="L98" s="251"/>
      <c r="M98" s="252" t="s">
        <v>32</v>
      </c>
      <c r="N98" s="253" t="s">
        <v>49</v>
      </c>
      <c r="O98" s="68"/>
      <c r="P98" s="186">
        <f>O98*H98</f>
        <v>0</v>
      </c>
      <c r="Q98" s="186">
        <v>0</v>
      </c>
      <c r="R98" s="186">
        <f>Q98*H98</f>
        <v>0</v>
      </c>
      <c r="S98" s="186">
        <v>0</v>
      </c>
      <c r="T98" s="18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88" t="s">
        <v>239</v>
      </c>
      <c r="AT98" s="188" t="s">
        <v>309</v>
      </c>
      <c r="AU98" s="188" t="s">
        <v>145</v>
      </c>
      <c r="AY98" s="20" t="s">
        <v>127</v>
      </c>
      <c r="BE98" s="189">
        <f>IF(N98="základní",J98,0)</f>
        <v>0</v>
      </c>
      <c r="BF98" s="189">
        <f>IF(N98="snížená",J98,0)</f>
        <v>0</v>
      </c>
      <c r="BG98" s="189">
        <f>IF(N98="zákl. přenesená",J98,0)</f>
        <v>0</v>
      </c>
      <c r="BH98" s="189">
        <f>IF(N98="sníž. přenesená",J98,0)</f>
        <v>0</v>
      </c>
      <c r="BI98" s="189">
        <f>IF(N98="nulová",J98,0)</f>
        <v>0</v>
      </c>
      <c r="BJ98" s="20" t="s">
        <v>86</v>
      </c>
      <c r="BK98" s="189">
        <f>ROUND(I98*H98,2)</f>
        <v>0</v>
      </c>
      <c r="BL98" s="20" t="s">
        <v>151</v>
      </c>
      <c r="BM98" s="188" t="s">
        <v>790</v>
      </c>
    </row>
    <row r="99" spans="1:47" s="2" customFormat="1" ht="19.5">
      <c r="A99" s="38"/>
      <c r="B99" s="39"/>
      <c r="C99" s="40"/>
      <c r="D99" s="190" t="s">
        <v>141</v>
      </c>
      <c r="E99" s="40"/>
      <c r="F99" s="191" t="s">
        <v>791</v>
      </c>
      <c r="G99" s="40"/>
      <c r="H99" s="40"/>
      <c r="I99" s="192"/>
      <c r="J99" s="40"/>
      <c r="K99" s="40"/>
      <c r="L99" s="43"/>
      <c r="M99" s="193"/>
      <c r="N99" s="194"/>
      <c r="O99" s="68"/>
      <c r="P99" s="68"/>
      <c r="Q99" s="68"/>
      <c r="R99" s="68"/>
      <c r="S99" s="68"/>
      <c r="T99" s="69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20" t="s">
        <v>141</v>
      </c>
      <c r="AU99" s="20" t="s">
        <v>145</v>
      </c>
    </row>
    <row r="100" spans="1:65" s="2" customFormat="1" ht="16.5" customHeight="1">
      <c r="A100" s="38"/>
      <c r="B100" s="39"/>
      <c r="C100" s="244" t="s">
        <v>88</v>
      </c>
      <c r="D100" s="244" t="s">
        <v>309</v>
      </c>
      <c r="E100" s="245" t="s">
        <v>792</v>
      </c>
      <c r="F100" s="246" t="s">
        <v>793</v>
      </c>
      <c r="G100" s="247" t="s">
        <v>346</v>
      </c>
      <c r="H100" s="248">
        <v>18</v>
      </c>
      <c r="I100" s="249"/>
      <c r="J100" s="250">
        <f>ROUND(I100*H100,2)</f>
        <v>0</v>
      </c>
      <c r="K100" s="246" t="s">
        <v>32</v>
      </c>
      <c r="L100" s="251"/>
      <c r="M100" s="252" t="s">
        <v>32</v>
      </c>
      <c r="N100" s="253" t="s">
        <v>49</v>
      </c>
      <c r="O100" s="68"/>
      <c r="P100" s="186">
        <f>O100*H100</f>
        <v>0</v>
      </c>
      <c r="Q100" s="186">
        <v>0</v>
      </c>
      <c r="R100" s="186">
        <f>Q100*H100</f>
        <v>0</v>
      </c>
      <c r="S100" s="186">
        <v>0</v>
      </c>
      <c r="T100" s="18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88" t="s">
        <v>239</v>
      </c>
      <c r="AT100" s="188" t="s">
        <v>309</v>
      </c>
      <c r="AU100" s="188" t="s">
        <v>145</v>
      </c>
      <c r="AY100" s="20" t="s">
        <v>127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20" t="s">
        <v>86</v>
      </c>
      <c r="BK100" s="189">
        <f>ROUND(I100*H100,2)</f>
        <v>0</v>
      </c>
      <c r="BL100" s="20" t="s">
        <v>151</v>
      </c>
      <c r="BM100" s="188" t="s">
        <v>794</v>
      </c>
    </row>
    <row r="101" spans="1:47" s="2" customFormat="1" ht="19.5">
      <c r="A101" s="38"/>
      <c r="B101" s="39"/>
      <c r="C101" s="40"/>
      <c r="D101" s="190" t="s">
        <v>141</v>
      </c>
      <c r="E101" s="40"/>
      <c r="F101" s="191" t="s">
        <v>791</v>
      </c>
      <c r="G101" s="40"/>
      <c r="H101" s="40"/>
      <c r="I101" s="192"/>
      <c r="J101" s="40"/>
      <c r="K101" s="40"/>
      <c r="L101" s="43"/>
      <c r="M101" s="193"/>
      <c r="N101" s="194"/>
      <c r="O101" s="68"/>
      <c r="P101" s="68"/>
      <c r="Q101" s="68"/>
      <c r="R101" s="68"/>
      <c r="S101" s="68"/>
      <c r="T101" s="69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20" t="s">
        <v>141</v>
      </c>
      <c r="AU101" s="20" t="s">
        <v>145</v>
      </c>
    </row>
    <row r="102" spans="1:65" s="2" customFormat="1" ht="16.5" customHeight="1">
      <c r="A102" s="38"/>
      <c r="B102" s="39"/>
      <c r="C102" s="244" t="s">
        <v>145</v>
      </c>
      <c r="D102" s="244" t="s">
        <v>309</v>
      </c>
      <c r="E102" s="245" t="s">
        <v>795</v>
      </c>
      <c r="F102" s="246" t="s">
        <v>796</v>
      </c>
      <c r="G102" s="247" t="s">
        <v>346</v>
      </c>
      <c r="H102" s="248">
        <v>18</v>
      </c>
      <c r="I102" s="249"/>
      <c r="J102" s="250">
        <f>ROUND(I102*H102,2)</f>
        <v>0</v>
      </c>
      <c r="K102" s="246" t="s">
        <v>32</v>
      </c>
      <c r="L102" s="251"/>
      <c r="M102" s="252" t="s">
        <v>32</v>
      </c>
      <c r="N102" s="253" t="s">
        <v>49</v>
      </c>
      <c r="O102" s="68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88" t="s">
        <v>239</v>
      </c>
      <c r="AT102" s="188" t="s">
        <v>309</v>
      </c>
      <c r="AU102" s="188" t="s">
        <v>145</v>
      </c>
      <c r="AY102" s="20" t="s">
        <v>127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20" t="s">
        <v>86</v>
      </c>
      <c r="BK102" s="189">
        <f>ROUND(I102*H102,2)</f>
        <v>0</v>
      </c>
      <c r="BL102" s="20" t="s">
        <v>151</v>
      </c>
      <c r="BM102" s="188" t="s">
        <v>797</v>
      </c>
    </row>
    <row r="103" spans="1:47" s="2" customFormat="1" ht="19.5">
      <c r="A103" s="38"/>
      <c r="B103" s="39"/>
      <c r="C103" s="40"/>
      <c r="D103" s="190" t="s">
        <v>141</v>
      </c>
      <c r="E103" s="40"/>
      <c r="F103" s="191" t="s">
        <v>791</v>
      </c>
      <c r="G103" s="40"/>
      <c r="H103" s="40"/>
      <c r="I103" s="192"/>
      <c r="J103" s="40"/>
      <c r="K103" s="40"/>
      <c r="L103" s="43"/>
      <c r="M103" s="193"/>
      <c r="N103" s="194"/>
      <c r="O103" s="68"/>
      <c r="P103" s="68"/>
      <c r="Q103" s="68"/>
      <c r="R103" s="68"/>
      <c r="S103" s="68"/>
      <c r="T103" s="69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20" t="s">
        <v>141</v>
      </c>
      <c r="AU103" s="20" t="s">
        <v>145</v>
      </c>
    </row>
    <row r="104" spans="1:65" s="2" customFormat="1" ht="24">
      <c r="A104" s="38"/>
      <c r="B104" s="39"/>
      <c r="C104" s="244" t="s">
        <v>151</v>
      </c>
      <c r="D104" s="244" t="s">
        <v>309</v>
      </c>
      <c r="E104" s="245" t="s">
        <v>798</v>
      </c>
      <c r="F104" s="246" t="s">
        <v>799</v>
      </c>
      <c r="G104" s="247" t="s">
        <v>800</v>
      </c>
      <c r="H104" s="248">
        <v>1</v>
      </c>
      <c r="I104" s="249"/>
      <c r="J104" s="250">
        <f>ROUND(I104*H104,2)</f>
        <v>0</v>
      </c>
      <c r="K104" s="246" t="s">
        <v>32</v>
      </c>
      <c r="L104" s="251"/>
      <c r="M104" s="252" t="s">
        <v>32</v>
      </c>
      <c r="N104" s="253" t="s">
        <v>49</v>
      </c>
      <c r="O104" s="68"/>
      <c r="P104" s="186">
        <f>O104*H104</f>
        <v>0</v>
      </c>
      <c r="Q104" s="186">
        <v>0</v>
      </c>
      <c r="R104" s="186">
        <f>Q104*H104</f>
        <v>0</v>
      </c>
      <c r="S104" s="186">
        <v>0</v>
      </c>
      <c r="T104" s="18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88" t="s">
        <v>239</v>
      </c>
      <c r="AT104" s="188" t="s">
        <v>309</v>
      </c>
      <c r="AU104" s="188" t="s">
        <v>145</v>
      </c>
      <c r="AY104" s="20" t="s">
        <v>127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20" t="s">
        <v>86</v>
      </c>
      <c r="BK104" s="189">
        <f>ROUND(I104*H104,2)</f>
        <v>0</v>
      </c>
      <c r="BL104" s="20" t="s">
        <v>151</v>
      </c>
      <c r="BM104" s="188" t="s">
        <v>801</v>
      </c>
    </row>
    <row r="105" spans="1:65" s="2" customFormat="1" ht="16.5" customHeight="1">
      <c r="A105" s="38"/>
      <c r="B105" s="39"/>
      <c r="C105" s="244" t="s">
        <v>126</v>
      </c>
      <c r="D105" s="244" t="s">
        <v>309</v>
      </c>
      <c r="E105" s="245" t="s">
        <v>802</v>
      </c>
      <c r="F105" s="246" t="s">
        <v>803</v>
      </c>
      <c r="G105" s="247" t="s">
        <v>804</v>
      </c>
      <c r="H105" s="248">
        <v>4</v>
      </c>
      <c r="I105" s="249"/>
      <c r="J105" s="250">
        <f>ROUND(I105*H105,2)</f>
        <v>0</v>
      </c>
      <c r="K105" s="246" t="s">
        <v>32</v>
      </c>
      <c r="L105" s="251"/>
      <c r="M105" s="252" t="s">
        <v>32</v>
      </c>
      <c r="N105" s="253" t="s">
        <v>49</v>
      </c>
      <c r="O105" s="68"/>
      <c r="P105" s="186">
        <f>O105*H105</f>
        <v>0</v>
      </c>
      <c r="Q105" s="186">
        <v>0</v>
      </c>
      <c r="R105" s="186">
        <f>Q105*H105</f>
        <v>0</v>
      </c>
      <c r="S105" s="186">
        <v>0</v>
      </c>
      <c r="T105" s="18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88" t="s">
        <v>239</v>
      </c>
      <c r="AT105" s="188" t="s">
        <v>309</v>
      </c>
      <c r="AU105" s="188" t="s">
        <v>145</v>
      </c>
      <c r="AY105" s="20" t="s">
        <v>127</v>
      </c>
      <c r="BE105" s="189">
        <f>IF(N105="základní",J105,0)</f>
        <v>0</v>
      </c>
      <c r="BF105" s="189">
        <f>IF(N105="snížená",J105,0)</f>
        <v>0</v>
      </c>
      <c r="BG105" s="189">
        <f>IF(N105="zákl. přenesená",J105,0)</f>
        <v>0</v>
      </c>
      <c r="BH105" s="189">
        <f>IF(N105="sníž. přenesená",J105,0)</f>
        <v>0</v>
      </c>
      <c r="BI105" s="189">
        <f>IF(N105="nulová",J105,0)</f>
        <v>0</v>
      </c>
      <c r="BJ105" s="20" t="s">
        <v>86</v>
      </c>
      <c r="BK105" s="189">
        <f>ROUND(I105*H105,2)</f>
        <v>0</v>
      </c>
      <c r="BL105" s="20" t="s">
        <v>151</v>
      </c>
      <c r="BM105" s="188" t="s">
        <v>805</v>
      </c>
    </row>
    <row r="106" spans="1:65" s="2" customFormat="1" ht="16.5" customHeight="1">
      <c r="A106" s="38"/>
      <c r="B106" s="39"/>
      <c r="C106" s="244" t="s">
        <v>217</v>
      </c>
      <c r="D106" s="244" t="s">
        <v>309</v>
      </c>
      <c r="E106" s="245" t="s">
        <v>806</v>
      </c>
      <c r="F106" s="246" t="s">
        <v>807</v>
      </c>
      <c r="G106" s="247" t="s">
        <v>804</v>
      </c>
      <c r="H106" s="248">
        <v>30</v>
      </c>
      <c r="I106" s="249"/>
      <c r="J106" s="250">
        <f>ROUND(I106*H106,2)</f>
        <v>0</v>
      </c>
      <c r="K106" s="246" t="s">
        <v>32</v>
      </c>
      <c r="L106" s="251"/>
      <c r="M106" s="252" t="s">
        <v>32</v>
      </c>
      <c r="N106" s="253" t="s">
        <v>49</v>
      </c>
      <c r="O106" s="68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88" t="s">
        <v>239</v>
      </c>
      <c r="AT106" s="188" t="s">
        <v>309</v>
      </c>
      <c r="AU106" s="188" t="s">
        <v>145</v>
      </c>
      <c r="AY106" s="20" t="s">
        <v>127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20" t="s">
        <v>86</v>
      </c>
      <c r="BK106" s="189">
        <f>ROUND(I106*H106,2)</f>
        <v>0</v>
      </c>
      <c r="BL106" s="20" t="s">
        <v>151</v>
      </c>
      <c r="BM106" s="188" t="s">
        <v>808</v>
      </c>
    </row>
    <row r="107" spans="1:47" s="2" customFormat="1" ht="19.5">
      <c r="A107" s="38"/>
      <c r="B107" s="39"/>
      <c r="C107" s="40"/>
      <c r="D107" s="190" t="s">
        <v>141</v>
      </c>
      <c r="E107" s="40"/>
      <c r="F107" s="191" t="s">
        <v>809</v>
      </c>
      <c r="G107" s="40"/>
      <c r="H107" s="40"/>
      <c r="I107" s="192"/>
      <c r="J107" s="40"/>
      <c r="K107" s="40"/>
      <c r="L107" s="43"/>
      <c r="M107" s="193"/>
      <c r="N107" s="194"/>
      <c r="O107" s="68"/>
      <c r="P107" s="68"/>
      <c r="Q107" s="68"/>
      <c r="R107" s="68"/>
      <c r="S107" s="68"/>
      <c r="T107" s="6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20" t="s">
        <v>141</v>
      </c>
      <c r="AU107" s="20" t="s">
        <v>145</v>
      </c>
    </row>
    <row r="108" spans="1:65" s="2" customFormat="1" ht="16.5" customHeight="1">
      <c r="A108" s="38"/>
      <c r="B108" s="39"/>
      <c r="C108" s="244" t="s">
        <v>224</v>
      </c>
      <c r="D108" s="244" t="s">
        <v>309</v>
      </c>
      <c r="E108" s="245" t="s">
        <v>810</v>
      </c>
      <c r="F108" s="246" t="s">
        <v>811</v>
      </c>
      <c r="G108" s="247" t="s">
        <v>804</v>
      </c>
      <c r="H108" s="248">
        <v>4</v>
      </c>
      <c r="I108" s="249"/>
      <c r="J108" s="250">
        <f>ROUND(I108*H108,2)</f>
        <v>0</v>
      </c>
      <c r="K108" s="246" t="s">
        <v>32</v>
      </c>
      <c r="L108" s="251"/>
      <c r="M108" s="252" t="s">
        <v>32</v>
      </c>
      <c r="N108" s="253" t="s">
        <v>49</v>
      </c>
      <c r="O108" s="68"/>
      <c r="P108" s="186">
        <f>O108*H108</f>
        <v>0</v>
      </c>
      <c r="Q108" s="186">
        <v>0</v>
      </c>
      <c r="R108" s="186">
        <f>Q108*H108</f>
        <v>0</v>
      </c>
      <c r="S108" s="186">
        <v>0</v>
      </c>
      <c r="T108" s="18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88" t="s">
        <v>239</v>
      </c>
      <c r="AT108" s="188" t="s">
        <v>309</v>
      </c>
      <c r="AU108" s="188" t="s">
        <v>145</v>
      </c>
      <c r="AY108" s="20" t="s">
        <v>127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20" t="s">
        <v>86</v>
      </c>
      <c r="BK108" s="189">
        <f>ROUND(I108*H108,2)</f>
        <v>0</v>
      </c>
      <c r="BL108" s="20" t="s">
        <v>151</v>
      </c>
      <c r="BM108" s="188" t="s">
        <v>812</v>
      </c>
    </row>
    <row r="109" spans="1:47" s="2" customFormat="1" ht="19.5">
      <c r="A109" s="38"/>
      <c r="B109" s="39"/>
      <c r="C109" s="40"/>
      <c r="D109" s="190" t="s">
        <v>141</v>
      </c>
      <c r="E109" s="40"/>
      <c r="F109" s="191" t="s">
        <v>809</v>
      </c>
      <c r="G109" s="40"/>
      <c r="H109" s="40"/>
      <c r="I109" s="192"/>
      <c r="J109" s="40"/>
      <c r="K109" s="40"/>
      <c r="L109" s="43"/>
      <c r="M109" s="193"/>
      <c r="N109" s="194"/>
      <c r="O109" s="68"/>
      <c r="P109" s="68"/>
      <c r="Q109" s="68"/>
      <c r="R109" s="68"/>
      <c r="S109" s="68"/>
      <c r="T109" s="69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20" t="s">
        <v>141</v>
      </c>
      <c r="AU109" s="20" t="s">
        <v>145</v>
      </c>
    </row>
    <row r="110" spans="1:65" s="2" customFormat="1" ht="16.5" customHeight="1">
      <c r="A110" s="38"/>
      <c r="B110" s="39"/>
      <c r="C110" s="244" t="s">
        <v>239</v>
      </c>
      <c r="D110" s="244" t="s">
        <v>309</v>
      </c>
      <c r="E110" s="245" t="s">
        <v>813</v>
      </c>
      <c r="F110" s="246" t="s">
        <v>814</v>
      </c>
      <c r="G110" s="247" t="s">
        <v>804</v>
      </c>
      <c r="H110" s="248">
        <v>30</v>
      </c>
      <c r="I110" s="249"/>
      <c r="J110" s="250">
        <f aca="true" t="shared" si="0" ref="J110:J127">ROUND(I110*H110,2)</f>
        <v>0</v>
      </c>
      <c r="K110" s="246" t="s">
        <v>32</v>
      </c>
      <c r="L110" s="251"/>
      <c r="M110" s="252" t="s">
        <v>32</v>
      </c>
      <c r="N110" s="253" t="s">
        <v>49</v>
      </c>
      <c r="O110" s="68"/>
      <c r="P110" s="186">
        <f aca="true" t="shared" si="1" ref="P110:P127">O110*H110</f>
        <v>0</v>
      </c>
      <c r="Q110" s="186">
        <v>0</v>
      </c>
      <c r="R110" s="186">
        <f aca="true" t="shared" si="2" ref="R110:R127">Q110*H110</f>
        <v>0</v>
      </c>
      <c r="S110" s="186">
        <v>0</v>
      </c>
      <c r="T110" s="187">
        <f aca="true" t="shared" si="3" ref="T110:T127"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88" t="s">
        <v>239</v>
      </c>
      <c r="AT110" s="188" t="s">
        <v>309</v>
      </c>
      <c r="AU110" s="188" t="s">
        <v>145</v>
      </c>
      <c r="AY110" s="20" t="s">
        <v>127</v>
      </c>
      <c r="BE110" s="189">
        <f aca="true" t="shared" si="4" ref="BE110:BE127">IF(N110="základní",J110,0)</f>
        <v>0</v>
      </c>
      <c r="BF110" s="189">
        <f aca="true" t="shared" si="5" ref="BF110:BF127">IF(N110="snížená",J110,0)</f>
        <v>0</v>
      </c>
      <c r="BG110" s="189">
        <f aca="true" t="shared" si="6" ref="BG110:BG127">IF(N110="zákl. přenesená",J110,0)</f>
        <v>0</v>
      </c>
      <c r="BH110" s="189">
        <f aca="true" t="shared" si="7" ref="BH110:BH127">IF(N110="sníž. přenesená",J110,0)</f>
        <v>0</v>
      </c>
      <c r="BI110" s="189">
        <f aca="true" t="shared" si="8" ref="BI110:BI127">IF(N110="nulová",J110,0)</f>
        <v>0</v>
      </c>
      <c r="BJ110" s="20" t="s">
        <v>86</v>
      </c>
      <c r="BK110" s="189">
        <f aca="true" t="shared" si="9" ref="BK110:BK127">ROUND(I110*H110,2)</f>
        <v>0</v>
      </c>
      <c r="BL110" s="20" t="s">
        <v>151</v>
      </c>
      <c r="BM110" s="188" t="s">
        <v>815</v>
      </c>
    </row>
    <row r="111" spans="1:65" s="2" customFormat="1" ht="16.5" customHeight="1">
      <c r="A111" s="38"/>
      <c r="B111" s="39"/>
      <c r="C111" s="244" t="s">
        <v>244</v>
      </c>
      <c r="D111" s="244" t="s">
        <v>309</v>
      </c>
      <c r="E111" s="245" t="s">
        <v>816</v>
      </c>
      <c r="F111" s="246" t="s">
        <v>817</v>
      </c>
      <c r="G111" s="247" t="s">
        <v>804</v>
      </c>
      <c r="H111" s="248">
        <v>4</v>
      </c>
      <c r="I111" s="249"/>
      <c r="J111" s="250">
        <f t="shared" si="0"/>
        <v>0</v>
      </c>
      <c r="K111" s="246" t="s">
        <v>32</v>
      </c>
      <c r="L111" s="251"/>
      <c r="M111" s="252" t="s">
        <v>32</v>
      </c>
      <c r="N111" s="253" t="s">
        <v>49</v>
      </c>
      <c r="O111" s="68"/>
      <c r="P111" s="186">
        <f t="shared" si="1"/>
        <v>0</v>
      </c>
      <c r="Q111" s="186">
        <v>0</v>
      </c>
      <c r="R111" s="186">
        <f t="shared" si="2"/>
        <v>0</v>
      </c>
      <c r="S111" s="186">
        <v>0</v>
      </c>
      <c r="T111" s="187">
        <f t="shared" si="3"/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88" t="s">
        <v>239</v>
      </c>
      <c r="AT111" s="188" t="s">
        <v>309</v>
      </c>
      <c r="AU111" s="188" t="s">
        <v>145</v>
      </c>
      <c r="AY111" s="20" t="s">
        <v>127</v>
      </c>
      <c r="BE111" s="189">
        <f t="shared" si="4"/>
        <v>0</v>
      </c>
      <c r="BF111" s="189">
        <f t="shared" si="5"/>
        <v>0</v>
      </c>
      <c r="BG111" s="189">
        <f t="shared" si="6"/>
        <v>0</v>
      </c>
      <c r="BH111" s="189">
        <f t="shared" si="7"/>
        <v>0</v>
      </c>
      <c r="BI111" s="189">
        <f t="shared" si="8"/>
        <v>0</v>
      </c>
      <c r="BJ111" s="20" t="s">
        <v>86</v>
      </c>
      <c r="BK111" s="189">
        <f t="shared" si="9"/>
        <v>0</v>
      </c>
      <c r="BL111" s="20" t="s">
        <v>151</v>
      </c>
      <c r="BM111" s="188" t="s">
        <v>818</v>
      </c>
    </row>
    <row r="112" spans="1:65" s="2" customFormat="1" ht="16.5" customHeight="1">
      <c r="A112" s="38"/>
      <c r="B112" s="39"/>
      <c r="C112" s="244" t="s">
        <v>253</v>
      </c>
      <c r="D112" s="244" t="s">
        <v>309</v>
      </c>
      <c r="E112" s="245" t="s">
        <v>819</v>
      </c>
      <c r="F112" s="246" t="s">
        <v>820</v>
      </c>
      <c r="G112" s="247" t="s">
        <v>804</v>
      </c>
      <c r="H112" s="248">
        <v>7</v>
      </c>
      <c r="I112" s="249"/>
      <c r="J112" s="250">
        <f t="shared" si="0"/>
        <v>0</v>
      </c>
      <c r="K112" s="246" t="s">
        <v>32</v>
      </c>
      <c r="L112" s="251"/>
      <c r="M112" s="252" t="s">
        <v>32</v>
      </c>
      <c r="N112" s="253" t="s">
        <v>49</v>
      </c>
      <c r="O112" s="68"/>
      <c r="P112" s="186">
        <f t="shared" si="1"/>
        <v>0</v>
      </c>
      <c r="Q112" s="186">
        <v>0</v>
      </c>
      <c r="R112" s="186">
        <f t="shared" si="2"/>
        <v>0</v>
      </c>
      <c r="S112" s="186">
        <v>0</v>
      </c>
      <c r="T112" s="187">
        <f t="shared" si="3"/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88" t="s">
        <v>239</v>
      </c>
      <c r="AT112" s="188" t="s">
        <v>309</v>
      </c>
      <c r="AU112" s="188" t="s">
        <v>145</v>
      </c>
      <c r="AY112" s="20" t="s">
        <v>127</v>
      </c>
      <c r="BE112" s="189">
        <f t="shared" si="4"/>
        <v>0</v>
      </c>
      <c r="BF112" s="189">
        <f t="shared" si="5"/>
        <v>0</v>
      </c>
      <c r="BG112" s="189">
        <f t="shared" si="6"/>
        <v>0</v>
      </c>
      <c r="BH112" s="189">
        <f t="shared" si="7"/>
        <v>0</v>
      </c>
      <c r="BI112" s="189">
        <f t="shared" si="8"/>
        <v>0</v>
      </c>
      <c r="BJ112" s="20" t="s">
        <v>86</v>
      </c>
      <c r="BK112" s="189">
        <f t="shared" si="9"/>
        <v>0</v>
      </c>
      <c r="BL112" s="20" t="s">
        <v>151</v>
      </c>
      <c r="BM112" s="188" t="s">
        <v>821</v>
      </c>
    </row>
    <row r="113" spans="1:65" s="2" customFormat="1" ht="16.5" customHeight="1">
      <c r="A113" s="38"/>
      <c r="B113" s="39"/>
      <c r="C113" s="244" t="s">
        <v>259</v>
      </c>
      <c r="D113" s="244" t="s">
        <v>309</v>
      </c>
      <c r="E113" s="245" t="s">
        <v>822</v>
      </c>
      <c r="F113" s="246" t="s">
        <v>823</v>
      </c>
      <c r="G113" s="247" t="s">
        <v>804</v>
      </c>
      <c r="H113" s="248">
        <v>1</v>
      </c>
      <c r="I113" s="249"/>
      <c r="J113" s="250">
        <f t="shared" si="0"/>
        <v>0</v>
      </c>
      <c r="K113" s="246" t="s">
        <v>32</v>
      </c>
      <c r="L113" s="251"/>
      <c r="M113" s="252" t="s">
        <v>32</v>
      </c>
      <c r="N113" s="253" t="s">
        <v>49</v>
      </c>
      <c r="O113" s="68"/>
      <c r="P113" s="186">
        <f t="shared" si="1"/>
        <v>0</v>
      </c>
      <c r="Q113" s="186">
        <v>0</v>
      </c>
      <c r="R113" s="186">
        <f t="shared" si="2"/>
        <v>0</v>
      </c>
      <c r="S113" s="186">
        <v>0</v>
      </c>
      <c r="T113" s="187">
        <f t="shared" si="3"/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88" t="s">
        <v>239</v>
      </c>
      <c r="AT113" s="188" t="s">
        <v>309</v>
      </c>
      <c r="AU113" s="188" t="s">
        <v>145</v>
      </c>
      <c r="AY113" s="20" t="s">
        <v>127</v>
      </c>
      <c r="BE113" s="189">
        <f t="shared" si="4"/>
        <v>0</v>
      </c>
      <c r="BF113" s="189">
        <f t="shared" si="5"/>
        <v>0</v>
      </c>
      <c r="BG113" s="189">
        <f t="shared" si="6"/>
        <v>0</v>
      </c>
      <c r="BH113" s="189">
        <f t="shared" si="7"/>
        <v>0</v>
      </c>
      <c r="BI113" s="189">
        <f t="shared" si="8"/>
        <v>0</v>
      </c>
      <c r="BJ113" s="20" t="s">
        <v>86</v>
      </c>
      <c r="BK113" s="189">
        <f t="shared" si="9"/>
        <v>0</v>
      </c>
      <c r="BL113" s="20" t="s">
        <v>151</v>
      </c>
      <c r="BM113" s="188" t="s">
        <v>824</v>
      </c>
    </row>
    <row r="114" spans="1:65" s="2" customFormat="1" ht="16.5" customHeight="1">
      <c r="A114" s="38"/>
      <c r="B114" s="39"/>
      <c r="C114" s="244" t="s">
        <v>267</v>
      </c>
      <c r="D114" s="244" t="s">
        <v>309</v>
      </c>
      <c r="E114" s="245" t="s">
        <v>825</v>
      </c>
      <c r="F114" s="246" t="s">
        <v>826</v>
      </c>
      <c r="G114" s="247" t="s">
        <v>804</v>
      </c>
      <c r="H114" s="248">
        <v>8</v>
      </c>
      <c r="I114" s="249"/>
      <c r="J114" s="250">
        <f t="shared" si="0"/>
        <v>0</v>
      </c>
      <c r="K114" s="246" t="s">
        <v>32</v>
      </c>
      <c r="L114" s="251"/>
      <c r="M114" s="252" t="s">
        <v>32</v>
      </c>
      <c r="N114" s="253" t="s">
        <v>49</v>
      </c>
      <c r="O114" s="68"/>
      <c r="P114" s="186">
        <f t="shared" si="1"/>
        <v>0</v>
      </c>
      <c r="Q114" s="186">
        <v>0</v>
      </c>
      <c r="R114" s="186">
        <f t="shared" si="2"/>
        <v>0</v>
      </c>
      <c r="S114" s="186">
        <v>0</v>
      </c>
      <c r="T114" s="187">
        <f t="shared" si="3"/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88" t="s">
        <v>239</v>
      </c>
      <c r="AT114" s="188" t="s">
        <v>309</v>
      </c>
      <c r="AU114" s="188" t="s">
        <v>145</v>
      </c>
      <c r="AY114" s="20" t="s">
        <v>127</v>
      </c>
      <c r="BE114" s="189">
        <f t="shared" si="4"/>
        <v>0</v>
      </c>
      <c r="BF114" s="189">
        <f t="shared" si="5"/>
        <v>0</v>
      </c>
      <c r="BG114" s="189">
        <f t="shared" si="6"/>
        <v>0</v>
      </c>
      <c r="BH114" s="189">
        <f t="shared" si="7"/>
        <v>0</v>
      </c>
      <c r="BI114" s="189">
        <f t="shared" si="8"/>
        <v>0</v>
      </c>
      <c r="BJ114" s="20" t="s">
        <v>86</v>
      </c>
      <c r="BK114" s="189">
        <f t="shared" si="9"/>
        <v>0</v>
      </c>
      <c r="BL114" s="20" t="s">
        <v>151</v>
      </c>
      <c r="BM114" s="188" t="s">
        <v>827</v>
      </c>
    </row>
    <row r="115" spans="1:65" s="2" customFormat="1" ht="16.5" customHeight="1">
      <c r="A115" s="38"/>
      <c r="B115" s="39"/>
      <c r="C115" s="244" t="s">
        <v>273</v>
      </c>
      <c r="D115" s="244" t="s">
        <v>309</v>
      </c>
      <c r="E115" s="245" t="s">
        <v>828</v>
      </c>
      <c r="F115" s="246" t="s">
        <v>829</v>
      </c>
      <c r="G115" s="247" t="s">
        <v>804</v>
      </c>
      <c r="H115" s="248">
        <v>1</v>
      </c>
      <c r="I115" s="249"/>
      <c r="J115" s="250">
        <f t="shared" si="0"/>
        <v>0</v>
      </c>
      <c r="K115" s="246" t="s">
        <v>32</v>
      </c>
      <c r="L115" s="251"/>
      <c r="M115" s="252" t="s">
        <v>32</v>
      </c>
      <c r="N115" s="253" t="s">
        <v>49</v>
      </c>
      <c r="O115" s="68"/>
      <c r="P115" s="186">
        <f t="shared" si="1"/>
        <v>0</v>
      </c>
      <c r="Q115" s="186">
        <v>0</v>
      </c>
      <c r="R115" s="186">
        <f t="shared" si="2"/>
        <v>0</v>
      </c>
      <c r="S115" s="186">
        <v>0</v>
      </c>
      <c r="T115" s="187">
        <f t="shared" si="3"/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88" t="s">
        <v>239</v>
      </c>
      <c r="AT115" s="188" t="s">
        <v>309</v>
      </c>
      <c r="AU115" s="188" t="s">
        <v>145</v>
      </c>
      <c r="AY115" s="20" t="s">
        <v>127</v>
      </c>
      <c r="BE115" s="189">
        <f t="shared" si="4"/>
        <v>0</v>
      </c>
      <c r="BF115" s="189">
        <f t="shared" si="5"/>
        <v>0</v>
      </c>
      <c r="BG115" s="189">
        <f t="shared" si="6"/>
        <v>0</v>
      </c>
      <c r="BH115" s="189">
        <f t="shared" si="7"/>
        <v>0</v>
      </c>
      <c r="BI115" s="189">
        <f t="shared" si="8"/>
        <v>0</v>
      </c>
      <c r="BJ115" s="20" t="s">
        <v>86</v>
      </c>
      <c r="BK115" s="189">
        <f t="shared" si="9"/>
        <v>0</v>
      </c>
      <c r="BL115" s="20" t="s">
        <v>151</v>
      </c>
      <c r="BM115" s="188" t="s">
        <v>830</v>
      </c>
    </row>
    <row r="116" spans="1:65" s="2" customFormat="1" ht="16.5" customHeight="1">
      <c r="A116" s="38"/>
      <c r="B116" s="39"/>
      <c r="C116" s="244" t="s">
        <v>279</v>
      </c>
      <c r="D116" s="244" t="s">
        <v>309</v>
      </c>
      <c r="E116" s="245" t="s">
        <v>831</v>
      </c>
      <c r="F116" s="246" t="s">
        <v>832</v>
      </c>
      <c r="G116" s="247" t="s">
        <v>804</v>
      </c>
      <c r="H116" s="248">
        <v>54</v>
      </c>
      <c r="I116" s="249"/>
      <c r="J116" s="250">
        <f t="shared" si="0"/>
        <v>0</v>
      </c>
      <c r="K116" s="246" t="s">
        <v>32</v>
      </c>
      <c r="L116" s="251"/>
      <c r="M116" s="252" t="s">
        <v>32</v>
      </c>
      <c r="N116" s="253" t="s">
        <v>49</v>
      </c>
      <c r="O116" s="68"/>
      <c r="P116" s="186">
        <f t="shared" si="1"/>
        <v>0</v>
      </c>
      <c r="Q116" s="186">
        <v>0</v>
      </c>
      <c r="R116" s="186">
        <f t="shared" si="2"/>
        <v>0</v>
      </c>
      <c r="S116" s="186">
        <v>0</v>
      </c>
      <c r="T116" s="187">
        <f t="shared" si="3"/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88" t="s">
        <v>239</v>
      </c>
      <c r="AT116" s="188" t="s">
        <v>309</v>
      </c>
      <c r="AU116" s="188" t="s">
        <v>145</v>
      </c>
      <c r="AY116" s="20" t="s">
        <v>127</v>
      </c>
      <c r="BE116" s="189">
        <f t="shared" si="4"/>
        <v>0</v>
      </c>
      <c r="BF116" s="189">
        <f t="shared" si="5"/>
        <v>0</v>
      </c>
      <c r="BG116" s="189">
        <f t="shared" si="6"/>
        <v>0</v>
      </c>
      <c r="BH116" s="189">
        <f t="shared" si="7"/>
        <v>0</v>
      </c>
      <c r="BI116" s="189">
        <f t="shared" si="8"/>
        <v>0</v>
      </c>
      <c r="BJ116" s="20" t="s">
        <v>86</v>
      </c>
      <c r="BK116" s="189">
        <f t="shared" si="9"/>
        <v>0</v>
      </c>
      <c r="BL116" s="20" t="s">
        <v>151</v>
      </c>
      <c r="BM116" s="188" t="s">
        <v>833</v>
      </c>
    </row>
    <row r="117" spans="1:65" s="2" customFormat="1" ht="16.5" customHeight="1">
      <c r="A117" s="38"/>
      <c r="B117" s="39"/>
      <c r="C117" s="244" t="s">
        <v>8</v>
      </c>
      <c r="D117" s="244" t="s">
        <v>309</v>
      </c>
      <c r="E117" s="245" t="s">
        <v>834</v>
      </c>
      <c r="F117" s="246" t="s">
        <v>835</v>
      </c>
      <c r="G117" s="247" t="s">
        <v>804</v>
      </c>
      <c r="H117" s="248">
        <v>14</v>
      </c>
      <c r="I117" s="249"/>
      <c r="J117" s="250">
        <f t="shared" si="0"/>
        <v>0</v>
      </c>
      <c r="K117" s="246" t="s">
        <v>32</v>
      </c>
      <c r="L117" s="251"/>
      <c r="M117" s="252" t="s">
        <v>32</v>
      </c>
      <c r="N117" s="253" t="s">
        <v>49</v>
      </c>
      <c r="O117" s="68"/>
      <c r="P117" s="186">
        <f t="shared" si="1"/>
        <v>0</v>
      </c>
      <c r="Q117" s="186">
        <v>0</v>
      </c>
      <c r="R117" s="186">
        <f t="shared" si="2"/>
        <v>0</v>
      </c>
      <c r="S117" s="186">
        <v>0</v>
      </c>
      <c r="T117" s="187">
        <f t="shared" si="3"/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88" t="s">
        <v>239</v>
      </c>
      <c r="AT117" s="188" t="s">
        <v>309</v>
      </c>
      <c r="AU117" s="188" t="s">
        <v>145</v>
      </c>
      <c r="AY117" s="20" t="s">
        <v>127</v>
      </c>
      <c r="BE117" s="189">
        <f t="shared" si="4"/>
        <v>0</v>
      </c>
      <c r="BF117" s="189">
        <f t="shared" si="5"/>
        <v>0</v>
      </c>
      <c r="BG117" s="189">
        <f t="shared" si="6"/>
        <v>0</v>
      </c>
      <c r="BH117" s="189">
        <f t="shared" si="7"/>
        <v>0</v>
      </c>
      <c r="BI117" s="189">
        <f t="shared" si="8"/>
        <v>0</v>
      </c>
      <c r="BJ117" s="20" t="s">
        <v>86</v>
      </c>
      <c r="BK117" s="189">
        <f t="shared" si="9"/>
        <v>0</v>
      </c>
      <c r="BL117" s="20" t="s">
        <v>151</v>
      </c>
      <c r="BM117" s="188" t="s">
        <v>836</v>
      </c>
    </row>
    <row r="118" spans="1:65" s="2" customFormat="1" ht="16.5" customHeight="1">
      <c r="A118" s="38"/>
      <c r="B118" s="39"/>
      <c r="C118" s="244" t="s">
        <v>292</v>
      </c>
      <c r="D118" s="244" t="s">
        <v>309</v>
      </c>
      <c r="E118" s="245" t="s">
        <v>837</v>
      </c>
      <c r="F118" s="246" t="s">
        <v>838</v>
      </c>
      <c r="G118" s="247" t="s">
        <v>804</v>
      </c>
      <c r="H118" s="248">
        <v>2</v>
      </c>
      <c r="I118" s="249"/>
      <c r="J118" s="250">
        <f t="shared" si="0"/>
        <v>0</v>
      </c>
      <c r="K118" s="246" t="s">
        <v>32</v>
      </c>
      <c r="L118" s="251"/>
      <c r="M118" s="252" t="s">
        <v>32</v>
      </c>
      <c r="N118" s="253" t="s">
        <v>49</v>
      </c>
      <c r="O118" s="68"/>
      <c r="P118" s="186">
        <f t="shared" si="1"/>
        <v>0</v>
      </c>
      <c r="Q118" s="186">
        <v>0</v>
      </c>
      <c r="R118" s="186">
        <f t="shared" si="2"/>
        <v>0</v>
      </c>
      <c r="S118" s="186">
        <v>0</v>
      </c>
      <c r="T118" s="187">
        <f t="shared" si="3"/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88" t="s">
        <v>239</v>
      </c>
      <c r="AT118" s="188" t="s">
        <v>309</v>
      </c>
      <c r="AU118" s="188" t="s">
        <v>145</v>
      </c>
      <c r="AY118" s="20" t="s">
        <v>127</v>
      </c>
      <c r="BE118" s="189">
        <f t="shared" si="4"/>
        <v>0</v>
      </c>
      <c r="BF118" s="189">
        <f t="shared" si="5"/>
        <v>0</v>
      </c>
      <c r="BG118" s="189">
        <f t="shared" si="6"/>
        <v>0</v>
      </c>
      <c r="BH118" s="189">
        <f t="shared" si="7"/>
        <v>0</v>
      </c>
      <c r="BI118" s="189">
        <f t="shared" si="8"/>
        <v>0</v>
      </c>
      <c r="BJ118" s="20" t="s">
        <v>86</v>
      </c>
      <c r="BK118" s="189">
        <f t="shared" si="9"/>
        <v>0</v>
      </c>
      <c r="BL118" s="20" t="s">
        <v>151</v>
      </c>
      <c r="BM118" s="188" t="s">
        <v>839</v>
      </c>
    </row>
    <row r="119" spans="1:65" s="2" customFormat="1" ht="16.5" customHeight="1">
      <c r="A119" s="38"/>
      <c r="B119" s="39"/>
      <c r="C119" s="244" t="s">
        <v>302</v>
      </c>
      <c r="D119" s="244" t="s">
        <v>309</v>
      </c>
      <c r="E119" s="245" t="s">
        <v>840</v>
      </c>
      <c r="F119" s="246" t="s">
        <v>841</v>
      </c>
      <c r="G119" s="247" t="s">
        <v>804</v>
      </c>
      <c r="H119" s="248">
        <v>2</v>
      </c>
      <c r="I119" s="249"/>
      <c r="J119" s="250">
        <f t="shared" si="0"/>
        <v>0</v>
      </c>
      <c r="K119" s="246" t="s">
        <v>32</v>
      </c>
      <c r="L119" s="251"/>
      <c r="M119" s="252" t="s">
        <v>32</v>
      </c>
      <c r="N119" s="253" t="s">
        <v>49</v>
      </c>
      <c r="O119" s="68"/>
      <c r="P119" s="186">
        <f t="shared" si="1"/>
        <v>0</v>
      </c>
      <c r="Q119" s="186">
        <v>0</v>
      </c>
      <c r="R119" s="186">
        <f t="shared" si="2"/>
        <v>0</v>
      </c>
      <c r="S119" s="186">
        <v>0</v>
      </c>
      <c r="T119" s="187">
        <f t="shared" si="3"/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88" t="s">
        <v>239</v>
      </c>
      <c r="AT119" s="188" t="s">
        <v>309</v>
      </c>
      <c r="AU119" s="188" t="s">
        <v>145</v>
      </c>
      <c r="AY119" s="20" t="s">
        <v>127</v>
      </c>
      <c r="BE119" s="189">
        <f t="shared" si="4"/>
        <v>0</v>
      </c>
      <c r="BF119" s="189">
        <f t="shared" si="5"/>
        <v>0</v>
      </c>
      <c r="BG119" s="189">
        <f t="shared" si="6"/>
        <v>0</v>
      </c>
      <c r="BH119" s="189">
        <f t="shared" si="7"/>
        <v>0</v>
      </c>
      <c r="BI119" s="189">
        <f t="shared" si="8"/>
        <v>0</v>
      </c>
      <c r="BJ119" s="20" t="s">
        <v>86</v>
      </c>
      <c r="BK119" s="189">
        <f t="shared" si="9"/>
        <v>0</v>
      </c>
      <c r="BL119" s="20" t="s">
        <v>151</v>
      </c>
      <c r="BM119" s="188" t="s">
        <v>842</v>
      </c>
    </row>
    <row r="120" spans="1:65" s="2" customFormat="1" ht="16.5" customHeight="1">
      <c r="A120" s="38"/>
      <c r="B120" s="39"/>
      <c r="C120" s="244" t="s">
        <v>308</v>
      </c>
      <c r="D120" s="244" t="s">
        <v>309</v>
      </c>
      <c r="E120" s="245" t="s">
        <v>843</v>
      </c>
      <c r="F120" s="246" t="s">
        <v>844</v>
      </c>
      <c r="G120" s="247" t="s">
        <v>804</v>
      </c>
      <c r="H120" s="248">
        <v>30</v>
      </c>
      <c r="I120" s="249"/>
      <c r="J120" s="250">
        <f t="shared" si="0"/>
        <v>0</v>
      </c>
      <c r="K120" s="246" t="s">
        <v>32</v>
      </c>
      <c r="L120" s="251"/>
      <c r="M120" s="252" t="s">
        <v>32</v>
      </c>
      <c r="N120" s="253" t="s">
        <v>49</v>
      </c>
      <c r="O120" s="68"/>
      <c r="P120" s="186">
        <f t="shared" si="1"/>
        <v>0</v>
      </c>
      <c r="Q120" s="186">
        <v>0</v>
      </c>
      <c r="R120" s="186">
        <f t="shared" si="2"/>
        <v>0</v>
      </c>
      <c r="S120" s="186">
        <v>0</v>
      </c>
      <c r="T120" s="187">
        <f t="shared" si="3"/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88" t="s">
        <v>239</v>
      </c>
      <c r="AT120" s="188" t="s">
        <v>309</v>
      </c>
      <c r="AU120" s="188" t="s">
        <v>145</v>
      </c>
      <c r="AY120" s="20" t="s">
        <v>127</v>
      </c>
      <c r="BE120" s="189">
        <f t="shared" si="4"/>
        <v>0</v>
      </c>
      <c r="BF120" s="189">
        <f t="shared" si="5"/>
        <v>0</v>
      </c>
      <c r="BG120" s="189">
        <f t="shared" si="6"/>
        <v>0</v>
      </c>
      <c r="BH120" s="189">
        <f t="shared" si="7"/>
        <v>0</v>
      </c>
      <c r="BI120" s="189">
        <f t="shared" si="8"/>
        <v>0</v>
      </c>
      <c r="BJ120" s="20" t="s">
        <v>86</v>
      </c>
      <c r="BK120" s="189">
        <f t="shared" si="9"/>
        <v>0</v>
      </c>
      <c r="BL120" s="20" t="s">
        <v>151</v>
      </c>
      <c r="BM120" s="188" t="s">
        <v>845</v>
      </c>
    </row>
    <row r="121" spans="1:65" s="2" customFormat="1" ht="16.5" customHeight="1">
      <c r="A121" s="38"/>
      <c r="B121" s="39"/>
      <c r="C121" s="244" t="s">
        <v>315</v>
      </c>
      <c r="D121" s="244" t="s">
        <v>309</v>
      </c>
      <c r="E121" s="245" t="s">
        <v>846</v>
      </c>
      <c r="F121" s="246" t="s">
        <v>847</v>
      </c>
      <c r="G121" s="247" t="s">
        <v>804</v>
      </c>
      <c r="H121" s="248">
        <v>18</v>
      </c>
      <c r="I121" s="249"/>
      <c r="J121" s="250">
        <f t="shared" si="0"/>
        <v>0</v>
      </c>
      <c r="K121" s="246" t="s">
        <v>32</v>
      </c>
      <c r="L121" s="251"/>
      <c r="M121" s="252" t="s">
        <v>32</v>
      </c>
      <c r="N121" s="253" t="s">
        <v>49</v>
      </c>
      <c r="O121" s="68"/>
      <c r="P121" s="186">
        <f t="shared" si="1"/>
        <v>0</v>
      </c>
      <c r="Q121" s="186">
        <v>0</v>
      </c>
      <c r="R121" s="186">
        <f t="shared" si="2"/>
        <v>0</v>
      </c>
      <c r="S121" s="186">
        <v>0</v>
      </c>
      <c r="T121" s="187">
        <f t="shared" si="3"/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88" t="s">
        <v>239</v>
      </c>
      <c r="AT121" s="188" t="s">
        <v>309</v>
      </c>
      <c r="AU121" s="188" t="s">
        <v>145</v>
      </c>
      <c r="AY121" s="20" t="s">
        <v>127</v>
      </c>
      <c r="BE121" s="189">
        <f t="shared" si="4"/>
        <v>0</v>
      </c>
      <c r="BF121" s="189">
        <f t="shared" si="5"/>
        <v>0</v>
      </c>
      <c r="BG121" s="189">
        <f t="shared" si="6"/>
        <v>0</v>
      </c>
      <c r="BH121" s="189">
        <f t="shared" si="7"/>
        <v>0</v>
      </c>
      <c r="BI121" s="189">
        <f t="shared" si="8"/>
        <v>0</v>
      </c>
      <c r="BJ121" s="20" t="s">
        <v>86</v>
      </c>
      <c r="BK121" s="189">
        <f t="shared" si="9"/>
        <v>0</v>
      </c>
      <c r="BL121" s="20" t="s">
        <v>151</v>
      </c>
      <c r="BM121" s="188" t="s">
        <v>848</v>
      </c>
    </row>
    <row r="122" spans="1:65" s="2" customFormat="1" ht="16.5" customHeight="1">
      <c r="A122" s="38"/>
      <c r="B122" s="39"/>
      <c r="C122" s="244" t="s">
        <v>178</v>
      </c>
      <c r="D122" s="244" t="s">
        <v>309</v>
      </c>
      <c r="E122" s="245" t="s">
        <v>849</v>
      </c>
      <c r="F122" s="246" t="s">
        <v>850</v>
      </c>
      <c r="G122" s="247" t="s">
        <v>804</v>
      </c>
      <c r="H122" s="248">
        <v>24</v>
      </c>
      <c r="I122" s="249"/>
      <c r="J122" s="250">
        <f t="shared" si="0"/>
        <v>0</v>
      </c>
      <c r="K122" s="246" t="s">
        <v>32</v>
      </c>
      <c r="L122" s="251"/>
      <c r="M122" s="252" t="s">
        <v>32</v>
      </c>
      <c r="N122" s="253" t="s">
        <v>49</v>
      </c>
      <c r="O122" s="68"/>
      <c r="P122" s="186">
        <f t="shared" si="1"/>
        <v>0</v>
      </c>
      <c r="Q122" s="186">
        <v>0</v>
      </c>
      <c r="R122" s="186">
        <f t="shared" si="2"/>
        <v>0</v>
      </c>
      <c r="S122" s="186">
        <v>0</v>
      </c>
      <c r="T122" s="187">
        <f t="shared" si="3"/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88" t="s">
        <v>239</v>
      </c>
      <c r="AT122" s="188" t="s">
        <v>309</v>
      </c>
      <c r="AU122" s="188" t="s">
        <v>145</v>
      </c>
      <c r="AY122" s="20" t="s">
        <v>127</v>
      </c>
      <c r="BE122" s="189">
        <f t="shared" si="4"/>
        <v>0</v>
      </c>
      <c r="BF122" s="189">
        <f t="shared" si="5"/>
        <v>0</v>
      </c>
      <c r="BG122" s="189">
        <f t="shared" si="6"/>
        <v>0</v>
      </c>
      <c r="BH122" s="189">
        <f t="shared" si="7"/>
        <v>0</v>
      </c>
      <c r="BI122" s="189">
        <f t="shared" si="8"/>
        <v>0</v>
      </c>
      <c r="BJ122" s="20" t="s">
        <v>86</v>
      </c>
      <c r="BK122" s="189">
        <f t="shared" si="9"/>
        <v>0</v>
      </c>
      <c r="BL122" s="20" t="s">
        <v>151</v>
      </c>
      <c r="BM122" s="188" t="s">
        <v>851</v>
      </c>
    </row>
    <row r="123" spans="1:65" s="2" customFormat="1" ht="16.5" customHeight="1">
      <c r="A123" s="38"/>
      <c r="B123" s="39"/>
      <c r="C123" s="244" t="s">
        <v>7</v>
      </c>
      <c r="D123" s="244" t="s">
        <v>309</v>
      </c>
      <c r="E123" s="245" t="s">
        <v>852</v>
      </c>
      <c r="F123" s="246" t="s">
        <v>853</v>
      </c>
      <c r="G123" s="247" t="s">
        <v>804</v>
      </c>
      <c r="H123" s="248">
        <v>1</v>
      </c>
      <c r="I123" s="249"/>
      <c r="J123" s="250">
        <f t="shared" si="0"/>
        <v>0</v>
      </c>
      <c r="K123" s="246" t="s">
        <v>32</v>
      </c>
      <c r="L123" s="251"/>
      <c r="M123" s="252" t="s">
        <v>32</v>
      </c>
      <c r="N123" s="253" t="s">
        <v>49</v>
      </c>
      <c r="O123" s="68"/>
      <c r="P123" s="186">
        <f t="shared" si="1"/>
        <v>0</v>
      </c>
      <c r="Q123" s="186">
        <v>0</v>
      </c>
      <c r="R123" s="186">
        <f t="shared" si="2"/>
        <v>0</v>
      </c>
      <c r="S123" s="186">
        <v>0</v>
      </c>
      <c r="T123" s="187">
        <f t="shared" si="3"/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8" t="s">
        <v>239</v>
      </c>
      <c r="AT123" s="188" t="s">
        <v>309</v>
      </c>
      <c r="AU123" s="188" t="s">
        <v>145</v>
      </c>
      <c r="AY123" s="20" t="s">
        <v>127</v>
      </c>
      <c r="BE123" s="189">
        <f t="shared" si="4"/>
        <v>0</v>
      </c>
      <c r="BF123" s="189">
        <f t="shared" si="5"/>
        <v>0</v>
      </c>
      <c r="BG123" s="189">
        <f t="shared" si="6"/>
        <v>0</v>
      </c>
      <c r="BH123" s="189">
        <f t="shared" si="7"/>
        <v>0</v>
      </c>
      <c r="BI123" s="189">
        <f t="shared" si="8"/>
        <v>0</v>
      </c>
      <c r="BJ123" s="20" t="s">
        <v>86</v>
      </c>
      <c r="BK123" s="189">
        <f t="shared" si="9"/>
        <v>0</v>
      </c>
      <c r="BL123" s="20" t="s">
        <v>151</v>
      </c>
      <c r="BM123" s="188" t="s">
        <v>854</v>
      </c>
    </row>
    <row r="124" spans="1:65" s="2" customFormat="1" ht="16.5" customHeight="1">
      <c r="A124" s="38"/>
      <c r="B124" s="39"/>
      <c r="C124" s="244" t="s">
        <v>327</v>
      </c>
      <c r="D124" s="244" t="s">
        <v>309</v>
      </c>
      <c r="E124" s="245" t="s">
        <v>855</v>
      </c>
      <c r="F124" s="246" t="s">
        <v>856</v>
      </c>
      <c r="G124" s="247" t="s">
        <v>804</v>
      </c>
      <c r="H124" s="248">
        <v>36</v>
      </c>
      <c r="I124" s="249"/>
      <c r="J124" s="250">
        <f t="shared" si="0"/>
        <v>0</v>
      </c>
      <c r="K124" s="246" t="s">
        <v>32</v>
      </c>
      <c r="L124" s="251"/>
      <c r="M124" s="252" t="s">
        <v>32</v>
      </c>
      <c r="N124" s="253" t="s">
        <v>49</v>
      </c>
      <c r="O124" s="68"/>
      <c r="P124" s="186">
        <f t="shared" si="1"/>
        <v>0</v>
      </c>
      <c r="Q124" s="186">
        <v>0</v>
      </c>
      <c r="R124" s="186">
        <f t="shared" si="2"/>
        <v>0</v>
      </c>
      <c r="S124" s="186">
        <v>0</v>
      </c>
      <c r="T124" s="187">
        <f t="shared" si="3"/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8" t="s">
        <v>239</v>
      </c>
      <c r="AT124" s="188" t="s">
        <v>309</v>
      </c>
      <c r="AU124" s="188" t="s">
        <v>145</v>
      </c>
      <c r="AY124" s="20" t="s">
        <v>127</v>
      </c>
      <c r="BE124" s="189">
        <f t="shared" si="4"/>
        <v>0</v>
      </c>
      <c r="BF124" s="189">
        <f t="shared" si="5"/>
        <v>0</v>
      </c>
      <c r="BG124" s="189">
        <f t="shared" si="6"/>
        <v>0</v>
      </c>
      <c r="BH124" s="189">
        <f t="shared" si="7"/>
        <v>0</v>
      </c>
      <c r="BI124" s="189">
        <f t="shared" si="8"/>
        <v>0</v>
      </c>
      <c r="BJ124" s="20" t="s">
        <v>86</v>
      </c>
      <c r="BK124" s="189">
        <f t="shared" si="9"/>
        <v>0</v>
      </c>
      <c r="BL124" s="20" t="s">
        <v>151</v>
      </c>
      <c r="BM124" s="188" t="s">
        <v>857</v>
      </c>
    </row>
    <row r="125" spans="1:65" s="2" customFormat="1" ht="16.5" customHeight="1">
      <c r="A125" s="38"/>
      <c r="B125" s="39"/>
      <c r="C125" s="244" t="s">
        <v>332</v>
      </c>
      <c r="D125" s="244" t="s">
        <v>309</v>
      </c>
      <c r="E125" s="245" t="s">
        <v>858</v>
      </c>
      <c r="F125" s="246" t="s">
        <v>859</v>
      </c>
      <c r="G125" s="247" t="s">
        <v>804</v>
      </c>
      <c r="H125" s="248">
        <v>18</v>
      </c>
      <c r="I125" s="249"/>
      <c r="J125" s="250">
        <f t="shared" si="0"/>
        <v>0</v>
      </c>
      <c r="K125" s="246" t="s">
        <v>32</v>
      </c>
      <c r="L125" s="251"/>
      <c r="M125" s="252" t="s">
        <v>32</v>
      </c>
      <c r="N125" s="253" t="s">
        <v>49</v>
      </c>
      <c r="O125" s="68"/>
      <c r="P125" s="186">
        <f t="shared" si="1"/>
        <v>0</v>
      </c>
      <c r="Q125" s="186">
        <v>0</v>
      </c>
      <c r="R125" s="186">
        <f t="shared" si="2"/>
        <v>0</v>
      </c>
      <c r="S125" s="186">
        <v>0</v>
      </c>
      <c r="T125" s="187">
        <f t="shared" si="3"/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8" t="s">
        <v>239</v>
      </c>
      <c r="AT125" s="188" t="s">
        <v>309</v>
      </c>
      <c r="AU125" s="188" t="s">
        <v>145</v>
      </c>
      <c r="AY125" s="20" t="s">
        <v>127</v>
      </c>
      <c r="BE125" s="189">
        <f t="shared" si="4"/>
        <v>0</v>
      </c>
      <c r="BF125" s="189">
        <f t="shared" si="5"/>
        <v>0</v>
      </c>
      <c r="BG125" s="189">
        <f t="shared" si="6"/>
        <v>0</v>
      </c>
      <c r="BH125" s="189">
        <f t="shared" si="7"/>
        <v>0</v>
      </c>
      <c r="BI125" s="189">
        <f t="shared" si="8"/>
        <v>0</v>
      </c>
      <c r="BJ125" s="20" t="s">
        <v>86</v>
      </c>
      <c r="BK125" s="189">
        <f t="shared" si="9"/>
        <v>0</v>
      </c>
      <c r="BL125" s="20" t="s">
        <v>151</v>
      </c>
      <c r="BM125" s="188" t="s">
        <v>860</v>
      </c>
    </row>
    <row r="126" spans="1:65" s="2" customFormat="1" ht="16.5" customHeight="1">
      <c r="A126" s="38"/>
      <c r="B126" s="39"/>
      <c r="C126" s="244" t="s">
        <v>337</v>
      </c>
      <c r="D126" s="244" t="s">
        <v>309</v>
      </c>
      <c r="E126" s="245" t="s">
        <v>861</v>
      </c>
      <c r="F126" s="246" t="s">
        <v>862</v>
      </c>
      <c r="G126" s="247" t="s">
        <v>804</v>
      </c>
      <c r="H126" s="248">
        <v>18</v>
      </c>
      <c r="I126" s="249"/>
      <c r="J126" s="250">
        <f t="shared" si="0"/>
        <v>0</v>
      </c>
      <c r="K126" s="246" t="s">
        <v>32</v>
      </c>
      <c r="L126" s="251"/>
      <c r="M126" s="252" t="s">
        <v>32</v>
      </c>
      <c r="N126" s="253" t="s">
        <v>49</v>
      </c>
      <c r="O126" s="68"/>
      <c r="P126" s="186">
        <f t="shared" si="1"/>
        <v>0</v>
      </c>
      <c r="Q126" s="186">
        <v>0</v>
      </c>
      <c r="R126" s="186">
        <f t="shared" si="2"/>
        <v>0</v>
      </c>
      <c r="S126" s="186">
        <v>0</v>
      </c>
      <c r="T126" s="187">
        <f t="shared" si="3"/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88" t="s">
        <v>239</v>
      </c>
      <c r="AT126" s="188" t="s">
        <v>309</v>
      </c>
      <c r="AU126" s="188" t="s">
        <v>145</v>
      </c>
      <c r="AY126" s="20" t="s">
        <v>127</v>
      </c>
      <c r="BE126" s="189">
        <f t="shared" si="4"/>
        <v>0</v>
      </c>
      <c r="BF126" s="189">
        <f t="shared" si="5"/>
        <v>0</v>
      </c>
      <c r="BG126" s="189">
        <f t="shared" si="6"/>
        <v>0</v>
      </c>
      <c r="BH126" s="189">
        <f t="shared" si="7"/>
        <v>0</v>
      </c>
      <c r="BI126" s="189">
        <f t="shared" si="8"/>
        <v>0</v>
      </c>
      <c r="BJ126" s="20" t="s">
        <v>86</v>
      </c>
      <c r="BK126" s="189">
        <f t="shared" si="9"/>
        <v>0</v>
      </c>
      <c r="BL126" s="20" t="s">
        <v>151</v>
      </c>
      <c r="BM126" s="188" t="s">
        <v>863</v>
      </c>
    </row>
    <row r="127" spans="1:65" s="2" customFormat="1" ht="16.5" customHeight="1">
      <c r="A127" s="38"/>
      <c r="B127" s="39"/>
      <c r="C127" s="244" t="s">
        <v>343</v>
      </c>
      <c r="D127" s="244" t="s">
        <v>309</v>
      </c>
      <c r="E127" s="245" t="s">
        <v>864</v>
      </c>
      <c r="F127" s="246" t="s">
        <v>865</v>
      </c>
      <c r="G127" s="247" t="s">
        <v>804</v>
      </c>
      <c r="H127" s="248">
        <v>3</v>
      </c>
      <c r="I127" s="249"/>
      <c r="J127" s="250">
        <f t="shared" si="0"/>
        <v>0</v>
      </c>
      <c r="K127" s="246" t="s">
        <v>32</v>
      </c>
      <c r="L127" s="251"/>
      <c r="M127" s="252" t="s">
        <v>32</v>
      </c>
      <c r="N127" s="253" t="s">
        <v>49</v>
      </c>
      <c r="O127" s="68"/>
      <c r="P127" s="186">
        <f t="shared" si="1"/>
        <v>0</v>
      </c>
      <c r="Q127" s="186">
        <v>0</v>
      </c>
      <c r="R127" s="186">
        <f t="shared" si="2"/>
        <v>0</v>
      </c>
      <c r="S127" s="186">
        <v>0</v>
      </c>
      <c r="T127" s="187">
        <f t="shared" si="3"/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8" t="s">
        <v>239</v>
      </c>
      <c r="AT127" s="188" t="s">
        <v>309</v>
      </c>
      <c r="AU127" s="188" t="s">
        <v>145</v>
      </c>
      <c r="AY127" s="20" t="s">
        <v>127</v>
      </c>
      <c r="BE127" s="189">
        <f t="shared" si="4"/>
        <v>0</v>
      </c>
      <c r="BF127" s="189">
        <f t="shared" si="5"/>
        <v>0</v>
      </c>
      <c r="BG127" s="189">
        <f t="shared" si="6"/>
        <v>0</v>
      </c>
      <c r="BH127" s="189">
        <f t="shared" si="7"/>
        <v>0</v>
      </c>
      <c r="BI127" s="189">
        <f t="shared" si="8"/>
        <v>0</v>
      </c>
      <c r="BJ127" s="20" t="s">
        <v>86</v>
      </c>
      <c r="BK127" s="189">
        <f t="shared" si="9"/>
        <v>0</v>
      </c>
      <c r="BL127" s="20" t="s">
        <v>151</v>
      </c>
      <c r="BM127" s="188" t="s">
        <v>866</v>
      </c>
    </row>
    <row r="128" spans="1:47" s="2" customFormat="1" ht="19.5">
      <c r="A128" s="38"/>
      <c r="B128" s="39"/>
      <c r="C128" s="40"/>
      <c r="D128" s="190" t="s">
        <v>141</v>
      </c>
      <c r="E128" s="40"/>
      <c r="F128" s="191" t="s">
        <v>867</v>
      </c>
      <c r="G128" s="40"/>
      <c r="H128" s="40"/>
      <c r="I128" s="192"/>
      <c r="J128" s="40"/>
      <c r="K128" s="40"/>
      <c r="L128" s="43"/>
      <c r="M128" s="193"/>
      <c r="N128" s="194"/>
      <c r="O128" s="68"/>
      <c r="P128" s="68"/>
      <c r="Q128" s="68"/>
      <c r="R128" s="68"/>
      <c r="S128" s="68"/>
      <c r="T128" s="69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20" t="s">
        <v>141</v>
      </c>
      <c r="AU128" s="20" t="s">
        <v>145</v>
      </c>
    </row>
    <row r="129" spans="1:65" s="2" customFormat="1" ht="16.5" customHeight="1">
      <c r="A129" s="38"/>
      <c r="B129" s="39"/>
      <c r="C129" s="244" t="s">
        <v>350</v>
      </c>
      <c r="D129" s="244" t="s">
        <v>309</v>
      </c>
      <c r="E129" s="245" t="s">
        <v>868</v>
      </c>
      <c r="F129" s="246" t="s">
        <v>869</v>
      </c>
      <c r="G129" s="247" t="s">
        <v>804</v>
      </c>
      <c r="H129" s="248">
        <v>4</v>
      </c>
      <c r="I129" s="249"/>
      <c r="J129" s="250">
        <f>ROUND(I129*H129,2)</f>
        <v>0</v>
      </c>
      <c r="K129" s="246" t="s">
        <v>32</v>
      </c>
      <c r="L129" s="251"/>
      <c r="M129" s="252" t="s">
        <v>32</v>
      </c>
      <c r="N129" s="253" t="s">
        <v>49</v>
      </c>
      <c r="O129" s="68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8" t="s">
        <v>239</v>
      </c>
      <c r="AT129" s="188" t="s">
        <v>309</v>
      </c>
      <c r="AU129" s="188" t="s">
        <v>145</v>
      </c>
      <c r="AY129" s="20" t="s">
        <v>127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20" t="s">
        <v>86</v>
      </c>
      <c r="BK129" s="189">
        <f>ROUND(I129*H129,2)</f>
        <v>0</v>
      </c>
      <c r="BL129" s="20" t="s">
        <v>151</v>
      </c>
      <c r="BM129" s="188" t="s">
        <v>870</v>
      </c>
    </row>
    <row r="130" spans="1:47" s="2" customFormat="1" ht="19.5">
      <c r="A130" s="38"/>
      <c r="B130" s="39"/>
      <c r="C130" s="40"/>
      <c r="D130" s="190" t="s">
        <v>141</v>
      </c>
      <c r="E130" s="40"/>
      <c r="F130" s="191" t="s">
        <v>867</v>
      </c>
      <c r="G130" s="40"/>
      <c r="H130" s="40"/>
      <c r="I130" s="192"/>
      <c r="J130" s="40"/>
      <c r="K130" s="40"/>
      <c r="L130" s="43"/>
      <c r="M130" s="193"/>
      <c r="N130" s="194"/>
      <c r="O130" s="68"/>
      <c r="P130" s="68"/>
      <c r="Q130" s="68"/>
      <c r="R130" s="68"/>
      <c r="S130" s="68"/>
      <c r="T130" s="69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20" t="s">
        <v>141</v>
      </c>
      <c r="AU130" s="20" t="s">
        <v>145</v>
      </c>
    </row>
    <row r="131" spans="1:65" s="2" customFormat="1" ht="16.5" customHeight="1">
      <c r="A131" s="38"/>
      <c r="B131" s="39"/>
      <c r="C131" s="244" t="s">
        <v>359</v>
      </c>
      <c r="D131" s="244" t="s">
        <v>309</v>
      </c>
      <c r="E131" s="245" t="s">
        <v>871</v>
      </c>
      <c r="F131" s="246" t="s">
        <v>872</v>
      </c>
      <c r="G131" s="247" t="s">
        <v>804</v>
      </c>
      <c r="H131" s="248">
        <v>7</v>
      </c>
      <c r="I131" s="249"/>
      <c r="J131" s="250">
        <f>ROUND(I131*H131,2)</f>
        <v>0</v>
      </c>
      <c r="K131" s="246" t="s">
        <v>32</v>
      </c>
      <c r="L131" s="251"/>
      <c r="M131" s="252" t="s">
        <v>32</v>
      </c>
      <c r="N131" s="253" t="s">
        <v>49</v>
      </c>
      <c r="O131" s="68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8" t="s">
        <v>239</v>
      </c>
      <c r="AT131" s="188" t="s">
        <v>309</v>
      </c>
      <c r="AU131" s="188" t="s">
        <v>145</v>
      </c>
      <c r="AY131" s="20" t="s">
        <v>127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20" t="s">
        <v>86</v>
      </c>
      <c r="BK131" s="189">
        <f>ROUND(I131*H131,2)</f>
        <v>0</v>
      </c>
      <c r="BL131" s="20" t="s">
        <v>151</v>
      </c>
      <c r="BM131" s="188" t="s">
        <v>873</v>
      </c>
    </row>
    <row r="132" spans="1:47" s="2" customFormat="1" ht="19.5">
      <c r="A132" s="38"/>
      <c r="B132" s="39"/>
      <c r="C132" s="40"/>
      <c r="D132" s="190" t="s">
        <v>141</v>
      </c>
      <c r="E132" s="40"/>
      <c r="F132" s="191" t="s">
        <v>874</v>
      </c>
      <c r="G132" s="40"/>
      <c r="H132" s="40"/>
      <c r="I132" s="192"/>
      <c r="J132" s="40"/>
      <c r="K132" s="40"/>
      <c r="L132" s="43"/>
      <c r="M132" s="193"/>
      <c r="N132" s="194"/>
      <c r="O132" s="68"/>
      <c r="P132" s="68"/>
      <c r="Q132" s="68"/>
      <c r="R132" s="68"/>
      <c r="S132" s="68"/>
      <c r="T132" s="69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20" t="s">
        <v>141</v>
      </c>
      <c r="AU132" s="20" t="s">
        <v>145</v>
      </c>
    </row>
    <row r="133" spans="1:65" s="2" customFormat="1" ht="16.5" customHeight="1">
      <c r="A133" s="38"/>
      <c r="B133" s="39"/>
      <c r="C133" s="244" t="s">
        <v>364</v>
      </c>
      <c r="D133" s="244" t="s">
        <v>309</v>
      </c>
      <c r="E133" s="245" t="s">
        <v>875</v>
      </c>
      <c r="F133" s="246" t="s">
        <v>876</v>
      </c>
      <c r="G133" s="247" t="s">
        <v>804</v>
      </c>
      <c r="H133" s="248">
        <v>6</v>
      </c>
      <c r="I133" s="249"/>
      <c r="J133" s="250">
        <f>ROUND(I133*H133,2)</f>
        <v>0</v>
      </c>
      <c r="K133" s="246" t="s">
        <v>32</v>
      </c>
      <c r="L133" s="251"/>
      <c r="M133" s="252" t="s">
        <v>32</v>
      </c>
      <c r="N133" s="253" t="s">
        <v>49</v>
      </c>
      <c r="O133" s="68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8" t="s">
        <v>239</v>
      </c>
      <c r="AT133" s="188" t="s">
        <v>309</v>
      </c>
      <c r="AU133" s="188" t="s">
        <v>145</v>
      </c>
      <c r="AY133" s="20" t="s">
        <v>127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20" t="s">
        <v>86</v>
      </c>
      <c r="BK133" s="189">
        <f>ROUND(I133*H133,2)</f>
        <v>0</v>
      </c>
      <c r="BL133" s="20" t="s">
        <v>151</v>
      </c>
      <c r="BM133" s="188" t="s">
        <v>877</v>
      </c>
    </row>
    <row r="134" spans="1:65" s="2" customFormat="1" ht="16.5" customHeight="1">
      <c r="A134" s="38"/>
      <c r="B134" s="39"/>
      <c r="C134" s="244" t="s">
        <v>370</v>
      </c>
      <c r="D134" s="244" t="s">
        <v>309</v>
      </c>
      <c r="E134" s="245" t="s">
        <v>878</v>
      </c>
      <c r="F134" s="246" t="s">
        <v>879</v>
      </c>
      <c r="G134" s="247" t="s">
        <v>804</v>
      </c>
      <c r="H134" s="248">
        <v>1</v>
      </c>
      <c r="I134" s="249"/>
      <c r="J134" s="250">
        <f>ROUND(I134*H134,2)</f>
        <v>0</v>
      </c>
      <c r="K134" s="246" t="s">
        <v>32</v>
      </c>
      <c r="L134" s="251"/>
      <c r="M134" s="252" t="s">
        <v>32</v>
      </c>
      <c r="N134" s="253" t="s">
        <v>49</v>
      </c>
      <c r="O134" s="68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8" t="s">
        <v>239</v>
      </c>
      <c r="AT134" s="188" t="s">
        <v>309</v>
      </c>
      <c r="AU134" s="188" t="s">
        <v>145</v>
      </c>
      <c r="AY134" s="20" t="s">
        <v>127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20" t="s">
        <v>86</v>
      </c>
      <c r="BK134" s="189">
        <f>ROUND(I134*H134,2)</f>
        <v>0</v>
      </c>
      <c r="BL134" s="20" t="s">
        <v>151</v>
      </c>
      <c r="BM134" s="188" t="s">
        <v>880</v>
      </c>
    </row>
    <row r="135" spans="1:47" s="2" customFormat="1" ht="19.5">
      <c r="A135" s="38"/>
      <c r="B135" s="39"/>
      <c r="C135" s="40"/>
      <c r="D135" s="190" t="s">
        <v>141</v>
      </c>
      <c r="E135" s="40"/>
      <c r="F135" s="191" t="s">
        <v>881</v>
      </c>
      <c r="G135" s="40"/>
      <c r="H135" s="40"/>
      <c r="I135" s="192"/>
      <c r="J135" s="40"/>
      <c r="K135" s="40"/>
      <c r="L135" s="43"/>
      <c r="M135" s="193"/>
      <c r="N135" s="194"/>
      <c r="O135" s="68"/>
      <c r="P135" s="68"/>
      <c r="Q135" s="68"/>
      <c r="R135" s="68"/>
      <c r="S135" s="68"/>
      <c r="T135" s="69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20" t="s">
        <v>141</v>
      </c>
      <c r="AU135" s="20" t="s">
        <v>145</v>
      </c>
    </row>
    <row r="136" spans="1:65" s="2" customFormat="1" ht="16.5" customHeight="1">
      <c r="A136" s="38"/>
      <c r="B136" s="39"/>
      <c r="C136" s="244" t="s">
        <v>376</v>
      </c>
      <c r="D136" s="244" t="s">
        <v>309</v>
      </c>
      <c r="E136" s="245" t="s">
        <v>882</v>
      </c>
      <c r="F136" s="246" t="s">
        <v>883</v>
      </c>
      <c r="G136" s="247" t="s">
        <v>800</v>
      </c>
      <c r="H136" s="248">
        <v>1</v>
      </c>
      <c r="I136" s="249"/>
      <c r="J136" s="250">
        <f>ROUND(I136*H136,2)</f>
        <v>0</v>
      </c>
      <c r="K136" s="246" t="s">
        <v>32</v>
      </c>
      <c r="L136" s="251"/>
      <c r="M136" s="252" t="s">
        <v>32</v>
      </c>
      <c r="N136" s="253" t="s">
        <v>49</v>
      </c>
      <c r="O136" s="68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8" t="s">
        <v>239</v>
      </c>
      <c r="AT136" s="188" t="s">
        <v>309</v>
      </c>
      <c r="AU136" s="188" t="s">
        <v>145</v>
      </c>
      <c r="AY136" s="20" t="s">
        <v>127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20" t="s">
        <v>86</v>
      </c>
      <c r="BK136" s="189">
        <f>ROUND(I136*H136,2)</f>
        <v>0</v>
      </c>
      <c r="BL136" s="20" t="s">
        <v>151</v>
      </c>
      <c r="BM136" s="188" t="s">
        <v>884</v>
      </c>
    </row>
    <row r="137" spans="1:47" s="2" customFormat="1" ht="19.5">
      <c r="A137" s="38"/>
      <c r="B137" s="39"/>
      <c r="C137" s="40"/>
      <c r="D137" s="190" t="s">
        <v>141</v>
      </c>
      <c r="E137" s="40"/>
      <c r="F137" s="191" t="s">
        <v>885</v>
      </c>
      <c r="G137" s="40"/>
      <c r="H137" s="40"/>
      <c r="I137" s="192"/>
      <c r="J137" s="40"/>
      <c r="K137" s="40"/>
      <c r="L137" s="43"/>
      <c r="M137" s="193"/>
      <c r="N137" s="194"/>
      <c r="O137" s="68"/>
      <c r="P137" s="68"/>
      <c r="Q137" s="68"/>
      <c r="R137" s="68"/>
      <c r="S137" s="68"/>
      <c r="T137" s="69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20" t="s">
        <v>141</v>
      </c>
      <c r="AU137" s="20" t="s">
        <v>145</v>
      </c>
    </row>
    <row r="138" spans="1:65" s="2" customFormat="1" ht="16.5" customHeight="1">
      <c r="A138" s="38"/>
      <c r="B138" s="39"/>
      <c r="C138" s="244" t="s">
        <v>384</v>
      </c>
      <c r="D138" s="244" t="s">
        <v>309</v>
      </c>
      <c r="E138" s="245" t="s">
        <v>886</v>
      </c>
      <c r="F138" s="246" t="s">
        <v>887</v>
      </c>
      <c r="G138" s="247" t="s">
        <v>804</v>
      </c>
      <c r="H138" s="248">
        <v>2</v>
      </c>
      <c r="I138" s="249"/>
      <c r="J138" s="250">
        <f>ROUND(I138*H138,2)</f>
        <v>0</v>
      </c>
      <c r="K138" s="246" t="s">
        <v>32</v>
      </c>
      <c r="L138" s="251"/>
      <c r="M138" s="252" t="s">
        <v>32</v>
      </c>
      <c r="N138" s="253" t="s">
        <v>49</v>
      </c>
      <c r="O138" s="68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8" t="s">
        <v>239</v>
      </c>
      <c r="AT138" s="188" t="s">
        <v>309</v>
      </c>
      <c r="AU138" s="188" t="s">
        <v>145</v>
      </c>
      <c r="AY138" s="20" t="s">
        <v>127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20" t="s">
        <v>86</v>
      </c>
      <c r="BK138" s="189">
        <f>ROUND(I138*H138,2)</f>
        <v>0</v>
      </c>
      <c r="BL138" s="20" t="s">
        <v>151</v>
      </c>
      <c r="BM138" s="188" t="s">
        <v>888</v>
      </c>
    </row>
    <row r="139" spans="1:47" s="2" customFormat="1" ht="19.5">
      <c r="A139" s="38"/>
      <c r="B139" s="39"/>
      <c r="C139" s="40"/>
      <c r="D139" s="190" t="s">
        <v>141</v>
      </c>
      <c r="E139" s="40"/>
      <c r="F139" s="191" t="s">
        <v>885</v>
      </c>
      <c r="G139" s="40"/>
      <c r="H139" s="40"/>
      <c r="I139" s="192"/>
      <c r="J139" s="40"/>
      <c r="K139" s="40"/>
      <c r="L139" s="43"/>
      <c r="M139" s="193"/>
      <c r="N139" s="194"/>
      <c r="O139" s="68"/>
      <c r="P139" s="68"/>
      <c r="Q139" s="68"/>
      <c r="R139" s="68"/>
      <c r="S139" s="68"/>
      <c r="T139" s="69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20" t="s">
        <v>141</v>
      </c>
      <c r="AU139" s="20" t="s">
        <v>145</v>
      </c>
    </row>
    <row r="140" spans="1:65" s="2" customFormat="1" ht="16.5" customHeight="1">
      <c r="A140" s="38"/>
      <c r="B140" s="39"/>
      <c r="C140" s="244" t="s">
        <v>388</v>
      </c>
      <c r="D140" s="244" t="s">
        <v>309</v>
      </c>
      <c r="E140" s="245" t="s">
        <v>889</v>
      </c>
      <c r="F140" s="246" t="s">
        <v>890</v>
      </c>
      <c r="G140" s="247" t="s">
        <v>804</v>
      </c>
      <c r="H140" s="248">
        <v>18</v>
      </c>
      <c r="I140" s="249"/>
      <c r="J140" s="250">
        <f>ROUND(I140*H140,2)</f>
        <v>0</v>
      </c>
      <c r="K140" s="246" t="s">
        <v>32</v>
      </c>
      <c r="L140" s="251"/>
      <c r="M140" s="252" t="s">
        <v>32</v>
      </c>
      <c r="N140" s="253" t="s">
        <v>49</v>
      </c>
      <c r="O140" s="68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8" t="s">
        <v>239</v>
      </c>
      <c r="AT140" s="188" t="s">
        <v>309</v>
      </c>
      <c r="AU140" s="188" t="s">
        <v>145</v>
      </c>
      <c r="AY140" s="20" t="s">
        <v>127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20" t="s">
        <v>86</v>
      </c>
      <c r="BK140" s="189">
        <f>ROUND(I140*H140,2)</f>
        <v>0</v>
      </c>
      <c r="BL140" s="20" t="s">
        <v>151</v>
      </c>
      <c r="BM140" s="188" t="s">
        <v>891</v>
      </c>
    </row>
    <row r="141" spans="1:47" s="2" customFormat="1" ht="19.5">
      <c r="A141" s="38"/>
      <c r="B141" s="39"/>
      <c r="C141" s="40"/>
      <c r="D141" s="190" t="s">
        <v>141</v>
      </c>
      <c r="E141" s="40"/>
      <c r="F141" s="191" t="s">
        <v>892</v>
      </c>
      <c r="G141" s="40"/>
      <c r="H141" s="40"/>
      <c r="I141" s="192"/>
      <c r="J141" s="40"/>
      <c r="K141" s="40"/>
      <c r="L141" s="43"/>
      <c r="M141" s="193"/>
      <c r="N141" s="194"/>
      <c r="O141" s="68"/>
      <c r="P141" s="68"/>
      <c r="Q141" s="68"/>
      <c r="R141" s="68"/>
      <c r="S141" s="68"/>
      <c r="T141" s="69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20" t="s">
        <v>141</v>
      </c>
      <c r="AU141" s="20" t="s">
        <v>145</v>
      </c>
    </row>
    <row r="142" spans="1:65" s="2" customFormat="1" ht="16.5" customHeight="1">
      <c r="A142" s="38"/>
      <c r="B142" s="39"/>
      <c r="C142" s="244" t="s">
        <v>392</v>
      </c>
      <c r="D142" s="244" t="s">
        <v>309</v>
      </c>
      <c r="E142" s="245" t="s">
        <v>893</v>
      </c>
      <c r="F142" s="246" t="s">
        <v>894</v>
      </c>
      <c r="G142" s="247" t="s">
        <v>804</v>
      </c>
      <c r="H142" s="248">
        <v>18</v>
      </c>
      <c r="I142" s="249"/>
      <c r="J142" s="250">
        <f>ROUND(I142*H142,2)</f>
        <v>0</v>
      </c>
      <c r="K142" s="246" t="s">
        <v>32</v>
      </c>
      <c r="L142" s="251"/>
      <c r="M142" s="252" t="s">
        <v>32</v>
      </c>
      <c r="N142" s="253" t="s">
        <v>49</v>
      </c>
      <c r="O142" s="68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8" t="s">
        <v>239</v>
      </c>
      <c r="AT142" s="188" t="s">
        <v>309</v>
      </c>
      <c r="AU142" s="188" t="s">
        <v>145</v>
      </c>
      <c r="AY142" s="20" t="s">
        <v>127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20" t="s">
        <v>86</v>
      </c>
      <c r="BK142" s="189">
        <f>ROUND(I142*H142,2)</f>
        <v>0</v>
      </c>
      <c r="BL142" s="20" t="s">
        <v>151</v>
      </c>
      <c r="BM142" s="188" t="s">
        <v>895</v>
      </c>
    </row>
    <row r="143" spans="1:47" s="2" customFormat="1" ht="19.5">
      <c r="A143" s="38"/>
      <c r="B143" s="39"/>
      <c r="C143" s="40"/>
      <c r="D143" s="190" t="s">
        <v>141</v>
      </c>
      <c r="E143" s="40"/>
      <c r="F143" s="191" t="s">
        <v>896</v>
      </c>
      <c r="G143" s="40"/>
      <c r="H143" s="40"/>
      <c r="I143" s="192"/>
      <c r="J143" s="40"/>
      <c r="K143" s="40"/>
      <c r="L143" s="43"/>
      <c r="M143" s="193"/>
      <c r="N143" s="194"/>
      <c r="O143" s="68"/>
      <c r="P143" s="68"/>
      <c r="Q143" s="68"/>
      <c r="R143" s="68"/>
      <c r="S143" s="68"/>
      <c r="T143" s="69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20" t="s">
        <v>141</v>
      </c>
      <c r="AU143" s="20" t="s">
        <v>145</v>
      </c>
    </row>
    <row r="144" spans="1:65" s="2" customFormat="1" ht="16.5" customHeight="1">
      <c r="A144" s="38"/>
      <c r="B144" s="39"/>
      <c r="C144" s="244" t="s">
        <v>398</v>
      </c>
      <c r="D144" s="244" t="s">
        <v>309</v>
      </c>
      <c r="E144" s="245" t="s">
        <v>897</v>
      </c>
      <c r="F144" s="246" t="s">
        <v>898</v>
      </c>
      <c r="G144" s="247" t="s">
        <v>804</v>
      </c>
      <c r="H144" s="248">
        <v>18</v>
      </c>
      <c r="I144" s="249"/>
      <c r="J144" s="250">
        <f>ROUND(I144*H144,2)</f>
        <v>0</v>
      </c>
      <c r="K144" s="246" t="s">
        <v>32</v>
      </c>
      <c r="L144" s="251"/>
      <c r="M144" s="252" t="s">
        <v>32</v>
      </c>
      <c r="N144" s="253" t="s">
        <v>49</v>
      </c>
      <c r="O144" s="68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8" t="s">
        <v>239</v>
      </c>
      <c r="AT144" s="188" t="s">
        <v>309</v>
      </c>
      <c r="AU144" s="188" t="s">
        <v>145</v>
      </c>
      <c r="AY144" s="20" t="s">
        <v>127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20" t="s">
        <v>86</v>
      </c>
      <c r="BK144" s="189">
        <f>ROUND(I144*H144,2)</f>
        <v>0</v>
      </c>
      <c r="BL144" s="20" t="s">
        <v>151</v>
      </c>
      <c r="BM144" s="188" t="s">
        <v>899</v>
      </c>
    </row>
    <row r="145" spans="1:47" s="2" customFormat="1" ht="19.5">
      <c r="A145" s="38"/>
      <c r="B145" s="39"/>
      <c r="C145" s="40"/>
      <c r="D145" s="190" t="s">
        <v>141</v>
      </c>
      <c r="E145" s="40"/>
      <c r="F145" s="191" t="s">
        <v>885</v>
      </c>
      <c r="G145" s="40"/>
      <c r="H145" s="40"/>
      <c r="I145" s="192"/>
      <c r="J145" s="40"/>
      <c r="K145" s="40"/>
      <c r="L145" s="43"/>
      <c r="M145" s="193"/>
      <c r="N145" s="194"/>
      <c r="O145" s="68"/>
      <c r="P145" s="68"/>
      <c r="Q145" s="68"/>
      <c r="R145" s="68"/>
      <c r="S145" s="68"/>
      <c r="T145" s="69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20" t="s">
        <v>141</v>
      </c>
      <c r="AU145" s="20" t="s">
        <v>145</v>
      </c>
    </row>
    <row r="146" spans="1:65" s="2" customFormat="1" ht="16.5" customHeight="1">
      <c r="A146" s="38"/>
      <c r="B146" s="39"/>
      <c r="C146" s="244" t="s">
        <v>402</v>
      </c>
      <c r="D146" s="244" t="s">
        <v>309</v>
      </c>
      <c r="E146" s="245" t="s">
        <v>900</v>
      </c>
      <c r="F146" s="246" t="s">
        <v>901</v>
      </c>
      <c r="G146" s="247" t="s">
        <v>804</v>
      </c>
      <c r="H146" s="248">
        <v>36</v>
      </c>
      <c r="I146" s="249"/>
      <c r="J146" s="250">
        <f>ROUND(I146*H146,2)</f>
        <v>0</v>
      </c>
      <c r="K146" s="246" t="s">
        <v>32</v>
      </c>
      <c r="L146" s="251"/>
      <c r="M146" s="252" t="s">
        <v>32</v>
      </c>
      <c r="N146" s="253" t="s">
        <v>49</v>
      </c>
      <c r="O146" s="68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8" t="s">
        <v>239</v>
      </c>
      <c r="AT146" s="188" t="s">
        <v>309</v>
      </c>
      <c r="AU146" s="188" t="s">
        <v>145</v>
      </c>
      <c r="AY146" s="20" t="s">
        <v>127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20" t="s">
        <v>86</v>
      </c>
      <c r="BK146" s="189">
        <f>ROUND(I146*H146,2)</f>
        <v>0</v>
      </c>
      <c r="BL146" s="20" t="s">
        <v>151</v>
      </c>
      <c r="BM146" s="188" t="s">
        <v>902</v>
      </c>
    </row>
    <row r="147" spans="1:47" s="2" customFormat="1" ht="19.5">
      <c r="A147" s="38"/>
      <c r="B147" s="39"/>
      <c r="C147" s="40"/>
      <c r="D147" s="190" t="s">
        <v>141</v>
      </c>
      <c r="E147" s="40"/>
      <c r="F147" s="191" t="s">
        <v>885</v>
      </c>
      <c r="G147" s="40"/>
      <c r="H147" s="40"/>
      <c r="I147" s="192"/>
      <c r="J147" s="40"/>
      <c r="K147" s="40"/>
      <c r="L147" s="43"/>
      <c r="M147" s="193"/>
      <c r="N147" s="194"/>
      <c r="O147" s="68"/>
      <c r="P147" s="68"/>
      <c r="Q147" s="68"/>
      <c r="R147" s="68"/>
      <c r="S147" s="68"/>
      <c r="T147" s="69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20" t="s">
        <v>141</v>
      </c>
      <c r="AU147" s="20" t="s">
        <v>145</v>
      </c>
    </row>
    <row r="148" spans="1:65" s="2" customFormat="1" ht="16.5" customHeight="1">
      <c r="A148" s="38"/>
      <c r="B148" s="39"/>
      <c r="C148" s="244" t="s">
        <v>406</v>
      </c>
      <c r="D148" s="244" t="s">
        <v>309</v>
      </c>
      <c r="E148" s="245" t="s">
        <v>903</v>
      </c>
      <c r="F148" s="246" t="s">
        <v>904</v>
      </c>
      <c r="G148" s="247" t="s">
        <v>804</v>
      </c>
      <c r="H148" s="248">
        <v>8</v>
      </c>
      <c r="I148" s="249"/>
      <c r="J148" s="250">
        <f>ROUND(I148*H148,2)</f>
        <v>0</v>
      </c>
      <c r="K148" s="246" t="s">
        <v>32</v>
      </c>
      <c r="L148" s="251"/>
      <c r="M148" s="252" t="s">
        <v>32</v>
      </c>
      <c r="N148" s="253" t="s">
        <v>49</v>
      </c>
      <c r="O148" s="68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8" t="s">
        <v>239</v>
      </c>
      <c r="AT148" s="188" t="s">
        <v>309</v>
      </c>
      <c r="AU148" s="188" t="s">
        <v>145</v>
      </c>
      <c r="AY148" s="20" t="s">
        <v>127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20" t="s">
        <v>86</v>
      </c>
      <c r="BK148" s="189">
        <f>ROUND(I148*H148,2)</f>
        <v>0</v>
      </c>
      <c r="BL148" s="20" t="s">
        <v>151</v>
      </c>
      <c r="BM148" s="188" t="s">
        <v>905</v>
      </c>
    </row>
    <row r="149" spans="1:65" s="2" customFormat="1" ht="16.5" customHeight="1">
      <c r="A149" s="38"/>
      <c r="B149" s="39"/>
      <c r="C149" s="244" t="s">
        <v>412</v>
      </c>
      <c r="D149" s="244" t="s">
        <v>309</v>
      </c>
      <c r="E149" s="245" t="s">
        <v>906</v>
      </c>
      <c r="F149" s="246" t="s">
        <v>907</v>
      </c>
      <c r="G149" s="247" t="s">
        <v>804</v>
      </c>
      <c r="H149" s="248">
        <v>2</v>
      </c>
      <c r="I149" s="249"/>
      <c r="J149" s="250">
        <f>ROUND(I149*H149,2)</f>
        <v>0</v>
      </c>
      <c r="K149" s="246" t="s">
        <v>32</v>
      </c>
      <c r="L149" s="251"/>
      <c r="M149" s="252" t="s">
        <v>32</v>
      </c>
      <c r="N149" s="253" t="s">
        <v>49</v>
      </c>
      <c r="O149" s="68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8" t="s">
        <v>239</v>
      </c>
      <c r="AT149" s="188" t="s">
        <v>309</v>
      </c>
      <c r="AU149" s="188" t="s">
        <v>145</v>
      </c>
      <c r="AY149" s="20" t="s">
        <v>127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20" t="s">
        <v>86</v>
      </c>
      <c r="BK149" s="189">
        <f>ROUND(I149*H149,2)</f>
        <v>0</v>
      </c>
      <c r="BL149" s="20" t="s">
        <v>151</v>
      </c>
      <c r="BM149" s="188" t="s">
        <v>908</v>
      </c>
    </row>
    <row r="150" spans="1:65" s="2" customFormat="1" ht="16.5" customHeight="1">
      <c r="A150" s="38"/>
      <c r="B150" s="39"/>
      <c r="C150" s="244" t="s">
        <v>420</v>
      </c>
      <c r="D150" s="244" t="s">
        <v>309</v>
      </c>
      <c r="E150" s="245" t="s">
        <v>909</v>
      </c>
      <c r="F150" s="246" t="s">
        <v>910</v>
      </c>
      <c r="G150" s="247" t="s">
        <v>804</v>
      </c>
      <c r="H150" s="248">
        <v>2</v>
      </c>
      <c r="I150" s="249"/>
      <c r="J150" s="250">
        <f>ROUND(I150*H150,2)</f>
        <v>0</v>
      </c>
      <c r="K150" s="246" t="s">
        <v>32</v>
      </c>
      <c r="L150" s="251"/>
      <c r="M150" s="252" t="s">
        <v>32</v>
      </c>
      <c r="N150" s="253" t="s">
        <v>49</v>
      </c>
      <c r="O150" s="68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8" t="s">
        <v>239</v>
      </c>
      <c r="AT150" s="188" t="s">
        <v>309</v>
      </c>
      <c r="AU150" s="188" t="s">
        <v>145</v>
      </c>
      <c r="AY150" s="20" t="s">
        <v>127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20" t="s">
        <v>86</v>
      </c>
      <c r="BK150" s="189">
        <f>ROUND(I150*H150,2)</f>
        <v>0</v>
      </c>
      <c r="BL150" s="20" t="s">
        <v>151</v>
      </c>
      <c r="BM150" s="188" t="s">
        <v>911</v>
      </c>
    </row>
    <row r="151" spans="1:65" s="2" customFormat="1" ht="16.5" customHeight="1">
      <c r="A151" s="38"/>
      <c r="B151" s="39"/>
      <c r="C151" s="244" t="s">
        <v>428</v>
      </c>
      <c r="D151" s="244" t="s">
        <v>309</v>
      </c>
      <c r="E151" s="245" t="s">
        <v>912</v>
      </c>
      <c r="F151" s="246" t="s">
        <v>913</v>
      </c>
      <c r="G151" s="247" t="s">
        <v>804</v>
      </c>
      <c r="H151" s="248">
        <v>2</v>
      </c>
      <c r="I151" s="249"/>
      <c r="J151" s="250">
        <f>ROUND(I151*H151,2)</f>
        <v>0</v>
      </c>
      <c r="K151" s="246" t="s">
        <v>32</v>
      </c>
      <c r="L151" s="251"/>
      <c r="M151" s="252" t="s">
        <v>32</v>
      </c>
      <c r="N151" s="253" t="s">
        <v>49</v>
      </c>
      <c r="O151" s="68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8" t="s">
        <v>239</v>
      </c>
      <c r="AT151" s="188" t="s">
        <v>309</v>
      </c>
      <c r="AU151" s="188" t="s">
        <v>145</v>
      </c>
      <c r="AY151" s="20" t="s">
        <v>127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20" t="s">
        <v>86</v>
      </c>
      <c r="BK151" s="189">
        <f>ROUND(I151*H151,2)</f>
        <v>0</v>
      </c>
      <c r="BL151" s="20" t="s">
        <v>151</v>
      </c>
      <c r="BM151" s="188" t="s">
        <v>914</v>
      </c>
    </row>
    <row r="152" spans="1:65" s="2" customFormat="1" ht="16.5" customHeight="1">
      <c r="A152" s="38"/>
      <c r="B152" s="39"/>
      <c r="C152" s="244" t="s">
        <v>642</v>
      </c>
      <c r="D152" s="244" t="s">
        <v>309</v>
      </c>
      <c r="E152" s="245" t="s">
        <v>915</v>
      </c>
      <c r="F152" s="246" t="s">
        <v>916</v>
      </c>
      <c r="G152" s="247" t="s">
        <v>804</v>
      </c>
      <c r="H152" s="248">
        <v>7</v>
      </c>
      <c r="I152" s="249"/>
      <c r="J152" s="250">
        <f>ROUND(I152*H152,2)</f>
        <v>0</v>
      </c>
      <c r="K152" s="246" t="s">
        <v>32</v>
      </c>
      <c r="L152" s="251"/>
      <c r="M152" s="252" t="s">
        <v>32</v>
      </c>
      <c r="N152" s="253" t="s">
        <v>49</v>
      </c>
      <c r="O152" s="68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8" t="s">
        <v>239</v>
      </c>
      <c r="AT152" s="188" t="s">
        <v>309</v>
      </c>
      <c r="AU152" s="188" t="s">
        <v>145</v>
      </c>
      <c r="AY152" s="20" t="s">
        <v>127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20" t="s">
        <v>86</v>
      </c>
      <c r="BK152" s="189">
        <f>ROUND(I152*H152,2)</f>
        <v>0</v>
      </c>
      <c r="BL152" s="20" t="s">
        <v>151</v>
      </c>
      <c r="BM152" s="188" t="s">
        <v>917</v>
      </c>
    </row>
    <row r="153" spans="1:47" s="2" customFormat="1" ht="19.5">
      <c r="A153" s="38"/>
      <c r="B153" s="39"/>
      <c r="C153" s="40"/>
      <c r="D153" s="190" t="s">
        <v>141</v>
      </c>
      <c r="E153" s="40"/>
      <c r="F153" s="191" t="s">
        <v>918</v>
      </c>
      <c r="G153" s="40"/>
      <c r="H153" s="40"/>
      <c r="I153" s="192"/>
      <c r="J153" s="40"/>
      <c r="K153" s="40"/>
      <c r="L153" s="43"/>
      <c r="M153" s="193"/>
      <c r="N153" s="194"/>
      <c r="O153" s="68"/>
      <c r="P153" s="68"/>
      <c r="Q153" s="68"/>
      <c r="R153" s="68"/>
      <c r="S153" s="68"/>
      <c r="T153" s="69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20" t="s">
        <v>141</v>
      </c>
      <c r="AU153" s="20" t="s">
        <v>145</v>
      </c>
    </row>
    <row r="154" spans="1:65" s="2" customFormat="1" ht="16.5" customHeight="1">
      <c r="A154" s="38"/>
      <c r="B154" s="39"/>
      <c r="C154" s="244" t="s">
        <v>648</v>
      </c>
      <c r="D154" s="244" t="s">
        <v>309</v>
      </c>
      <c r="E154" s="245" t="s">
        <v>919</v>
      </c>
      <c r="F154" s="246" t="s">
        <v>920</v>
      </c>
      <c r="G154" s="247" t="s">
        <v>804</v>
      </c>
      <c r="H154" s="248">
        <v>1</v>
      </c>
      <c r="I154" s="249"/>
      <c r="J154" s="250">
        <f>ROUND(I154*H154,2)</f>
        <v>0</v>
      </c>
      <c r="K154" s="246" t="s">
        <v>32</v>
      </c>
      <c r="L154" s="251"/>
      <c r="M154" s="252" t="s">
        <v>32</v>
      </c>
      <c r="N154" s="253" t="s">
        <v>49</v>
      </c>
      <c r="O154" s="68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8" t="s">
        <v>239</v>
      </c>
      <c r="AT154" s="188" t="s">
        <v>309</v>
      </c>
      <c r="AU154" s="188" t="s">
        <v>145</v>
      </c>
      <c r="AY154" s="20" t="s">
        <v>127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20" t="s">
        <v>86</v>
      </c>
      <c r="BK154" s="189">
        <f>ROUND(I154*H154,2)</f>
        <v>0</v>
      </c>
      <c r="BL154" s="20" t="s">
        <v>151</v>
      </c>
      <c r="BM154" s="188" t="s">
        <v>921</v>
      </c>
    </row>
    <row r="155" spans="1:47" s="2" customFormat="1" ht="19.5">
      <c r="A155" s="38"/>
      <c r="B155" s="39"/>
      <c r="C155" s="40"/>
      <c r="D155" s="190" t="s">
        <v>141</v>
      </c>
      <c r="E155" s="40"/>
      <c r="F155" s="191" t="s">
        <v>918</v>
      </c>
      <c r="G155" s="40"/>
      <c r="H155" s="40"/>
      <c r="I155" s="192"/>
      <c r="J155" s="40"/>
      <c r="K155" s="40"/>
      <c r="L155" s="43"/>
      <c r="M155" s="193"/>
      <c r="N155" s="194"/>
      <c r="O155" s="68"/>
      <c r="P155" s="68"/>
      <c r="Q155" s="68"/>
      <c r="R155" s="68"/>
      <c r="S155" s="68"/>
      <c r="T155" s="69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20" t="s">
        <v>141</v>
      </c>
      <c r="AU155" s="20" t="s">
        <v>145</v>
      </c>
    </row>
    <row r="156" spans="1:65" s="2" customFormat="1" ht="21.75" customHeight="1">
      <c r="A156" s="38"/>
      <c r="B156" s="39"/>
      <c r="C156" s="244" t="s">
        <v>653</v>
      </c>
      <c r="D156" s="244" t="s">
        <v>309</v>
      </c>
      <c r="E156" s="245" t="s">
        <v>922</v>
      </c>
      <c r="F156" s="246" t="s">
        <v>923</v>
      </c>
      <c r="G156" s="247" t="s">
        <v>800</v>
      </c>
      <c r="H156" s="248">
        <v>1</v>
      </c>
      <c r="I156" s="249"/>
      <c r="J156" s="250">
        <f>ROUND(I156*H156,2)</f>
        <v>0</v>
      </c>
      <c r="K156" s="246" t="s">
        <v>32</v>
      </c>
      <c r="L156" s="251"/>
      <c r="M156" s="252" t="s">
        <v>32</v>
      </c>
      <c r="N156" s="253" t="s">
        <v>49</v>
      </c>
      <c r="O156" s="68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8" t="s">
        <v>239</v>
      </c>
      <c r="AT156" s="188" t="s">
        <v>309</v>
      </c>
      <c r="AU156" s="188" t="s">
        <v>145</v>
      </c>
      <c r="AY156" s="20" t="s">
        <v>127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20" t="s">
        <v>86</v>
      </c>
      <c r="BK156" s="189">
        <f>ROUND(I156*H156,2)</f>
        <v>0</v>
      </c>
      <c r="BL156" s="20" t="s">
        <v>151</v>
      </c>
      <c r="BM156" s="188" t="s">
        <v>924</v>
      </c>
    </row>
    <row r="157" spans="1:65" s="2" customFormat="1" ht="24">
      <c r="A157" s="38"/>
      <c r="B157" s="39"/>
      <c r="C157" s="244" t="s">
        <v>659</v>
      </c>
      <c r="D157" s="244" t="s">
        <v>309</v>
      </c>
      <c r="E157" s="245" t="s">
        <v>925</v>
      </c>
      <c r="F157" s="246" t="s">
        <v>926</v>
      </c>
      <c r="G157" s="247" t="s">
        <v>346</v>
      </c>
      <c r="H157" s="248">
        <v>400</v>
      </c>
      <c r="I157" s="249"/>
      <c r="J157" s="250">
        <f>ROUND(I157*H157,2)</f>
        <v>0</v>
      </c>
      <c r="K157" s="246" t="s">
        <v>32</v>
      </c>
      <c r="L157" s="251"/>
      <c r="M157" s="252" t="s">
        <v>32</v>
      </c>
      <c r="N157" s="253" t="s">
        <v>49</v>
      </c>
      <c r="O157" s="68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8" t="s">
        <v>239</v>
      </c>
      <c r="AT157" s="188" t="s">
        <v>309</v>
      </c>
      <c r="AU157" s="188" t="s">
        <v>145</v>
      </c>
      <c r="AY157" s="20" t="s">
        <v>127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20" t="s">
        <v>86</v>
      </c>
      <c r="BK157" s="189">
        <f>ROUND(I157*H157,2)</f>
        <v>0</v>
      </c>
      <c r="BL157" s="20" t="s">
        <v>151</v>
      </c>
      <c r="BM157" s="188" t="s">
        <v>927</v>
      </c>
    </row>
    <row r="158" spans="1:47" s="2" customFormat="1" ht="19.5">
      <c r="A158" s="38"/>
      <c r="B158" s="39"/>
      <c r="C158" s="40"/>
      <c r="D158" s="190" t="s">
        <v>141</v>
      </c>
      <c r="E158" s="40"/>
      <c r="F158" s="191" t="s">
        <v>928</v>
      </c>
      <c r="G158" s="40"/>
      <c r="H158" s="40"/>
      <c r="I158" s="192"/>
      <c r="J158" s="40"/>
      <c r="K158" s="40"/>
      <c r="L158" s="43"/>
      <c r="M158" s="193"/>
      <c r="N158" s="194"/>
      <c r="O158" s="68"/>
      <c r="P158" s="68"/>
      <c r="Q158" s="68"/>
      <c r="R158" s="68"/>
      <c r="S158" s="68"/>
      <c r="T158" s="69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20" t="s">
        <v>141</v>
      </c>
      <c r="AU158" s="20" t="s">
        <v>145</v>
      </c>
    </row>
    <row r="159" spans="1:65" s="2" customFormat="1" ht="24">
      <c r="A159" s="38"/>
      <c r="B159" s="39"/>
      <c r="C159" s="244" t="s">
        <v>665</v>
      </c>
      <c r="D159" s="244" t="s">
        <v>309</v>
      </c>
      <c r="E159" s="245" t="s">
        <v>929</v>
      </c>
      <c r="F159" s="246" t="s">
        <v>930</v>
      </c>
      <c r="G159" s="247" t="s">
        <v>346</v>
      </c>
      <c r="H159" s="248">
        <v>18</v>
      </c>
      <c r="I159" s="249"/>
      <c r="J159" s="250">
        <f>ROUND(I159*H159,2)</f>
        <v>0</v>
      </c>
      <c r="K159" s="246" t="s">
        <v>32</v>
      </c>
      <c r="L159" s="251"/>
      <c r="M159" s="252" t="s">
        <v>32</v>
      </c>
      <c r="N159" s="253" t="s">
        <v>49</v>
      </c>
      <c r="O159" s="68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8" t="s">
        <v>239</v>
      </c>
      <c r="AT159" s="188" t="s">
        <v>309</v>
      </c>
      <c r="AU159" s="188" t="s">
        <v>145</v>
      </c>
      <c r="AY159" s="20" t="s">
        <v>127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20" t="s">
        <v>86</v>
      </c>
      <c r="BK159" s="189">
        <f>ROUND(I159*H159,2)</f>
        <v>0</v>
      </c>
      <c r="BL159" s="20" t="s">
        <v>151</v>
      </c>
      <c r="BM159" s="188" t="s">
        <v>931</v>
      </c>
    </row>
    <row r="160" spans="1:47" s="2" customFormat="1" ht="19.5">
      <c r="A160" s="38"/>
      <c r="B160" s="39"/>
      <c r="C160" s="40"/>
      <c r="D160" s="190" t="s">
        <v>141</v>
      </c>
      <c r="E160" s="40"/>
      <c r="F160" s="191" t="s">
        <v>928</v>
      </c>
      <c r="G160" s="40"/>
      <c r="H160" s="40"/>
      <c r="I160" s="192"/>
      <c r="J160" s="40"/>
      <c r="K160" s="40"/>
      <c r="L160" s="43"/>
      <c r="M160" s="193"/>
      <c r="N160" s="194"/>
      <c r="O160" s="68"/>
      <c r="P160" s="68"/>
      <c r="Q160" s="68"/>
      <c r="R160" s="68"/>
      <c r="S160" s="68"/>
      <c r="T160" s="69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20" t="s">
        <v>141</v>
      </c>
      <c r="AU160" s="20" t="s">
        <v>145</v>
      </c>
    </row>
    <row r="161" spans="1:65" s="2" customFormat="1" ht="24">
      <c r="A161" s="38"/>
      <c r="B161" s="39"/>
      <c r="C161" s="244" t="s">
        <v>669</v>
      </c>
      <c r="D161" s="244" t="s">
        <v>309</v>
      </c>
      <c r="E161" s="245" t="s">
        <v>932</v>
      </c>
      <c r="F161" s="246" t="s">
        <v>933</v>
      </c>
      <c r="G161" s="247" t="s">
        <v>346</v>
      </c>
      <c r="H161" s="248">
        <v>18</v>
      </c>
      <c r="I161" s="249"/>
      <c r="J161" s="250">
        <f>ROUND(I161*H161,2)</f>
        <v>0</v>
      </c>
      <c r="K161" s="246" t="s">
        <v>32</v>
      </c>
      <c r="L161" s="251"/>
      <c r="M161" s="252" t="s">
        <v>32</v>
      </c>
      <c r="N161" s="253" t="s">
        <v>49</v>
      </c>
      <c r="O161" s="68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8" t="s">
        <v>239</v>
      </c>
      <c r="AT161" s="188" t="s">
        <v>309</v>
      </c>
      <c r="AU161" s="188" t="s">
        <v>145</v>
      </c>
      <c r="AY161" s="20" t="s">
        <v>127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20" t="s">
        <v>86</v>
      </c>
      <c r="BK161" s="189">
        <f>ROUND(I161*H161,2)</f>
        <v>0</v>
      </c>
      <c r="BL161" s="20" t="s">
        <v>151</v>
      </c>
      <c r="BM161" s="188" t="s">
        <v>934</v>
      </c>
    </row>
    <row r="162" spans="1:47" s="2" customFormat="1" ht="19.5">
      <c r="A162" s="38"/>
      <c r="B162" s="39"/>
      <c r="C162" s="40"/>
      <c r="D162" s="190" t="s">
        <v>141</v>
      </c>
      <c r="E162" s="40"/>
      <c r="F162" s="191" t="s">
        <v>928</v>
      </c>
      <c r="G162" s="40"/>
      <c r="H162" s="40"/>
      <c r="I162" s="192"/>
      <c r="J162" s="40"/>
      <c r="K162" s="40"/>
      <c r="L162" s="43"/>
      <c r="M162" s="193"/>
      <c r="N162" s="194"/>
      <c r="O162" s="68"/>
      <c r="P162" s="68"/>
      <c r="Q162" s="68"/>
      <c r="R162" s="68"/>
      <c r="S162" s="68"/>
      <c r="T162" s="69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20" t="s">
        <v>141</v>
      </c>
      <c r="AU162" s="20" t="s">
        <v>145</v>
      </c>
    </row>
    <row r="163" spans="1:65" s="2" customFormat="1" ht="16.5" customHeight="1">
      <c r="A163" s="38"/>
      <c r="B163" s="39"/>
      <c r="C163" s="244" t="s">
        <v>674</v>
      </c>
      <c r="D163" s="244" t="s">
        <v>309</v>
      </c>
      <c r="E163" s="245" t="s">
        <v>935</v>
      </c>
      <c r="F163" s="246" t="s">
        <v>936</v>
      </c>
      <c r="G163" s="247" t="s">
        <v>346</v>
      </c>
      <c r="H163" s="248">
        <v>340</v>
      </c>
      <c r="I163" s="249"/>
      <c r="J163" s="250">
        <f>ROUND(I163*H163,2)</f>
        <v>0</v>
      </c>
      <c r="K163" s="246" t="s">
        <v>32</v>
      </c>
      <c r="L163" s="251"/>
      <c r="M163" s="252" t="s">
        <v>32</v>
      </c>
      <c r="N163" s="253" t="s">
        <v>49</v>
      </c>
      <c r="O163" s="68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8" t="s">
        <v>239</v>
      </c>
      <c r="AT163" s="188" t="s">
        <v>309</v>
      </c>
      <c r="AU163" s="188" t="s">
        <v>145</v>
      </c>
      <c r="AY163" s="20" t="s">
        <v>127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20" t="s">
        <v>86</v>
      </c>
      <c r="BK163" s="189">
        <f>ROUND(I163*H163,2)</f>
        <v>0</v>
      </c>
      <c r="BL163" s="20" t="s">
        <v>151</v>
      </c>
      <c r="BM163" s="188" t="s">
        <v>937</v>
      </c>
    </row>
    <row r="164" spans="1:65" s="2" customFormat="1" ht="16.5" customHeight="1">
      <c r="A164" s="38"/>
      <c r="B164" s="39"/>
      <c r="C164" s="244" t="s">
        <v>680</v>
      </c>
      <c r="D164" s="244" t="s">
        <v>309</v>
      </c>
      <c r="E164" s="245" t="s">
        <v>938</v>
      </c>
      <c r="F164" s="246" t="s">
        <v>939</v>
      </c>
      <c r="G164" s="247" t="s">
        <v>346</v>
      </c>
      <c r="H164" s="248">
        <v>130</v>
      </c>
      <c r="I164" s="249"/>
      <c r="J164" s="250">
        <f>ROUND(I164*H164,2)</f>
        <v>0</v>
      </c>
      <c r="K164" s="246" t="s">
        <v>32</v>
      </c>
      <c r="L164" s="251"/>
      <c r="M164" s="252" t="s">
        <v>32</v>
      </c>
      <c r="N164" s="253" t="s">
        <v>49</v>
      </c>
      <c r="O164" s="68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8" t="s">
        <v>239</v>
      </c>
      <c r="AT164" s="188" t="s">
        <v>309</v>
      </c>
      <c r="AU164" s="188" t="s">
        <v>145</v>
      </c>
      <c r="AY164" s="20" t="s">
        <v>127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20" t="s">
        <v>86</v>
      </c>
      <c r="BK164" s="189">
        <f>ROUND(I164*H164,2)</f>
        <v>0</v>
      </c>
      <c r="BL164" s="20" t="s">
        <v>151</v>
      </c>
      <c r="BM164" s="188" t="s">
        <v>940</v>
      </c>
    </row>
    <row r="165" spans="1:47" s="2" customFormat="1" ht="19.5">
      <c r="A165" s="38"/>
      <c r="B165" s="39"/>
      <c r="C165" s="40"/>
      <c r="D165" s="190" t="s">
        <v>141</v>
      </c>
      <c r="E165" s="40"/>
      <c r="F165" s="191" t="s">
        <v>941</v>
      </c>
      <c r="G165" s="40"/>
      <c r="H165" s="40"/>
      <c r="I165" s="192"/>
      <c r="J165" s="40"/>
      <c r="K165" s="40"/>
      <c r="L165" s="43"/>
      <c r="M165" s="193"/>
      <c r="N165" s="194"/>
      <c r="O165" s="68"/>
      <c r="P165" s="68"/>
      <c r="Q165" s="68"/>
      <c r="R165" s="68"/>
      <c r="S165" s="68"/>
      <c r="T165" s="69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20" t="s">
        <v>141</v>
      </c>
      <c r="AU165" s="20" t="s">
        <v>145</v>
      </c>
    </row>
    <row r="166" spans="1:65" s="2" customFormat="1" ht="16.5" customHeight="1">
      <c r="A166" s="38"/>
      <c r="B166" s="39"/>
      <c r="C166" s="244" t="s">
        <v>684</v>
      </c>
      <c r="D166" s="244" t="s">
        <v>309</v>
      </c>
      <c r="E166" s="245" t="s">
        <v>942</v>
      </c>
      <c r="F166" s="246" t="s">
        <v>943</v>
      </c>
      <c r="G166" s="247" t="s">
        <v>804</v>
      </c>
      <c r="H166" s="248">
        <v>10</v>
      </c>
      <c r="I166" s="249"/>
      <c r="J166" s="250">
        <f>ROUND(I166*H166,2)</f>
        <v>0</v>
      </c>
      <c r="K166" s="246" t="s">
        <v>32</v>
      </c>
      <c r="L166" s="251"/>
      <c r="M166" s="252" t="s">
        <v>32</v>
      </c>
      <c r="N166" s="253" t="s">
        <v>49</v>
      </c>
      <c r="O166" s="68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8" t="s">
        <v>239</v>
      </c>
      <c r="AT166" s="188" t="s">
        <v>309</v>
      </c>
      <c r="AU166" s="188" t="s">
        <v>145</v>
      </c>
      <c r="AY166" s="20" t="s">
        <v>127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20" t="s">
        <v>86</v>
      </c>
      <c r="BK166" s="189">
        <f>ROUND(I166*H166,2)</f>
        <v>0</v>
      </c>
      <c r="BL166" s="20" t="s">
        <v>151</v>
      </c>
      <c r="BM166" s="188" t="s">
        <v>944</v>
      </c>
    </row>
    <row r="167" spans="1:47" s="2" customFormat="1" ht="19.5">
      <c r="A167" s="38"/>
      <c r="B167" s="39"/>
      <c r="C167" s="40"/>
      <c r="D167" s="190" t="s">
        <v>141</v>
      </c>
      <c r="E167" s="40"/>
      <c r="F167" s="191" t="s">
        <v>941</v>
      </c>
      <c r="G167" s="40"/>
      <c r="H167" s="40"/>
      <c r="I167" s="192"/>
      <c r="J167" s="40"/>
      <c r="K167" s="40"/>
      <c r="L167" s="43"/>
      <c r="M167" s="193"/>
      <c r="N167" s="194"/>
      <c r="O167" s="68"/>
      <c r="P167" s="68"/>
      <c r="Q167" s="68"/>
      <c r="R167" s="68"/>
      <c r="S167" s="68"/>
      <c r="T167" s="69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20" t="s">
        <v>141</v>
      </c>
      <c r="AU167" s="20" t="s">
        <v>145</v>
      </c>
    </row>
    <row r="168" spans="1:65" s="2" customFormat="1" ht="16.5" customHeight="1">
      <c r="A168" s="38"/>
      <c r="B168" s="39"/>
      <c r="C168" s="244" t="s">
        <v>688</v>
      </c>
      <c r="D168" s="244" t="s">
        <v>309</v>
      </c>
      <c r="E168" s="245" t="s">
        <v>945</v>
      </c>
      <c r="F168" s="246" t="s">
        <v>946</v>
      </c>
      <c r="G168" s="247" t="s">
        <v>804</v>
      </c>
      <c r="H168" s="248">
        <v>2</v>
      </c>
      <c r="I168" s="249"/>
      <c r="J168" s="250">
        <f>ROUND(I168*H168,2)</f>
        <v>0</v>
      </c>
      <c r="K168" s="246" t="s">
        <v>32</v>
      </c>
      <c r="L168" s="251"/>
      <c r="M168" s="252" t="s">
        <v>32</v>
      </c>
      <c r="N168" s="253" t="s">
        <v>49</v>
      </c>
      <c r="O168" s="68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8" t="s">
        <v>239</v>
      </c>
      <c r="AT168" s="188" t="s">
        <v>309</v>
      </c>
      <c r="AU168" s="188" t="s">
        <v>145</v>
      </c>
      <c r="AY168" s="20" t="s">
        <v>127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20" t="s">
        <v>86</v>
      </c>
      <c r="BK168" s="189">
        <f>ROUND(I168*H168,2)</f>
        <v>0</v>
      </c>
      <c r="BL168" s="20" t="s">
        <v>151</v>
      </c>
      <c r="BM168" s="188" t="s">
        <v>947</v>
      </c>
    </row>
    <row r="169" spans="1:47" s="2" customFormat="1" ht="19.5">
      <c r="A169" s="38"/>
      <c r="B169" s="39"/>
      <c r="C169" s="40"/>
      <c r="D169" s="190" t="s">
        <v>141</v>
      </c>
      <c r="E169" s="40"/>
      <c r="F169" s="191" t="s">
        <v>941</v>
      </c>
      <c r="G169" s="40"/>
      <c r="H169" s="40"/>
      <c r="I169" s="192"/>
      <c r="J169" s="40"/>
      <c r="K169" s="40"/>
      <c r="L169" s="43"/>
      <c r="M169" s="193"/>
      <c r="N169" s="194"/>
      <c r="O169" s="68"/>
      <c r="P169" s="68"/>
      <c r="Q169" s="68"/>
      <c r="R169" s="68"/>
      <c r="S169" s="68"/>
      <c r="T169" s="69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20" t="s">
        <v>141</v>
      </c>
      <c r="AU169" s="20" t="s">
        <v>145</v>
      </c>
    </row>
    <row r="170" spans="1:65" s="2" customFormat="1" ht="16.5" customHeight="1">
      <c r="A170" s="38"/>
      <c r="B170" s="39"/>
      <c r="C170" s="244" t="s">
        <v>694</v>
      </c>
      <c r="D170" s="244" t="s">
        <v>309</v>
      </c>
      <c r="E170" s="245" t="s">
        <v>948</v>
      </c>
      <c r="F170" s="246" t="s">
        <v>949</v>
      </c>
      <c r="G170" s="247" t="s">
        <v>804</v>
      </c>
      <c r="H170" s="248">
        <v>4</v>
      </c>
      <c r="I170" s="249"/>
      <c r="J170" s="250">
        <f>ROUND(I170*H170,2)</f>
        <v>0</v>
      </c>
      <c r="K170" s="246" t="s">
        <v>32</v>
      </c>
      <c r="L170" s="251"/>
      <c r="M170" s="252" t="s">
        <v>32</v>
      </c>
      <c r="N170" s="253" t="s">
        <v>49</v>
      </c>
      <c r="O170" s="68"/>
      <c r="P170" s="186">
        <f>O170*H170</f>
        <v>0</v>
      </c>
      <c r="Q170" s="186">
        <v>0</v>
      </c>
      <c r="R170" s="186">
        <f>Q170*H170</f>
        <v>0</v>
      </c>
      <c r="S170" s="186">
        <v>0</v>
      </c>
      <c r="T170" s="18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8" t="s">
        <v>239</v>
      </c>
      <c r="AT170" s="188" t="s">
        <v>309</v>
      </c>
      <c r="AU170" s="188" t="s">
        <v>145</v>
      </c>
      <c r="AY170" s="20" t="s">
        <v>127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20" t="s">
        <v>86</v>
      </c>
      <c r="BK170" s="189">
        <f>ROUND(I170*H170,2)</f>
        <v>0</v>
      </c>
      <c r="BL170" s="20" t="s">
        <v>151</v>
      </c>
      <c r="BM170" s="188" t="s">
        <v>950</v>
      </c>
    </row>
    <row r="171" spans="1:47" s="2" customFormat="1" ht="19.5">
      <c r="A171" s="38"/>
      <c r="B171" s="39"/>
      <c r="C171" s="40"/>
      <c r="D171" s="190" t="s">
        <v>141</v>
      </c>
      <c r="E171" s="40"/>
      <c r="F171" s="191" t="s">
        <v>941</v>
      </c>
      <c r="G171" s="40"/>
      <c r="H171" s="40"/>
      <c r="I171" s="192"/>
      <c r="J171" s="40"/>
      <c r="K171" s="40"/>
      <c r="L171" s="43"/>
      <c r="M171" s="193"/>
      <c r="N171" s="194"/>
      <c r="O171" s="68"/>
      <c r="P171" s="68"/>
      <c r="Q171" s="68"/>
      <c r="R171" s="68"/>
      <c r="S171" s="68"/>
      <c r="T171" s="69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20" t="s">
        <v>141</v>
      </c>
      <c r="AU171" s="20" t="s">
        <v>145</v>
      </c>
    </row>
    <row r="172" spans="1:65" s="2" customFormat="1" ht="16.5" customHeight="1">
      <c r="A172" s="38"/>
      <c r="B172" s="39"/>
      <c r="C172" s="244" t="s">
        <v>699</v>
      </c>
      <c r="D172" s="244" t="s">
        <v>309</v>
      </c>
      <c r="E172" s="245" t="s">
        <v>951</v>
      </c>
      <c r="F172" s="246" t="s">
        <v>952</v>
      </c>
      <c r="G172" s="247" t="s">
        <v>800</v>
      </c>
      <c r="H172" s="248">
        <v>1</v>
      </c>
      <c r="I172" s="249"/>
      <c r="J172" s="250">
        <f>ROUND(I172*H172,2)</f>
        <v>0</v>
      </c>
      <c r="K172" s="246" t="s">
        <v>32</v>
      </c>
      <c r="L172" s="251"/>
      <c r="M172" s="252" t="s">
        <v>32</v>
      </c>
      <c r="N172" s="253" t="s">
        <v>49</v>
      </c>
      <c r="O172" s="68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88" t="s">
        <v>239</v>
      </c>
      <c r="AT172" s="188" t="s">
        <v>309</v>
      </c>
      <c r="AU172" s="188" t="s">
        <v>145</v>
      </c>
      <c r="AY172" s="20" t="s">
        <v>127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20" t="s">
        <v>86</v>
      </c>
      <c r="BK172" s="189">
        <f>ROUND(I172*H172,2)</f>
        <v>0</v>
      </c>
      <c r="BL172" s="20" t="s">
        <v>151</v>
      </c>
      <c r="BM172" s="188" t="s">
        <v>953</v>
      </c>
    </row>
    <row r="173" spans="2:63" s="12" customFormat="1" ht="20.85" customHeight="1">
      <c r="B173" s="161"/>
      <c r="C173" s="162"/>
      <c r="D173" s="163" t="s">
        <v>77</v>
      </c>
      <c r="E173" s="175" t="s">
        <v>954</v>
      </c>
      <c r="F173" s="175" t="s">
        <v>955</v>
      </c>
      <c r="G173" s="162"/>
      <c r="H173" s="162"/>
      <c r="I173" s="165"/>
      <c r="J173" s="176">
        <f>BK173</f>
        <v>0</v>
      </c>
      <c r="K173" s="162"/>
      <c r="L173" s="167"/>
      <c r="M173" s="168"/>
      <c r="N173" s="169"/>
      <c r="O173" s="169"/>
      <c r="P173" s="170">
        <f>SUM(P174:P180)</f>
        <v>0</v>
      </c>
      <c r="Q173" s="169"/>
      <c r="R173" s="170">
        <f>SUM(R174:R180)</f>
        <v>0</v>
      </c>
      <c r="S173" s="169"/>
      <c r="T173" s="171">
        <f>SUM(T174:T180)</f>
        <v>0</v>
      </c>
      <c r="AR173" s="172" t="s">
        <v>86</v>
      </c>
      <c r="AT173" s="173" t="s">
        <v>77</v>
      </c>
      <c r="AU173" s="173" t="s">
        <v>88</v>
      </c>
      <c r="AY173" s="172" t="s">
        <v>127</v>
      </c>
      <c r="BK173" s="174">
        <f>SUM(BK174:BK180)</f>
        <v>0</v>
      </c>
    </row>
    <row r="174" spans="1:65" s="2" customFormat="1" ht="16.5" customHeight="1">
      <c r="A174" s="38"/>
      <c r="B174" s="39"/>
      <c r="C174" s="177" t="s">
        <v>705</v>
      </c>
      <c r="D174" s="177" t="s">
        <v>130</v>
      </c>
      <c r="E174" s="178" t="s">
        <v>956</v>
      </c>
      <c r="F174" s="179" t="s">
        <v>957</v>
      </c>
      <c r="G174" s="180" t="s">
        <v>800</v>
      </c>
      <c r="H174" s="181">
        <v>1</v>
      </c>
      <c r="I174" s="182"/>
      <c r="J174" s="183">
        <f aca="true" t="shared" si="10" ref="J174:J180">ROUND(I174*H174,2)</f>
        <v>0</v>
      </c>
      <c r="K174" s="179" t="s">
        <v>32</v>
      </c>
      <c r="L174" s="43"/>
      <c r="M174" s="184" t="s">
        <v>32</v>
      </c>
      <c r="N174" s="185" t="s">
        <v>49</v>
      </c>
      <c r="O174" s="68"/>
      <c r="P174" s="186">
        <f aca="true" t="shared" si="11" ref="P174:P180">O174*H174</f>
        <v>0</v>
      </c>
      <c r="Q174" s="186">
        <v>0</v>
      </c>
      <c r="R174" s="186">
        <f aca="true" t="shared" si="12" ref="R174:R180">Q174*H174</f>
        <v>0</v>
      </c>
      <c r="S174" s="186">
        <v>0</v>
      </c>
      <c r="T174" s="187">
        <f aca="true" t="shared" si="13" ref="T174:T180"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8" t="s">
        <v>151</v>
      </c>
      <c r="AT174" s="188" t="s">
        <v>130</v>
      </c>
      <c r="AU174" s="188" t="s">
        <v>145</v>
      </c>
      <c r="AY174" s="20" t="s">
        <v>127</v>
      </c>
      <c r="BE174" s="189">
        <f aca="true" t="shared" si="14" ref="BE174:BE180">IF(N174="základní",J174,0)</f>
        <v>0</v>
      </c>
      <c r="BF174" s="189">
        <f aca="true" t="shared" si="15" ref="BF174:BF180">IF(N174="snížená",J174,0)</f>
        <v>0</v>
      </c>
      <c r="BG174" s="189">
        <f aca="true" t="shared" si="16" ref="BG174:BG180">IF(N174="zákl. přenesená",J174,0)</f>
        <v>0</v>
      </c>
      <c r="BH174" s="189">
        <f aca="true" t="shared" si="17" ref="BH174:BH180">IF(N174="sníž. přenesená",J174,0)</f>
        <v>0</v>
      </c>
      <c r="BI174" s="189">
        <f aca="true" t="shared" si="18" ref="BI174:BI180">IF(N174="nulová",J174,0)</f>
        <v>0</v>
      </c>
      <c r="BJ174" s="20" t="s">
        <v>86</v>
      </c>
      <c r="BK174" s="189">
        <f aca="true" t="shared" si="19" ref="BK174:BK180">ROUND(I174*H174,2)</f>
        <v>0</v>
      </c>
      <c r="BL174" s="20" t="s">
        <v>151</v>
      </c>
      <c r="BM174" s="188" t="s">
        <v>958</v>
      </c>
    </row>
    <row r="175" spans="1:65" s="2" customFormat="1" ht="16.5" customHeight="1">
      <c r="A175" s="38"/>
      <c r="B175" s="39"/>
      <c r="C175" s="177" t="s">
        <v>709</v>
      </c>
      <c r="D175" s="177" t="s">
        <v>130</v>
      </c>
      <c r="E175" s="178" t="s">
        <v>959</v>
      </c>
      <c r="F175" s="179" t="s">
        <v>960</v>
      </c>
      <c r="G175" s="180" t="s">
        <v>800</v>
      </c>
      <c r="H175" s="181">
        <v>1</v>
      </c>
      <c r="I175" s="182"/>
      <c r="J175" s="183">
        <f t="shared" si="10"/>
        <v>0</v>
      </c>
      <c r="K175" s="179" t="s">
        <v>32</v>
      </c>
      <c r="L175" s="43"/>
      <c r="M175" s="184" t="s">
        <v>32</v>
      </c>
      <c r="N175" s="185" t="s">
        <v>49</v>
      </c>
      <c r="O175" s="68"/>
      <c r="P175" s="186">
        <f t="shared" si="11"/>
        <v>0</v>
      </c>
      <c r="Q175" s="186">
        <v>0</v>
      </c>
      <c r="R175" s="186">
        <f t="shared" si="12"/>
        <v>0</v>
      </c>
      <c r="S175" s="186">
        <v>0</v>
      </c>
      <c r="T175" s="187">
        <f t="shared" si="13"/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8" t="s">
        <v>151</v>
      </c>
      <c r="AT175" s="188" t="s">
        <v>130</v>
      </c>
      <c r="AU175" s="188" t="s">
        <v>145</v>
      </c>
      <c r="AY175" s="20" t="s">
        <v>127</v>
      </c>
      <c r="BE175" s="189">
        <f t="shared" si="14"/>
        <v>0</v>
      </c>
      <c r="BF175" s="189">
        <f t="shared" si="15"/>
        <v>0</v>
      </c>
      <c r="BG175" s="189">
        <f t="shared" si="16"/>
        <v>0</v>
      </c>
      <c r="BH175" s="189">
        <f t="shared" si="17"/>
        <v>0</v>
      </c>
      <c r="BI175" s="189">
        <f t="shared" si="18"/>
        <v>0</v>
      </c>
      <c r="BJ175" s="20" t="s">
        <v>86</v>
      </c>
      <c r="BK175" s="189">
        <f t="shared" si="19"/>
        <v>0</v>
      </c>
      <c r="BL175" s="20" t="s">
        <v>151</v>
      </c>
      <c r="BM175" s="188" t="s">
        <v>961</v>
      </c>
    </row>
    <row r="176" spans="1:65" s="2" customFormat="1" ht="24">
      <c r="A176" s="38"/>
      <c r="B176" s="39"/>
      <c r="C176" s="177" t="s">
        <v>714</v>
      </c>
      <c r="D176" s="177" t="s">
        <v>130</v>
      </c>
      <c r="E176" s="178" t="s">
        <v>962</v>
      </c>
      <c r="F176" s="179" t="s">
        <v>963</v>
      </c>
      <c r="G176" s="180" t="s">
        <v>312</v>
      </c>
      <c r="H176" s="181">
        <v>80</v>
      </c>
      <c r="I176" s="182"/>
      <c r="J176" s="183">
        <f t="shared" si="10"/>
        <v>0</v>
      </c>
      <c r="K176" s="179" t="s">
        <v>32</v>
      </c>
      <c r="L176" s="43"/>
      <c r="M176" s="184" t="s">
        <v>32</v>
      </c>
      <c r="N176" s="185" t="s">
        <v>49</v>
      </c>
      <c r="O176" s="68"/>
      <c r="P176" s="186">
        <f t="shared" si="11"/>
        <v>0</v>
      </c>
      <c r="Q176" s="186">
        <v>0</v>
      </c>
      <c r="R176" s="186">
        <f t="shared" si="12"/>
        <v>0</v>
      </c>
      <c r="S176" s="186">
        <v>0</v>
      </c>
      <c r="T176" s="187">
        <f t="shared" si="13"/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8" t="s">
        <v>151</v>
      </c>
      <c r="AT176" s="188" t="s">
        <v>130</v>
      </c>
      <c r="AU176" s="188" t="s">
        <v>145</v>
      </c>
      <c r="AY176" s="20" t="s">
        <v>127</v>
      </c>
      <c r="BE176" s="189">
        <f t="shared" si="14"/>
        <v>0</v>
      </c>
      <c r="BF176" s="189">
        <f t="shared" si="15"/>
        <v>0</v>
      </c>
      <c r="BG176" s="189">
        <f t="shared" si="16"/>
        <v>0</v>
      </c>
      <c r="BH176" s="189">
        <f t="shared" si="17"/>
        <v>0</v>
      </c>
      <c r="BI176" s="189">
        <f t="shared" si="18"/>
        <v>0</v>
      </c>
      <c r="BJ176" s="20" t="s">
        <v>86</v>
      </c>
      <c r="BK176" s="189">
        <f t="shared" si="19"/>
        <v>0</v>
      </c>
      <c r="BL176" s="20" t="s">
        <v>151</v>
      </c>
      <c r="BM176" s="188" t="s">
        <v>964</v>
      </c>
    </row>
    <row r="177" spans="1:65" s="2" customFormat="1" ht="16.5" customHeight="1">
      <c r="A177" s="38"/>
      <c r="B177" s="39"/>
      <c r="C177" s="177" t="s">
        <v>719</v>
      </c>
      <c r="D177" s="177" t="s">
        <v>130</v>
      </c>
      <c r="E177" s="178" t="s">
        <v>965</v>
      </c>
      <c r="F177" s="179" t="s">
        <v>966</v>
      </c>
      <c r="G177" s="180" t="s">
        <v>800</v>
      </c>
      <c r="H177" s="181">
        <v>1</v>
      </c>
      <c r="I177" s="182"/>
      <c r="J177" s="183">
        <f t="shared" si="10"/>
        <v>0</v>
      </c>
      <c r="K177" s="179" t="s">
        <v>32</v>
      </c>
      <c r="L177" s="43"/>
      <c r="M177" s="184" t="s">
        <v>32</v>
      </c>
      <c r="N177" s="185" t="s">
        <v>49</v>
      </c>
      <c r="O177" s="68"/>
      <c r="P177" s="186">
        <f t="shared" si="11"/>
        <v>0</v>
      </c>
      <c r="Q177" s="186">
        <v>0</v>
      </c>
      <c r="R177" s="186">
        <f t="shared" si="12"/>
        <v>0</v>
      </c>
      <c r="S177" s="186">
        <v>0</v>
      </c>
      <c r="T177" s="187">
        <f t="shared" si="13"/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88" t="s">
        <v>151</v>
      </c>
      <c r="AT177" s="188" t="s">
        <v>130</v>
      </c>
      <c r="AU177" s="188" t="s">
        <v>145</v>
      </c>
      <c r="AY177" s="20" t="s">
        <v>127</v>
      </c>
      <c r="BE177" s="189">
        <f t="shared" si="14"/>
        <v>0</v>
      </c>
      <c r="BF177" s="189">
        <f t="shared" si="15"/>
        <v>0</v>
      </c>
      <c r="BG177" s="189">
        <f t="shared" si="16"/>
        <v>0</v>
      </c>
      <c r="BH177" s="189">
        <f t="shared" si="17"/>
        <v>0</v>
      </c>
      <c r="BI177" s="189">
        <f t="shared" si="18"/>
        <v>0</v>
      </c>
      <c r="BJ177" s="20" t="s">
        <v>86</v>
      </c>
      <c r="BK177" s="189">
        <f t="shared" si="19"/>
        <v>0</v>
      </c>
      <c r="BL177" s="20" t="s">
        <v>151</v>
      </c>
      <c r="BM177" s="188" t="s">
        <v>967</v>
      </c>
    </row>
    <row r="178" spans="1:65" s="2" customFormat="1" ht="16.5" customHeight="1">
      <c r="A178" s="38"/>
      <c r="B178" s="39"/>
      <c r="C178" s="177" t="s">
        <v>723</v>
      </c>
      <c r="D178" s="177" t="s">
        <v>130</v>
      </c>
      <c r="E178" s="178" t="s">
        <v>968</v>
      </c>
      <c r="F178" s="179" t="s">
        <v>969</v>
      </c>
      <c r="G178" s="180" t="s">
        <v>800</v>
      </c>
      <c r="H178" s="181">
        <v>1</v>
      </c>
      <c r="I178" s="182"/>
      <c r="J178" s="183">
        <f t="shared" si="10"/>
        <v>0</v>
      </c>
      <c r="K178" s="179" t="s">
        <v>32</v>
      </c>
      <c r="L178" s="43"/>
      <c r="M178" s="184" t="s">
        <v>32</v>
      </c>
      <c r="N178" s="185" t="s">
        <v>49</v>
      </c>
      <c r="O178" s="68"/>
      <c r="P178" s="186">
        <f t="shared" si="11"/>
        <v>0</v>
      </c>
      <c r="Q178" s="186">
        <v>0</v>
      </c>
      <c r="R178" s="186">
        <f t="shared" si="12"/>
        <v>0</v>
      </c>
      <c r="S178" s="186">
        <v>0</v>
      </c>
      <c r="T178" s="187">
        <f t="shared" si="13"/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8" t="s">
        <v>151</v>
      </c>
      <c r="AT178" s="188" t="s">
        <v>130</v>
      </c>
      <c r="AU178" s="188" t="s">
        <v>145</v>
      </c>
      <c r="AY178" s="20" t="s">
        <v>127</v>
      </c>
      <c r="BE178" s="189">
        <f t="shared" si="14"/>
        <v>0</v>
      </c>
      <c r="BF178" s="189">
        <f t="shared" si="15"/>
        <v>0</v>
      </c>
      <c r="BG178" s="189">
        <f t="shared" si="16"/>
        <v>0</v>
      </c>
      <c r="BH178" s="189">
        <f t="shared" si="17"/>
        <v>0</v>
      </c>
      <c r="BI178" s="189">
        <f t="shared" si="18"/>
        <v>0</v>
      </c>
      <c r="BJ178" s="20" t="s">
        <v>86</v>
      </c>
      <c r="BK178" s="189">
        <f t="shared" si="19"/>
        <v>0</v>
      </c>
      <c r="BL178" s="20" t="s">
        <v>151</v>
      </c>
      <c r="BM178" s="188" t="s">
        <v>970</v>
      </c>
    </row>
    <row r="179" spans="1:65" s="2" customFormat="1" ht="16.5" customHeight="1">
      <c r="A179" s="38"/>
      <c r="B179" s="39"/>
      <c r="C179" s="177" t="s">
        <v>728</v>
      </c>
      <c r="D179" s="177" t="s">
        <v>130</v>
      </c>
      <c r="E179" s="178" t="s">
        <v>971</v>
      </c>
      <c r="F179" s="179" t="s">
        <v>972</v>
      </c>
      <c r="G179" s="180" t="s">
        <v>752</v>
      </c>
      <c r="H179" s="181">
        <v>24</v>
      </c>
      <c r="I179" s="182"/>
      <c r="J179" s="183">
        <f t="shared" si="10"/>
        <v>0</v>
      </c>
      <c r="K179" s="179" t="s">
        <v>32</v>
      </c>
      <c r="L179" s="43"/>
      <c r="M179" s="184" t="s">
        <v>32</v>
      </c>
      <c r="N179" s="185" t="s">
        <v>49</v>
      </c>
      <c r="O179" s="68"/>
      <c r="P179" s="186">
        <f t="shared" si="11"/>
        <v>0</v>
      </c>
      <c r="Q179" s="186">
        <v>0</v>
      </c>
      <c r="R179" s="186">
        <f t="shared" si="12"/>
        <v>0</v>
      </c>
      <c r="S179" s="186">
        <v>0</v>
      </c>
      <c r="T179" s="187">
        <f t="shared" si="13"/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8" t="s">
        <v>151</v>
      </c>
      <c r="AT179" s="188" t="s">
        <v>130</v>
      </c>
      <c r="AU179" s="188" t="s">
        <v>145</v>
      </c>
      <c r="AY179" s="20" t="s">
        <v>127</v>
      </c>
      <c r="BE179" s="189">
        <f t="shared" si="14"/>
        <v>0</v>
      </c>
      <c r="BF179" s="189">
        <f t="shared" si="15"/>
        <v>0</v>
      </c>
      <c r="BG179" s="189">
        <f t="shared" si="16"/>
        <v>0</v>
      </c>
      <c r="BH179" s="189">
        <f t="shared" si="17"/>
        <v>0</v>
      </c>
      <c r="BI179" s="189">
        <f t="shared" si="18"/>
        <v>0</v>
      </c>
      <c r="BJ179" s="20" t="s">
        <v>86</v>
      </c>
      <c r="BK179" s="189">
        <f t="shared" si="19"/>
        <v>0</v>
      </c>
      <c r="BL179" s="20" t="s">
        <v>151</v>
      </c>
      <c r="BM179" s="188" t="s">
        <v>973</v>
      </c>
    </row>
    <row r="180" spans="1:65" s="2" customFormat="1" ht="16.5" customHeight="1">
      <c r="A180" s="38"/>
      <c r="B180" s="39"/>
      <c r="C180" s="177" t="s">
        <v>732</v>
      </c>
      <c r="D180" s="177" t="s">
        <v>130</v>
      </c>
      <c r="E180" s="178" t="s">
        <v>974</v>
      </c>
      <c r="F180" s="179" t="s">
        <v>975</v>
      </c>
      <c r="G180" s="180" t="s">
        <v>800</v>
      </c>
      <c r="H180" s="181">
        <v>1</v>
      </c>
      <c r="I180" s="182"/>
      <c r="J180" s="183">
        <f t="shared" si="10"/>
        <v>0</v>
      </c>
      <c r="K180" s="179" t="s">
        <v>32</v>
      </c>
      <c r="L180" s="43"/>
      <c r="M180" s="184" t="s">
        <v>32</v>
      </c>
      <c r="N180" s="185" t="s">
        <v>49</v>
      </c>
      <c r="O180" s="68"/>
      <c r="P180" s="186">
        <f t="shared" si="11"/>
        <v>0</v>
      </c>
      <c r="Q180" s="186">
        <v>0</v>
      </c>
      <c r="R180" s="186">
        <f t="shared" si="12"/>
        <v>0</v>
      </c>
      <c r="S180" s="186">
        <v>0</v>
      </c>
      <c r="T180" s="187">
        <f t="shared" si="13"/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8" t="s">
        <v>151</v>
      </c>
      <c r="AT180" s="188" t="s">
        <v>130</v>
      </c>
      <c r="AU180" s="188" t="s">
        <v>145</v>
      </c>
      <c r="AY180" s="20" t="s">
        <v>127</v>
      </c>
      <c r="BE180" s="189">
        <f t="shared" si="14"/>
        <v>0</v>
      </c>
      <c r="BF180" s="189">
        <f t="shared" si="15"/>
        <v>0</v>
      </c>
      <c r="BG180" s="189">
        <f t="shared" si="16"/>
        <v>0</v>
      </c>
      <c r="BH180" s="189">
        <f t="shared" si="17"/>
        <v>0</v>
      </c>
      <c r="BI180" s="189">
        <f t="shared" si="18"/>
        <v>0</v>
      </c>
      <c r="BJ180" s="20" t="s">
        <v>86</v>
      </c>
      <c r="BK180" s="189">
        <f t="shared" si="19"/>
        <v>0</v>
      </c>
      <c r="BL180" s="20" t="s">
        <v>151</v>
      </c>
      <c r="BM180" s="188" t="s">
        <v>976</v>
      </c>
    </row>
    <row r="181" spans="2:63" s="12" customFormat="1" ht="22.9" customHeight="1">
      <c r="B181" s="161"/>
      <c r="C181" s="162"/>
      <c r="D181" s="163" t="s">
        <v>77</v>
      </c>
      <c r="E181" s="175" t="s">
        <v>692</v>
      </c>
      <c r="F181" s="175" t="s">
        <v>977</v>
      </c>
      <c r="G181" s="162"/>
      <c r="H181" s="162"/>
      <c r="I181" s="165"/>
      <c r="J181" s="176">
        <f>BK181</f>
        <v>0</v>
      </c>
      <c r="K181" s="162"/>
      <c r="L181" s="167"/>
      <c r="M181" s="168"/>
      <c r="N181" s="169"/>
      <c r="O181" s="169"/>
      <c r="P181" s="170">
        <f>P182+P188+P193+P201</f>
        <v>0</v>
      </c>
      <c r="Q181" s="169"/>
      <c r="R181" s="170">
        <f>R182+R188+R193+R201</f>
        <v>0</v>
      </c>
      <c r="S181" s="169"/>
      <c r="T181" s="171">
        <f>T182+T188+T193+T201</f>
        <v>0</v>
      </c>
      <c r="AR181" s="172" t="s">
        <v>88</v>
      </c>
      <c r="AT181" s="173" t="s">
        <v>77</v>
      </c>
      <c r="AU181" s="173" t="s">
        <v>86</v>
      </c>
      <c r="AY181" s="172" t="s">
        <v>127</v>
      </c>
      <c r="BK181" s="174">
        <f>BK182+BK188+BK193+BK201</f>
        <v>0</v>
      </c>
    </row>
    <row r="182" spans="2:63" s="12" customFormat="1" ht="20.85" customHeight="1">
      <c r="B182" s="161"/>
      <c r="C182" s="162"/>
      <c r="D182" s="163" t="s">
        <v>77</v>
      </c>
      <c r="E182" s="175" t="s">
        <v>978</v>
      </c>
      <c r="F182" s="175" t="s">
        <v>979</v>
      </c>
      <c r="G182" s="162"/>
      <c r="H182" s="162"/>
      <c r="I182" s="165"/>
      <c r="J182" s="176">
        <f>BK182</f>
        <v>0</v>
      </c>
      <c r="K182" s="162"/>
      <c r="L182" s="167"/>
      <c r="M182" s="168"/>
      <c r="N182" s="169"/>
      <c r="O182" s="169"/>
      <c r="P182" s="170">
        <f>SUM(P183:P187)</f>
        <v>0</v>
      </c>
      <c r="Q182" s="169"/>
      <c r="R182" s="170">
        <f>SUM(R183:R187)</f>
        <v>0</v>
      </c>
      <c r="S182" s="169"/>
      <c r="T182" s="171">
        <f>SUM(T183:T187)</f>
        <v>0</v>
      </c>
      <c r="AR182" s="172" t="s">
        <v>88</v>
      </c>
      <c r="AT182" s="173" t="s">
        <v>77</v>
      </c>
      <c r="AU182" s="173" t="s">
        <v>88</v>
      </c>
      <c r="AY182" s="172" t="s">
        <v>127</v>
      </c>
      <c r="BK182" s="174">
        <f>SUM(BK183:BK187)</f>
        <v>0</v>
      </c>
    </row>
    <row r="183" spans="1:65" s="2" customFormat="1" ht="16.5" customHeight="1">
      <c r="A183" s="38"/>
      <c r="B183" s="39"/>
      <c r="C183" s="177" t="s">
        <v>736</v>
      </c>
      <c r="D183" s="177" t="s">
        <v>130</v>
      </c>
      <c r="E183" s="178" t="s">
        <v>788</v>
      </c>
      <c r="F183" s="179" t="s">
        <v>980</v>
      </c>
      <c r="G183" s="180" t="s">
        <v>800</v>
      </c>
      <c r="H183" s="181">
        <v>1</v>
      </c>
      <c r="I183" s="182"/>
      <c r="J183" s="183">
        <f>ROUND(I183*H183,2)</f>
        <v>0</v>
      </c>
      <c r="K183" s="179" t="s">
        <v>32</v>
      </c>
      <c r="L183" s="43"/>
      <c r="M183" s="184" t="s">
        <v>32</v>
      </c>
      <c r="N183" s="185" t="s">
        <v>49</v>
      </c>
      <c r="O183" s="68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88" t="s">
        <v>292</v>
      </c>
      <c r="AT183" s="188" t="s">
        <v>130</v>
      </c>
      <c r="AU183" s="188" t="s">
        <v>145</v>
      </c>
      <c r="AY183" s="20" t="s">
        <v>127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20" t="s">
        <v>86</v>
      </c>
      <c r="BK183" s="189">
        <f>ROUND(I183*H183,2)</f>
        <v>0</v>
      </c>
      <c r="BL183" s="20" t="s">
        <v>292</v>
      </c>
      <c r="BM183" s="188" t="s">
        <v>981</v>
      </c>
    </row>
    <row r="184" spans="1:65" s="2" customFormat="1" ht="16.5" customHeight="1">
      <c r="A184" s="38"/>
      <c r="B184" s="39"/>
      <c r="C184" s="177" t="s">
        <v>740</v>
      </c>
      <c r="D184" s="177" t="s">
        <v>130</v>
      </c>
      <c r="E184" s="178" t="s">
        <v>792</v>
      </c>
      <c r="F184" s="179" t="s">
        <v>982</v>
      </c>
      <c r="G184" s="180" t="s">
        <v>800</v>
      </c>
      <c r="H184" s="181">
        <v>1</v>
      </c>
      <c r="I184" s="182"/>
      <c r="J184" s="183">
        <f>ROUND(I184*H184,2)</f>
        <v>0</v>
      </c>
      <c r="K184" s="179" t="s">
        <v>32</v>
      </c>
      <c r="L184" s="43"/>
      <c r="M184" s="184" t="s">
        <v>32</v>
      </c>
      <c r="N184" s="185" t="s">
        <v>49</v>
      </c>
      <c r="O184" s="68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8" t="s">
        <v>292</v>
      </c>
      <c r="AT184" s="188" t="s">
        <v>130</v>
      </c>
      <c r="AU184" s="188" t="s">
        <v>145</v>
      </c>
      <c r="AY184" s="20" t="s">
        <v>127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20" t="s">
        <v>86</v>
      </c>
      <c r="BK184" s="189">
        <f>ROUND(I184*H184,2)</f>
        <v>0</v>
      </c>
      <c r="BL184" s="20" t="s">
        <v>292</v>
      </c>
      <c r="BM184" s="188" t="s">
        <v>983</v>
      </c>
    </row>
    <row r="185" spans="1:65" s="2" customFormat="1" ht="16.5" customHeight="1">
      <c r="A185" s="38"/>
      <c r="B185" s="39"/>
      <c r="C185" s="177" t="s">
        <v>744</v>
      </c>
      <c r="D185" s="177" t="s">
        <v>130</v>
      </c>
      <c r="E185" s="178" t="s">
        <v>795</v>
      </c>
      <c r="F185" s="179" t="s">
        <v>984</v>
      </c>
      <c r="G185" s="180" t="s">
        <v>800</v>
      </c>
      <c r="H185" s="181">
        <v>1</v>
      </c>
      <c r="I185" s="182"/>
      <c r="J185" s="183">
        <f>ROUND(I185*H185,2)</f>
        <v>0</v>
      </c>
      <c r="K185" s="179" t="s">
        <v>32</v>
      </c>
      <c r="L185" s="43"/>
      <c r="M185" s="184" t="s">
        <v>32</v>
      </c>
      <c r="N185" s="185" t="s">
        <v>49</v>
      </c>
      <c r="O185" s="68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8" t="s">
        <v>292</v>
      </c>
      <c r="AT185" s="188" t="s">
        <v>130</v>
      </c>
      <c r="AU185" s="188" t="s">
        <v>145</v>
      </c>
      <c r="AY185" s="20" t="s">
        <v>127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20" t="s">
        <v>86</v>
      </c>
      <c r="BK185" s="189">
        <f>ROUND(I185*H185,2)</f>
        <v>0</v>
      </c>
      <c r="BL185" s="20" t="s">
        <v>292</v>
      </c>
      <c r="BM185" s="188" t="s">
        <v>985</v>
      </c>
    </row>
    <row r="186" spans="1:65" s="2" customFormat="1" ht="16.5" customHeight="1">
      <c r="A186" s="38"/>
      <c r="B186" s="39"/>
      <c r="C186" s="177" t="s">
        <v>749</v>
      </c>
      <c r="D186" s="177" t="s">
        <v>130</v>
      </c>
      <c r="E186" s="178" t="s">
        <v>986</v>
      </c>
      <c r="F186" s="179" t="s">
        <v>987</v>
      </c>
      <c r="G186" s="180" t="s">
        <v>346</v>
      </c>
      <c r="H186" s="181">
        <v>3</v>
      </c>
      <c r="I186" s="182"/>
      <c r="J186" s="183">
        <f>ROUND(I186*H186,2)</f>
        <v>0</v>
      </c>
      <c r="K186" s="179" t="s">
        <v>32</v>
      </c>
      <c r="L186" s="43"/>
      <c r="M186" s="184" t="s">
        <v>32</v>
      </c>
      <c r="N186" s="185" t="s">
        <v>49</v>
      </c>
      <c r="O186" s="68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88" t="s">
        <v>292</v>
      </c>
      <c r="AT186" s="188" t="s">
        <v>130</v>
      </c>
      <c r="AU186" s="188" t="s">
        <v>145</v>
      </c>
      <c r="AY186" s="20" t="s">
        <v>127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20" t="s">
        <v>86</v>
      </c>
      <c r="BK186" s="189">
        <f>ROUND(I186*H186,2)</f>
        <v>0</v>
      </c>
      <c r="BL186" s="20" t="s">
        <v>292</v>
      </c>
      <c r="BM186" s="188" t="s">
        <v>988</v>
      </c>
    </row>
    <row r="187" spans="1:65" s="2" customFormat="1" ht="16.5" customHeight="1">
      <c r="A187" s="38"/>
      <c r="B187" s="39"/>
      <c r="C187" s="177" t="s">
        <v>754</v>
      </c>
      <c r="D187" s="177" t="s">
        <v>130</v>
      </c>
      <c r="E187" s="178" t="s">
        <v>989</v>
      </c>
      <c r="F187" s="179" t="s">
        <v>990</v>
      </c>
      <c r="G187" s="180" t="s">
        <v>346</v>
      </c>
      <c r="H187" s="181">
        <v>12</v>
      </c>
      <c r="I187" s="182"/>
      <c r="J187" s="183">
        <f>ROUND(I187*H187,2)</f>
        <v>0</v>
      </c>
      <c r="K187" s="179" t="s">
        <v>32</v>
      </c>
      <c r="L187" s="43"/>
      <c r="M187" s="184" t="s">
        <v>32</v>
      </c>
      <c r="N187" s="185" t="s">
        <v>49</v>
      </c>
      <c r="O187" s="68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8" t="s">
        <v>292</v>
      </c>
      <c r="AT187" s="188" t="s">
        <v>130</v>
      </c>
      <c r="AU187" s="188" t="s">
        <v>145</v>
      </c>
      <c r="AY187" s="20" t="s">
        <v>127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20" t="s">
        <v>86</v>
      </c>
      <c r="BK187" s="189">
        <f>ROUND(I187*H187,2)</f>
        <v>0</v>
      </c>
      <c r="BL187" s="20" t="s">
        <v>292</v>
      </c>
      <c r="BM187" s="188" t="s">
        <v>991</v>
      </c>
    </row>
    <row r="188" spans="2:63" s="12" customFormat="1" ht="20.85" customHeight="1">
      <c r="B188" s="161"/>
      <c r="C188" s="162"/>
      <c r="D188" s="163" t="s">
        <v>77</v>
      </c>
      <c r="E188" s="175" t="s">
        <v>992</v>
      </c>
      <c r="F188" s="175" t="s">
        <v>993</v>
      </c>
      <c r="G188" s="162"/>
      <c r="H188" s="162"/>
      <c r="I188" s="165"/>
      <c r="J188" s="176">
        <f>BK188</f>
        <v>0</v>
      </c>
      <c r="K188" s="162"/>
      <c r="L188" s="167"/>
      <c r="M188" s="168"/>
      <c r="N188" s="169"/>
      <c r="O188" s="169"/>
      <c r="P188" s="170">
        <f>SUM(P189:P192)</f>
        <v>0</v>
      </c>
      <c r="Q188" s="169"/>
      <c r="R188" s="170">
        <f>SUM(R189:R192)</f>
        <v>0</v>
      </c>
      <c r="S188" s="169"/>
      <c r="T188" s="171">
        <f>SUM(T189:T192)</f>
        <v>0</v>
      </c>
      <c r="AR188" s="172" t="s">
        <v>88</v>
      </c>
      <c r="AT188" s="173" t="s">
        <v>77</v>
      </c>
      <c r="AU188" s="173" t="s">
        <v>88</v>
      </c>
      <c r="AY188" s="172" t="s">
        <v>127</v>
      </c>
      <c r="BK188" s="174">
        <f>SUM(BK189:BK192)</f>
        <v>0</v>
      </c>
    </row>
    <row r="189" spans="1:65" s="2" customFormat="1" ht="16.5" customHeight="1">
      <c r="A189" s="38"/>
      <c r="B189" s="39"/>
      <c r="C189" s="177" t="s">
        <v>758</v>
      </c>
      <c r="D189" s="177" t="s">
        <v>130</v>
      </c>
      <c r="E189" s="178" t="s">
        <v>994</v>
      </c>
      <c r="F189" s="179" t="s">
        <v>995</v>
      </c>
      <c r="G189" s="180" t="s">
        <v>346</v>
      </c>
      <c r="H189" s="181">
        <v>23</v>
      </c>
      <c r="I189" s="182"/>
      <c r="J189" s="183">
        <f>ROUND(I189*H189,2)</f>
        <v>0</v>
      </c>
      <c r="K189" s="179" t="s">
        <v>32</v>
      </c>
      <c r="L189" s="43"/>
      <c r="M189" s="184" t="s">
        <v>32</v>
      </c>
      <c r="N189" s="185" t="s">
        <v>49</v>
      </c>
      <c r="O189" s="68"/>
      <c r="P189" s="186">
        <f>O189*H189</f>
        <v>0</v>
      </c>
      <c r="Q189" s="186">
        <v>0</v>
      </c>
      <c r="R189" s="186">
        <f>Q189*H189</f>
        <v>0</v>
      </c>
      <c r="S189" s="186">
        <v>0</v>
      </c>
      <c r="T189" s="18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88" t="s">
        <v>292</v>
      </c>
      <c r="AT189" s="188" t="s">
        <v>130</v>
      </c>
      <c r="AU189" s="188" t="s">
        <v>145</v>
      </c>
      <c r="AY189" s="20" t="s">
        <v>127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20" t="s">
        <v>86</v>
      </c>
      <c r="BK189" s="189">
        <f>ROUND(I189*H189,2)</f>
        <v>0</v>
      </c>
      <c r="BL189" s="20" t="s">
        <v>292</v>
      </c>
      <c r="BM189" s="188" t="s">
        <v>996</v>
      </c>
    </row>
    <row r="190" spans="1:65" s="2" customFormat="1" ht="16.5" customHeight="1">
      <c r="A190" s="38"/>
      <c r="B190" s="39"/>
      <c r="C190" s="177" t="s">
        <v>762</v>
      </c>
      <c r="D190" s="177" t="s">
        <v>130</v>
      </c>
      <c r="E190" s="178" t="s">
        <v>997</v>
      </c>
      <c r="F190" s="179" t="s">
        <v>998</v>
      </c>
      <c r="G190" s="180" t="s">
        <v>346</v>
      </c>
      <c r="H190" s="181">
        <v>23</v>
      </c>
      <c r="I190" s="182"/>
      <c r="J190" s="183">
        <f>ROUND(I190*H190,2)</f>
        <v>0</v>
      </c>
      <c r="K190" s="179" t="s">
        <v>32</v>
      </c>
      <c r="L190" s="43"/>
      <c r="M190" s="184" t="s">
        <v>32</v>
      </c>
      <c r="N190" s="185" t="s">
        <v>49</v>
      </c>
      <c r="O190" s="68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88" t="s">
        <v>292</v>
      </c>
      <c r="AT190" s="188" t="s">
        <v>130</v>
      </c>
      <c r="AU190" s="188" t="s">
        <v>145</v>
      </c>
      <c r="AY190" s="20" t="s">
        <v>127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20" t="s">
        <v>86</v>
      </c>
      <c r="BK190" s="189">
        <f>ROUND(I190*H190,2)</f>
        <v>0</v>
      </c>
      <c r="BL190" s="20" t="s">
        <v>292</v>
      </c>
      <c r="BM190" s="188" t="s">
        <v>999</v>
      </c>
    </row>
    <row r="191" spans="1:65" s="2" customFormat="1" ht="16.5" customHeight="1">
      <c r="A191" s="38"/>
      <c r="B191" s="39"/>
      <c r="C191" s="177" t="s">
        <v>765</v>
      </c>
      <c r="D191" s="177" t="s">
        <v>130</v>
      </c>
      <c r="E191" s="178" t="s">
        <v>1000</v>
      </c>
      <c r="F191" s="179" t="s">
        <v>1001</v>
      </c>
      <c r="G191" s="180" t="s">
        <v>346</v>
      </c>
      <c r="H191" s="181">
        <v>23</v>
      </c>
      <c r="I191" s="182"/>
      <c r="J191" s="183">
        <f>ROUND(I191*H191,2)</f>
        <v>0</v>
      </c>
      <c r="K191" s="179" t="s">
        <v>32</v>
      </c>
      <c r="L191" s="43"/>
      <c r="M191" s="184" t="s">
        <v>32</v>
      </c>
      <c r="N191" s="185" t="s">
        <v>49</v>
      </c>
      <c r="O191" s="68"/>
      <c r="P191" s="186">
        <f>O191*H191</f>
        <v>0</v>
      </c>
      <c r="Q191" s="186">
        <v>0</v>
      </c>
      <c r="R191" s="186">
        <f>Q191*H191</f>
        <v>0</v>
      </c>
      <c r="S191" s="186">
        <v>0</v>
      </c>
      <c r="T191" s="18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88" t="s">
        <v>292</v>
      </c>
      <c r="AT191" s="188" t="s">
        <v>130</v>
      </c>
      <c r="AU191" s="188" t="s">
        <v>145</v>
      </c>
      <c r="AY191" s="20" t="s">
        <v>127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20" t="s">
        <v>86</v>
      </c>
      <c r="BK191" s="189">
        <f>ROUND(I191*H191,2)</f>
        <v>0</v>
      </c>
      <c r="BL191" s="20" t="s">
        <v>292</v>
      </c>
      <c r="BM191" s="188" t="s">
        <v>1002</v>
      </c>
    </row>
    <row r="192" spans="1:65" s="2" customFormat="1" ht="16.5" customHeight="1">
      <c r="A192" s="38"/>
      <c r="B192" s="39"/>
      <c r="C192" s="177" t="s">
        <v>1003</v>
      </c>
      <c r="D192" s="177" t="s">
        <v>130</v>
      </c>
      <c r="E192" s="178" t="s">
        <v>1004</v>
      </c>
      <c r="F192" s="179" t="s">
        <v>1005</v>
      </c>
      <c r="G192" s="180" t="s">
        <v>800</v>
      </c>
      <c r="H192" s="181">
        <v>1</v>
      </c>
      <c r="I192" s="182"/>
      <c r="J192" s="183">
        <f>ROUND(I192*H192,2)</f>
        <v>0</v>
      </c>
      <c r="K192" s="179" t="s">
        <v>32</v>
      </c>
      <c r="L192" s="43"/>
      <c r="M192" s="184" t="s">
        <v>32</v>
      </c>
      <c r="N192" s="185" t="s">
        <v>49</v>
      </c>
      <c r="O192" s="68"/>
      <c r="P192" s="186">
        <f>O192*H192</f>
        <v>0</v>
      </c>
      <c r="Q192" s="186">
        <v>0</v>
      </c>
      <c r="R192" s="186">
        <f>Q192*H192</f>
        <v>0</v>
      </c>
      <c r="S192" s="186">
        <v>0</v>
      </c>
      <c r="T192" s="18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88" t="s">
        <v>292</v>
      </c>
      <c r="AT192" s="188" t="s">
        <v>130</v>
      </c>
      <c r="AU192" s="188" t="s">
        <v>145</v>
      </c>
      <c r="AY192" s="20" t="s">
        <v>127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20" t="s">
        <v>86</v>
      </c>
      <c r="BK192" s="189">
        <f>ROUND(I192*H192,2)</f>
        <v>0</v>
      </c>
      <c r="BL192" s="20" t="s">
        <v>292</v>
      </c>
      <c r="BM192" s="188" t="s">
        <v>1006</v>
      </c>
    </row>
    <row r="193" spans="2:63" s="12" customFormat="1" ht="20.85" customHeight="1">
      <c r="B193" s="161"/>
      <c r="C193" s="162"/>
      <c r="D193" s="163" t="s">
        <v>77</v>
      </c>
      <c r="E193" s="175" t="s">
        <v>1007</v>
      </c>
      <c r="F193" s="175" t="s">
        <v>1008</v>
      </c>
      <c r="G193" s="162"/>
      <c r="H193" s="162"/>
      <c r="I193" s="165"/>
      <c r="J193" s="176">
        <f>BK193</f>
        <v>0</v>
      </c>
      <c r="K193" s="162"/>
      <c r="L193" s="167"/>
      <c r="M193" s="168"/>
      <c r="N193" s="169"/>
      <c r="O193" s="169"/>
      <c r="P193" s="170">
        <f>SUM(P194:P200)</f>
        <v>0</v>
      </c>
      <c r="Q193" s="169"/>
      <c r="R193" s="170">
        <f>SUM(R194:R200)</f>
        <v>0</v>
      </c>
      <c r="S193" s="169"/>
      <c r="T193" s="171">
        <f>SUM(T194:T200)</f>
        <v>0</v>
      </c>
      <c r="AR193" s="172" t="s">
        <v>88</v>
      </c>
      <c r="AT193" s="173" t="s">
        <v>77</v>
      </c>
      <c r="AU193" s="173" t="s">
        <v>88</v>
      </c>
      <c r="AY193" s="172" t="s">
        <v>127</v>
      </c>
      <c r="BK193" s="174">
        <f>SUM(BK194:BK200)</f>
        <v>0</v>
      </c>
    </row>
    <row r="194" spans="1:65" s="2" customFormat="1" ht="16.5" customHeight="1">
      <c r="A194" s="38"/>
      <c r="B194" s="39"/>
      <c r="C194" s="177" t="s">
        <v>1009</v>
      </c>
      <c r="D194" s="177" t="s">
        <v>130</v>
      </c>
      <c r="E194" s="178" t="s">
        <v>1010</v>
      </c>
      <c r="F194" s="179" t="s">
        <v>1011</v>
      </c>
      <c r="G194" s="180" t="s">
        <v>804</v>
      </c>
      <c r="H194" s="181">
        <v>2</v>
      </c>
      <c r="I194" s="182"/>
      <c r="J194" s="183">
        <f aca="true" t="shared" si="20" ref="J194:J200">ROUND(I194*H194,2)</f>
        <v>0</v>
      </c>
      <c r="K194" s="179" t="s">
        <v>32</v>
      </c>
      <c r="L194" s="43"/>
      <c r="M194" s="184" t="s">
        <v>32</v>
      </c>
      <c r="N194" s="185" t="s">
        <v>49</v>
      </c>
      <c r="O194" s="68"/>
      <c r="P194" s="186">
        <f aca="true" t="shared" si="21" ref="P194:P200">O194*H194</f>
        <v>0</v>
      </c>
      <c r="Q194" s="186">
        <v>0</v>
      </c>
      <c r="R194" s="186">
        <f aca="true" t="shared" si="22" ref="R194:R200">Q194*H194</f>
        <v>0</v>
      </c>
      <c r="S194" s="186">
        <v>0</v>
      </c>
      <c r="T194" s="187">
        <f aca="true" t="shared" si="23" ref="T194:T200"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8" t="s">
        <v>292</v>
      </c>
      <c r="AT194" s="188" t="s">
        <v>130</v>
      </c>
      <c r="AU194" s="188" t="s">
        <v>145</v>
      </c>
      <c r="AY194" s="20" t="s">
        <v>127</v>
      </c>
      <c r="BE194" s="189">
        <f aca="true" t="shared" si="24" ref="BE194:BE200">IF(N194="základní",J194,0)</f>
        <v>0</v>
      </c>
      <c r="BF194" s="189">
        <f aca="true" t="shared" si="25" ref="BF194:BF200">IF(N194="snížená",J194,0)</f>
        <v>0</v>
      </c>
      <c r="BG194" s="189">
        <f aca="true" t="shared" si="26" ref="BG194:BG200">IF(N194="zákl. přenesená",J194,0)</f>
        <v>0</v>
      </c>
      <c r="BH194" s="189">
        <f aca="true" t="shared" si="27" ref="BH194:BH200">IF(N194="sníž. přenesená",J194,0)</f>
        <v>0</v>
      </c>
      <c r="BI194" s="189">
        <f aca="true" t="shared" si="28" ref="BI194:BI200">IF(N194="nulová",J194,0)</f>
        <v>0</v>
      </c>
      <c r="BJ194" s="20" t="s">
        <v>86</v>
      </c>
      <c r="BK194" s="189">
        <f aca="true" t="shared" si="29" ref="BK194:BK200">ROUND(I194*H194,2)</f>
        <v>0</v>
      </c>
      <c r="BL194" s="20" t="s">
        <v>292</v>
      </c>
      <c r="BM194" s="188" t="s">
        <v>1012</v>
      </c>
    </row>
    <row r="195" spans="1:65" s="2" customFormat="1" ht="16.5" customHeight="1">
      <c r="A195" s="38"/>
      <c r="B195" s="39"/>
      <c r="C195" s="177" t="s">
        <v>1013</v>
      </c>
      <c r="D195" s="177" t="s">
        <v>130</v>
      </c>
      <c r="E195" s="178" t="s">
        <v>1014</v>
      </c>
      <c r="F195" s="179" t="s">
        <v>1015</v>
      </c>
      <c r="G195" s="180" t="s">
        <v>804</v>
      </c>
      <c r="H195" s="181">
        <v>8</v>
      </c>
      <c r="I195" s="182"/>
      <c r="J195" s="183">
        <f t="shared" si="20"/>
        <v>0</v>
      </c>
      <c r="K195" s="179" t="s">
        <v>32</v>
      </c>
      <c r="L195" s="43"/>
      <c r="M195" s="184" t="s">
        <v>32</v>
      </c>
      <c r="N195" s="185" t="s">
        <v>49</v>
      </c>
      <c r="O195" s="68"/>
      <c r="P195" s="186">
        <f t="shared" si="21"/>
        <v>0</v>
      </c>
      <c r="Q195" s="186">
        <v>0</v>
      </c>
      <c r="R195" s="186">
        <f t="shared" si="22"/>
        <v>0</v>
      </c>
      <c r="S195" s="186">
        <v>0</v>
      </c>
      <c r="T195" s="187">
        <f t="shared" si="23"/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88" t="s">
        <v>292</v>
      </c>
      <c r="AT195" s="188" t="s">
        <v>130</v>
      </c>
      <c r="AU195" s="188" t="s">
        <v>145</v>
      </c>
      <c r="AY195" s="20" t="s">
        <v>127</v>
      </c>
      <c r="BE195" s="189">
        <f t="shared" si="24"/>
        <v>0</v>
      </c>
      <c r="BF195" s="189">
        <f t="shared" si="25"/>
        <v>0</v>
      </c>
      <c r="BG195" s="189">
        <f t="shared" si="26"/>
        <v>0</v>
      </c>
      <c r="BH195" s="189">
        <f t="shared" si="27"/>
        <v>0</v>
      </c>
      <c r="BI195" s="189">
        <f t="shared" si="28"/>
        <v>0</v>
      </c>
      <c r="BJ195" s="20" t="s">
        <v>86</v>
      </c>
      <c r="BK195" s="189">
        <f t="shared" si="29"/>
        <v>0</v>
      </c>
      <c r="BL195" s="20" t="s">
        <v>292</v>
      </c>
      <c r="BM195" s="188" t="s">
        <v>1016</v>
      </c>
    </row>
    <row r="196" spans="1:65" s="2" customFormat="1" ht="16.5" customHeight="1">
      <c r="A196" s="38"/>
      <c r="B196" s="39"/>
      <c r="C196" s="177" t="s">
        <v>1017</v>
      </c>
      <c r="D196" s="177" t="s">
        <v>130</v>
      </c>
      <c r="E196" s="178" t="s">
        <v>1018</v>
      </c>
      <c r="F196" s="179" t="s">
        <v>1019</v>
      </c>
      <c r="G196" s="180" t="s">
        <v>804</v>
      </c>
      <c r="H196" s="181">
        <v>2</v>
      </c>
      <c r="I196" s="182"/>
      <c r="J196" s="183">
        <f t="shared" si="20"/>
        <v>0</v>
      </c>
      <c r="K196" s="179" t="s">
        <v>32</v>
      </c>
      <c r="L196" s="43"/>
      <c r="M196" s="184" t="s">
        <v>32</v>
      </c>
      <c r="N196" s="185" t="s">
        <v>49</v>
      </c>
      <c r="O196" s="68"/>
      <c r="P196" s="186">
        <f t="shared" si="21"/>
        <v>0</v>
      </c>
      <c r="Q196" s="186">
        <v>0</v>
      </c>
      <c r="R196" s="186">
        <f t="shared" si="22"/>
        <v>0</v>
      </c>
      <c r="S196" s="186">
        <v>0</v>
      </c>
      <c r="T196" s="187">
        <f t="shared" si="23"/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88" t="s">
        <v>292</v>
      </c>
      <c r="AT196" s="188" t="s">
        <v>130</v>
      </c>
      <c r="AU196" s="188" t="s">
        <v>145</v>
      </c>
      <c r="AY196" s="20" t="s">
        <v>127</v>
      </c>
      <c r="BE196" s="189">
        <f t="shared" si="24"/>
        <v>0</v>
      </c>
      <c r="BF196" s="189">
        <f t="shared" si="25"/>
        <v>0</v>
      </c>
      <c r="BG196" s="189">
        <f t="shared" si="26"/>
        <v>0</v>
      </c>
      <c r="BH196" s="189">
        <f t="shared" si="27"/>
        <v>0</v>
      </c>
      <c r="BI196" s="189">
        <f t="shared" si="28"/>
        <v>0</v>
      </c>
      <c r="BJ196" s="20" t="s">
        <v>86</v>
      </c>
      <c r="BK196" s="189">
        <f t="shared" si="29"/>
        <v>0</v>
      </c>
      <c r="BL196" s="20" t="s">
        <v>292</v>
      </c>
      <c r="BM196" s="188" t="s">
        <v>1020</v>
      </c>
    </row>
    <row r="197" spans="1:65" s="2" customFormat="1" ht="16.5" customHeight="1">
      <c r="A197" s="38"/>
      <c r="B197" s="39"/>
      <c r="C197" s="177" t="s">
        <v>1021</v>
      </c>
      <c r="D197" s="177" t="s">
        <v>130</v>
      </c>
      <c r="E197" s="178" t="s">
        <v>1022</v>
      </c>
      <c r="F197" s="179" t="s">
        <v>1023</v>
      </c>
      <c r="G197" s="180" t="s">
        <v>346</v>
      </c>
      <c r="H197" s="181">
        <v>12</v>
      </c>
      <c r="I197" s="182"/>
      <c r="J197" s="183">
        <f t="shared" si="20"/>
        <v>0</v>
      </c>
      <c r="K197" s="179" t="s">
        <v>32</v>
      </c>
      <c r="L197" s="43"/>
      <c r="M197" s="184" t="s">
        <v>32</v>
      </c>
      <c r="N197" s="185" t="s">
        <v>49</v>
      </c>
      <c r="O197" s="68"/>
      <c r="P197" s="186">
        <f t="shared" si="21"/>
        <v>0</v>
      </c>
      <c r="Q197" s="186">
        <v>0</v>
      </c>
      <c r="R197" s="186">
        <f t="shared" si="22"/>
        <v>0</v>
      </c>
      <c r="S197" s="186">
        <v>0</v>
      </c>
      <c r="T197" s="187">
        <f t="shared" si="23"/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88" t="s">
        <v>292</v>
      </c>
      <c r="AT197" s="188" t="s">
        <v>130</v>
      </c>
      <c r="AU197" s="188" t="s">
        <v>145</v>
      </c>
      <c r="AY197" s="20" t="s">
        <v>127</v>
      </c>
      <c r="BE197" s="189">
        <f t="shared" si="24"/>
        <v>0</v>
      </c>
      <c r="BF197" s="189">
        <f t="shared" si="25"/>
        <v>0</v>
      </c>
      <c r="BG197" s="189">
        <f t="shared" si="26"/>
        <v>0</v>
      </c>
      <c r="BH197" s="189">
        <f t="shared" si="27"/>
        <v>0</v>
      </c>
      <c r="BI197" s="189">
        <f t="shared" si="28"/>
        <v>0</v>
      </c>
      <c r="BJ197" s="20" t="s">
        <v>86</v>
      </c>
      <c r="BK197" s="189">
        <f t="shared" si="29"/>
        <v>0</v>
      </c>
      <c r="BL197" s="20" t="s">
        <v>292</v>
      </c>
      <c r="BM197" s="188" t="s">
        <v>1024</v>
      </c>
    </row>
    <row r="198" spans="1:65" s="2" customFormat="1" ht="16.5" customHeight="1">
      <c r="A198" s="38"/>
      <c r="B198" s="39"/>
      <c r="C198" s="177" t="s">
        <v>1025</v>
      </c>
      <c r="D198" s="177" t="s">
        <v>130</v>
      </c>
      <c r="E198" s="178" t="s">
        <v>1026</v>
      </c>
      <c r="F198" s="179" t="s">
        <v>1027</v>
      </c>
      <c r="G198" s="180" t="s">
        <v>346</v>
      </c>
      <c r="H198" s="181">
        <v>30</v>
      </c>
      <c r="I198" s="182"/>
      <c r="J198" s="183">
        <f t="shared" si="20"/>
        <v>0</v>
      </c>
      <c r="K198" s="179" t="s">
        <v>32</v>
      </c>
      <c r="L198" s="43"/>
      <c r="M198" s="184" t="s">
        <v>32</v>
      </c>
      <c r="N198" s="185" t="s">
        <v>49</v>
      </c>
      <c r="O198" s="68"/>
      <c r="P198" s="186">
        <f t="shared" si="21"/>
        <v>0</v>
      </c>
      <c r="Q198" s="186">
        <v>0</v>
      </c>
      <c r="R198" s="186">
        <f t="shared" si="22"/>
        <v>0</v>
      </c>
      <c r="S198" s="186">
        <v>0</v>
      </c>
      <c r="T198" s="187">
        <f t="shared" si="23"/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88" t="s">
        <v>292</v>
      </c>
      <c r="AT198" s="188" t="s">
        <v>130</v>
      </c>
      <c r="AU198" s="188" t="s">
        <v>145</v>
      </c>
      <c r="AY198" s="20" t="s">
        <v>127</v>
      </c>
      <c r="BE198" s="189">
        <f t="shared" si="24"/>
        <v>0</v>
      </c>
      <c r="BF198" s="189">
        <f t="shared" si="25"/>
        <v>0</v>
      </c>
      <c r="BG198" s="189">
        <f t="shared" si="26"/>
        <v>0</v>
      </c>
      <c r="BH198" s="189">
        <f t="shared" si="27"/>
        <v>0</v>
      </c>
      <c r="BI198" s="189">
        <f t="shared" si="28"/>
        <v>0</v>
      </c>
      <c r="BJ198" s="20" t="s">
        <v>86</v>
      </c>
      <c r="BK198" s="189">
        <f t="shared" si="29"/>
        <v>0</v>
      </c>
      <c r="BL198" s="20" t="s">
        <v>292</v>
      </c>
      <c r="BM198" s="188" t="s">
        <v>1028</v>
      </c>
    </row>
    <row r="199" spans="1:65" s="2" customFormat="1" ht="16.5" customHeight="1">
      <c r="A199" s="38"/>
      <c r="B199" s="39"/>
      <c r="C199" s="177" t="s">
        <v>1029</v>
      </c>
      <c r="D199" s="177" t="s">
        <v>130</v>
      </c>
      <c r="E199" s="178" t="s">
        <v>1030</v>
      </c>
      <c r="F199" s="179" t="s">
        <v>1031</v>
      </c>
      <c r="G199" s="180" t="s">
        <v>346</v>
      </c>
      <c r="H199" s="181">
        <v>12</v>
      </c>
      <c r="I199" s="182"/>
      <c r="J199" s="183">
        <f t="shared" si="20"/>
        <v>0</v>
      </c>
      <c r="K199" s="179" t="s">
        <v>32</v>
      </c>
      <c r="L199" s="43"/>
      <c r="M199" s="184" t="s">
        <v>32</v>
      </c>
      <c r="N199" s="185" t="s">
        <v>49</v>
      </c>
      <c r="O199" s="68"/>
      <c r="P199" s="186">
        <f t="shared" si="21"/>
        <v>0</v>
      </c>
      <c r="Q199" s="186">
        <v>0</v>
      </c>
      <c r="R199" s="186">
        <f t="shared" si="22"/>
        <v>0</v>
      </c>
      <c r="S199" s="186">
        <v>0</v>
      </c>
      <c r="T199" s="187">
        <f t="shared" si="23"/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88" t="s">
        <v>292</v>
      </c>
      <c r="AT199" s="188" t="s">
        <v>130</v>
      </c>
      <c r="AU199" s="188" t="s">
        <v>145</v>
      </c>
      <c r="AY199" s="20" t="s">
        <v>127</v>
      </c>
      <c r="BE199" s="189">
        <f t="shared" si="24"/>
        <v>0</v>
      </c>
      <c r="BF199" s="189">
        <f t="shared" si="25"/>
        <v>0</v>
      </c>
      <c r="BG199" s="189">
        <f t="shared" si="26"/>
        <v>0</v>
      </c>
      <c r="BH199" s="189">
        <f t="shared" si="27"/>
        <v>0</v>
      </c>
      <c r="BI199" s="189">
        <f t="shared" si="28"/>
        <v>0</v>
      </c>
      <c r="BJ199" s="20" t="s">
        <v>86</v>
      </c>
      <c r="BK199" s="189">
        <f t="shared" si="29"/>
        <v>0</v>
      </c>
      <c r="BL199" s="20" t="s">
        <v>292</v>
      </c>
      <c r="BM199" s="188" t="s">
        <v>1032</v>
      </c>
    </row>
    <row r="200" spans="1:65" s="2" customFormat="1" ht="16.5" customHeight="1">
      <c r="A200" s="38"/>
      <c r="B200" s="39"/>
      <c r="C200" s="177" t="s">
        <v>1033</v>
      </c>
      <c r="D200" s="177" t="s">
        <v>130</v>
      </c>
      <c r="E200" s="178" t="s">
        <v>1034</v>
      </c>
      <c r="F200" s="179" t="s">
        <v>1035</v>
      </c>
      <c r="G200" s="180" t="s">
        <v>346</v>
      </c>
      <c r="H200" s="181">
        <v>30</v>
      </c>
      <c r="I200" s="182"/>
      <c r="J200" s="183">
        <f t="shared" si="20"/>
        <v>0</v>
      </c>
      <c r="K200" s="179" t="s">
        <v>32</v>
      </c>
      <c r="L200" s="43"/>
      <c r="M200" s="184" t="s">
        <v>32</v>
      </c>
      <c r="N200" s="185" t="s">
        <v>49</v>
      </c>
      <c r="O200" s="68"/>
      <c r="P200" s="186">
        <f t="shared" si="21"/>
        <v>0</v>
      </c>
      <c r="Q200" s="186">
        <v>0</v>
      </c>
      <c r="R200" s="186">
        <f t="shared" si="22"/>
        <v>0</v>
      </c>
      <c r="S200" s="186">
        <v>0</v>
      </c>
      <c r="T200" s="187">
        <f t="shared" si="23"/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88" t="s">
        <v>292</v>
      </c>
      <c r="AT200" s="188" t="s">
        <v>130</v>
      </c>
      <c r="AU200" s="188" t="s">
        <v>145</v>
      </c>
      <c r="AY200" s="20" t="s">
        <v>127</v>
      </c>
      <c r="BE200" s="189">
        <f t="shared" si="24"/>
        <v>0</v>
      </c>
      <c r="BF200" s="189">
        <f t="shared" si="25"/>
        <v>0</v>
      </c>
      <c r="BG200" s="189">
        <f t="shared" si="26"/>
        <v>0</v>
      </c>
      <c r="BH200" s="189">
        <f t="shared" si="27"/>
        <v>0</v>
      </c>
      <c r="BI200" s="189">
        <f t="shared" si="28"/>
        <v>0</v>
      </c>
      <c r="BJ200" s="20" t="s">
        <v>86</v>
      </c>
      <c r="BK200" s="189">
        <f t="shared" si="29"/>
        <v>0</v>
      </c>
      <c r="BL200" s="20" t="s">
        <v>292</v>
      </c>
      <c r="BM200" s="188" t="s">
        <v>1036</v>
      </c>
    </row>
    <row r="201" spans="2:63" s="12" customFormat="1" ht="20.85" customHeight="1">
      <c r="B201" s="161"/>
      <c r="C201" s="162"/>
      <c r="D201" s="163" t="s">
        <v>77</v>
      </c>
      <c r="E201" s="175" t="s">
        <v>1037</v>
      </c>
      <c r="F201" s="175" t="s">
        <v>1038</v>
      </c>
      <c r="G201" s="162"/>
      <c r="H201" s="162"/>
      <c r="I201" s="165"/>
      <c r="J201" s="176">
        <f>BK201</f>
        <v>0</v>
      </c>
      <c r="K201" s="162"/>
      <c r="L201" s="167"/>
      <c r="M201" s="168"/>
      <c r="N201" s="169"/>
      <c r="O201" s="169"/>
      <c r="P201" s="170">
        <f>SUM(P202:P207)</f>
        <v>0</v>
      </c>
      <c r="Q201" s="169"/>
      <c r="R201" s="170">
        <f>SUM(R202:R207)</f>
        <v>0</v>
      </c>
      <c r="S201" s="169"/>
      <c r="T201" s="171">
        <f>SUM(T202:T207)</f>
        <v>0</v>
      </c>
      <c r="AR201" s="172" t="s">
        <v>88</v>
      </c>
      <c r="AT201" s="173" t="s">
        <v>77</v>
      </c>
      <c r="AU201" s="173" t="s">
        <v>88</v>
      </c>
      <c r="AY201" s="172" t="s">
        <v>127</v>
      </c>
      <c r="BK201" s="174">
        <f>SUM(BK202:BK207)</f>
        <v>0</v>
      </c>
    </row>
    <row r="202" spans="1:65" s="2" customFormat="1" ht="16.5" customHeight="1">
      <c r="A202" s="38"/>
      <c r="B202" s="39"/>
      <c r="C202" s="177" t="s">
        <v>1039</v>
      </c>
      <c r="D202" s="177" t="s">
        <v>130</v>
      </c>
      <c r="E202" s="178" t="s">
        <v>1040</v>
      </c>
      <c r="F202" s="179" t="s">
        <v>1041</v>
      </c>
      <c r="G202" s="180" t="s">
        <v>346</v>
      </c>
      <c r="H202" s="181">
        <v>6</v>
      </c>
      <c r="I202" s="182"/>
      <c r="J202" s="183">
        <f aca="true" t="shared" si="30" ref="J202:J207">ROUND(I202*H202,2)</f>
        <v>0</v>
      </c>
      <c r="K202" s="179" t="s">
        <v>32</v>
      </c>
      <c r="L202" s="43"/>
      <c r="M202" s="184" t="s">
        <v>32</v>
      </c>
      <c r="N202" s="185" t="s">
        <v>49</v>
      </c>
      <c r="O202" s="68"/>
      <c r="P202" s="186">
        <f aca="true" t="shared" si="31" ref="P202:P207">O202*H202</f>
        <v>0</v>
      </c>
      <c r="Q202" s="186">
        <v>0</v>
      </c>
      <c r="R202" s="186">
        <f aca="true" t="shared" si="32" ref="R202:R207">Q202*H202</f>
        <v>0</v>
      </c>
      <c r="S202" s="186">
        <v>0</v>
      </c>
      <c r="T202" s="187">
        <f aca="true" t="shared" si="33" ref="T202:T207"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88" t="s">
        <v>292</v>
      </c>
      <c r="AT202" s="188" t="s">
        <v>130</v>
      </c>
      <c r="AU202" s="188" t="s">
        <v>145</v>
      </c>
      <c r="AY202" s="20" t="s">
        <v>127</v>
      </c>
      <c r="BE202" s="189">
        <f aca="true" t="shared" si="34" ref="BE202:BE207">IF(N202="základní",J202,0)</f>
        <v>0</v>
      </c>
      <c r="BF202" s="189">
        <f aca="true" t="shared" si="35" ref="BF202:BF207">IF(N202="snížená",J202,0)</f>
        <v>0</v>
      </c>
      <c r="BG202" s="189">
        <f aca="true" t="shared" si="36" ref="BG202:BG207">IF(N202="zákl. přenesená",J202,0)</f>
        <v>0</v>
      </c>
      <c r="BH202" s="189">
        <f aca="true" t="shared" si="37" ref="BH202:BH207">IF(N202="sníž. přenesená",J202,0)</f>
        <v>0</v>
      </c>
      <c r="BI202" s="189">
        <f aca="true" t="shared" si="38" ref="BI202:BI207">IF(N202="nulová",J202,0)</f>
        <v>0</v>
      </c>
      <c r="BJ202" s="20" t="s">
        <v>86</v>
      </c>
      <c r="BK202" s="189">
        <f aca="true" t="shared" si="39" ref="BK202:BK207">ROUND(I202*H202,2)</f>
        <v>0</v>
      </c>
      <c r="BL202" s="20" t="s">
        <v>292</v>
      </c>
      <c r="BM202" s="188" t="s">
        <v>1042</v>
      </c>
    </row>
    <row r="203" spans="1:65" s="2" customFormat="1" ht="16.5" customHeight="1">
      <c r="A203" s="38"/>
      <c r="B203" s="39"/>
      <c r="C203" s="177" t="s">
        <v>1043</v>
      </c>
      <c r="D203" s="177" t="s">
        <v>130</v>
      </c>
      <c r="E203" s="178" t="s">
        <v>1044</v>
      </c>
      <c r="F203" s="179" t="s">
        <v>1045</v>
      </c>
      <c r="G203" s="180" t="s">
        <v>346</v>
      </c>
      <c r="H203" s="181">
        <v>35</v>
      </c>
      <c r="I203" s="182"/>
      <c r="J203" s="183">
        <f t="shared" si="30"/>
        <v>0</v>
      </c>
      <c r="K203" s="179" t="s">
        <v>32</v>
      </c>
      <c r="L203" s="43"/>
      <c r="M203" s="184" t="s">
        <v>32</v>
      </c>
      <c r="N203" s="185" t="s">
        <v>49</v>
      </c>
      <c r="O203" s="68"/>
      <c r="P203" s="186">
        <f t="shared" si="31"/>
        <v>0</v>
      </c>
      <c r="Q203" s="186">
        <v>0</v>
      </c>
      <c r="R203" s="186">
        <f t="shared" si="32"/>
        <v>0</v>
      </c>
      <c r="S203" s="186">
        <v>0</v>
      </c>
      <c r="T203" s="187">
        <f t="shared" si="33"/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88" t="s">
        <v>292</v>
      </c>
      <c r="AT203" s="188" t="s">
        <v>130</v>
      </c>
      <c r="AU203" s="188" t="s">
        <v>145</v>
      </c>
      <c r="AY203" s="20" t="s">
        <v>127</v>
      </c>
      <c r="BE203" s="189">
        <f t="shared" si="34"/>
        <v>0</v>
      </c>
      <c r="BF203" s="189">
        <f t="shared" si="35"/>
        <v>0</v>
      </c>
      <c r="BG203" s="189">
        <f t="shared" si="36"/>
        <v>0</v>
      </c>
      <c r="BH203" s="189">
        <f t="shared" si="37"/>
        <v>0</v>
      </c>
      <c r="BI203" s="189">
        <f t="shared" si="38"/>
        <v>0</v>
      </c>
      <c r="BJ203" s="20" t="s">
        <v>86</v>
      </c>
      <c r="BK203" s="189">
        <f t="shared" si="39"/>
        <v>0</v>
      </c>
      <c r="BL203" s="20" t="s">
        <v>292</v>
      </c>
      <c r="BM203" s="188" t="s">
        <v>1046</v>
      </c>
    </row>
    <row r="204" spans="1:65" s="2" customFormat="1" ht="16.5" customHeight="1">
      <c r="A204" s="38"/>
      <c r="B204" s="39"/>
      <c r="C204" s="177" t="s">
        <v>1047</v>
      </c>
      <c r="D204" s="177" t="s">
        <v>130</v>
      </c>
      <c r="E204" s="178" t="s">
        <v>1048</v>
      </c>
      <c r="F204" s="179" t="s">
        <v>1049</v>
      </c>
      <c r="G204" s="180" t="s">
        <v>346</v>
      </c>
      <c r="H204" s="181">
        <v>5</v>
      </c>
      <c r="I204" s="182"/>
      <c r="J204" s="183">
        <f t="shared" si="30"/>
        <v>0</v>
      </c>
      <c r="K204" s="179" t="s">
        <v>32</v>
      </c>
      <c r="L204" s="43"/>
      <c r="M204" s="184" t="s">
        <v>32</v>
      </c>
      <c r="N204" s="185" t="s">
        <v>49</v>
      </c>
      <c r="O204" s="68"/>
      <c r="P204" s="186">
        <f t="shared" si="31"/>
        <v>0</v>
      </c>
      <c r="Q204" s="186">
        <v>0</v>
      </c>
      <c r="R204" s="186">
        <f t="shared" si="32"/>
        <v>0</v>
      </c>
      <c r="S204" s="186">
        <v>0</v>
      </c>
      <c r="T204" s="187">
        <f t="shared" si="33"/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88" t="s">
        <v>292</v>
      </c>
      <c r="AT204" s="188" t="s">
        <v>130</v>
      </c>
      <c r="AU204" s="188" t="s">
        <v>145</v>
      </c>
      <c r="AY204" s="20" t="s">
        <v>127</v>
      </c>
      <c r="BE204" s="189">
        <f t="shared" si="34"/>
        <v>0</v>
      </c>
      <c r="BF204" s="189">
        <f t="shared" si="35"/>
        <v>0</v>
      </c>
      <c r="BG204" s="189">
        <f t="shared" si="36"/>
        <v>0</v>
      </c>
      <c r="BH204" s="189">
        <f t="shared" si="37"/>
        <v>0</v>
      </c>
      <c r="BI204" s="189">
        <f t="shared" si="38"/>
        <v>0</v>
      </c>
      <c r="BJ204" s="20" t="s">
        <v>86</v>
      </c>
      <c r="BK204" s="189">
        <f t="shared" si="39"/>
        <v>0</v>
      </c>
      <c r="BL204" s="20" t="s">
        <v>292</v>
      </c>
      <c r="BM204" s="188" t="s">
        <v>1050</v>
      </c>
    </row>
    <row r="205" spans="1:65" s="2" customFormat="1" ht="16.5" customHeight="1">
      <c r="A205" s="38"/>
      <c r="B205" s="39"/>
      <c r="C205" s="177" t="s">
        <v>1051</v>
      </c>
      <c r="D205" s="177" t="s">
        <v>130</v>
      </c>
      <c r="E205" s="178" t="s">
        <v>1052</v>
      </c>
      <c r="F205" s="179" t="s">
        <v>1053</v>
      </c>
      <c r="G205" s="180" t="s">
        <v>346</v>
      </c>
      <c r="H205" s="181">
        <v>15</v>
      </c>
      <c r="I205" s="182"/>
      <c r="J205" s="183">
        <f t="shared" si="30"/>
        <v>0</v>
      </c>
      <c r="K205" s="179" t="s">
        <v>32</v>
      </c>
      <c r="L205" s="43"/>
      <c r="M205" s="184" t="s">
        <v>32</v>
      </c>
      <c r="N205" s="185" t="s">
        <v>49</v>
      </c>
      <c r="O205" s="68"/>
      <c r="P205" s="186">
        <f t="shared" si="31"/>
        <v>0</v>
      </c>
      <c r="Q205" s="186">
        <v>0</v>
      </c>
      <c r="R205" s="186">
        <f t="shared" si="32"/>
        <v>0</v>
      </c>
      <c r="S205" s="186">
        <v>0</v>
      </c>
      <c r="T205" s="187">
        <f t="shared" si="33"/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8" t="s">
        <v>292</v>
      </c>
      <c r="AT205" s="188" t="s">
        <v>130</v>
      </c>
      <c r="AU205" s="188" t="s">
        <v>145</v>
      </c>
      <c r="AY205" s="20" t="s">
        <v>127</v>
      </c>
      <c r="BE205" s="189">
        <f t="shared" si="34"/>
        <v>0</v>
      </c>
      <c r="BF205" s="189">
        <f t="shared" si="35"/>
        <v>0</v>
      </c>
      <c r="BG205" s="189">
        <f t="shared" si="36"/>
        <v>0</v>
      </c>
      <c r="BH205" s="189">
        <f t="shared" si="37"/>
        <v>0</v>
      </c>
      <c r="BI205" s="189">
        <f t="shared" si="38"/>
        <v>0</v>
      </c>
      <c r="BJ205" s="20" t="s">
        <v>86</v>
      </c>
      <c r="BK205" s="189">
        <f t="shared" si="39"/>
        <v>0</v>
      </c>
      <c r="BL205" s="20" t="s">
        <v>292</v>
      </c>
      <c r="BM205" s="188" t="s">
        <v>1054</v>
      </c>
    </row>
    <row r="206" spans="1:65" s="2" customFormat="1" ht="16.5" customHeight="1">
      <c r="A206" s="38"/>
      <c r="B206" s="39"/>
      <c r="C206" s="177" t="s">
        <v>1055</v>
      </c>
      <c r="D206" s="177" t="s">
        <v>130</v>
      </c>
      <c r="E206" s="178" t="s">
        <v>1056</v>
      </c>
      <c r="F206" s="179" t="s">
        <v>1057</v>
      </c>
      <c r="G206" s="180" t="s">
        <v>804</v>
      </c>
      <c r="H206" s="181">
        <v>2</v>
      </c>
      <c r="I206" s="182"/>
      <c r="J206" s="183">
        <f t="shared" si="30"/>
        <v>0</v>
      </c>
      <c r="K206" s="179" t="s">
        <v>32</v>
      </c>
      <c r="L206" s="43"/>
      <c r="M206" s="184" t="s">
        <v>32</v>
      </c>
      <c r="N206" s="185" t="s">
        <v>49</v>
      </c>
      <c r="O206" s="68"/>
      <c r="P206" s="186">
        <f t="shared" si="31"/>
        <v>0</v>
      </c>
      <c r="Q206" s="186">
        <v>0</v>
      </c>
      <c r="R206" s="186">
        <f t="shared" si="32"/>
        <v>0</v>
      </c>
      <c r="S206" s="186">
        <v>0</v>
      </c>
      <c r="T206" s="187">
        <f t="shared" si="33"/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88" t="s">
        <v>292</v>
      </c>
      <c r="AT206" s="188" t="s">
        <v>130</v>
      </c>
      <c r="AU206" s="188" t="s">
        <v>145</v>
      </c>
      <c r="AY206" s="20" t="s">
        <v>127</v>
      </c>
      <c r="BE206" s="189">
        <f t="shared" si="34"/>
        <v>0</v>
      </c>
      <c r="BF206" s="189">
        <f t="shared" si="35"/>
        <v>0</v>
      </c>
      <c r="BG206" s="189">
        <f t="shared" si="36"/>
        <v>0</v>
      </c>
      <c r="BH206" s="189">
        <f t="shared" si="37"/>
        <v>0</v>
      </c>
      <c r="BI206" s="189">
        <f t="shared" si="38"/>
        <v>0</v>
      </c>
      <c r="BJ206" s="20" t="s">
        <v>86</v>
      </c>
      <c r="BK206" s="189">
        <f t="shared" si="39"/>
        <v>0</v>
      </c>
      <c r="BL206" s="20" t="s">
        <v>292</v>
      </c>
      <c r="BM206" s="188" t="s">
        <v>1058</v>
      </c>
    </row>
    <row r="207" spans="1:65" s="2" customFormat="1" ht="16.5" customHeight="1">
      <c r="A207" s="38"/>
      <c r="B207" s="39"/>
      <c r="C207" s="177" t="s">
        <v>1059</v>
      </c>
      <c r="D207" s="177" t="s">
        <v>130</v>
      </c>
      <c r="E207" s="178" t="s">
        <v>1060</v>
      </c>
      <c r="F207" s="179" t="s">
        <v>1061</v>
      </c>
      <c r="G207" s="180" t="s">
        <v>804</v>
      </c>
      <c r="H207" s="181">
        <v>3</v>
      </c>
      <c r="I207" s="182"/>
      <c r="J207" s="183">
        <f t="shared" si="30"/>
        <v>0</v>
      </c>
      <c r="K207" s="179" t="s">
        <v>32</v>
      </c>
      <c r="L207" s="43"/>
      <c r="M207" s="184" t="s">
        <v>32</v>
      </c>
      <c r="N207" s="185" t="s">
        <v>49</v>
      </c>
      <c r="O207" s="68"/>
      <c r="P207" s="186">
        <f t="shared" si="31"/>
        <v>0</v>
      </c>
      <c r="Q207" s="186">
        <v>0</v>
      </c>
      <c r="R207" s="186">
        <f t="shared" si="32"/>
        <v>0</v>
      </c>
      <c r="S207" s="186">
        <v>0</v>
      </c>
      <c r="T207" s="187">
        <f t="shared" si="33"/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8" t="s">
        <v>292</v>
      </c>
      <c r="AT207" s="188" t="s">
        <v>130</v>
      </c>
      <c r="AU207" s="188" t="s">
        <v>145</v>
      </c>
      <c r="AY207" s="20" t="s">
        <v>127</v>
      </c>
      <c r="BE207" s="189">
        <f t="shared" si="34"/>
        <v>0</v>
      </c>
      <c r="BF207" s="189">
        <f t="shared" si="35"/>
        <v>0</v>
      </c>
      <c r="BG207" s="189">
        <f t="shared" si="36"/>
        <v>0</v>
      </c>
      <c r="BH207" s="189">
        <f t="shared" si="37"/>
        <v>0</v>
      </c>
      <c r="BI207" s="189">
        <f t="shared" si="38"/>
        <v>0</v>
      </c>
      <c r="BJ207" s="20" t="s">
        <v>86</v>
      </c>
      <c r="BK207" s="189">
        <f t="shared" si="39"/>
        <v>0</v>
      </c>
      <c r="BL207" s="20" t="s">
        <v>292</v>
      </c>
      <c r="BM207" s="188" t="s">
        <v>1062</v>
      </c>
    </row>
    <row r="208" spans="2:63" s="12" customFormat="1" ht="22.9" customHeight="1">
      <c r="B208" s="161"/>
      <c r="C208" s="162"/>
      <c r="D208" s="163" t="s">
        <v>77</v>
      </c>
      <c r="E208" s="175" t="s">
        <v>1063</v>
      </c>
      <c r="F208" s="175" t="s">
        <v>1064</v>
      </c>
      <c r="G208" s="162"/>
      <c r="H208" s="162"/>
      <c r="I208" s="165"/>
      <c r="J208" s="176">
        <f>BK208</f>
        <v>0</v>
      </c>
      <c r="K208" s="162"/>
      <c r="L208" s="167"/>
      <c r="M208" s="168"/>
      <c r="N208" s="169"/>
      <c r="O208" s="169"/>
      <c r="P208" s="170">
        <f>P209+P243</f>
        <v>0</v>
      </c>
      <c r="Q208" s="169"/>
      <c r="R208" s="170">
        <f>R209+R243</f>
        <v>0</v>
      </c>
      <c r="S208" s="169"/>
      <c r="T208" s="171">
        <f>T209+T243</f>
        <v>0</v>
      </c>
      <c r="AR208" s="172" t="s">
        <v>88</v>
      </c>
      <c r="AT208" s="173" t="s">
        <v>77</v>
      </c>
      <c r="AU208" s="173" t="s">
        <v>86</v>
      </c>
      <c r="AY208" s="172" t="s">
        <v>127</v>
      </c>
      <c r="BK208" s="174">
        <f>BK209+BK243</f>
        <v>0</v>
      </c>
    </row>
    <row r="209" spans="2:63" s="12" customFormat="1" ht="20.85" customHeight="1">
      <c r="B209" s="161"/>
      <c r="C209" s="162"/>
      <c r="D209" s="163" t="s">
        <v>77</v>
      </c>
      <c r="E209" s="175" t="s">
        <v>1065</v>
      </c>
      <c r="F209" s="175" t="s">
        <v>1066</v>
      </c>
      <c r="G209" s="162"/>
      <c r="H209" s="162"/>
      <c r="I209" s="165"/>
      <c r="J209" s="176">
        <f>BK209</f>
        <v>0</v>
      </c>
      <c r="K209" s="162"/>
      <c r="L209" s="167"/>
      <c r="M209" s="168"/>
      <c r="N209" s="169"/>
      <c r="O209" s="169"/>
      <c r="P209" s="170">
        <f>P210+P226+P235</f>
        <v>0</v>
      </c>
      <c r="Q209" s="169"/>
      <c r="R209" s="170">
        <f>R210+R226+R235</f>
        <v>0</v>
      </c>
      <c r="S209" s="169"/>
      <c r="T209" s="171">
        <f>T210+T226+T235</f>
        <v>0</v>
      </c>
      <c r="AR209" s="172" t="s">
        <v>86</v>
      </c>
      <c r="AT209" s="173" t="s">
        <v>77</v>
      </c>
      <c r="AU209" s="173" t="s">
        <v>88</v>
      </c>
      <c r="AY209" s="172" t="s">
        <v>127</v>
      </c>
      <c r="BK209" s="174">
        <f>BK210+BK226+BK235</f>
        <v>0</v>
      </c>
    </row>
    <row r="210" spans="2:63" s="17" customFormat="1" ht="20.85" customHeight="1">
      <c r="B210" s="260"/>
      <c r="C210" s="261"/>
      <c r="D210" s="262" t="s">
        <v>77</v>
      </c>
      <c r="E210" s="262" t="s">
        <v>1067</v>
      </c>
      <c r="F210" s="262" t="s">
        <v>1068</v>
      </c>
      <c r="G210" s="261"/>
      <c r="H210" s="261"/>
      <c r="I210" s="263"/>
      <c r="J210" s="264">
        <f>BK210</f>
        <v>0</v>
      </c>
      <c r="K210" s="261"/>
      <c r="L210" s="265"/>
      <c r="M210" s="266"/>
      <c r="N210" s="267"/>
      <c r="O210" s="267"/>
      <c r="P210" s="268">
        <f>SUM(P211:P225)</f>
        <v>0</v>
      </c>
      <c r="Q210" s="267"/>
      <c r="R210" s="268">
        <f>SUM(R211:R225)</f>
        <v>0</v>
      </c>
      <c r="S210" s="267"/>
      <c r="T210" s="269">
        <f>SUM(T211:T225)</f>
        <v>0</v>
      </c>
      <c r="AR210" s="270" t="s">
        <v>86</v>
      </c>
      <c r="AT210" s="271" t="s">
        <v>77</v>
      </c>
      <c r="AU210" s="271" t="s">
        <v>145</v>
      </c>
      <c r="AY210" s="270" t="s">
        <v>127</v>
      </c>
      <c r="BK210" s="272">
        <f>SUM(BK211:BK225)</f>
        <v>0</v>
      </c>
    </row>
    <row r="211" spans="1:65" s="2" customFormat="1" ht="16.5" customHeight="1">
      <c r="A211" s="38"/>
      <c r="B211" s="39"/>
      <c r="C211" s="244" t="s">
        <v>1069</v>
      </c>
      <c r="D211" s="244" t="s">
        <v>309</v>
      </c>
      <c r="E211" s="245" t="s">
        <v>1070</v>
      </c>
      <c r="F211" s="246" t="s">
        <v>1071</v>
      </c>
      <c r="G211" s="247" t="s">
        <v>346</v>
      </c>
      <c r="H211" s="248">
        <v>35</v>
      </c>
      <c r="I211" s="249"/>
      <c r="J211" s="250">
        <f aca="true" t="shared" si="40" ref="J211:J225">ROUND(I211*H211,2)</f>
        <v>0</v>
      </c>
      <c r="K211" s="246" t="s">
        <v>32</v>
      </c>
      <c r="L211" s="251"/>
      <c r="M211" s="252" t="s">
        <v>32</v>
      </c>
      <c r="N211" s="253" t="s">
        <v>49</v>
      </c>
      <c r="O211" s="68"/>
      <c r="P211" s="186">
        <f aca="true" t="shared" si="41" ref="P211:P225">O211*H211</f>
        <v>0</v>
      </c>
      <c r="Q211" s="186">
        <v>0</v>
      </c>
      <c r="R211" s="186">
        <f aca="true" t="shared" si="42" ref="R211:R225">Q211*H211</f>
        <v>0</v>
      </c>
      <c r="S211" s="186">
        <v>0</v>
      </c>
      <c r="T211" s="187">
        <f aca="true" t="shared" si="43" ref="T211:T225"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8" t="s">
        <v>388</v>
      </c>
      <c r="AT211" s="188" t="s">
        <v>309</v>
      </c>
      <c r="AU211" s="188" t="s">
        <v>151</v>
      </c>
      <c r="AY211" s="20" t="s">
        <v>127</v>
      </c>
      <c r="BE211" s="189">
        <f aca="true" t="shared" si="44" ref="BE211:BE225">IF(N211="základní",J211,0)</f>
        <v>0</v>
      </c>
      <c r="BF211" s="189">
        <f aca="true" t="shared" si="45" ref="BF211:BF225">IF(N211="snížená",J211,0)</f>
        <v>0</v>
      </c>
      <c r="BG211" s="189">
        <f aca="true" t="shared" si="46" ref="BG211:BG225">IF(N211="zákl. přenesená",J211,0)</f>
        <v>0</v>
      </c>
      <c r="BH211" s="189">
        <f aca="true" t="shared" si="47" ref="BH211:BH225">IF(N211="sníž. přenesená",J211,0)</f>
        <v>0</v>
      </c>
      <c r="BI211" s="189">
        <f aca="true" t="shared" si="48" ref="BI211:BI225">IF(N211="nulová",J211,0)</f>
        <v>0</v>
      </c>
      <c r="BJ211" s="20" t="s">
        <v>86</v>
      </c>
      <c r="BK211" s="189">
        <f aca="true" t="shared" si="49" ref="BK211:BK225">ROUND(I211*H211,2)</f>
        <v>0</v>
      </c>
      <c r="BL211" s="20" t="s">
        <v>292</v>
      </c>
      <c r="BM211" s="188" t="s">
        <v>1072</v>
      </c>
    </row>
    <row r="212" spans="1:65" s="2" customFormat="1" ht="16.5" customHeight="1">
      <c r="A212" s="38"/>
      <c r="B212" s="39"/>
      <c r="C212" s="244" t="s">
        <v>1073</v>
      </c>
      <c r="D212" s="244" t="s">
        <v>309</v>
      </c>
      <c r="E212" s="245" t="s">
        <v>1074</v>
      </c>
      <c r="F212" s="246" t="s">
        <v>1075</v>
      </c>
      <c r="G212" s="247" t="s">
        <v>346</v>
      </c>
      <c r="H212" s="248">
        <v>75</v>
      </c>
      <c r="I212" s="249"/>
      <c r="J212" s="250">
        <f t="shared" si="40"/>
        <v>0</v>
      </c>
      <c r="K212" s="246" t="s">
        <v>32</v>
      </c>
      <c r="L212" s="251"/>
      <c r="M212" s="252" t="s">
        <v>32</v>
      </c>
      <c r="N212" s="253" t="s">
        <v>49</v>
      </c>
      <c r="O212" s="68"/>
      <c r="P212" s="186">
        <f t="shared" si="41"/>
        <v>0</v>
      </c>
      <c r="Q212" s="186">
        <v>0</v>
      </c>
      <c r="R212" s="186">
        <f t="shared" si="42"/>
        <v>0</v>
      </c>
      <c r="S212" s="186">
        <v>0</v>
      </c>
      <c r="T212" s="187">
        <f t="shared" si="43"/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88" t="s">
        <v>388</v>
      </c>
      <c r="AT212" s="188" t="s">
        <v>309</v>
      </c>
      <c r="AU212" s="188" t="s">
        <v>151</v>
      </c>
      <c r="AY212" s="20" t="s">
        <v>127</v>
      </c>
      <c r="BE212" s="189">
        <f t="shared" si="44"/>
        <v>0</v>
      </c>
      <c r="BF212" s="189">
        <f t="shared" si="45"/>
        <v>0</v>
      </c>
      <c r="BG212" s="189">
        <f t="shared" si="46"/>
        <v>0</v>
      </c>
      <c r="BH212" s="189">
        <f t="shared" si="47"/>
        <v>0</v>
      </c>
      <c r="BI212" s="189">
        <f t="shared" si="48"/>
        <v>0</v>
      </c>
      <c r="BJ212" s="20" t="s">
        <v>86</v>
      </c>
      <c r="BK212" s="189">
        <f t="shared" si="49"/>
        <v>0</v>
      </c>
      <c r="BL212" s="20" t="s">
        <v>292</v>
      </c>
      <c r="BM212" s="188" t="s">
        <v>1076</v>
      </c>
    </row>
    <row r="213" spans="1:65" s="2" customFormat="1" ht="16.5" customHeight="1">
      <c r="A213" s="38"/>
      <c r="B213" s="39"/>
      <c r="C213" s="244" t="s">
        <v>1077</v>
      </c>
      <c r="D213" s="244" t="s">
        <v>309</v>
      </c>
      <c r="E213" s="245" t="s">
        <v>1078</v>
      </c>
      <c r="F213" s="246" t="s">
        <v>1079</v>
      </c>
      <c r="G213" s="247" t="s">
        <v>346</v>
      </c>
      <c r="H213" s="248">
        <v>29</v>
      </c>
      <c r="I213" s="249"/>
      <c r="J213" s="250">
        <f t="shared" si="40"/>
        <v>0</v>
      </c>
      <c r="K213" s="246" t="s">
        <v>32</v>
      </c>
      <c r="L213" s="251"/>
      <c r="M213" s="252" t="s">
        <v>32</v>
      </c>
      <c r="N213" s="253" t="s">
        <v>49</v>
      </c>
      <c r="O213" s="68"/>
      <c r="P213" s="186">
        <f t="shared" si="41"/>
        <v>0</v>
      </c>
      <c r="Q213" s="186">
        <v>0</v>
      </c>
      <c r="R213" s="186">
        <f t="shared" si="42"/>
        <v>0</v>
      </c>
      <c r="S213" s="186">
        <v>0</v>
      </c>
      <c r="T213" s="187">
        <f t="shared" si="43"/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8" t="s">
        <v>388</v>
      </c>
      <c r="AT213" s="188" t="s">
        <v>309</v>
      </c>
      <c r="AU213" s="188" t="s">
        <v>151</v>
      </c>
      <c r="AY213" s="20" t="s">
        <v>127</v>
      </c>
      <c r="BE213" s="189">
        <f t="shared" si="44"/>
        <v>0</v>
      </c>
      <c r="BF213" s="189">
        <f t="shared" si="45"/>
        <v>0</v>
      </c>
      <c r="BG213" s="189">
        <f t="shared" si="46"/>
        <v>0</v>
      </c>
      <c r="BH213" s="189">
        <f t="shared" si="47"/>
        <v>0</v>
      </c>
      <c r="BI213" s="189">
        <f t="shared" si="48"/>
        <v>0</v>
      </c>
      <c r="BJ213" s="20" t="s">
        <v>86</v>
      </c>
      <c r="BK213" s="189">
        <f t="shared" si="49"/>
        <v>0</v>
      </c>
      <c r="BL213" s="20" t="s">
        <v>292</v>
      </c>
      <c r="BM213" s="188" t="s">
        <v>1080</v>
      </c>
    </row>
    <row r="214" spans="1:65" s="2" customFormat="1" ht="16.5" customHeight="1">
      <c r="A214" s="38"/>
      <c r="B214" s="39"/>
      <c r="C214" s="244" t="s">
        <v>1081</v>
      </c>
      <c r="D214" s="244" t="s">
        <v>309</v>
      </c>
      <c r="E214" s="245" t="s">
        <v>1082</v>
      </c>
      <c r="F214" s="246" t="s">
        <v>1083</v>
      </c>
      <c r="G214" s="247" t="s">
        <v>346</v>
      </c>
      <c r="H214" s="248">
        <v>60</v>
      </c>
      <c r="I214" s="249"/>
      <c r="J214" s="250">
        <f t="shared" si="40"/>
        <v>0</v>
      </c>
      <c r="K214" s="246" t="s">
        <v>32</v>
      </c>
      <c r="L214" s="251"/>
      <c r="M214" s="252" t="s">
        <v>32</v>
      </c>
      <c r="N214" s="253" t="s">
        <v>49</v>
      </c>
      <c r="O214" s="68"/>
      <c r="P214" s="186">
        <f t="shared" si="41"/>
        <v>0</v>
      </c>
      <c r="Q214" s="186">
        <v>0</v>
      </c>
      <c r="R214" s="186">
        <f t="shared" si="42"/>
        <v>0</v>
      </c>
      <c r="S214" s="186">
        <v>0</v>
      </c>
      <c r="T214" s="187">
        <f t="shared" si="43"/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88" t="s">
        <v>388</v>
      </c>
      <c r="AT214" s="188" t="s">
        <v>309</v>
      </c>
      <c r="AU214" s="188" t="s">
        <v>151</v>
      </c>
      <c r="AY214" s="20" t="s">
        <v>127</v>
      </c>
      <c r="BE214" s="189">
        <f t="shared" si="44"/>
        <v>0</v>
      </c>
      <c r="BF214" s="189">
        <f t="shared" si="45"/>
        <v>0</v>
      </c>
      <c r="BG214" s="189">
        <f t="shared" si="46"/>
        <v>0</v>
      </c>
      <c r="BH214" s="189">
        <f t="shared" si="47"/>
        <v>0</v>
      </c>
      <c r="BI214" s="189">
        <f t="shared" si="48"/>
        <v>0</v>
      </c>
      <c r="BJ214" s="20" t="s">
        <v>86</v>
      </c>
      <c r="BK214" s="189">
        <f t="shared" si="49"/>
        <v>0</v>
      </c>
      <c r="BL214" s="20" t="s">
        <v>292</v>
      </c>
      <c r="BM214" s="188" t="s">
        <v>1084</v>
      </c>
    </row>
    <row r="215" spans="1:65" s="2" customFormat="1" ht="16.5" customHeight="1">
      <c r="A215" s="38"/>
      <c r="B215" s="39"/>
      <c r="C215" s="244" t="s">
        <v>1085</v>
      </c>
      <c r="D215" s="244" t="s">
        <v>309</v>
      </c>
      <c r="E215" s="245" t="s">
        <v>1086</v>
      </c>
      <c r="F215" s="246" t="s">
        <v>1087</v>
      </c>
      <c r="G215" s="247" t="s">
        <v>346</v>
      </c>
      <c r="H215" s="248">
        <v>15</v>
      </c>
      <c r="I215" s="249"/>
      <c r="J215" s="250">
        <f t="shared" si="40"/>
        <v>0</v>
      </c>
      <c r="K215" s="246" t="s">
        <v>32</v>
      </c>
      <c r="L215" s="251"/>
      <c r="M215" s="252" t="s">
        <v>32</v>
      </c>
      <c r="N215" s="253" t="s">
        <v>49</v>
      </c>
      <c r="O215" s="68"/>
      <c r="P215" s="186">
        <f t="shared" si="41"/>
        <v>0</v>
      </c>
      <c r="Q215" s="186">
        <v>0</v>
      </c>
      <c r="R215" s="186">
        <f t="shared" si="42"/>
        <v>0</v>
      </c>
      <c r="S215" s="186">
        <v>0</v>
      </c>
      <c r="T215" s="187">
        <f t="shared" si="43"/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88" t="s">
        <v>388</v>
      </c>
      <c r="AT215" s="188" t="s">
        <v>309</v>
      </c>
      <c r="AU215" s="188" t="s">
        <v>151</v>
      </c>
      <c r="AY215" s="20" t="s">
        <v>127</v>
      </c>
      <c r="BE215" s="189">
        <f t="shared" si="44"/>
        <v>0</v>
      </c>
      <c r="BF215" s="189">
        <f t="shared" si="45"/>
        <v>0</v>
      </c>
      <c r="BG215" s="189">
        <f t="shared" si="46"/>
        <v>0</v>
      </c>
      <c r="BH215" s="189">
        <f t="shared" si="47"/>
        <v>0</v>
      </c>
      <c r="BI215" s="189">
        <f t="shared" si="48"/>
        <v>0</v>
      </c>
      <c r="BJ215" s="20" t="s">
        <v>86</v>
      </c>
      <c r="BK215" s="189">
        <f t="shared" si="49"/>
        <v>0</v>
      </c>
      <c r="BL215" s="20" t="s">
        <v>292</v>
      </c>
      <c r="BM215" s="188" t="s">
        <v>1088</v>
      </c>
    </row>
    <row r="216" spans="1:65" s="2" customFormat="1" ht="16.5" customHeight="1">
      <c r="A216" s="38"/>
      <c r="B216" s="39"/>
      <c r="C216" s="244" t="s">
        <v>1089</v>
      </c>
      <c r="D216" s="244" t="s">
        <v>309</v>
      </c>
      <c r="E216" s="245" t="s">
        <v>1090</v>
      </c>
      <c r="F216" s="246" t="s">
        <v>1091</v>
      </c>
      <c r="G216" s="247" t="s">
        <v>346</v>
      </c>
      <c r="H216" s="248">
        <v>30</v>
      </c>
      <c r="I216" s="249"/>
      <c r="J216" s="250">
        <f t="shared" si="40"/>
        <v>0</v>
      </c>
      <c r="K216" s="246" t="s">
        <v>32</v>
      </c>
      <c r="L216" s="251"/>
      <c r="M216" s="252" t="s">
        <v>32</v>
      </c>
      <c r="N216" s="253" t="s">
        <v>49</v>
      </c>
      <c r="O216" s="68"/>
      <c r="P216" s="186">
        <f t="shared" si="41"/>
        <v>0</v>
      </c>
      <c r="Q216" s="186">
        <v>0</v>
      </c>
      <c r="R216" s="186">
        <f t="shared" si="42"/>
        <v>0</v>
      </c>
      <c r="S216" s="186">
        <v>0</v>
      </c>
      <c r="T216" s="187">
        <f t="shared" si="43"/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88" t="s">
        <v>388</v>
      </c>
      <c r="AT216" s="188" t="s">
        <v>309</v>
      </c>
      <c r="AU216" s="188" t="s">
        <v>151</v>
      </c>
      <c r="AY216" s="20" t="s">
        <v>127</v>
      </c>
      <c r="BE216" s="189">
        <f t="shared" si="44"/>
        <v>0</v>
      </c>
      <c r="BF216" s="189">
        <f t="shared" si="45"/>
        <v>0</v>
      </c>
      <c r="BG216" s="189">
        <f t="shared" si="46"/>
        <v>0</v>
      </c>
      <c r="BH216" s="189">
        <f t="shared" si="47"/>
        <v>0</v>
      </c>
      <c r="BI216" s="189">
        <f t="shared" si="48"/>
        <v>0</v>
      </c>
      <c r="BJ216" s="20" t="s">
        <v>86</v>
      </c>
      <c r="BK216" s="189">
        <f t="shared" si="49"/>
        <v>0</v>
      </c>
      <c r="BL216" s="20" t="s">
        <v>292</v>
      </c>
      <c r="BM216" s="188" t="s">
        <v>1092</v>
      </c>
    </row>
    <row r="217" spans="1:65" s="2" customFormat="1" ht="16.5" customHeight="1">
      <c r="A217" s="38"/>
      <c r="B217" s="39"/>
      <c r="C217" s="244" t="s">
        <v>1093</v>
      </c>
      <c r="D217" s="244" t="s">
        <v>309</v>
      </c>
      <c r="E217" s="245" t="s">
        <v>1094</v>
      </c>
      <c r="F217" s="246" t="s">
        <v>1095</v>
      </c>
      <c r="G217" s="247" t="s">
        <v>346</v>
      </c>
      <c r="H217" s="248">
        <v>20</v>
      </c>
      <c r="I217" s="249"/>
      <c r="J217" s="250">
        <f t="shared" si="40"/>
        <v>0</v>
      </c>
      <c r="K217" s="246" t="s">
        <v>32</v>
      </c>
      <c r="L217" s="251"/>
      <c r="M217" s="252" t="s">
        <v>32</v>
      </c>
      <c r="N217" s="253" t="s">
        <v>49</v>
      </c>
      <c r="O217" s="68"/>
      <c r="P217" s="186">
        <f t="shared" si="41"/>
        <v>0</v>
      </c>
      <c r="Q217" s="186">
        <v>0</v>
      </c>
      <c r="R217" s="186">
        <f t="shared" si="42"/>
        <v>0</v>
      </c>
      <c r="S217" s="186">
        <v>0</v>
      </c>
      <c r="T217" s="187">
        <f t="shared" si="43"/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8" t="s">
        <v>388</v>
      </c>
      <c r="AT217" s="188" t="s">
        <v>309</v>
      </c>
      <c r="AU217" s="188" t="s">
        <v>151</v>
      </c>
      <c r="AY217" s="20" t="s">
        <v>127</v>
      </c>
      <c r="BE217" s="189">
        <f t="shared" si="44"/>
        <v>0</v>
      </c>
      <c r="BF217" s="189">
        <f t="shared" si="45"/>
        <v>0</v>
      </c>
      <c r="BG217" s="189">
        <f t="shared" si="46"/>
        <v>0</v>
      </c>
      <c r="BH217" s="189">
        <f t="shared" si="47"/>
        <v>0</v>
      </c>
      <c r="BI217" s="189">
        <f t="shared" si="48"/>
        <v>0</v>
      </c>
      <c r="BJ217" s="20" t="s">
        <v>86</v>
      </c>
      <c r="BK217" s="189">
        <f t="shared" si="49"/>
        <v>0</v>
      </c>
      <c r="BL217" s="20" t="s">
        <v>292</v>
      </c>
      <c r="BM217" s="188" t="s">
        <v>1096</v>
      </c>
    </row>
    <row r="218" spans="1:65" s="2" customFormat="1" ht="16.5" customHeight="1">
      <c r="A218" s="38"/>
      <c r="B218" s="39"/>
      <c r="C218" s="244" t="s">
        <v>1097</v>
      </c>
      <c r="D218" s="244" t="s">
        <v>309</v>
      </c>
      <c r="E218" s="245" t="s">
        <v>1098</v>
      </c>
      <c r="F218" s="246" t="s">
        <v>1099</v>
      </c>
      <c r="G218" s="247" t="s">
        <v>346</v>
      </c>
      <c r="H218" s="248">
        <v>60</v>
      </c>
      <c r="I218" s="249"/>
      <c r="J218" s="250">
        <f t="shared" si="40"/>
        <v>0</v>
      </c>
      <c r="K218" s="246" t="s">
        <v>32</v>
      </c>
      <c r="L218" s="251"/>
      <c r="M218" s="252" t="s">
        <v>32</v>
      </c>
      <c r="N218" s="253" t="s">
        <v>49</v>
      </c>
      <c r="O218" s="68"/>
      <c r="P218" s="186">
        <f t="shared" si="41"/>
        <v>0</v>
      </c>
      <c r="Q218" s="186">
        <v>0</v>
      </c>
      <c r="R218" s="186">
        <f t="shared" si="42"/>
        <v>0</v>
      </c>
      <c r="S218" s="186">
        <v>0</v>
      </c>
      <c r="T218" s="187">
        <f t="shared" si="43"/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88" t="s">
        <v>388</v>
      </c>
      <c r="AT218" s="188" t="s">
        <v>309</v>
      </c>
      <c r="AU218" s="188" t="s">
        <v>151</v>
      </c>
      <c r="AY218" s="20" t="s">
        <v>127</v>
      </c>
      <c r="BE218" s="189">
        <f t="shared" si="44"/>
        <v>0</v>
      </c>
      <c r="BF218" s="189">
        <f t="shared" si="45"/>
        <v>0</v>
      </c>
      <c r="BG218" s="189">
        <f t="shared" si="46"/>
        <v>0</v>
      </c>
      <c r="BH218" s="189">
        <f t="shared" si="47"/>
        <v>0</v>
      </c>
      <c r="BI218" s="189">
        <f t="shared" si="48"/>
        <v>0</v>
      </c>
      <c r="BJ218" s="20" t="s">
        <v>86</v>
      </c>
      <c r="BK218" s="189">
        <f t="shared" si="49"/>
        <v>0</v>
      </c>
      <c r="BL218" s="20" t="s">
        <v>292</v>
      </c>
      <c r="BM218" s="188" t="s">
        <v>1100</v>
      </c>
    </row>
    <row r="219" spans="1:65" s="2" customFormat="1" ht="16.5" customHeight="1">
      <c r="A219" s="38"/>
      <c r="B219" s="39"/>
      <c r="C219" s="244" t="s">
        <v>1101</v>
      </c>
      <c r="D219" s="244" t="s">
        <v>309</v>
      </c>
      <c r="E219" s="245" t="s">
        <v>1102</v>
      </c>
      <c r="F219" s="246" t="s">
        <v>1103</v>
      </c>
      <c r="G219" s="247" t="s">
        <v>346</v>
      </c>
      <c r="H219" s="248">
        <v>12</v>
      </c>
      <c r="I219" s="249"/>
      <c r="J219" s="250">
        <f t="shared" si="40"/>
        <v>0</v>
      </c>
      <c r="K219" s="246" t="s">
        <v>32</v>
      </c>
      <c r="L219" s="251"/>
      <c r="M219" s="252" t="s">
        <v>32</v>
      </c>
      <c r="N219" s="253" t="s">
        <v>49</v>
      </c>
      <c r="O219" s="68"/>
      <c r="P219" s="186">
        <f t="shared" si="41"/>
        <v>0</v>
      </c>
      <c r="Q219" s="186">
        <v>0</v>
      </c>
      <c r="R219" s="186">
        <f t="shared" si="42"/>
        <v>0</v>
      </c>
      <c r="S219" s="186">
        <v>0</v>
      </c>
      <c r="T219" s="187">
        <f t="shared" si="43"/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88" t="s">
        <v>388</v>
      </c>
      <c r="AT219" s="188" t="s">
        <v>309</v>
      </c>
      <c r="AU219" s="188" t="s">
        <v>151</v>
      </c>
      <c r="AY219" s="20" t="s">
        <v>127</v>
      </c>
      <c r="BE219" s="189">
        <f t="shared" si="44"/>
        <v>0</v>
      </c>
      <c r="BF219" s="189">
        <f t="shared" si="45"/>
        <v>0</v>
      </c>
      <c r="BG219" s="189">
        <f t="shared" si="46"/>
        <v>0</v>
      </c>
      <c r="BH219" s="189">
        <f t="shared" si="47"/>
        <v>0</v>
      </c>
      <c r="BI219" s="189">
        <f t="shared" si="48"/>
        <v>0</v>
      </c>
      <c r="BJ219" s="20" t="s">
        <v>86</v>
      </c>
      <c r="BK219" s="189">
        <f t="shared" si="49"/>
        <v>0</v>
      </c>
      <c r="BL219" s="20" t="s">
        <v>292</v>
      </c>
      <c r="BM219" s="188" t="s">
        <v>1104</v>
      </c>
    </row>
    <row r="220" spans="1:65" s="2" customFormat="1" ht="16.5" customHeight="1">
      <c r="A220" s="38"/>
      <c r="B220" s="39"/>
      <c r="C220" s="244" t="s">
        <v>1105</v>
      </c>
      <c r="D220" s="244" t="s">
        <v>309</v>
      </c>
      <c r="E220" s="245" t="s">
        <v>1106</v>
      </c>
      <c r="F220" s="246" t="s">
        <v>1107</v>
      </c>
      <c r="G220" s="247" t="s">
        <v>346</v>
      </c>
      <c r="H220" s="248">
        <v>44</v>
      </c>
      <c r="I220" s="249"/>
      <c r="J220" s="250">
        <f t="shared" si="40"/>
        <v>0</v>
      </c>
      <c r="K220" s="246" t="s">
        <v>32</v>
      </c>
      <c r="L220" s="251"/>
      <c r="M220" s="252" t="s">
        <v>32</v>
      </c>
      <c r="N220" s="253" t="s">
        <v>49</v>
      </c>
      <c r="O220" s="68"/>
      <c r="P220" s="186">
        <f t="shared" si="41"/>
        <v>0</v>
      </c>
      <c r="Q220" s="186">
        <v>0</v>
      </c>
      <c r="R220" s="186">
        <f t="shared" si="42"/>
        <v>0</v>
      </c>
      <c r="S220" s="186">
        <v>0</v>
      </c>
      <c r="T220" s="187">
        <f t="shared" si="43"/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88" t="s">
        <v>388</v>
      </c>
      <c r="AT220" s="188" t="s">
        <v>309</v>
      </c>
      <c r="AU220" s="188" t="s">
        <v>151</v>
      </c>
      <c r="AY220" s="20" t="s">
        <v>127</v>
      </c>
      <c r="BE220" s="189">
        <f t="shared" si="44"/>
        <v>0</v>
      </c>
      <c r="BF220" s="189">
        <f t="shared" si="45"/>
        <v>0</v>
      </c>
      <c r="BG220" s="189">
        <f t="shared" si="46"/>
        <v>0</v>
      </c>
      <c r="BH220" s="189">
        <f t="shared" si="47"/>
        <v>0</v>
      </c>
      <c r="BI220" s="189">
        <f t="shared" si="48"/>
        <v>0</v>
      </c>
      <c r="BJ220" s="20" t="s">
        <v>86</v>
      </c>
      <c r="BK220" s="189">
        <f t="shared" si="49"/>
        <v>0</v>
      </c>
      <c r="BL220" s="20" t="s">
        <v>292</v>
      </c>
      <c r="BM220" s="188" t="s">
        <v>1108</v>
      </c>
    </row>
    <row r="221" spans="1:65" s="2" customFormat="1" ht="16.5" customHeight="1">
      <c r="A221" s="38"/>
      <c r="B221" s="39"/>
      <c r="C221" s="244" t="s">
        <v>1109</v>
      </c>
      <c r="D221" s="244" t="s">
        <v>309</v>
      </c>
      <c r="E221" s="245" t="s">
        <v>1110</v>
      </c>
      <c r="F221" s="246" t="s">
        <v>1111</v>
      </c>
      <c r="G221" s="247" t="s">
        <v>346</v>
      </c>
      <c r="H221" s="248">
        <v>42</v>
      </c>
      <c r="I221" s="249"/>
      <c r="J221" s="250">
        <f t="shared" si="40"/>
        <v>0</v>
      </c>
      <c r="K221" s="246" t="s">
        <v>32</v>
      </c>
      <c r="L221" s="251"/>
      <c r="M221" s="252" t="s">
        <v>32</v>
      </c>
      <c r="N221" s="253" t="s">
        <v>49</v>
      </c>
      <c r="O221" s="68"/>
      <c r="P221" s="186">
        <f t="shared" si="41"/>
        <v>0</v>
      </c>
      <c r="Q221" s="186">
        <v>0</v>
      </c>
      <c r="R221" s="186">
        <f t="shared" si="42"/>
        <v>0</v>
      </c>
      <c r="S221" s="186">
        <v>0</v>
      </c>
      <c r="T221" s="187">
        <f t="shared" si="43"/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8" t="s">
        <v>388</v>
      </c>
      <c r="AT221" s="188" t="s">
        <v>309</v>
      </c>
      <c r="AU221" s="188" t="s">
        <v>151</v>
      </c>
      <c r="AY221" s="20" t="s">
        <v>127</v>
      </c>
      <c r="BE221" s="189">
        <f t="shared" si="44"/>
        <v>0</v>
      </c>
      <c r="BF221" s="189">
        <f t="shared" si="45"/>
        <v>0</v>
      </c>
      <c r="BG221" s="189">
        <f t="shared" si="46"/>
        <v>0</v>
      </c>
      <c r="BH221" s="189">
        <f t="shared" si="47"/>
        <v>0</v>
      </c>
      <c r="BI221" s="189">
        <f t="shared" si="48"/>
        <v>0</v>
      </c>
      <c r="BJ221" s="20" t="s">
        <v>86</v>
      </c>
      <c r="BK221" s="189">
        <f t="shared" si="49"/>
        <v>0</v>
      </c>
      <c r="BL221" s="20" t="s">
        <v>292</v>
      </c>
      <c r="BM221" s="188" t="s">
        <v>1112</v>
      </c>
    </row>
    <row r="222" spans="1:65" s="2" customFormat="1" ht="16.5" customHeight="1">
      <c r="A222" s="38"/>
      <c r="B222" s="39"/>
      <c r="C222" s="244" t="s">
        <v>1113</v>
      </c>
      <c r="D222" s="244" t="s">
        <v>309</v>
      </c>
      <c r="E222" s="245" t="s">
        <v>1114</v>
      </c>
      <c r="F222" s="246" t="s">
        <v>1115</v>
      </c>
      <c r="G222" s="247" t="s">
        <v>346</v>
      </c>
      <c r="H222" s="248">
        <v>16</v>
      </c>
      <c r="I222" s="249"/>
      <c r="J222" s="250">
        <f t="shared" si="40"/>
        <v>0</v>
      </c>
      <c r="K222" s="246" t="s">
        <v>32</v>
      </c>
      <c r="L222" s="251"/>
      <c r="M222" s="252" t="s">
        <v>32</v>
      </c>
      <c r="N222" s="253" t="s">
        <v>49</v>
      </c>
      <c r="O222" s="68"/>
      <c r="P222" s="186">
        <f t="shared" si="41"/>
        <v>0</v>
      </c>
      <c r="Q222" s="186">
        <v>0</v>
      </c>
      <c r="R222" s="186">
        <f t="shared" si="42"/>
        <v>0</v>
      </c>
      <c r="S222" s="186">
        <v>0</v>
      </c>
      <c r="T222" s="187">
        <f t="shared" si="43"/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88" t="s">
        <v>388</v>
      </c>
      <c r="AT222" s="188" t="s">
        <v>309</v>
      </c>
      <c r="AU222" s="188" t="s">
        <v>151</v>
      </c>
      <c r="AY222" s="20" t="s">
        <v>127</v>
      </c>
      <c r="BE222" s="189">
        <f t="shared" si="44"/>
        <v>0</v>
      </c>
      <c r="BF222" s="189">
        <f t="shared" si="45"/>
        <v>0</v>
      </c>
      <c r="BG222" s="189">
        <f t="shared" si="46"/>
        <v>0</v>
      </c>
      <c r="BH222" s="189">
        <f t="shared" si="47"/>
        <v>0</v>
      </c>
      <c r="BI222" s="189">
        <f t="shared" si="48"/>
        <v>0</v>
      </c>
      <c r="BJ222" s="20" t="s">
        <v>86</v>
      </c>
      <c r="BK222" s="189">
        <f t="shared" si="49"/>
        <v>0</v>
      </c>
      <c r="BL222" s="20" t="s">
        <v>292</v>
      </c>
      <c r="BM222" s="188" t="s">
        <v>1116</v>
      </c>
    </row>
    <row r="223" spans="1:65" s="2" customFormat="1" ht="16.5" customHeight="1">
      <c r="A223" s="38"/>
      <c r="B223" s="39"/>
      <c r="C223" s="244" t="s">
        <v>1117</v>
      </c>
      <c r="D223" s="244" t="s">
        <v>309</v>
      </c>
      <c r="E223" s="245" t="s">
        <v>1118</v>
      </c>
      <c r="F223" s="246" t="s">
        <v>1119</v>
      </c>
      <c r="G223" s="247" t="s">
        <v>804</v>
      </c>
      <c r="H223" s="248">
        <v>7</v>
      </c>
      <c r="I223" s="249"/>
      <c r="J223" s="250">
        <f t="shared" si="40"/>
        <v>0</v>
      </c>
      <c r="K223" s="246" t="s">
        <v>32</v>
      </c>
      <c r="L223" s="251"/>
      <c r="M223" s="252" t="s">
        <v>32</v>
      </c>
      <c r="N223" s="253" t="s">
        <v>49</v>
      </c>
      <c r="O223" s="68"/>
      <c r="P223" s="186">
        <f t="shared" si="41"/>
        <v>0</v>
      </c>
      <c r="Q223" s="186">
        <v>0</v>
      </c>
      <c r="R223" s="186">
        <f t="shared" si="42"/>
        <v>0</v>
      </c>
      <c r="S223" s="186">
        <v>0</v>
      </c>
      <c r="T223" s="187">
        <f t="shared" si="43"/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88" t="s">
        <v>388</v>
      </c>
      <c r="AT223" s="188" t="s">
        <v>309</v>
      </c>
      <c r="AU223" s="188" t="s">
        <v>151</v>
      </c>
      <c r="AY223" s="20" t="s">
        <v>127</v>
      </c>
      <c r="BE223" s="189">
        <f t="shared" si="44"/>
        <v>0</v>
      </c>
      <c r="BF223" s="189">
        <f t="shared" si="45"/>
        <v>0</v>
      </c>
      <c r="BG223" s="189">
        <f t="shared" si="46"/>
        <v>0</v>
      </c>
      <c r="BH223" s="189">
        <f t="shared" si="47"/>
        <v>0</v>
      </c>
      <c r="BI223" s="189">
        <f t="shared" si="48"/>
        <v>0</v>
      </c>
      <c r="BJ223" s="20" t="s">
        <v>86</v>
      </c>
      <c r="BK223" s="189">
        <f t="shared" si="49"/>
        <v>0</v>
      </c>
      <c r="BL223" s="20" t="s">
        <v>292</v>
      </c>
      <c r="BM223" s="188" t="s">
        <v>1120</v>
      </c>
    </row>
    <row r="224" spans="1:65" s="2" customFormat="1" ht="16.5" customHeight="1">
      <c r="A224" s="38"/>
      <c r="B224" s="39"/>
      <c r="C224" s="244" t="s">
        <v>1121</v>
      </c>
      <c r="D224" s="244" t="s">
        <v>309</v>
      </c>
      <c r="E224" s="245" t="s">
        <v>1122</v>
      </c>
      <c r="F224" s="246" t="s">
        <v>1123</v>
      </c>
      <c r="G224" s="247" t="s">
        <v>312</v>
      </c>
      <c r="H224" s="248">
        <v>32</v>
      </c>
      <c r="I224" s="249"/>
      <c r="J224" s="250">
        <f t="shared" si="40"/>
        <v>0</v>
      </c>
      <c r="K224" s="246" t="s">
        <v>32</v>
      </c>
      <c r="L224" s="251"/>
      <c r="M224" s="252" t="s">
        <v>32</v>
      </c>
      <c r="N224" s="253" t="s">
        <v>49</v>
      </c>
      <c r="O224" s="68"/>
      <c r="P224" s="186">
        <f t="shared" si="41"/>
        <v>0</v>
      </c>
      <c r="Q224" s="186">
        <v>0</v>
      </c>
      <c r="R224" s="186">
        <f t="shared" si="42"/>
        <v>0</v>
      </c>
      <c r="S224" s="186">
        <v>0</v>
      </c>
      <c r="T224" s="187">
        <f t="shared" si="43"/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88" t="s">
        <v>388</v>
      </c>
      <c r="AT224" s="188" t="s">
        <v>309</v>
      </c>
      <c r="AU224" s="188" t="s">
        <v>151</v>
      </c>
      <c r="AY224" s="20" t="s">
        <v>127</v>
      </c>
      <c r="BE224" s="189">
        <f t="shared" si="44"/>
        <v>0</v>
      </c>
      <c r="BF224" s="189">
        <f t="shared" si="45"/>
        <v>0</v>
      </c>
      <c r="BG224" s="189">
        <f t="shared" si="46"/>
        <v>0</v>
      </c>
      <c r="BH224" s="189">
        <f t="shared" si="47"/>
        <v>0</v>
      </c>
      <c r="BI224" s="189">
        <f t="shared" si="48"/>
        <v>0</v>
      </c>
      <c r="BJ224" s="20" t="s">
        <v>86</v>
      </c>
      <c r="BK224" s="189">
        <f t="shared" si="49"/>
        <v>0</v>
      </c>
      <c r="BL224" s="20" t="s">
        <v>292</v>
      </c>
      <c r="BM224" s="188" t="s">
        <v>1124</v>
      </c>
    </row>
    <row r="225" spans="1:65" s="2" customFormat="1" ht="16.5" customHeight="1">
      <c r="A225" s="38"/>
      <c r="B225" s="39"/>
      <c r="C225" s="244" t="s">
        <v>1125</v>
      </c>
      <c r="D225" s="244" t="s">
        <v>309</v>
      </c>
      <c r="E225" s="245" t="s">
        <v>1126</v>
      </c>
      <c r="F225" s="246" t="s">
        <v>1127</v>
      </c>
      <c r="G225" s="247" t="s">
        <v>312</v>
      </c>
      <c r="H225" s="248">
        <v>7</v>
      </c>
      <c r="I225" s="249"/>
      <c r="J225" s="250">
        <f t="shared" si="40"/>
        <v>0</v>
      </c>
      <c r="K225" s="246" t="s">
        <v>32</v>
      </c>
      <c r="L225" s="251"/>
      <c r="M225" s="252" t="s">
        <v>32</v>
      </c>
      <c r="N225" s="253" t="s">
        <v>49</v>
      </c>
      <c r="O225" s="68"/>
      <c r="P225" s="186">
        <f t="shared" si="41"/>
        <v>0</v>
      </c>
      <c r="Q225" s="186">
        <v>0</v>
      </c>
      <c r="R225" s="186">
        <f t="shared" si="42"/>
        <v>0</v>
      </c>
      <c r="S225" s="186">
        <v>0</v>
      </c>
      <c r="T225" s="187">
        <f t="shared" si="43"/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88" t="s">
        <v>388</v>
      </c>
      <c r="AT225" s="188" t="s">
        <v>309</v>
      </c>
      <c r="AU225" s="188" t="s">
        <v>151</v>
      </c>
      <c r="AY225" s="20" t="s">
        <v>127</v>
      </c>
      <c r="BE225" s="189">
        <f t="shared" si="44"/>
        <v>0</v>
      </c>
      <c r="BF225" s="189">
        <f t="shared" si="45"/>
        <v>0</v>
      </c>
      <c r="BG225" s="189">
        <f t="shared" si="46"/>
        <v>0</v>
      </c>
      <c r="BH225" s="189">
        <f t="shared" si="47"/>
        <v>0</v>
      </c>
      <c r="BI225" s="189">
        <f t="shared" si="48"/>
        <v>0</v>
      </c>
      <c r="BJ225" s="20" t="s">
        <v>86</v>
      </c>
      <c r="BK225" s="189">
        <f t="shared" si="49"/>
        <v>0</v>
      </c>
      <c r="BL225" s="20" t="s">
        <v>292</v>
      </c>
      <c r="BM225" s="188" t="s">
        <v>1128</v>
      </c>
    </row>
    <row r="226" spans="2:63" s="17" customFormat="1" ht="20.85" customHeight="1">
      <c r="B226" s="260"/>
      <c r="C226" s="261"/>
      <c r="D226" s="262" t="s">
        <v>77</v>
      </c>
      <c r="E226" s="262" t="s">
        <v>1129</v>
      </c>
      <c r="F226" s="262" t="s">
        <v>1130</v>
      </c>
      <c r="G226" s="261"/>
      <c r="H226" s="261"/>
      <c r="I226" s="263"/>
      <c r="J226" s="264">
        <f>BK226</f>
        <v>0</v>
      </c>
      <c r="K226" s="261"/>
      <c r="L226" s="265"/>
      <c r="M226" s="266"/>
      <c r="N226" s="267"/>
      <c r="O226" s="267"/>
      <c r="P226" s="268">
        <f>SUM(P227:P234)</f>
        <v>0</v>
      </c>
      <c r="Q226" s="267"/>
      <c r="R226" s="268">
        <f>SUM(R227:R234)</f>
        <v>0</v>
      </c>
      <c r="S226" s="267"/>
      <c r="T226" s="269">
        <f>SUM(T227:T234)</f>
        <v>0</v>
      </c>
      <c r="AR226" s="270" t="s">
        <v>86</v>
      </c>
      <c r="AT226" s="271" t="s">
        <v>77</v>
      </c>
      <c r="AU226" s="271" t="s">
        <v>145</v>
      </c>
      <c r="AY226" s="270" t="s">
        <v>127</v>
      </c>
      <c r="BK226" s="272">
        <f>SUM(BK227:BK234)</f>
        <v>0</v>
      </c>
    </row>
    <row r="227" spans="1:65" s="2" customFormat="1" ht="16.5" customHeight="1">
      <c r="A227" s="38"/>
      <c r="B227" s="39"/>
      <c r="C227" s="244" t="s">
        <v>1131</v>
      </c>
      <c r="D227" s="244" t="s">
        <v>309</v>
      </c>
      <c r="E227" s="245" t="s">
        <v>1132</v>
      </c>
      <c r="F227" s="246" t="s">
        <v>1133</v>
      </c>
      <c r="G227" s="247" t="s">
        <v>804</v>
      </c>
      <c r="H227" s="248">
        <v>2</v>
      </c>
      <c r="I227" s="249"/>
      <c r="J227" s="250">
        <f>ROUND(I227*H227,2)</f>
        <v>0</v>
      </c>
      <c r="K227" s="246" t="s">
        <v>32</v>
      </c>
      <c r="L227" s="251"/>
      <c r="M227" s="252" t="s">
        <v>32</v>
      </c>
      <c r="N227" s="253" t="s">
        <v>49</v>
      </c>
      <c r="O227" s="68"/>
      <c r="P227" s="186">
        <f>O227*H227</f>
        <v>0</v>
      </c>
      <c r="Q227" s="186">
        <v>0</v>
      </c>
      <c r="R227" s="186">
        <f>Q227*H227</f>
        <v>0</v>
      </c>
      <c r="S227" s="186">
        <v>0</v>
      </c>
      <c r="T227" s="18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88" t="s">
        <v>388</v>
      </c>
      <c r="AT227" s="188" t="s">
        <v>309</v>
      </c>
      <c r="AU227" s="188" t="s">
        <v>151</v>
      </c>
      <c r="AY227" s="20" t="s">
        <v>127</v>
      </c>
      <c r="BE227" s="189">
        <f>IF(N227="základní",J227,0)</f>
        <v>0</v>
      </c>
      <c r="BF227" s="189">
        <f>IF(N227="snížená",J227,0)</f>
        <v>0</v>
      </c>
      <c r="BG227" s="189">
        <f>IF(N227="zákl. přenesená",J227,0)</f>
        <v>0</v>
      </c>
      <c r="BH227" s="189">
        <f>IF(N227="sníž. přenesená",J227,0)</f>
        <v>0</v>
      </c>
      <c r="BI227" s="189">
        <f>IF(N227="nulová",J227,0)</f>
        <v>0</v>
      </c>
      <c r="BJ227" s="20" t="s">
        <v>86</v>
      </c>
      <c r="BK227" s="189">
        <f>ROUND(I227*H227,2)</f>
        <v>0</v>
      </c>
      <c r="BL227" s="20" t="s">
        <v>292</v>
      </c>
      <c r="BM227" s="188" t="s">
        <v>1134</v>
      </c>
    </row>
    <row r="228" spans="1:47" s="2" customFormat="1" ht="19.5">
      <c r="A228" s="38"/>
      <c r="B228" s="39"/>
      <c r="C228" s="40"/>
      <c r="D228" s="190" t="s">
        <v>141</v>
      </c>
      <c r="E228" s="40"/>
      <c r="F228" s="191" t="s">
        <v>698</v>
      </c>
      <c r="G228" s="40"/>
      <c r="H228" s="40"/>
      <c r="I228" s="192"/>
      <c r="J228" s="40"/>
      <c r="K228" s="40"/>
      <c r="L228" s="43"/>
      <c r="M228" s="193"/>
      <c r="N228" s="194"/>
      <c r="O228" s="68"/>
      <c r="P228" s="68"/>
      <c r="Q228" s="68"/>
      <c r="R228" s="68"/>
      <c r="S228" s="68"/>
      <c r="T228" s="69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20" t="s">
        <v>141</v>
      </c>
      <c r="AU228" s="20" t="s">
        <v>151</v>
      </c>
    </row>
    <row r="229" spans="1:65" s="2" customFormat="1" ht="16.5" customHeight="1">
      <c r="A229" s="38"/>
      <c r="B229" s="39"/>
      <c r="C229" s="244" t="s">
        <v>1135</v>
      </c>
      <c r="D229" s="244" t="s">
        <v>309</v>
      </c>
      <c r="E229" s="245" t="s">
        <v>1136</v>
      </c>
      <c r="F229" s="246" t="s">
        <v>1137</v>
      </c>
      <c r="G229" s="247" t="s">
        <v>804</v>
      </c>
      <c r="H229" s="248">
        <v>2</v>
      </c>
      <c r="I229" s="249"/>
      <c r="J229" s="250">
        <f>ROUND(I229*H229,2)</f>
        <v>0</v>
      </c>
      <c r="K229" s="246" t="s">
        <v>32</v>
      </c>
      <c r="L229" s="251"/>
      <c r="M229" s="252" t="s">
        <v>32</v>
      </c>
      <c r="N229" s="253" t="s">
        <v>49</v>
      </c>
      <c r="O229" s="68"/>
      <c r="P229" s="186">
        <f>O229*H229</f>
        <v>0</v>
      </c>
      <c r="Q229" s="186">
        <v>0</v>
      </c>
      <c r="R229" s="186">
        <f>Q229*H229</f>
        <v>0</v>
      </c>
      <c r="S229" s="186">
        <v>0</v>
      </c>
      <c r="T229" s="18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88" t="s">
        <v>388</v>
      </c>
      <c r="AT229" s="188" t="s">
        <v>309</v>
      </c>
      <c r="AU229" s="188" t="s">
        <v>151</v>
      </c>
      <c r="AY229" s="20" t="s">
        <v>127</v>
      </c>
      <c r="BE229" s="189">
        <f>IF(N229="základní",J229,0)</f>
        <v>0</v>
      </c>
      <c r="BF229" s="189">
        <f>IF(N229="snížená",J229,0)</f>
        <v>0</v>
      </c>
      <c r="BG229" s="189">
        <f>IF(N229="zákl. přenesená",J229,0)</f>
        <v>0</v>
      </c>
      <c r="BH229" s="189">
        <f>IF(N229="sníž. přenesená",J229,0)</f>
        <v>0</v>
      </c>
      <c r="BI229" s="189">
        <f>IF(N229="nulová",J229,0)</f>
        <v>0</v>
      </c>
      <c r="BJ229" s="20" t="s">
        <v>86</v>
      </c>
      <c r="BK229" s="189">
        <f>ROUND(I229*H229,2)</f>
        <v>0</v>
      </c>
      <c r="BL229" s="20" t="s">
        <v>292</v>
      </c>
      <c r="BM229" s="188" t="s">
        <v>1138</v>
      </c>
    </row>
    <row r="230" spans="1:47" s="2" customFormat="1" ht="19.5">
      <c r="A230" s="38"/>
      <c r="B230" s="39"/>
      <c r="C230" s="40"/>
      <c r="D230" s="190" t="s">
        <v>141</v>
      </c>
      <c r="E230" s="40"/>
      <c r="F230" s="191" t="s">
        <v>698</v>
      </c>
      <c r="G230" s="40"/>
      <c r="H230" s="40"/>
      <c r="I230" s="192"/>
      <c r="J230" s="40"/>
      <c r="K230" s="40"/>
      <c r="L230" s="43"/>
      <c r="M230" s="193"/>
      <c r="N230" s="194"/>
      <c r="O230" s="68"/>
      <c r="P230" s="68"/>
      <c r="Q230" s="68"/>
      <c r="R230" s="68"/>
      <c r="S230" s="68"/>
      <c r="T230" s="69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20" t="s">
        <v>141</v>
      </c>
      <c r="AU230" s="20" t="s">
        <v>151</v>
      </c>
    </row>
    <row r="231" spans="1:65" s="2" customFormat="1" ht="16.5" customHeight="1">
      <c r="A231" s="38"/>
      <c r="B231" s="39"/>
      <c r="C231" s="244" t="s">
        <v>1139</v>
      </c>
      <c r="D231" s="244" t="s">
        <v>309</v>
      </c>
      <c r="E231" s="245" t="s">
        <v>1140</v>
      </c>
      <c r="F231" s="246" t="s">
        <v>1141</v>
      </c>
      <c r="G231" s="247" t="s">
        <v>804</v>
      </c>
      <c r="H231" s="248">
        <v>12</v>
      </c>
      <c r="I231" s="249"/>
      <c r="J231" s="250">
        <f>ROUND(I231*H231,2)</f>
        <v>0</v>
      </c>
      <c r="K231" s="246" t="s">
        <v>32</v>
      </c>
      <c r="L231" s="251"/>
      <c r="M231" s="252" t="s">
        <v>32</v>
      </c>
      <c r="N231" s="253" t="s">
        <v>49</v>
      </c>
      <c r="O231" s="68"/>
      <c r="P231" s="186">
        <f>O231*H231</f>
        <v>0</v>
      </c>
      <c r="Q231" s="186">
        <v>0</v>
      </c>
      <c r="R231" s="186">
        <f>Q231*H231</f>
        <v>0</v>
      </c>
      <c r="S231" s="186">
        <v>0</v>
      </c>
      <c r="T231" s="18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88" t="s">
        <v>388</v>
      </c>
      <c r="AT231" s="188" t="s">
        <v>309</v>
      </c>
      <c r="AU231" s="188" t="s">
        <v>151</v>
      </c>
      <c r="AY231" s="20" t="s">
        <v>127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20" t="s">
        <v>86</v>
      </c>
      <c r="BK231" s="189">
        <f>ROUND(I231*H231,2)</f>
        <v>0</v>
      </c>
      <c r="BL231" s="20" t="s">
        <v>292</v>
      </c>
      <c r="BM231" s="188" t="s">
        <v>1142</v>
      </c>
    </row>
    <row r="232" spans="1:47" s="2" customFormat="1" ht="19.5">
      <c r="A232" s="38"/>
      <c r="B232" s="39"/>
      <c r="C232" s="40"/>
      <c r="D232" s="190" t="s">
        <v>141</v>
      </c>
      <c r="E232" s="40"/>
      <c r="F232" s="191" t="s">
        <v>698</v>
      </c>
      <c r="G232" s="40"/>
      <c r="H232" s="40"/>
      <c r="I232" s="192"/>
      <c r="J232" s="40"/>
      <c r="K232" s="40"/>
      <c r="L232" s="43"/>
      <c r="M232" s="193"/>
      <c r="N232" s="194"/>
      <c r="O232" s="68"/>
      <c r="P232" s="68"/>
      <c r="Q232" s="68"/>
      <c r="R232" s="68"/>
      <c r="S232" s="68"/>
      <c r="T232" s="69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20" t="s">
        <v>141</v>
      </c>
      <c r="AU232" s="20" t="s">
        <v>151</v>
      </c>
    </row>
    <row r="233" spans="1:65" s="2" customFormat="1" ht="16.5" customHeight="1">
      <c r="A233" s="38"/>
      <c r="B233" s="39"/>
      <c r="C233" s="244" t="s">
        <v>1143</v>
      </c>
      <c r="D233" s="244" t="s">
        <v>309</v>
      </c>
      <c r="E233" s="245" t="s">
        <v>1144</v>
      </c>
      <c r="F233" s="246" t="s">
        <v>1145</v>
      </c>
      <c r="G233" s="247" t="s">
        <v>804</v>
      </c>
      <c r="H233" s="248">
        <v>1</v>
      </c>
      <c r="I233" s="249"/>
      <c r="J233" s="250">
        <f>ROUND(I233*H233,2)</f>
        <v>0</v>
      </c>
      <c r="K233" s="246" t="s">
        <v>32</v>
      </c>
      <c r="L233" s="251"/>
      <c r="M233" s="252" t="s">
        <v>32</v>
      </c>
      <c r="N233" s="253" t="s">
        <v>49</v>
      </c>
      <c r="O233" s="68"/>
      <c r="P233" s="186">
        <f>O233*H233</f>
        <v>0</v>
      </c>
      <c r="Q233" s="186">
        <v>0</v>
      </c>
      <c r="R233" s="186">
        <f>Q233*H233</f>
        <v>0</v>
      </c>
      <c r="S233" s="186">
        <v>0</v>
      </c>
      <c r="T233" s="18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88" t="s">
        <v>388</v>
      </c>
      <c r="AT233" s="188" t="s">
        <v>309</v>
      </c>
      <c r="AU233" s="188" t="s">
        <v>151</v>
      </c>
      <c r="AY233" s="20" t="s">
        <v>127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20" t="s">
        <v>86</v>
      </c>
      <c r="BK233" s="189">
        <f>ROUND(I233*H233,2)</f>
        <v>0</v>
      </c>
      <c r="BL233" s="20" t="s">
        <v>292</v>
      </c>
      <c r="BM233" s="188" t="s">
        <v>1146</v>
      </c>
    </row>
    <row r="234" spans="1:65" s="2" customFormat="1" ht="16.5" customHeight="1">
      <c r="A234" s="38"/>
      <c r="B234" s="39"/>
      <c r="C234" s="244" t="s">
        <v>1147</v>
      </c>
      <c r="D234" s="244" t="s">
        <v>309</v>
      </c>
      <c r="E234" s="245" t="s">
        <v>1148</v>
      </c>
      <c r="F234" s="246" t="s">
        <v>1149</v>
      </c>
      <c r="G234" s="247" t="s">
        <v>804</v>
      </c>
      <c r="H234" s="248">
        <v>2</v>
      </c>
      <c r="I234" s="249"/>
      <c r="J234" s="250">
        <f>ROUND(I234*H234,2)</f>
        <v>0</v>
      </c>
      <c r="K234" s="246" t="s">
        <v>32</v>
      </c>
      <c r="L234" s="251"/>
      <c r="M234" s="252" t="s">
        <v>32</v>
      </c>
      <c r="N234" s="253" t="s">
        <v>49</v>
      </c>
      <c r="O234" s="68"/>
      <c r="P234" s="186">
        <f>O234*H234</f>
        <v>0</v>
      </c>
      <c r="Q234" s="186">
        <v>0</v>
      </c>
      <c r="R234" s="186">
        <f>Q234*H234</f>
        <v>0</v>
      </c>
      <c r="S234" s="186">
        <v>0</v>
      </c>
      <c r="T234" s="18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88" t="s">
        <v>388</v>
      </c>
      <c r="AT234" s="188" t="s">
        <v>309</v>
      </c>
      <c r="AU234" s="188" t="s">
        <v>151</v>
      </c>
      <c r="AY234" s="20" t="s">
        <v>127</v>
      </c>
      <c r="BE234" s="189">
        <f>IF(N234="základní",J234,0)</f>
        <v>0</v>
      </c>
      <c r="BF234" s="189">
        <f>IF(N234="snížená",J234,0)</f>
        <v>0</v>
      </c>
      <c r="BG234" s="189">
        <f>IF(N234="zákl. přenesená",J234,0)</f>
        <v>0</v>
      </c>
      <c r="BH234" s="189">
        <f>IF(N234="sníž. přenesená",J234,0)</f>
        <v>0</v>
      </c>
      <c r="BI234" s="189">
        <f>IF(N234="nulová",J234,0)</f>
        <v>0</v>
      </c>
      <c r="BJ234" s="20" t="s">
        <v>86</v>
      </c>
      <c r="BK234" s="189">
        <f>ROUND(I234*H234,2)</f>
        <v>0</v>
      </c>
      <c r="BL234" s="20" t="s">
        <v>292</v>
      </c>
      <c r="BM234" s="188" t="s">
        <v>1150</v>
      </c>
    </row>
    <row r="235" spans="2:63" s="17" customFormat="1" ht="20.85" customHeight="1">
      <c r="B235" s="260"/>
      <c r="C235" s="261"/>
      <c r="D235" s="262" t="s">
        <v>77</v>
      </c>
      <c r="E235" s="262" t="s">
        <v>1151</v>
      </c>
      <c r="F235" s="262" t="s">
        <v>1152</v>
      </c>
      <c r="G235" s="261"/>
      <c r="H235" s="261"/>
      <c r="I235" s="263"/>
      <c r="J235" s="264">
        <f>BK235</f>
        <v>0</v>
      </c>
      <c r="K235" s="261"/>
      <c r="L235" s="265"/>
      <c r="M235" s="266"/>
      <c r="N235" s="267"/>
      <c r="O235" s="267"/>
      <c r="P235" s="268">
        <f>SUM(P236:P242)</f>
        <v>0</v>
      </c>
      <c r="Q235" s="267"/>
      <c r="R235" s="268">
        <f>SUM(R236:R242)</f>
        <v>0</v>
      </c>
      <c r="S235" s="267"/>
      <c r="T235" s="269">
        <f>SUM(T236:T242)</f>
        <v>0</v>
      </c>
      <c r="AR235" s="270" t="s">
        <v>86</v>
      </c>
      <c r="AT235" s="271" t="s">
        <v>77</v>
      </c>
      <c r="AU235" s="271" t="s">
        <v>145</v>
      </c>
      <c r="AY235" s="270" t="s">
        <v>127</v>
      </c>
      <c r="BK235" s="272">
        <f>SUM(BK236:BK242)</f>
        <v>0</v>
      </c>
    </row>
    <row r="236" spans="1:65" s="2" customFormat="1" ht="16.5" customHeight="1">
      <c r="A236" s="38"/>
      <c r="B236" s="39"/>
      <c r="C236" s="244" t="s">
        <v>1153</v>
      </c>
      <c r="D236" s="244" t="s">
        <v>309</v>
      </c>
      <c r="E236" s="245" t="s">
        <v>1154</v>
      </c>
      <c r="F236" s="246" t="s">
        <v>1155</v>
      </c>
      <c r="G236" s="247" t="s">
        <v>804</v>
      </c>
      <c r="H236" s="248">
        <v>1</v>
      </c>
      <c r="I236" s="249"/>
      <c r="J236" s="250">
        <f aca="true" t="shared" si="50" ref="J236:J242">ROUND(I236*H236,2)</f>
        <v>0</v>
      </c>
      <c r="K236" s="246" t="s">
        <v>32</v>
      </c>
      <c r="L236" s="251"/>
      <c r="M236" s="252" t="s">
        <v>32</v>
      </c>
      <c r="N236" s="253" t="s">
        <v>49</v>
      </c>
      <c r="O236" s="68"/>
      <c r="P236" s="186">
        <f aca="true" t="shared" si="51" ref="P236:P242">O236*H236</f>
        <v>0</v>
      </c>
      <c r="Q236" s="186">
        <v>0</v>
      </c>
      <c r="R236" s="186">
        <f aca="true" t="shared" si="52" ref="R236:R242">Q236*H236</f>
        <v>0</v>
      </c>
      <c r="S236" s="186">
        <v>0</v>
      </c>
      <c r="T236" s="187">
        <f aca="true" t="shared" si="53" ref="T236:T242"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8" t="s">
        <v>388</v>
      </c>
      <c r="AT236" s="188" t="s">
        <v>309</v>
      </c>
      <c r="AU236" s="188" t="s">
        <v>151</v>
      </c>
      <c r="AY236" s="20" t="s">
        <v>127</v>
      </c>
      <c r="BE236" s="189">
        <f aca="true" t="shared" si="54" ref="BE236:BE242">IF(N236="základní",J236,0)</f>
        <v>0</v>
      </c>
      <c r="BF236" s="189">
        <f aca="true" t="shared" si="55" ref="BF236:BF242">IF(N236="snížená",J236,0)</f>
        <v>0</v>
      </c>
      <c r="BG236" s="189">
        <f aca="true" t="shared" si="56" ref="BG236:BG242">IF(N236="zákl. přenesená",J236,0)</f>
        <v>0</v>
      </c>
      <c r="BH236" s="189">
        <f aca="true" t="shared" si="57" ref="BH236:BH242">IF(N236="sníž. přenesená",J236,0)</f>
        <v>0</v>
      </c>
      <c r="BI236" s="189">
        <f aca="true" t="shared" si="58" ref="BI236:BI242">IF(N236="nulová",J236,0)</f>
        <v>0</v>
      </c>
      <c r="BJ236" s="20" t="s">
        <v>86</v>
      </c>
      <c r="BK236" s="189">
        <f aca="true" t="shared" si="59" ref="BK236:BK242">ROUND(I236*H236,2)</f>
        <v>0</v>
      </c>
      <c r="BL236" s="20" t="s">
        <v>292</v>
      </c>
      <c r="BM236" s="188" t="s">
        <v>1156</v>
      </c>
    </row>
    <row r="237" spans="1:65" s="2" customFormat="1" ht="16.5" customHeight="1">
      <c r="A237" s="38"/>
      <c r="B237" s="39"/>
      <c r="C237" s="244" t="s">
        <v>1157</v>
      </c>
      <c r="D237" s="244" t="s">
        <v>309</v>
      </c>
      <c r="E237" s="245" t="s">
        <v>1158</v>
      </c>
      <c r="F237" s="246" t="s">
        <v>1159</v>
      </c>
      <c r="G237" s="247" t="s">
        <v>804</v>
      </c>
      <c r="H237" s="248">
        <v>2</v>
      </c>
      <c r="I237" s="249"/>
      <c r="J237" s="250">
        <f t="shared" si="50"/>
        <v>0</v>
      </c>
      <c r="K237" s="246" t="s">
        <v>32</v>
      </c>
      <c r="L237" s="251"/>
      <c r="M237" s="252" t="s">
        <v>32</v>
      </c>
      <c r="N237" s="253" t="s">
        <v>49</v>
      </c>
      <c r="O237" s="68"/>
      <c r="P237" s="186">
        <f t="shared" si="51"/>
        <v>0</v>
      </c>
      <c r="Q237" s="186">
        <v>0</v>
      </c>
      <c r="R237" s="186">
        <f t="shared" si="52"/>
        <v>0</v>
      </c>
      <c r="S237" s="186">
        <v>0</v>
      </c>
      <c r="T237" s="187">
        <f t="shared" si="53"/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88" t="s">
        <v>388</v>
      </c>
      <c r="AT237" s="188" t="s">
        <v>309</v>
      </c>
      <c r="AU237" s="188" t="s">
        <v>151</v>
      </c>
      <c r="AY237" s="20" t="s">
        <v>127</v>
      </c>
      <c r="BE237" s="189">
        <f t="shared" si="54"/>
        <v>0</v>
      </c>
      <c r="BF237" s="189">
        <f t="shared" si="55"/>
        <v>0</v>
      </c>
      <c r="BG237" s="189">
        <f t="shared" si="56"/>
        <v>0</v>
      </c>
      <c r="BH237" s="189">
        <f t="shared" si="57"/>
        <v>0</v>
      </c>
      <c r="BI237" s="189">
        <f t="shared" si="58"/>
        <v>0</v>
      </c>
      <c r="BJ237" s="20" t="s">
        <v>86</v>
      </c>
      <c r="BK237" s="189">
        <f t="shared" si="59"/>
        <v>0</v>
      </c>
      <c r="BL237" s="20" t="s">
        <v>292</v>
      </c>
      <c r="BM237" s="188" t="s">
        <v>1160</v>
      </c>
    </row>
    <row r="238" spans="1:65" s="2" customFormat="1" ht="16.5" customHeight="1">
      <c r="A238" s="38"/>
      <c r="B238" s="39"/>
      <c r="C238" s="244" t="s">
        <v>1161</v>
      </c>
      <c r="D238" s="244" t="s">
        <v>309</v>
      </c>
      <c r="E238" s="245" t="s">
        <v>1162</v>
      </c>
      <c r="F238" s="246" t="s">
        <v>1163</v>
      </c>
      <c r="G238" s="247" t="s">
        <v>804</v>
      </c>
      <c r="H238" s="248">
        <v>1</v>
      </c>
      <c r="I238" s="249"/>
      <c r="J238" s="250">
        <f t="shared" si="50"/>
        <v>0</v>
      </c>
      <c r="K238" s="246" t="s">
        <v>32</v>
      </c>
      <c r="L238" s="251"/>
      <c r="M238" s="252" t="s">
        <v>32</v>
      </c>
      <c r="N238" s="253" t="s">
        <v>49</v>
      </c>
      <c r="O238" s="68"/>
      <c r="P238" s="186">
        <f t="shared" si="51"/>
        <v>0</v>
      </c>
      <c r="Q238" s="186">
        <v>0</v>
      </c>
      <c r="R238" s="186">
        <f t="shared" si="52"/>
        <v>0</v>
      </c>
      <c r="S238" s="186">
        <v>0</v>
      </c>
      <c r="T238" s="187">
        <f t="shared" si="53"/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88" t="s">
        <v>388</v>
      </c>
      <c r="AT238" s="188" t="s">
        <v>309</v>
      </c>
      <c r="AU238" s="188" t="s">
        <v>151</v>
      </c>
      <c r="AY238" s="20" t="s">
        <v>127</v>
      </c>
      <c r="BE238" s="189">
        <f t="shared" si="54"/>
        <v>0</v>
      </c>
      <c r="BF238" s="189">
        <f t="shared" si="55"/>
        <v>0</v>
      </c>
      <c r="BG238" s="189">
        <f t="shared" si="56"/>
        <v>0</v>
      </c>
      <c r="BH238" s="189">
        <f t="shared" si="57"/>
        <v>0</v>
      </c>
      <c r="BI238" s="189">
        <f t="shared" si="58"/>
        <v>0</v>
      </c>
      <c r="BJ238" s="20" t="s">
        <v>86</v>
      </c>
      <c r="BK238" s="189">
        <f t="shared" si="59"/>
        <v>0</v>
      </c>
      <c r="BL238" s="20" t="s">
        <v>292</v>
      </c>
      <c r="BM238" s="188" t="s">
        <v>1164</v>
      </c>
    </row>
    <row r="239" spans="1:65" s="2" customFormat="1" ht="16.5" customHeight="1">
      <c r="A239" s="38"/>
      <c r="B239" s="39"/>
      <c r="C239" s="244" t="s">
        <v>1165</v>
      </c>
      <c r="D239" s="244" t="s">
        <v>309</v>
      </c>
      <c r="E239" s="245" t="s">
        <v>1166</v>
      </c>
      <c r="F239" s="246" t="s">
        <v>1167</v>
      </c>
      <c r="G239" s="247" t="s">
        <v>804</v>
      </c>
      <c r="H239" s="248">
        <v>3</v>
      </c>
      <c r="I239" s="249"/>
      <c r="J239" s="250">
        <f t="shared" si="50"/>
        <v>0</v>
      </c>
      <c r="K239" s="246" t="s">
        <v>32</v>
      </c>
      <c r="L239" s="251"/>
      <c r="M239" s="252" t="s">
        <v>32</v>
      </c>
      <c r="N239" s="253" t="s">
        <v>49</v>
      </c>
      <c r="O239" s="68"/>
      <c r="P239" s="186">
        <f t="shared" si="51"/>
        <v>0</v>
      </c>
      <c r="Q239" s="186">
        <v>0</v>
      </c>
      <c r="R239" s="186">
        <f t="shared" si="52"/>
        <v>0</v>
      </c>
      <c r="S239" s="186">
        <v>0</v>
      </c>
      <c r="T239" s="187">
        <f t="shared" si="53"/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88" t="s">
        <v>388</v>
      </c>
      <c r="AT239" s="188" t="s">
        <v>309</v>
      </c>
      <c r="AU239" s="188" t="s">
        <v>151</v>
      </c>
      <c r="AY239" s="20" t="s">
        <v>127</v>
      </c>
      <c r="BE239" s="189">
        <f t="shared" si="54"/>
        <v>0</v>
      </c>
      <c r="BF239" s="189">
        <f t="shared" si="55"/>
        <v>0</v>
      </c>
      <c r="BG239" s="189">
        <f t="shared" si="56"/>
        <v>0</v>
      </c>
      <c r="BH239" s="189">
        <f t="shared" si="57"/>
        <v>0</v>
      </c>
      <c r="BI239" s="189">
        <f t="shared" si="58"/>
        <v>0</v>
      </c>
      <c r="BJ239" s="20" t="s">
        <v>86</v>
      </c>
      <c r="BK239" s="189">
        <f t="shared" si="59"/>
        <v>0</v>
      </c>
      <c r="BL239" s="20" t="s">
        <v>292</v>
      </c>
      <c r="BM239" s="188" t="s">
        <v>1168</v>
      </c>
    </row>
    <row r="240" spans="1:65" s="2" customFormat="1" ht="16.5" customHeight="1">
      <c r="A240" s="38"/>
      <c r="B240" s="39"/>
      <c r="C240" s="244" t="s">
        <v>1169</v>
      </c>
      <c r="D240" s="244" t="s">
        <v>309</v>
      </c>
      <c r="E240" s="245" t="s">
        <v>1170</v>
      </c>
      <c r="F240" s="246" t="s">
        <v>1171</v>
      </c>
      <c r="G240" s="247" t="s">
        <v>804</v>
      </c>
      <c r="H240" s="248">
        <v>3</v>
      </c>
      <c r="I240" s="249"/>
      <c r="J240" s="250">
        <f t="shared" si="50"/>
        <v>0</v>
      </c>
      <c r="K240" s="246" t="s">
        <v>32</v>
      </c>
      <c r="L240" s="251"/>
      <c r="M240" s="252" t="s">
        <v>32</v>
      </c>
      <c r="N240" s="253" t="s">
        <v>49</v>
      </c>
      <c r="O240" s="68"/>
      <c r="P240" s="186">
        <f t="shared" si="51"/>
        <v>0</v>
      </c>
      <c r="Q240" s="186">
        <v>0</v>
      </c>
      <c r="R240" s="186">
        <f t="shared" si="52"/>
        <v>0</v>
      </c>
      <c r="S240" s="186">
        <v>0</v>
      </c>
      <c r="T240" s="187">
        <f t="shared" si="53"/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88" t="s">
        <v>388</v>
      </c>
      <c r="AT240" s="188" t="s">
        <v>309</v>
      </c>
      <c r="AU240" s="188" t="s">
        <v>151</v>
      </c>
      <c r="AY240" s="20" t="s">
        <v>127</v>
      </c>
      <c r="BE240" s="189">
        <f t="shared" si="54"/>
        <v>0</v>
      </c>
      <c r="BF240" s="189">
        <f t="shared" si="55"/>
        <v>0</v>
      </c>
      <c r="BG240" s="189">
        <f t="shared" si="56"/>
        <v>0</v>
      </c>
      <c r="BH240" s="189">
        <f t="shared" si="57"/>
        <v>0</v>
      </c>
      <c r="BI240" s="189">
        <f t="shared" si="58"/>
        <v>0</v>
      </c>
      <c r="BJ240" s="20" t="s">
        <v>86</v>
      </c>
      <c r="BK240" s="189">
        <f t="shared" si="59"/>
        <v>0</v>
      </c>
      <c r="BL240" s="20" t="s">
        <v>292</v>
      </c>
      <c r="BM240" s="188" t="s">
        <v>1172</v>
      </c>
    </row>
    <row r="241" spans="1:65" s="2" customFormat="1" ht="16.5" customHeight="1">
      <c r="A241" s="38"/>
      <c r="B241" s="39"/>
      <c r="C241" s="244" t="s">
        <v>1173</v>
      </c>
      <c r="D241" s="244" t="s">
        <v>309</v>
      </c>
      <c r="E241" s="245" t="s">
        <v>1174</v>
      </c>
      <c r="F241" s="246" t="s">
        <v>1175</v>
      </c>
      <c r="G241" s="247" t="s">
        <v>804</v>
      </c>
      <c r="H241" s="248">
        <v>6</v>
      </c>
      <c r="I241" s="249"/>
      <c r="J241" s="250">
        <f t="shared" si="50"/>
        <v>0</v>
      </c>
      <c r="K241" s="246" t="s">
        <v>32</v>
      </c>
      <c r="L241" s="251"/>
      <c r="M241" s="252" t="s">
        <v>32</v>
      </c>
      <c r="N241" s="253" t="s">
        <v>49</v>
      </c>
      <c r="O241" s="68"/>
      <c r="P241" s="186">
        <f t="shared" si="51"/>
        <v>0</v>
      </c>
      <c r="Q241" s="186">
        <v>0</v>
      </c>
      <c r="R241" s="186">
        <f t="shared" si="52"/>
        <v>0</v>
      </c>
      <c r="S241" s="186">
        <v>0</v>
      </c>
      <c r="T241" s="187">
        <f t="shared" si="53"/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8" t="s">
        <v>388</v>
      </c>
      <c r="AT241" s="188" t="s">
        <v>309</v>
      </c>
      <c r="AU241" s="188" t="s">
        <v>151</v>
      </c>
      <c r="AY241" s="20" t="s">
        <v>127</v>
      </c>
      <c r="BE241" s="189">
        <f t="shared" si="54"/>
        <v>0</v>
      </c>
      <c r="BF241" s="189">
        <f t="shared" si="55"/>
        <v>0</v>
      </c>
      <c r="BG241" s="189">
        <f t="shared" si="56"/>
        <v>0</v>
      </c>
      <c r="BH241" s="189">
        <f t="shared" si="57"/>
        <v>0</v>
      </c>
      <c r="BI241" s="189">
        <f t="shared" si="58"/>
        <v>0</v>
      </c>
      <c r="BJ241" s="20" t="s">
        <v>86</v>
      </c>
      <c r="BK241" s="189">
        <f t="shared" si="59"/>
        <v>0</v>
      </c>
      <c r="BL241" s="20" t="s">
        <v>292</v>
      </c>
      <c r="BM241" s="188" t="s">
        <v>1176</v>
      </c>
    </row>
    <row r="242" spans="1:65" s="2" customFormat="1" ht="16.5" customHeight="1">
      <c r="A242" s="38"/>
      <c r="B242" s="39"/>
      <c r="C242" s="244" t="s">
        <v>1177</v>
      </c>
      <c r="D242" s="244" t="s">
        <v>309</v>
      </c>
      <c r="E242" s="245" t="s">
        <v>1178</v>
      </c>
      <c r="F242" s="246" t="s">
        <v>1179</v>
      </c>
      <c r="G242" s="247" t="s">
        <v>804</v>
      </c>
      <c r="H242" s="248">
        <v>1</v>
      </c>
      <c r="I242" s="249"/>
      <c r="J242" s="250">
        <f t="shared" si="50"/>
        <v>0</v>
      </c>
      <c r="K242" s="246" t="s">
        <v>32</v>
      </c>
      <c r="L242" s="251"/>
      <c r="M242" s="252" t="s">
        <v>32</v>
      </c>
      <c r="N242" s="253" t="s">
        <v>49</v>
      </c>
      <c r="O242" s="68"/>
      <c r="P242" s="186">
        <f t="shared" si="51"/>
        <v>0</v>
      </c>
      <c r="Q242" s="186">
        <v>0</v>
      </c>
      <c r="R242" s="186">
        <f t="shared" si="52"/>
        <v>0</v>
      </c>
      <c r="S242" s="186">
        <v>0</v>
      </c>
      <c r="T242" s="187">
        <f t="shared" si="53"/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88" t="s">
        <v>388</v>
      </c>
      <c r="AT242" s="188" t="s">
        <v>309</v>
      </c>
      <c r="AU242" s="188" t="s">
        <v>151</v>
      </c>
      <c r="AY242" s="20" t="s">
        <v>127</v>
      </c>
      <c r="BE242" s="189">
        <f t="shared" si="54"/>
        <v>0</v>
      </c>
      <c r="BF242" s="189">
        <f t="shared" si="55"/>
        <v>0</v>
      </c>
      <c r="BG242" s="189">
        <f t="shared" si="56"/>
        <v>0</v>
      </c>
      <c r="BH242" s="189">
        <f t="shared" si="57"/>
        <v>0</v>
      </c>
      <c r="BI242" s="189">
        <f t="shared" si="58"/>
        <v>0</v>
      </c>
      <c r="BJ242" s="20" t="s">
        <v>86</v>
      </c>
      <c r="BK242" s="189">
        <f t="shared" si="59"/>
        <v>0</v>
      </c>
      <c r="BL242" s="20" t="s">
        <v>292</v>
      </c>
      <c r="BM242" s="188" t="s">
        <v>1180</v>
      </c>
    </row>
    <row r="243" spans="2:63" s="12" customFormat="1" ht="20.85" customHeight="1">
      <c r="B243" s="161"/>
      <c r="C243" s="162"/>
      <c r="D243" s="163" t="s">
        <v>77</v>
      </c>
      <c r="E243" s="175" t="s">
        <v>1181</v>
      </c>
      <c r="F243" s="175" t="s">
        <v>955</v>
      </c>
      <c r="G243" s="162"/>
      <c r="H243" s="162"/>
      <c r="I243" s="165"/>
      <c r="J243" s="176">
        <f>BK243</f>
        <v>0</v>
      </c>
      <c r="K243" s="162"/>
      <c r="L243" s="167"/>
      <c r="M243" s="168"/>
      <c r="N243" s="169"/>
      <c r="O243" s="169"/>
      <c r="P243" s="170">
        <f>SUM(P244:P249)</f>
        <v>0</v>
      </c>
      <c r="Q243" s="169"/>
      <c r="R243" s="170">
        <f>SUM(R244:R249)</f>
        <v>0</v>
      </c>
      <c r="S243" s="169"/>
      <c r="T243" s="171">
        <f>SUM(T244:T249)</f>
        <v>0</v>
      </c>
      <c r="AR243" s="172" t="s">
        <v>86</v>
      </c>
      <c r="AT243" s="173" t="s">
        <v>77</v>
      </c>
      <c r="AU243" s="173" t="s">
        <v>88</v>
      </c>
      <c r="AY243" s="172" t="s">
        <v>127</v>
      </c>
      <c r="BK243" s="174">
        <f>SUM(BK244:BK249)</f>
        <v>0</v>
      </c>
    </row>
    <row r="244" spans="1:65" s="2" customFormat="1" ht="16.5" customHeight="1">
      <c r="A244" s="38"/>
      <c r="B244" s="39"/>
      <c r="C244" s="177" t="s">
        <v>1182</v>
      </c>
      <c r="D244" s="177" t="s">
        <v>130</v>
      </c>
      <c r="E244" s="178" t="s">
        <v>1183</v>
      </c>
      <c r="F244" s="179" t="s">
        <v>1184</v>
      </c>
      <c r="G244" s="180" t="s">
        <v>133</v>
      </c>
      <c r="H244" s="181">
        <v>1</v>
      </c>
      <c r="I244" s="182"/>
      <c r="J244" s="183">
        <f aca="true" t="shared" si="60" ref="J244:J249">ROUND(I244*H244,2)</f>
        <v>0</v>
      </c>
      <c r="K244" s="179" t="s">
        <v>32</v>
      </c>
      <c r="L244" s="43"/>
      <c r="M244" s="184" t="s">
        <v>32</v>
      </c>
      <c r="N244" s="185" t="s">
        <v>49</v>
      </c>
      <c r="O244" s="68"/>
      <c r="P244" s="186">
        <f aca="true" t="shared" si="61" ref="P244:P249">O244*H244</f>
        <v>0</v>
      </c>
      <c r="Q244" s="186">
        <v>0</v>
      </c>
      <c r="R244" s="186">
        <f aca="true" t="shared" si="62" ref="R244:R249">Q244*H244</f>
        <v>0</v>
      </c>
      <c r="S244" s="186">
        <v>0</v>
      </c>
      <c r="T244" s="187">
        <f aca="true" t="shared" si="63" ref="T244:T249"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88" t="s">
        <v>292</v>
      </c>
      <c r="AT244" s="188" t="s">
        <v>130</v>
      </c>
      <c r="AU244" s="188" t="s">
        <v>145</v>
      </c>
      <c r="AY244" s="20" t="s">
        <v>127</v>
      </c>
      <c r="BE244" s="189">
        <f aca="true" t="shared" si="64" ref="BE244:BE249">IF(N244="základní",J244,0)</f>
        <v>0</v>
      </c>
      <c r="BF244" s="189">
        <f aca="true" t="shared" si="65" ref="BF244:BF249">IF(N244="snížená",J244,0)</f>
        <v>0</v>
      </c>
      <c r="BG244" s="189">
        <f aca="true" t="shared" si="66" ref="BG244:BG249">IF(N244="zákl. přenesená",J244,0)</f>
        <v>0</v>
      </c>
      <c r="BH244" s="189">
        <f aca="true" t="shared" si="67" ref="BH244:BH249">IF(N244="sníž. přenesená",J244,0)</f>
        <v>0</v>
      </c>
      <c r="BI244" s="189">
        <f aca="true" t="shared" si="68" ref="BI244:BI249">IF(N244="nulová",J244,0)</f>
        <v>0</v>
      </c>
      <c r="BJ244" s="20" t="s">
        <v>86</v>
      </c>
      <c r="BK244" s="189">
        <f aca="true" t="shared" si="69" ref="BK244:BK249">ROUND(I244*H244,2)</f>
        <v>0</v>
      </c>
      <c r="BL244" s="20" t="s">
        <v>292</v>
      </c>
      <c r="BM244" s="188" t="s">
        <v>1185</v>
      </c>
    </row>
    <row r="245" spans="1:65" s="2" customFormat="1" ht="16.5" customHeight="1">
      <c r="A245" s="38"/>
      <c r="B245" s="39"/>
      <c r="C245" s="177" t="s">
        <v>1186</v>
      </c>
      <c r="D245" s="177" t="s">
        <v>130</v>
      </c>
      <c r="E245" s="178" t="s">
        <v>1187</v>
      </c>
      <c r="F245" s="179" t="s">
        <v>1188</v>
      </c>
      <c r="G245" s="180" t="s">
        <v>133</v>
      </c>
      <c r="H245" s="181">
        <v>1</v>
      </c>
      <c r="I245" s="182"/>
      <c r="J245" s="183">
        <f t="shared" si="60"/>
        <v>0</v>
      </c>
      <c r="K245" s="179" t="s">
        <v>32</v>
      </c>
      <c r="L245" s="43"/>
      <c r="M245" s="184" t="s">
        <v>32</v>
      </c>
      <c r="N245" s="185" t="s">
        <v>49</v>
      </c>
      <c r="O245" s="68"/>
      <c r="P245" s="186">
        <f t="shared" si="61"/>
        <v>0</v>
      </c>
      <c r="Q245" s="186">
        <v>0</v>
      </c>
      <c r="R245" s="186">
        <f t="shared" si="62"/>
        <v>0</v>
      </c>
      <c r="S245" s="186">
        <v>0</v>
      </c>
      <c r="T245" s="187">
        <f t="shared" si="63"/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88" t="s">
        <v>292</v>
      </c>
      <c r="AT245" s="188" t="s">
        <v>130</v>
      </c>
      <c r="AU245" s="188" t="s">
        <v>145</v>
      </c>
      <c r="AY245" s="20" t="s">
        <v>127</v>
      </c>
      <c r="BE245" s="189">
        <f t="shared" si="64"/>
        <v>0</v>
      </c>
      <c r="BF245" s="189">
        <f t="shared" si="65"/>
        <v>0</v>
      </c>
      <c r="BG245" s="189">
        <f t="shared" si="66"/>
        <v>0</v>
      </c>
      <c r="BH245" s="189">
        <f t="shared" si="67"/>
        <v>0</v>
      </c>
      <c r="BI245" s="189">
        <f t="shared" si="68"/>
        <v>0</v>
      </c>
      <c r="BJ245" s="20" t="s">
        <v>86</v>
      </c>
      <c r="BK245" s="189">
        <f t="shared" si="69"/>
        <v>0</v>
      </c>
      <c r="BL245" s="20" t="s">
        <v>292</v>
      </c>
      <c r="BM245" s="188" t="s">
        <v>1189</v>
      </c>
    </row>
    <row r="246" spans="1:65" s="2" customFormat="1" ht="16.5" customHeight="1">
      <c r="A246" s="38"/>
      <c r="B246" s="39"/>
      <c r="C246" s="177" t="s">
        <v>1190</v>
      </c>
      <c r="D246" s="177" t="s">
        <v>130</v>
      </c>
      <c r="E246" s="178" t="s">
        <v>1191</v>
      </c>
      <c r="F246" s="179" t="s">
        <v>1192</v>
      </c>
      <c r="G246" s="180" t="s">
        <v>133</v>
      </c>
      <c r="H246" s="181">
        <v>1</v>
      </c>
      <c r="I246" s="182"/>
      <c r="J246" s="183">
        <f t="shared" si="60"/>
        <v>0</v>
      </c>
      <c r="K246" s="179" t="s">
        <v>32</v>
      </c>
      <c r="L246" s="43"/>
      <c r="M246" s="184" t="s">
        <v>32</v>
      </c>
      <c r="N246" s="185" t="s">
        <v>49</v>
      </c>
      <c r="O246" s="68"/>
      <c r="P246" s="186">
        <f t="shared" si="61"/>
        <v>0</v>
      </c>
      <c r="Q246" s="186">
        <v>0</v>
      </c>
      <c r="R246" s="186">
        <f t="shared" si="62"/>
        <v>0</v>
      </c>
      <c r="S246" s="186">
        <v>0</v>
      </c>
      <c r="T246" s="187">
        <f t="shared" si="63"/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88" t="s">
        <v>292</v>
      </c>
      <c r="AT246" s="188" t="s">
        <v>130</v>
      </c>
      <c r="AU246" s="188" t="s">
        <v>145</v>
      </c>
      <c r="AY246" s="20" t="s">
        <v>127</v>
      </c>
      <c r="BE246" s="189">
        <f t="shared" si="64"/>
        <v>0</v>
      </c>
      <c r="BF246" s="189">
        <f t="shared" si="65"/>
        <v>0</v>
      </c>
      <c r="BG246" s="189">
        <f t="shared" si="66"/>
        <v>0</v>
      </c>
      <c r="BH246" s="189">
        <f t="shared" si="67"/>
        <v>0</v>
      </c>
      <c r="BI246" s="189">
        <f t="shared" si="68"/>
        <v>0</v>
      </c>
      <c r="BJ246" s="20" t="s">
        <v>86</v>
      </c>
      <c r="BK246" s="189">
        <f t="shared" si="69"/>
        <v>0</v>
      </c>
      <c r="BL246" s="20" t="s">
        <v>292</v>
      </c>
      <c r="BM246" s="188" t="s">
        <v>1193</v>
      </c>
    </row>
    <row r="247" spans="1:65" s="2" customFormat="1" ht="16.5" customHeight="1">
      <c r="A247" s="38"/>
      <c r="B247" s="39"/>
      <c r="C247" s="177" t="s">
        <v>1194</v>
      </c>
      <c r="D247" s="177" t="s">
        <v>130</v>
      </c>
      <c r="E247" s="178" t="s">
        <v>1195</v>
      </c>
      <c r="F247" s="179" t="s">
        <v>1196</v>
      </c>
      <c r="G247" s="180" t="s">
        <v>133</v>
      </c>
      <c r="H247" s="181">
        <v>1</v>
      </c>
      <c r="I247" s="182"/>
      <c r="J247" s="183">
        <f t="shared" si="60"/>
        <v>0</v>
      </c>
      <c r="K247" s="179" t="s">
        <v>32</v>
      </c>
      <c r="L247" s="43"/>
      <c r="M247" s="184" t="s">
        <v>32</v>
      </c>
      <c r="N247" s="185" t="s">
        <v>49</v>
      </c>
      <c r="O247" s="68"/>
      <c r="P247" s="186">
        <f t="shared" si="61"/>
        <v>0</v>
      </c>
      <c r="Q247" s="186">
        <v>0</v>
      </c>
      <c r="R247" s="186">
        <f t="shared" si="62"/>
        <v>0</v>
      </c>
      <c r="S247" s="186">
        <v>0</v>
      </c>
      <c r="T247" s="187">
        <f t="shared" si="63"/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88" t="s">
        <v>292</v>
      </c>
      <c r="AT247" s="188" t="s">
        <v>130</v>
      </c>
      <c r="AU247" s="188" t="s">
        <v>145</v>
      </c>
      <c r="AY247" s="20" t="s">
        <v>127</v>
      </c>
      <c r="BE247" s="189">
        <f t="shared" si="64"/>
        <v>0</v>
      </c>
      <c r="BF247" s="189">
        <f t="shared" si="65"/>
        <v>0</v>
      </c>
      <c r="BG247" s="189">
        <f t="shared" si="66"/>
        <v>0</v>
      </c>
      <c r="BH247" s="189">
        <f t="shared" si="67"/>
        <v>0</v>
      </c>
      <c r="BI247" s="189">
        <f t="shared" si="68"/>
        <v>0</v>
      </c>
      <c r="BJ247" s="20" t="s">
        <v>86</v>
      </c>
      <c r="BK247" s="189">
        <f t="shared" si="69"/>
        <v>0</v>
      </c>
      <c r="BL247" s="20" t="s">
        <v>292</v>
      </c>
      <c r="BM247" s="188" t="s">
        <v>1197</v>
      </c>
    </row>
    <row r="248" spans="1:65" s="2" customFormat="1" ht="16.5" customHeight="1">
      <c r="A248" s="38"/>
      <c r="B248" s="39"/>
      <c r="C248" s="177" t="s">
        <v>1198</v>
      </c>
      <c r="D248" s="177" t="s">
        <v>130</v>
      </c>
      <c r="E248" s="178" t="s">
        <v>1199</v>
      </c>
      <c r="F248" s="179" t="s">
        <v>1200</v>
      </c>
      <c r="G248" s="180" t="s">
        <v>133</v>
      </c>
      <c r="H248" s="181">
        <v>1</v>
      </c>
      <c r="I248" s="182"/>
      <c r="J248" s="183">
        <f t="shared" si="60"/>
        <v>0</v>
      </c>
      <c r="K248" s="179" t="s">
        <v>32</v>
      </c>
      <c r="L248" s="43"/>
      <c r="M248" s="184" t="s">
        <v>32</v>
      </c>
      <c r="N248" s="185" t="s">
        <v>49</v>
      </c>
      <c r="O248" s="68"/>
      <c r="P248" s="186">
        <f t="shared" si="61"/>
        <v>0</v>
      </c>
      <c r="Q248" s="186">
        <v>0</v>
      </c>
      <c r="R248" s="186">
        <f t="shared" si="62"/>
        <v>0</v>
      </c>
      <c r="S248" s="186">
        <v>0</v>
      </c>
      <c r="T248" s="187">
        <f t="shared" si="63"/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88" t="s">
        <v>292</v>
      </c>
      <c r="AT248" s="188" t="s">
        <v>130</v>
      </c>
      <c r="AU248" s="188" t="s">
        <v>145</v>
      </c>
      <c r="AY248" s="20" t="s">
        <v>127</v>
      </c>
      <c r="BE248" s="189">
        <f t="shared" si="64"/>
        <v>0</v>
      </c>
      <c r="BF248" s="189">
        <f t="shared" si="65"/>
        <v>0</v>
      </c>
      <c r="BG248" s="189">
        <f t="shared" si="66"/>
        <v>0</v>
      </c>
      <c r="BH248" s="189">
        <f t="shared" si="67"/>
        <v>0</v>
      </c>
      <c r="BI248" s="189">
        <f t="shared" si="68"/>
        <v>0</v>
      </c>
      <c r="BJ248" s="20" t="s">
        <v>86</v>
      </c>
      <c r="BK248" s="189">
        <f t="shared" si="69"/>
        <v>0</v>
      </c>
      <c r="BL248" s="20" t="s">
        <v>292</v>
      </c>
      <c r="BM248" s="188" t="s">
        <v>1201</v>
      </c>
    </row>
    <row r="249" spans="1:65" s="2" customFormat="1" ht="16.5" customHeight="1">
      <c r="A249" s="38"/>
      <c r="B249" s="39"/>
      <c r="C249" s="177" t="s">
        <v>1202</v>
      </c>
      <c r="D249" s="177" t="s">
        <v>130</v>
      </c>
      <c r="E249" s="178" t="s">
        <v>1203</v>
      </c>
      <c r="F249" s="179" t="s">
        <v>1204</v>
      </c>
      <c r="G249" s="180" t="s">
        <v>133</v>
      </c>
      <c r="H249" s="181">
        <v>1</v>
      </c>
      <c r="I249" s="182"/>
      <c r="J249" s="183">
        <f t="shared" si="60"/>
        <v>0</v>
      </c>
      <c r="K249" s="179" t="s">
        <v>32</v>
      </c>
      <c r="L249" s="43"/>
      <c r="M249" s="195" t="s">
        <v>32</v>
      </c>
      <c r="N249" s="196" t="s">
        <v>49</v>
      </c>
      <c r="O249" s="197"/>
      <c r="P249" s="198">
        <f t="shared" si="61"/>
        <v>0</v>
      </c>
      <c r="Q249" s="198">
        <v>0</v>
      </c>
      <c r="R249" s="198">
        <f t="shared" si="62"/>
        <v>0</v>
      </c>
      <c r="S249" s="198">
        <v>0</v>
      </c>
      <c r="T249" s="199">
        <f t="shared" si="63"/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88" t="s">
        <v>292</v>
      </c>
      <c r="AT249" s="188" t="s">
        <v>130</v>
      </c>
      <c r="AU249" s="188" t="s">
        <v>145</v>
      </c>
      <c r="AY249" s="20" t="s">
        <v>127</v>
      </c>
      <c r="BE249" s="189">
        <f t="shared" si="64"/>
        <v>0</v>
      </c>
      <c r="BF249" s="189">
        <f t="shared" si="65"/>
        <v>0</v>
      </c>
      <c r="BG249" s="189">
        <f t="shared" si="66"/>
        <v>0</v>
      </c>
      <c r="BH249" s="189">
        <f t="shared" si="67"/>
        <v>0</v>
      </c>
      <c r="BI249" s="189">
        <f t="shared" si="68"/>
        <v>0</v>
      </c>
      <c r="BJ249" s="20" t="s">
        <v>86</v>
      </c>
      <c r="BK249" s="189">
        <f t="shared" si="69"/>
        <v>0</v>
      </c>
      <c r="BL249" s="20" t="s">
        <v>292</v>
      </c>
      <c r="BM249" s="188" t="s">
        <v>1205</v>
      </c>
    </row>
    <row r="250" spans="1:31" s="2" customFormat="1" ht="6.95" customHeight="1">
      <c r="A250" s="38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43"/>
      <c r="M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</row>
  </sheetData>
  <sheetProtection algorithmName="SHA-512" hashValue="ktglUo0biCZDkVb9/dV1v6K1EWKRh1YZRkW9ZY9+QVNTltlKJU+LDtMSYUWU5CfK20FqvcIcKQrFdTuTpn5quw==" saltValue="uLoP6i2ZdV/36Cqyu0SyWsq6HsP7pGv3D1i1g4k2rwmvWx+a+6Mmt7I85rfzfoOmBI79+r9IguaH931IXSnAFw==" spinCount="100000" sheet="1" objects="1" scenarios="1" formatColumns="0" formatRows="0" autoFilter="0"/>
  <autoFilter ref="C93:K249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5"/>
      <c r="C3" s="106"/>
      <c r="D3" s="106"/>
      <c r="E3" s="106"/>
      <c r="F3" s="106"/>
      <c r="G3" s="106"/>
      <c r="H3" s="23"/>
    </row>
    <row r="4" spans="2:8" s="1" customFormat="1" ht="24.95" customHeight="1">
      <c r="B4" s="23"/>
      <c r="C4" s="107" t="s">
        <v>1206</v>
      </c>
      <c r="H4" s="23"/>
    </row>
    <row r="5" spans="2:8" s="1" customFormat="1" ht="12" customHeight="1">
      <c r="B5" s="23"/>
      <c r="C5" s="273" t="s">
        <v>13</v>
      </c>
      <c r="D5" s="414" t="s">
        <v>14</v>
      </c>
      <c r="E5" s="407"/>
      <c r="F5" s="407"/>
      <c r="H5" s="23"/>
    </row>
    <row r="6" spans="2:8" s="1" customFormat="1" ht="36.95" customHeight="1">
      <c r="B6" s="23"/>
      <c r="C6" s="274" t="s">
        <v>16</v>
      </c>
      <c r="D6" s="418" t="s">
        <v>17</v>
      </c>
      <c r="E6" s="407"/>
      <c r="F6" s="407"/>
      <c r="H6" s="23"/>
    </row>
    <row r="7" spans="2:8" s="1" customFormat="1" ht="16.5" customHeight="1">
      <c r="B7" s="23"/>
      <c r="C7" s="109" t="s">
        <v>24</v>
      </c>
      <c r="D7" s="112" t="str">
        <f>'Rekapitulace stavby'!AN8</f>
        <v>20.4.2021</v>
      </c>
      <c r="H7" s="23"/>
    </row>
    <row r="8" spans="1:8" s="2" customFormat="1" ht="10.9" customHeight="1">
      <c r="A8" s="38"/>
      <c r="B8" s="43"/>
      <c r="C8" s="38"/>
      <c r="D8" s="38"/>
      <c r="E8" s="38"/>
      <c r="F8" s="38"/>
      <c r="G8" s="38"/>
      <c r="H8" s="43"/>
    </row>
    <row r="9" spans="1:8" s="11" customFormat="1" ht="29.25" customHeight="1">
      <c r="A9" s="150"/>
      <c r="B9" s="275"/>
      <c r="C9" s="276" t="s">
        <v>59</v>
      </c>
      <c r="D9" s="277" t="s">
        <v>60</v>
      </c>
      <c r="E9" s="277" t="s">
        <v>114</v>
      </c>
      <c r="F9" s="278" t="s">
        <v>1207</v>
      </c>
      <c r="G9" s="150"/>
      <c r="H9" s="275"/>
    </row>
    <row r="10" spans="1:8" s="2" customFormat="1" ht="26.45" customHeight="1">
      <c r="A10" s="38"/>
      <c r="B10" s="43"/>
      <c r="C10" s="279" t="s">
        <v>1208</v>
      </c>
      <c r="D10" s="279" t="s">
        <v>90</v>
      </c>
      <c r="E10" s="38"/>
      <c r="F10" s="38"/>
      <c r="G10" s="38"/>
      <c r="H10" s="43"/>
    </row>
    <row r="11" spans="1:8" s="2" customFormat="1" ht="16.9" customHeight="1">
      <c r="A11" s="38"/>
      <c r="B11" s="43"/>
      <c r="C11" s="280" t="s">
        <v>176</v>
      </c>
      <c r="D11" s="281" t="s">
        <v>177</v>
      </c>
      <c r="E11" s="282" t="s">
        <v>165</v>
      </c>
      <c r="F11" s="283">
        <v>20</v>
      </c>
      <c r="G11" s="38"/>
      <c r="H11" s="43"/>
    </row>
    <row r="12" spans="1:8" s="2" customFormat="1" ht="16.9" customHeight="1">
      <c r="A12" s="38"/>
      <c r="B12" s="43"/>
      <c r="C12" s="284" t="s">
        <v>32</v>
      </c>
      <c r="D12" s="284" t="s">
        <v>221</v>
      </c>
      <c r="E12" s="20" t="s">
        <v>32</v>
      </c>
      <c r="F12" s="285">
        <v>0</v>
      </c>
      <c r="G12" s="38"/>
      <c r="H12" s="43"/>
    </row>
    <row r="13" spans="1:8" s="2" customFormat="1" ht="16.9" customHeight="1">
      <c r="A13" s="38"/>
      <c r="B13" s="43"/>
      <c r="C13" s="284" t="s">
        <v>32</v>
      </c>
      <c r="D13" s="284" t="s">
        <v>222</v>
      </c>
      <c r="E13" s="20" t="s">
        <v>32</v>
      </c>
      <c r="F13" s="285">
        <v>10</v>
      </c>
      <c r="G13" s="38"/>
      <c r="H13" s="43"/>
    </row>
    <row r="14" spans="1:8" s="2" customFormat="1" ht="16.9" customHeight="1">
      <c r="A14" s="38"/>
      <c r="B14" s="43"/>
      <c r="C14" s="284" t="s">
        <v>32</v>
      </c>
      <c r="D14" s="284" t="s">
        <v>223</v>
      </c>
      <c r="E14" s="20" t="s">
        <v>32</v>
      </c>
      <c r="F14" s="285">
        <v>10</v>
      </c>
      <c r="G14" s="38"/>
      <c r="H14" s="43"/>
    </row>
    <row r="15" spans="1:8" s="2" customFormat="1" ht="16.9" customHeight="1">
      <c r="A15" s="38"/>
      <c r="B15" s="43"/>
      <c r="C15" s="284" t="s">
        <v>176</v>
      </c>
      <c r="D15" s="284" t="s">
        <v>198</v>
      </c>
      <c r="E15" s="20" t="s">
        <v>32</v>
      </c>
      <c r="F15" s="285">
        <v>20</v>
      </c>
      <c r="G15" s="38"/>
      <c r="H15" s="43"/>
    </row>
    <row r="16" spans="1:8" s="2" customFormat="1" ht="16.9" customHeight="1">
      <c r="A16" s="38"/>
      <c r="B16" s="43"/>
      <c r="C16" s="286" t="s">
        <v>1209</v>
      </c>
      <c r="D16" s="38"/>
      <c r="E16" s="38"/>
      <c r="F16" s="38"/>
      <c r="G16" s="38"/>
      <c r="H16" s="43"/>
    </row>
    <row r="17" spans="1:8" s="2" customFormat="1" ht="16.9" customHeight="1">
      <c r="A17" s="38"/>
      <c r="B17" s="43"/>
      <c r="C17" s="284" t="s">
        <v>218</v>
      </c>
      <c r="D17" s="284" t="s">
        <v>1210</v>
      </c>
      <c r="E17" s="20" t="s">
        <v>165</v>
      </c>
      <c r="F17" s="285">
        <v>20</v>
      </c>
      <c r="G17" s="38"/>
      <c r="H17" s="43"/>
    </row>
    <row r="18" spans="1:8" s="2" customFormat="1" ht="16.9" customHeight="1">
      <c r="A18" s="38"/>
      <c r="B18" s="43"/>
      <c r="C18" s="284" t="s">
        <v>268</v>
      </c>
      <c r="D18" s="284" t="s">
        <v>1211</v>
      </c>
      <c r="E18" s="20" t="s">
        <v>165</v>
      </c>
      <c r="F18" s="285">
        <v>125.224</v>
      </c>
      <c r="G18" s="38"/>
      <c r="H18" s="43"/>
    </row>
    <row r="19" spans="1:8" s="2" customFormat="1" ht="16.9" customHeight="1">
      <c r="A19" s="38"/>
      <c r="B19" s="43"/>
      <c r="C19" s="284" t="s">
        <v>274</v>
      </c>
      <c r="D19" s="284" t="s">
        <v>1212</v>
      </c>
      <c r="E19" s="20" t="s">
        <v>165</v>
      </c>
      <c r="F19" s="285">
        <v>1878.363</v>
      </c>
      <c r="G19" s="38"/>
      <c r="H19" s="43"/>
    </row>
    <row r="20" spans="1:8" s="2" customFormat="1" ht="16.9" customHeight="1">
      <c r="A20" s="38"/>
      <c r="B20" s="43"/>
      <c r="C20" s="284" t="s">
        <v>280</v>
      </c>
      <c r="D20" s="284" t="s">
        <v>1213</v>
      </c>
      <c r="E20" s="20" t="s">
        <v>282</v>
      </c>
      <c r="F20" s="285">
        <v>212.881</v>
      </c>
      <c r="G20" s="38"/>
      <c r="H20" s="43"/>
    </row>
    <row r="21" spans="1:8" s="2" customFormat="1" ht="16.9" customHeight="1">
      <c r="A21" s="38"/>
      <c r="B21" s="43"/>
      <c r="C21" s="280" t="s">
        <v>167</v>
      </c>
      <c r="D21" s="281" t="s">
        <v>168</v>
      </c>
      <c r="E21" s="282" t="s">
        <v>165</v>
      </c>
      <c r="F21" s="283">
        <v>110.629</v>
      </c>
      <c r="G21" s="38"/>
      <c r="H21" s="43"/>
    </row>
    <row r="22" spans="1:8" s="2" customFormat="1" ht="16.9" customHeight="1">
      <c r="A22" s="38"/>
      <c r="B22" s="43"/>
      <c r="C22" s="284" t="s">
        <v>32</v>
      </c>
      <c r="D22" s="284" t="s">
        <v>248</v>
      </c>
      <c r="E22" s="20" t="s">
        <v>32</v>
      </c>
      <c r="F22" s="285">
        <v>0</v>
      </c>
      <c r="G22" s="38"/>
      <c r="H22" s="43"/>
    </row>
    <row r="23" spans="1:8" s="2" customFormat="1" ht="16.9" customHeight="1">
      <c r="A23" s="38"/>
      <c r="B23" s="43"/>
      <c r="C23" s="284" t="s">
        <v>32</v>
      </c>
      <c r="D23" s="284" t="s">
        <v>249</v>
      </c>
      <c r="E23" s="20" t="s">
        <v>32</v>
      </c>
      <c r="F23" s="285">
        <v>52.81</v>
      </c>
      <c r="G23" s="38"/>
      <c r="H23" s="43"/>
    </row>
    <row r="24" spans="1:8" s="2" customFormat="1" ht="16.9" customHeight="1">
      <c r="A24" s="38"/>
      <c r="B24" s="43"/>
      <c r="C24" s="284" t="s">
        <v>32</v>
      </c>
      <c r="D24" s="284" t="s">
        <v>250</v>
      </c>
      <c r="E24" s="20" t="s">
        <v>32</v>
      </c>
      <c r="F24" s="285">
        <v>13.1</v>
      </c>
      <c r="G24" s="38"/>
      <c r="H24" s="43"/>
    </row>
    <row r="25" spans="1:8" s="2" customFormat="1" ht="16.9" customHeight="1">
      <c r="A25" s="38"/>
      <c r="B25" s="43"/>
      <c r="C25" s="284" t="s">
        <v>32</v>
      </c>
      <c r="D25" s="284" t="s">
        <v>251</v>
      </c>
      <c r="E25" s="20" t="s">
        <v>32</v>
      </c>
      <c r="F25" s="285">
        <v>36.64</v>
      </c>
      <c r="G25" s="38"/>
      <c r="H25" s="43"/>
    </row>
    <row r="26" spans="1:8" s="2" customFormat="1" ht="16.9" customHeight="1">
      <c r="A26" s="38"/>
      <c r="B26" s="43"/>
      <c r="C26" s="284" t="s">
        <v>32</v>
      </c>
      <c r="D26" s="284" t="s">
        <v>252</v>
      </c>
      <c r="E26" s="20" t="s">
        <v>32</v>
      </c>
      <c r="F26" s="285">
        <v>8.079</v>
      </c>
      <c r="G26" s="38"/>
      <c r="H26" s="43"/>
    </row>
    <row r="27" spans="1:8" s="2" customFormat="1" ht="16.9" customHeight="1">
      <c r="A27" s="38"/>
      <c r="B27" s="43"/>
      <c r="C27" s="284" t="s">
        <v>167</v>
      </c>
      <c r="D27" s="284" t="s">
        <v>198</v>
      </c>
      <c r="E27" s="20" t="s">
        <v>32</v>
      </c>
      <c r="F27" s="285">
        <v>110.629</v>
      </c>
      <c r="G27" s="38"/>
      <c r="H27" s="43"/>
    </row>
    <row r="28" spans="1:8" s="2" customFormat="1" ht="16.9" customHeight="1">
      <c r="A28" s="38"/>
      <c r="B28" s="43"/>
      <c r="C28" s="286" t="s">
        <v>1209</v>
      </c>
      <c r="D28" s="38"/>
      <c r="E28" s="38"/>
      <c r="F28" s="38"/>
      <c r="G28" s="38"/>
      <c r="H28" s="43"/>
    </row>
    <row r="29" spans="1:8" s="2" customFormat="1" ht="16.9" customHeight="1">
      <c r="A29" s="38"/>
      <c r="B29" s="43"/>
      <c r="C29" s="284" t="s">
        <v>245</v>
      </c>
      <c r="D29" s="284" t="s">
        <v>1214</v>
      </c>
      <c r="E29" s="20" t="s">
        <v>165</v>
      </c>
      <c r="F29" s="285">
        <v>110.629</v>
      </c>
      <c r="G29" s="38"/>
      <c r="H29" s="43"/>
    </row>
    <row r="30" spans="1:8" s="2" customFormat="1" ht="16.9" customHeight="1">
      <c r="A30" s="38"/>
      <c r="B30" s="43"/>
      <c r="C30" s="284" t="s">
        <v>260</v>
      </c>
      <c r="D30" s="284" t="s">
        <v>1215</v>
      </c>
      <c r="E30" s="20" t="s">
        <v>165</v>
      </c>
      <c r="F30" s="285">
        <v>413.303</v>
      </c>
      <c r="G30" s="38"/>
      <c r="H30" s="43"/>
    </row>
    <row r="31" spans="1:8" s="2" customFormat="1" ht="16.9" customHeight="1">
      <c r="A31" s="38"/>
      <c r="B31" s="43"/>
      <c r="C31" s="284" t="s">
        <v>268</v>
      </c>
      <c r="D31" s="284" t="s">
        <v>1211</v>
      </c>
      <c r="E31" s="20" t="s">
        <v>165</v>
      </c>
      <c r="F31" s="285">
        <v>125.224</v>
      </c>
      <c r="G31" s="38"/>
      <c r="H31" s="43"/>
    </row>
    <row r="32" spans="1:8" s="2" customFormat="1" ht="16.9" customHeight="1">
      <c r="A32" s="38"/>
      <c r="B32" s="43"/>
      <c r="C32" s="284" t="s">
        <v>274</v>
      </c>
      <c r="D32" s="284" t="s">
        <v>1212</v>
      </c>
      <c r="E32" s="20" t="s">
        <v>165</v>
      </c>
      <c r="F32" s="285">
        <v>1878.363</v>
      </c>
      <c r="G32" s="38"/>
      <c r="H32" s="43"/>
    </row>
    <row r="33" spans="1:8" s="2" customFormat="1" ht="16.9" customHeight="1">
      <c r="A33" s="38"/>
      <c r="B33" s="43"/>
      <c r="C33" s="284" t="s">
        <v>280</v>
      </c>
      <c r="D33" s="284" t="s">
        <v>1213</v>
      </c>
      <c r="E33" s="20" t="s">
        <v>282</v>
      </c>
      <c r="F33" s="285">
        <v>212.881</v>
      </c>
      <c r="G33" s="38"/>
      <c r="H33" s="43"/>
    </row>
    <row r="34" spans="1:8" s="2" customFormat="1" ht="16.9" customHeight="1">
      <c r="A34" s="38"/>
      <c r="B34" s="43"/>
      <c r="C34" s="284" t="s">
        <v>286</v>
      </c>
      <c r="D34" s="284" t="s">
        <v>1216</v>
      </c>
      <c r="E34" s="20" t="s">
        <v>165</v>
      </c>
      <c r="F34" s="285">
        <v>281.919</v>
      </c>
      <c r="G34" s="38"/>
      <c r="H34" s="43"/>
    </row>
    <row r="35" spans="1:8" s="2" customFormat="1" ht="16.9" customHeight="1">
      <c r="A35" s="38"/>
      <c r="B35" s="43"/>
      <c r="C35" s="280" t="s">
        <v>163</v>
      </c>
      <c r="D35" s="281" t="s">
        <v>164</v>
      </c>
      <c r="E35" s="282" t="s">
        <v>165</v>
      </c>
      <c r="F35" s="283">
        <v>194.454</v>
      </c>
      <c r="G35" s="38"/>
      <c r="H35" s="43"/>
    </row>
    <row r="36" spans="1:8" s="2" customFormat="1" ht="16.9" customHeight="1">
      <c r="A36" s="38"/>
      <c r="B36" s="43"/>
      <c r="C36" s="284" t="s">
        <v>32</v>
      </c>
      <c r="D36" s="284" t="s">
        <v>212</v>
      </c>
      <c r="E36" s="20" t="s">
        <v>32</v>
      </c>
      <c r="F36" s="285">
        <v>0</v>
      </c>
      <c r="G36" s="38"/>
      <c r="H36" s="43"/>
    </row>
    <row r="37" spans="1:8" s="2" customFormat="1" ht="16.9" customHeight="1">
      <c r="A37" s="38"/>
      <c r="B37" s="43"/>
      <c r="C37" s="284" t="s">
        <v>32</v>
      </c>
      <c r="D37" s="284" t="s">
        <v>213</v>
      </c>
      <c r="E37" s="20" t="s">
        <v>32</v>
      </c>
      <c r="F37" s="285">
        <v>105.524</v>
      </c>
      <c r="G37" s="38"/>
      <c r="H37" s="43"/>
    </row>
    <row r="38" spans="1:8" s="2" customFormat="1" ht="16.9" customHeight="1">
      <c r="A38" s="38"/>
      <c r="B38" s="43"/>
      <c r="C38" s="284" t="s">
        <v>32</v>
      </c>
      <c r="D38" s="284" t="s">
        <v>214</v>
      </c>
      <c r="E38" s="20" t="s">
        <v>32</v>
      </c>
      <c r="F38" s="285">
        <v>46.763</v>
      </c>
      <c r="G38" s="38"/>
      <c r="H38" s="43"/>
    </row>
    <row r="39" spans="1:8" s="2" customFormat="1" ht="16.9" customHeight="1">
      <c r="A39" s="38"/>
      <c r="B39" s="43"/>
      <c r="C39" s="284" t="s">
        <v>32</v>
      </c>
      <c r="D39" s="284" t="s">
        <v>215</v>
      </c>
      <c r="E39" s="20" t="s">
        <v>32</v>
      </c>
      <c r="F39" s="285">
        <v>17.684</v>
      </c>
      <c r="G39" s="38"/>
      <c r="H39" s="43"/>
    </row>
    <row r="40" spans="1:8" s="2" customFormat="1" ht="16.9" customHeight="1">
      <c r="A40" s="38"/>
      <c r="B40" s="43"/>
      <c r="C40" s="284" t="s">
        <v>32</v>
      </c>
      <c r="D40" s="284" t="s">
        <v>216</v>
      </c>
      <c r="E40" s="20" t="s">
        <v>32</v>
      </c>
      <c r="F40" s="285">
        <v>24.483</v>
      </c>
      <c r="G40" s="38"/>
      <c r="H40" s="43"/>
    </row>
    <row r="41" spans="1:8" s="2" customFormat="1" ht="16.9" customHeight="1">
      <c r="A41" s="38"/>
      <c r="B41" s="43"/>
      <c r="C41" s="284" t="s">
        <v>163</v>
      </c>
      <c r="D41" s="284" t="s">
        <v>198</v>
      </c>
      <c r="E41" s="20" t="s">
        <v>32</v>
      </c>
      <c r="F41" s="285">
        <v>194.454</v>
      </c>
      <c r="G41" s="38"/>
      <c r="H41" s="43"/>
    </row>
    <row r="42" spans="1:8" s="2" customFormat="1" ht="16.9" customHeight="1">
      <c r="A42" s="38"/>
      <c r="B42" s="43"/>
      <c r="C42" s="286" t="s">
        <v>1209</v>
      </c>
      <c r="D42" s="38"/>
      <c r="E42" s="38"/>
      <c r="F42" s="38"/>
      <c r="G42" s="38"/>
      <c r="H42" s="43"/>
    </row>
    <row r="43" spans="1:8" s="2" customFormat="1" ht="16.9" customHeight="1">
      <c r="A43" s="38"/>
      <c r="B43" s="43"/>
      <c r="C43" s="284" t="s">
        <v>209</v>
      </c>
      <c r="D43" s="284" t="s">
        <v>1217</v>
      </c>
      <c r="E43" s="20" t="s">
        <v>165</v>
      </c>
      <c r="F43" s="285">
        <v>194.454</v>
      </c>
      <c r="G43" s="38"/>
      <c r="H43" s="43"/>
    </row>
    <row r="44" spans="1:8" s="2" customFormat="1" ht="16.9" customHeight="1">
      <c r="A44" s="38"/>
      <c r="B44" s="43"/>
      <c r="C44" s="284" t="s">
        <v>268</v>
      </c>
      <c r="D44" s="284" t="s">
        <v>1211</v>
      </c>
      <c r="E44" s="20" t="s">
        <v>165</v>
      </c>
      <c r="F44" s="285">
        <v>125.224</v>
      </c>
      <c r="G44" s="38"/>
      <c r="H44" s="43"/>
    </row>
    <row r="45" spans="1:8" s="2" customFormat="1" ht="16.9" customHeight="1">
      <c r="A45" s="38"/>
      <c r="B45" s="43"/>
      <c r="C45" s="284" t="s">
        <v>274</v>
      </c>
      <c r="D45" s="284" t="s">
        <v>1212</v>
      </c>
      <c r="E45" s="20" t="s">
        <v>165</v>
      </c>
      <c r="F45" s="285">
        <v>1878.363</v>
      </c>
      <c r="G45" s="38"/>
      <c r="H45" s="43"/>
    </row>
    <row r="46" spans="1:8" s="2" customFormat="1" ht="16.9" customHeight="1">
      <c r="A46" s="38"/>
      <c r="B46" s="43"/>
      <c r="C46" s="284" t="s">
        <v>280</v>
      </c>
      <c r="D46" s="284" t="s">
        <v>1213</v>
      </c>
      <c r="E46" s="20" t="s">
        <v>282</v>
      </c>
      <c r="F46" s="285">
        <v>212.881</v>
      </c>
      <c r="G46" s="38"/>
      <c r="H46" s="43"/>
    </row>
    <row r="47" spans="1:8" s="2" customFormat="1" ht="16.9" customHeight="1">
      <c r="A47" s="38"/>
      <c r="B47" s="43"/>
      <c r="C47" s="280" t="s">
        <v>159</v>
      </c>
      <c r="D47" s="281" t="s">
        <v>160</v>
      </c>
      <c r="E47" s="282" t="s">
        <v>161</v>
      </c>
      <c r="F47" s="283">
        <v>752.673</v>
      </c>
      <c r="G47" s="38"/>
      <c r="H47" s="43"/>
    </row>
    <row r="48" spans="1:8" s="2" customFormat="1" ht="16.9" customHeight="1">
      <c r="A48" s="38"/>
      <c r="B48" s="43"/>
      <c r="C48" s="284" t="s">
        <v>32</v>
      </c>
      <c r="D48" s="284" t="s">
        <v>208</v>
      </c>
      <c r="E48" s="20" t="s">
        <v>32</v>
      </c>
      <c r="F48" s="285">
        <v>752.673</v>
      </c>
      <c r="G48" s="38"/>
      <c r="H48" s="43"/>
    </row>
    <row r="49" spans="1:8" s="2" customFormat="1" ht="16.9" customHeight="1">
      <c r="A49" s="38"/>
      <c r="B49" s="43"/>
      <c r="C49" s="284" t="s">
        <v>159</v>
      </c>
      <c r="D49" s="284" t="s">
        <v>198</v>
      </c>
      <c r="E49" s="20" t="s">
        <v>32</v>
      </c>
      <c r="F49" s="285">
        <v>752.673</v>
      </c>
      <c r="G49" s="38"/>
      <c r="H49" s="43"/>
    </row>
    <row r="50" spans="1:8" s="2" customFormat="1" ht="16.9" customHeight="1">
      <c r="A50" s="38"/>
      <c r="B50" s="43"/>
      <c r="C50" s="286" t="s">
        <v>1209</v>
      </c>
      <c r="D50" s="38"/>
      <c r="E50" s="38"/>
      <c r="F50" s="38"/>
      <c r="G50" s="38"/>
      <c r="H50" s="43"/>
    </row>
    <row r="51" spans="1:8" s="2" customFormat="1" ht="16.9" customHeight="1">
      <c r="A51" s="38"/>
      <c r="B51" s="43"/>
      <c r="C51" s="284" t="s">
        <v>205</v>
      </c>
      <c r="D51" s="284" t="s">
        <v>1218</v>
      </c>
      <c r="E51" s="20" t="s">
        <v>161</v>
      </c>
      <c r="F51" s="285">
        <v>752.673</v>
      </c>
      <c r="G51" s="38"/>
      <c r="H51" s="43"/>
    </row>
    <row r="52" spans="1:8" s="2" customFormat="1" ht="16.9" customHeight="1">
      <c r="A52" s="38"/>
      <c r="B52" s="43"/>
      <c r="C52" s="284" t="s">
        <v>260</v>
      </c>
      <c r="D52" s="284" t="s">
        <v>1215</v>
      </c>
      <c r="E52" s="20" t="s">
        <v>165</v>
      </c>
      <c r="F52" s="285">
        <v>413.303</v>
      </c>
      <c r="G52" s="38"/>
      <c r="H52" s="43"/>
    </row>
    <row r="53" spans="1:8" s="2" customFormat="1" ht="16.9" customHeight="1">
      <c r="A53" s="38"/>
      <c r="B53" s="43"/>
      <c r="C53" s="284" t="s">
        <v>286</v>
      </c>
      <c r="D53" s="284" t="s">
        <v>1216</v>
      </c>
      <c r="E53" s="20" t="s">
        <v>165</v>
      </c>
      <c r="F53" s="285">
        <v>281.919</v>
      </c>
      <c r="G53" s="38"/>
      <c r="H53" s="43"/>
    </row>
    <row r="54" spans="1:8" s="2" customFormat="1" ht="16.9" customHeight="1">
      <c r="A54" s="38"/>
      <c r="B54" s="43"/>
      <c r="C54" s="284" t="s">
        <v>316</v>
      </c>
      <c r="D54" s="284" t="s">
        <v>1219</v>
      </c>
      <c r="E54" s="20" t="s">
        <v>161</v>
      </c>
      <c r="F54" s="285">
        <v>752.673</v>
      </c>
      <c r="G54" s="38"/>
      <c r="H54" s="43"/>
    </row>
    <row r="55" spans="1:8" s="2" customFormat="1" ht="16.9" customHeight="1">
      <c r="A55" s="38"/>
      <c r="B55" s="43"/>
      <c r="C55" s="284" t="s">
        <v>333</v>
      </c>
      <c r="D55" s="284" t="s">
        <v>1220</v>
      </c>
      <c r="E55" s="20" t="s">
        <v>161</v>
      </c>
      <c r="F55" s="285">
        <v>752.673</v>
      </c>
      <c r="G55" s="38"/>
      <c r="H55" s="43"/>
    </row>
    <row r="56" spans="1:8" s="2" customFormat="1" ht="16.9" customHeight="1">
      <c r="A56" s="38"/>
      <c r="B56" s="43"/>
      <c r="C56" s="284" t="s">
        <v>338</v>
      </c>
      <c r="D56" s="284" t="s">
        <v>1221</v>
      </c>
      <c r="E56" s="20" t="s">
        <v>165</v>
      </c>
      <c r="F56" s="285">
        <v>22.58</v>
      </c>
      <c r="G56" s="38"/>
      <c r="H56" s="43"/>
    </row>
    <row r="57" spans="1:8" s="2" customFormat="1" ht="16.9" customHeight="1">
      <c r="A57" s="38"/>
      <c r="B57" s="43"/>
      <c r="C57" s="280" t="s">
        <v>173</v>
      </c>
      <c r="D57" s="281" t="s">
        <v>174</v>
      </c>
      <c r="E57" s="282" t="s">
        <v>165</v>
      </c>
      <c r="F57" s="283">
        <v>41.551</v>
      </c>
      <c r="G57" s="38"/>
      <c r="H57" s="43"/>
    </row>
    <row r="58" spans="1:8" s="2" customFormat="1" ht="16.9" customHeight="1">
      <c r="A58" s="38"/>
      <c r="B58" s="43"/>
      <c r="C58" s="284" t="s">
        <v>32</v>
      </c>
      <c r="D58" s="284" t="s">
        <v>228</v>
      </c>
      <c r="E58" s="20" t="s">
        <v>32</v>
      </c>
      <c r="F58" s="285">
        <v>0</v>
      </c>
      <c r="G58" s="38"/>
      <c r="H58" s="43"/>
    </row>
    <row r="59" spans="1:8" s="2" customFormat="1" ht="16.9" customHeight="1">
      <c r="A59" s="38"/>
      <c r="B59" s="43"/>
      <c r="C59" s="284" t="s">
        <v>32</v>
      </c>
      <c r="D59" s="284" t="s">
        <v>229</v>
      </c>
      <c r="E59" s="20" t="s">
        <v>32</v>
      </c>
      <c r="F59" s="285">
        <v>9.622</v>
      </c>
      <c r="G59" s="38"/>
      <c r="H59" s="43"/>
    </row>
    <row r="60" spans="1:8" s="2" customFormat="1" ht="16.9" customHeight="1">
      <c r="A60" s="38"/>
      <c r="B60" s="43"/>
      <c r="C60" s="284" t="s">
        <v>32</v>
      </c>
      <c r="D60" s="284" t="s">
        <v>230</v>
      </c>
      <c r="E60" s="20" t="s">
        <v>32</v>
      </c>
      <c r="F60" s="285">
        <v>4.672</v>
      </c>
      <c r="G60" s="38"/>
      <c r="H60" s="43"/>
    </row>
    <row r="61" spans="1:8" s="2" customFormat="1" ht="16.9" customHeight="1">
      <c r="A61" s="38"/>
      <c r="B61" s="43"/>
      <c r="C61" s="284" t="s">
        <v>32</v>
      </c>
      <c r="D61" s="284" t="s">
        <v>231</v>
      </c>
      <c r="E61" s="20" t="s">
        <v>32</v>
      </c>
      <c r="F61" s="285">
        <v>9.01</v>
      </c>
      <c r="G61" s="38"/>
      <c r="H61" s="43"/>
    </row>
    <row r="62" spans="1:8" s="2" customFormat="1" ht="16.9" customHeight="1">
      <c r="A62" s="38"/>
      <c r="B62" s="43"/>
      <c r="C62" s="284" t="s">
        <v>32</v>
      </c>
      <c r="D62" s="284" t="s">
        <v>232</v>
      </c>
      <c r="E62" s="20" t="s">
        <v>32</v>
      </c>
      <c r="F62" s="285">
        <v>5.161</v>
      </c>
      <c r="G62" s="38"/>
      <c r="H62" s="43"/>
    </row>
    <row r="63" spans="1:8" s="2" customFormat="1" ht="16.9" customHeight="1">
      <c r="A63" s="38"/>
      <c r="B63" s="43"/>
      <c r="C63" s="284" t="s">
        <v>32</v>
      </c>
      <c r="D63" s="284" t="s">
        <v>233</v>
      </c>
      <c r="E63" s="20" t="s">
        <v>32</v>
      </c>
      <c r="F63" s="285">
        <v>0</v>
      </c>
      <c r="G63" s="38"/>
      <c r="H63" s="43"/>
    </row>
    <row r="64" spans="1:8" s="2" customFormat="1" ht="16.9" customHeight="1">
      <c r="A64" s="38"/>
      <c r="B64" s="43"/>
      <c r="C64" s="284" t="s">
        <v>32</v>
      </c>
      <c r="D64" s="284" t="s">
        <v>234</v>
      </c>
      <c r="E64" s="20" t="s">
        <v>32</v>
      </c>
      <c r="F64" s="285">
        <v>1.836</v>
      </c>
      <c r="G64" s="38"/>
      <c r="H64" s="43"/>
    </row>
    <row r="65" spans="1:8" s="2" customFormat="1" ht="16.9" customHeight="1">
      <c r="A65" s="38"/>
      <c r="B65" s="43"/>
      <c r="C65" s="284" t="s">
        <v>32</v>
      </c>
      <c r="D65" s="284" t="s">
        <v>235</v>
      </c>
      <c r="E65" s="20" t="s">
        <v>32</v>
      </c>
      <c r="F65" s="285">
        <v>3.286</v>
      </c>
      <c r="G65" s="38"/>
      <c r="H65" s="43"/>
    </row>
    <row r="66" spans="1:8" s="2" customFormat="1" ht="16.9" customHeight="1">
      <c r="A66" s="38"/>
      <c r="B66" s="43"/>
      <c r="C66" s="284" t="s">
        <v>32</v>
      </c>
      <c r="D66" s="284" t="s">
        <v>236</v>
      </c>
      <c r="E66" s="20" t="s">
        <v>32</v>
      </c>
      <c r="F66" s="285">
        <v>3.229</v>
      </c>
      <c r="G66" s="38"/>
      <c r="H66" s="43"/>
    </row>
    <row r="67" spans="1:8" s="2" customFormat="1" ht="16.9" customHeight="1">
      <c r="A67" s="38"/>
      <c r="B67" s="43"/>
      <c r="C67" s="284" t="s">
        <v>32</v>
      </c>
      <c r="D67" s="284" t="s">
        <v>237</v>
      </c>
      <c r="E67" s="20" t="s">
        <v>32</v>
      </c>
      <c r="F67" s="285">
        <v>2.256</v>
      </c>
      <c r="G67" s="38"/>
      <c r="H67" s="43"/>
    </row>
    <row r="68" spans="1:8" s="2" customFormat="1" ht="16.9" customHeight="1">
      <c r="A68" s="38"/>
      <c r="B68" s="43"/>
      <c r="C68" s="284" t="s">
        <v>32</v>
      </c>
      <c r="D68" s="284" t="s">
        <v>238</v>
      </c>
      <c r="E68" s="20" t="s">
        <v>32</v>
      </c>
      <c r="F68" s="285">
        <v>2.479</v>
      </c>
      <c r="G68" s="38"/>
      <c r="H68" s="43"/>
    </row>
    <row r="69" spans="1:8" s="2" customFormat="1" ht="16.9" customHeight="1">
      <c r="A69" s="38"/>
      <c r="B69" s="43"/>
      <c r="C69" s="284" t="s">
        <v>173</v>
      </c>
      <c r="D69" s="284" t="s">
        <v>198</v>
      </c>
      <c r="E69" s="20" t="s">
        <v>32</v>
      </c>
      <c r="F69" s="285">
        <v>41.551</v>
      </c>
      <c r="G69" s="38"/>
      <c r="H69" s="43"/>
    </row>
    <row r="70" spans="1:8" s="2" customFormat="1" ht="16.9" customHeight="1">
      <c r="A70" s="38"/>
      <c r="B70" s="43"/>
      <c r="C70" s="286" t="s">
        <v>1209</v>
      </c>
      <c r="D70" s="38"/>
      <c r="E70" s="38"/>
      <c r="F70" s="38"/>
      <c r="G70" s="38"/>
      <c r="H70" s="43"/>
    </row>
    <row r="71" spans="1:8" s="2" customFormat="1" ht="16.9" customHeight="1">
      <c r="A71" s="38"/>
      <c r="B71" s="43"/>
      <c r="C71" s="284" t="s">
        <v>225</v>
      </c>
      <c r="D71" s="284" t="s">
        <v>1222</v>
      </c>
      <c r="E71" s="20" t="s">
        <v>165</v>
      </c>
      <c r="F71" s="285">
        <v>41.551</v>
      </c>
      <c r="G71" s="38"/>
      <c r="H71" s="43"/>
    </row>
    <row r="72" spans="1:8" s="2" customFormat="1" ht="16.9" customHeight="1">
      <c r="A72" s="38"/>
      <c r="B72" s="43"/>
      <c r="C72" s="284" t="s">
        <v>268</v>
      </c>
      <c r="D72" s="284" t="s">
        <v>1211</v>
      </c>
      <c r="E72" s="20" t="s">
        <v>165</v>
      </c>
      <c r="F72" s="285">
        <v>125.224</v>
      </c>
      <c r="G72" s="38"/>
      <c r="H72" s="43"/>
    </row>
    <row r="73" spans="1:8" s="2" customFormat="1" ht="16.9" customHeight="1">
      <c r="A73" s="38"/>
      <c r="B73" s="43"/>
      <c r="C73" s="284" t="s">
        <v>274</v>
      </c>
      <c r="D73" s="284" t="s">
        <v>1212</v>
      </c>
      <c r="E73" s="20" t="s">
        <v>165</v>
      </c>
      <c r="F73" s="285">
        <v>1878.363</v>
      </c>
      <c r="G73" s="38"/>
      <c r="H73" s="43"/>
    </row>
    <row r="74" spans="1:8" s="2" customFormat="1" ht="16.9" customHeight="1">
      <c r="A74" s="38"/>
      <c r="B74" s="43"/>
      <c r="C74" s="284" t="s">
        <v>280</v>
      </c>
      <c r="D74" s="284" t="s">
        <v>1213</v>
      </c>
      <c r="E74" s="20" t="s">
        <v>282</v>
      </c>
      <c r="F74" s="285">
        <v>212.881</v>
      </c>
      <c r="G74" s="38"/>
      <c r="H74" s="43"/>
    </row>
    <row r="75" spans="1:8" s="2" customFormat="1" ht="16.9" customHeight="1">
      <c r="A75" s="38"/>
      <c r="B75" s="43"/>
      <c r="C75" s="280" t="s">
        <v>170</v>
      </c>
      <c r="D75" s="281" t="s">
        <v>171</v>
      </c>
      <c r="E75" s="282" t="s">
        <v>165</v>
      </c>
      <c r="F75" s="283">
        <v>20.755</v>
      </c>
      <c r="G75" s="38"/>
      <c r="H75" s="43"/>
    </row>
    <row r="76" spans="1:8" s="2" customFormat="1" ht="16.9" customHeight="1">
      <c r="A76" s="38"/>
      <c r="B76" s="43"/>
      <c r="C76" s="284" t="s">
        <v>32</v>
      </c>
      <c r="D76" s="284" t="s">
        <v>296</v>
      </c>
      <c r="E76" s="20" t="s">
        <v>32</v>
      </c>
      <c r="F76" s="285">
        <v>0</v>
      </c>
      <c r="G76" s="38"/>
      <c r="H76" s="43"/>
    </row>
    <row r="77" spans="1:8" s="2" customFormat="1" ht="16.9" customHeight="1">
      <c r="A77" s="38"/>
      <c r="B77" s="43"/>
      <c r="C77" s="284" t="s">
        <v>32</v>
      </c>
      <c r="D77" s="284" t="s">
        <v>297</v>
      </c>
      <c r="E77" s="20" t="s">
        <v>32</v>
      </c>
      <c r="F77" s="285">
        <v>7.794</v>
      </c>
      <c r="G77" s="38"/>
      <c r="H77" s="43"/>
    </row>
    <row r="78" spans="1:8" s="2" customFormat="1" ht="16.9" customHeight="1">
      <c r="A78" s="38"/>
      <c r="B78" s="43"/>
      <c r="C78" s="284" t="s">
        <v>32</v>
      </c>
      <c r="D78" s="284" t="s">
        <v>298</v>
      </c>
      <c r="E78" s="20" t="s">
        <v>32</v>
      </c>
      <c r="F78" s="285">
        <v>2.961</v>
      </c>
      <c r="G78" s="38"/>
      <c r="H78" s="43"/>
    </row>
    <row r="79" spans="1:8" s="2" customFormat="1" ht="16.9" customHeight="1">
      <c r="A79" s="38"/>
      <c r="B79" s="43"/>
      <c r="C79" s="284" t="s">
        <v>32</v>
      </c>
      <c r="D79" s="284" t="s">
        <v>300</v>
      </c>
      <c r="E79" s="20" t="s">
        <v>32</v>
      </c>
      <c r="F79" s="285">
        <v>0</v>
      </c>
      <c r="G79" s="38"/>
      <c r="H79" s="43"/>
    </row>
    <row r="80" spans="1:8" s="2" customFormat="1" ht="16.9" customHeight="1">
      <c r="A80" s="38"/>
      <c r="B80" s="43"/>
      <c r="C80" s="284" t="s">
        <v>32</v>
      </c>
      <c r="D80" s="284" t="s">
        <v>301</v>
      </c>
      <c r="E80" s="20" t="s">
        <v>32</v>
      </c>
      <c r="F80" s="285">
        <v>10</v>
      </c>
      <c r="G80" s="38"/>
      <c r="H80" s="43"/>
    </row>
    <row r="81" spans="1:8" s="2" customFormat="1" ht="16.9" customHeight="1">
      <c r="A81" s="38"/>
      <c r="B81" s="43"/>
      <c r="C81" s="284" t="s">
        <v>170</v>
      </c>
      <c r="D81" s="284" t="s">
        <v>198</v>
      </c>
      <c r="E81" s="20" t="s">
        <v>32</v>
      </c>
      <c r="F81" s="285">
        <v>20.755</v>
      </c>
      <c r="G81" s="38"/>
      <c r="H81" s="43"/>
    </row>
    <row r="82" spans="1:8" s="2" customFormat="1" ht="16.9" customHeight="1">
      <c r="A82" s="38"/>
      <c r="B82" s="43"/>
      <c r="C82" s="286" t="s">
        <v>1209</v>
      </c>
      <c r="D82" s="38"/>
      <c r="E82" s="38"/>
      <c r="F82" s="38"/>
      <c r="G82" s="38"/>
      <c r="H82" s="43"/>
    </row>
    <row r="83" spans="1:8" s="2" customFormat="1" ht="16.9" customHeight="1">
      <c r="A83" s="38"/>
      <c r="B83" s="43"/>
      <c r="C83" s="284" t="s">
        <v>293</v>
      </c>
      <c r="D83" s="284" t="s">
        <v>1223</v>
      </c>
      <c r="E83" s="20" t="s">
        <v>165</v>
      </c>
      <c r="F83" s="285">
        <v>20.755</v>
      </c>
      <c r="G83" s="38"/>
      <c r="H83" s="43"/>
    </row>
    <row r="84" spans="1:8" s="2" customFormat="1" ht="16.9" customHeight="1">
      <c r="A84" s="38"/>
      <c r="B84" s="43"/>
      <c r="C84" s="284" t="s">
        <v>260</v>
      </c>
      <c r="D84" s="284" t="s">
        <v>1215</v>
      </c>
      <c r="E84" s="20" t="s">
        <v>165</v>
      </c>
      <c r="F84" s="285">
        <v>413.303</v>
      </c>
      <c r="G84" s="38"/>
      <c r="H84" s="43"/>
    </row>
    <row r="85" spans="1:8" s="2" customFormat="1" ht="16.9" customHeight="1">
      <c r="A85" s="38"/>
      <c r="B85" s="43"/>
      <c r="C85" s="284" t="s">
        <v>268</v>
      </c>
      <c r="D85" s="284" t="s">
        <v>1211</v>
      </c>
      <c r="E85" s="20" t="s">
        <v>165</v>
      </c>
      <c r="F85" s="285">
        <v>125.224</v>
      </c>
      <c r="G85" s="38"/>
      <c r="H85" s="43"/>
    </row>
    <row r="86" spans="1:8" s="2" customFormat="1" ht="16.9" customHeight="1">
      <c r="A86" s="38"/>
      <c r="B86" s="43"/>
      <c r="C86" s="284" t="s">
        <v>274</v>
      </c>
      <c r="D86" s="284" t="s">
        <v>1212</v>
      </c>
      <c r="E86" s="20" t="s">
        <v>165</v>
      </c>
      <c r="F86" s="285">
        <v>1878.363</v>
      </c>
      <c r="G86" s="38"/>
      <c r="H86" s="43"/>
    </row>
    <row r="87" spans="1:8" s="2" customFormat="1" ht="16.9" customHeight="1">
      <c r="A87" s="38"/>
      <c r="B87" s="43"/>
      <c r="C87" s="284" t="s">
        <v>280</v>
      </c>
      <c r="D87" s="284" t="s">
        <v>1213</v>
      </c>
      <c r="E87" s="20" t="s">
        <v>282</v>
      </c>
      <c r="F87" s="285">
        <v>212.881</v>
      </c>
      <c r="G87" s="38"/>
      <c r="H87" s="43"/>
    </row>
    <row r="88" spans="1:8" s="2" customFormat="1" ht="16.9" customHeight="1">
      <c r="A88" s="38"/>
      <c r="B88" s="43"/>
      <c r="C88" s="284" t="s">
        <v>286</v>
      </c>
      <c r="D88" s="284" t="s">
        <v>1216</v>
      </c>
      <c r="E88" s="20" t="s">
        <v>165</v>
      </c>
      <c r="F88" s="285">
        <v>281.919</v>
      </c>
      <c r="G88" s="38"/>
      <c r="H88" s="43"/>
    </row>
    <row r="89" spans="1:8" s="2" customFormat="1" ht="7.35" customHeight="1">
      <c r="A89" s="38"/>
      <c r="B89" s="130"/>
      <c r="C89" s="131"/>
      <c r="D89" s="131"/>
      <c r="E89" s="131"/>
      <c r="F89" s="131"/>
      <c r="G89" s="131"/>
      <c r="H89" s="43"/>
    </row>
    <row r="90" spans="1:8" s="2" customFormat="1" ht="11.25">
      <c r="A90" s="38"/>
      <c r="B90" s="38"/>
      <c r="C90" s="38"/>
      <c r="D90" s="38"/>
      <c r="E90" s="38"/>
      <c r="F90" s="38"/>
      <c r="G90" s="38"/>
      <c r="H90" s="38"/>
    </row>
  </sheetData>
  <sheetProtection algorithmName="SHA-512" hashValue="ePdKdtc1do85jahb+H3UMYyK8wCt11CzYhQSrYTe9z3b+ImGKFZK3KokH+iYNOgg8xUk/bcSJWuIiyeMsXjm0Q==" saltValue="i3XJSaiBp4+BK0uPmXm1jwGtn5L3dh9GhZWrJkLVkT9GtTb0IKzaNDGWg+MLa6CTrm+fPhGpVjy7FTKUeBlCu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8" customFormat="1" ht="45" customHeight="1">
      <c r="B3" s="291"/>
      <c r="C3" s="420" t="s">
        <v>1224</v>
      </c>
      <c r="D3" s="420"/>
      <c r="E3" s="420"/>
      <c r="F3" s="420"/>
      <c r="G3" s="420"/>
      <c r="H3" s="420"/>
      <c r="I3" s="420"/>
      <c r="J3" s="420"/>
      <c r="K3" s="292"/>
    </row>
    <row r="4" spans="2:11" s="1" customFormat="1" ht="25.5" customHeight="1">
      <c r="B4" s="293"/>
      <c r="C4" s="425" t="s">
        <v>1225</v>
      </c>
      <c r="D4" s="425"/>
      <c r="E4" s="425"/>
      <c r="F4" s="425"/>
      <c r="G4" s="425"/>
      <c r="H4" s="425"/>
      <c r="I4" s="425"/>
      <c r="J4" s="425"/>
      <c r="K4" s="294"/>
    </row>
    <row r="5" spans="2:11" s="1" customFormat="1" ht="5.25" customHeight="1">
      <c r="B5" s="293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3"/>
      <c r="C6" s="424" t="s">
        <v>1226</v>
      </c>
      <c r="D6" s="424"/>
      <c r="E6" s="424"/>
      <c r="F6" s="424"/>
      <c r="G6" s="424"/>
      <c r="H6" s="424"/>
      <c r="I6" s="424"/>
      <c r="J6" s="424"/>
      <c r="K6" s="294"/>
    </row>
    <row r="7" spans="2:11" s="1" customFormat="1" ht="15" customHeight="1">
      <c r="B7" s="297"/>
      <c r="C7" s="424" t="s">
        <v>1227</v>
      </c>
      <c r="D7" s="424"/>
      <c r="E7" s="424"/>
      <c r="F7" s="424"/>
      <c r="G7" s="424"/>
      <c r="H7" s="424"/>
      <c r="I7" s="424"/>
      <c r="J7" s="424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424" t="s">
        <v>1228</v>
      </c>
      <c r="D9" s="424"/>
      <c r="E9" s="424"/>
      <c r="F9" s="424"/>
      <c r="G9" s="424"/>
      <c r="H9" s="424"/>
      <c r="I9" s="424"/>
      <c r="J9" s="424"/>
      <c r="K9" s="294"/>
    </row>
    <row r="10" spans="2:11" s="1" customFormat="1" ht="15" customHeight="1">
      <c r="B10" s="297"/>
      <c r="C10" s="296"/>
      <c r="D10" s="424" t="s">
        <v>1229</v>
      </c>
      <c r="E10" s="424"/>
      <c r="F10" s="424"/>
      <c r="G10" s="424"/>
      <c r="H10" s="424"/>
      <c r="I10" s="424"/>
      <c r="J10" s="424"/>
      <c r="K10" s="294"/>
    </row>
    <row r="11" spans="2:11" s="1" customFormat="1" ht="15" customHeight="1">
      <c r="B11" s="297"/>
      <c r="C11" s="298"/>
      <c r="D11" s="424" t="s">
        <v>1230</v>
      </c>
      <c r="E11" s="424"/>
      <c r="F11" s="424"/>
      <c r="G11" s="424"/>
      <c r="H11" s="424"/>
      <c r="I11" s="424"/>
      <c r="J11" s="424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1231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424" t="s">
        <v>1232</v>
      </c>
      <c r="E15" s="424"/>
      <c r="F15" s="424"/>
      <c r="G15" s="424"/>
      <c r="H15" s="424"/>
      <c r="I15" s="424"/>
      <c r="J15" s="424"/>
      <c r="K15" s="294"/>
    </row>
    <row r="16" spans="2:11" s="1" customFormat="1" ht="15" customHeight="1">
      <c r="B16" s="297"/>
      <c r="C16" s="298"/>
      <c r="D16" s="424" t="s">
        <v>1233</v>
      </c>
      <c r="E16" s="424"/>
      <c r="F16" s="424"/>
      <c r="G16" s="424"/>
      <c r="H16" s="424"/>
      <c r="I16" s="424"/>
      <c r="J16" s="424"/>
      <c r="K16" s="294"/>
    </row>
    <row r="17" spans="2:11" s="1" customFormat="1" ht="15" customHeight="1">
      <c r="B17" s="297"/>
      <c r="C17" s="298"/>
      <c r="D17" s="424" t="s">
        <v>1234</v>
      </c>
      <c r="E17" s="424"/>
      <c r="F17" s="424"/>
      <c r="G17" s="424"/>
      <c r="H17" s="424"/>
      <c r="I17" s="424"/>
      <c r="J17" s="424"/>
      <c r="K17" s="294"/>
    </row>
    <row r="18" spans="2:11" s="1" customFormat="1" ht="15" customHeight="1">
      <c r="B18" s="297"/>
      <c r="C18" s="298"/>
      <c r="D18" s="298"/>
      <c r="E18" s="300" t="s">
        <v>91</v>
      </c>
      <c r="F18" s="424" t="s">
        <v>1235</v>
      </c>
      <c r="G18" s="424"/>
      <c r="H18" s="424"/>
      <c r="I18" s="424"/>
      <c r="J18" s="424"/>
      <c r="K18" s="294"/>
    </row>
    <row r="19" spans="2:11" s="1" customFormat="1" ht="15" customHeight="1">
      <c r="B19" s="297"/>
      <c r="C19" s="298"/>
      <c r="D19" s="298"/>
      <c r="E19" s="300" t="s">
        <v>1236</v>
      </c>
      <c r="F19" s="424" t="s">
        <v>1237</v>
      </c>
      <c r="G19" s="424"/>
      <c r="H19" s="424"/>
      <c r="I19" s="424"/>
      <c r="J19" s="424"/>
      <c r="K19" s="294"/>
    </row>
    <row r="20" spans="2:11" s="1" customFormat="1" ht="15" customHeight="1">
      <c r="B20" s="297"/>
      <c r="C20" s="298"/>
      <c r="D20" s="298"/>
      <c r="E20" s="300" t="s">
        <v>1238</v>
      </c>
      <c r="F20" s="424" t="s">
        <v>1239</v>
      </c>
      <c r="G20" s="424"/>
      <c r="H20" s="424"/>
      <c r="I20" s="424"/>
      <c r="J20" s="424"/>
      <c r="K20" s="294"/>
    </row>
    <row r="21" spans="2:11" s="1" customFormat="1" ht="15" customHeight="1">
      <c r="B21" s="297"/>
      <c r="C21" s="298"/>
      <c r="D21" s="298"/>
      <c r="E21" s="300" t="s">
        <v>85</v>
      </c>
      <c r="F21" s="424" t="s">
        <v>1240</v>
      </c>
      <c r="G21" s="424"/>
      <c r="H21" s="424"/>
      <c r="I21" s="424"/>
      <c r="J21" s="424"/>
      <c r="K21" s="294"/>
    </row>
    <row r="22" spans="2:11" s="1" customFormat="1" ht="15" customHeight="1">
      <c r="B22" s="297"/>
      <c r="C22" s="298"/>
      <c r="D22" s="298"/>
      <c r="E22" s="300" t="s">
        <v>1241</v>
      </c>
      <c r="F22" s="424" t="s">
        <v>1242</v>
      </c>
      <c r="G22" s="424"/>
      <c r="H22" s="424"/>
      <c r="I22" s="424"/>
      <c r="J22" s="424"/>
      <c r="K22" s="294"/>
    </row>
    <row r="23" spans="2:11" s="1" customFormat="1" ht="15" customHeight="1">
      <c r="B23" s="297"/>
      <c r="C23" s="298"/>
      <c r="D23" s="298"/>
      <c r="E23" s="300" t="s">
        <v>1243</v>
      </c>
      <c r="F23" s="424" t="s">
        <v>1244</v>
      </c>
      <c r="G23" s="424"/>
      <c r="H23" s="424"/>
      <c r="I23" s="424"/>
      <c r="J23" s="424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424" t="s">
        <v>1245</v>
      </c>
      <c r="D25" s="424"/>
      <c r="E25" s="424"/>
      <c r="F25" s="424"/>
      <c r="G25" s="424"/>
      <c r="H25" s="424"/>
      <c r="I25" s="424"/>
      <c r="J25" s="424"/>
      <c r="K25" s="294"/>
    </row>
    <row r="26" spans="2:11" s="1" customFormat="1" ht="15" customHeight="1">
      <c r="B26" s="297"/>
      <c r="C26" s="424" t="s">
        <v>1246</v>
      </c>
      <c r="D26" s="424"/>
      <c r="E26" s="424"/>
      <c r="F26" s="424"/>
      <c r="G26" s="424"/>
      <c r="H26" s="424"/>
      <c r="I26" s="424"/>
      <c r="J26" s="424"/>
      <c r="K26" s="294"/>
    </row>
    <row r="27" spans="2:11" s="1" customFormat="1" ht="15" customHeight="1">
      <c r="B27" s="297"/>
      <c r="C27" s="296"/>
      <c r="D27" s="424" t="s">
        <v>1247</v>
      </c>
      <c r="E27" s="424"/>
      <c r="F27" s="424"/>
      <c r="G27" s="424"/>
      <c r="H27" s="424"/>
      <c r="I27" s="424"/>
      <c r="J27" s="424"/>
      <c r="K27" s="294"/>
    </row>
    <row r="28" spans="2:11" s="1" customFormat="1" ht="15" customHeight="1">
      <c r="B28" s="297"/>
      <c r="C28" s="298"/>
      <c r="D28" s="424" t="s">
        <v>1248</v>
      </c>
      <c r="E28" s="424"/>
      <c r="F28" s="424"/>
      <c r="G28" s="424"/>
      <c r="H28" s="424"/>
      <c r="I28" s="424"/>
      <c r="J28" s="424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424" t="s">
        <v>1249</v>
      </c>
      <c r="E30" s="424"/>
      <c r="F30" s="424"/>
      <c r="G30" s="424"/>
      <c r="H30" s="424"/>
      <c r="I30" s="424"/>
      <c r="J30" s="424"/>
      <c r="K30" s="294"/>
    </row>
    <row r="31" spans="2:11" s="1" customFormat="1" ht="15" customHeight="1">
      <c r="B31" s="297"/>
      <c r="C31" s="298"/>
      <c r="D31" s="424" t="s">
        <v>1250</v>
      </c>
      <c r="E31" s="424"/>
      <c r="F31" s="424"/>
      <c r="G31" s="424"/>
      <c r="H31" s="424"/>
      <c r="I31" s="424"/>
      <c r="J31" s="424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424" t="s">
        <v>1251</v>
      </c>
      <c r="E33" s="424"/>
      <c r="F33" s="424"/>
      <c r="G33" s="424"/>
      <c r="H33" s="424"/>
      <c r="I33" s="424"/>
      <c r="J33" s="424"/>
      <c r="K33" s="294"/>
    </row>
    <row r="34" spans="2:11" s="1" customFormat="1" ht="15" customHeight="1">
      <c r="B34" s="297"/>
      <c r="C34" s="298"/>
      <c r="D34" s="424" t="s">
        <v>1252</v>
      </c>
      <c r="E34" s="424"/>
      <c r="F34" s="424"/>
      <c r="G34" s="424"/>
      <c r="H34" s="424"/>
      <c r="I34" s="424"/>
      <c r="J34" s="424"/>
      <c r="K34" s="294"/>
    </row>
    <row r="35" spans="2:11" s="1" customFormat="1" ht="15" customHeight="1">
      <c r="B35" s="297"/>
      <c r="C35" s="298"/>
      <c r="D35" s="424" t="s">
        <v>1253</v>
      </c>
      <c r="E35" s="424"/>
      <c r="F35" s="424"/>
      <c r="G35" s="424"/>
      <c r="H35" s="424"/>
      <c r="I35" s="424"/>
      <c r="J35" s="424"/>
      <c r="K35" s="294"/>
    </row>
    <row r="36" spans="2:11" s="1" customFormat="1" ht="15" customHeight="1">
      <c r="B36" s="297"/>
      <c r="C36" s="298"/>
      <c r="D36" s="296"/>
      <c r="E36" s="299" t="s">
        <v>113</v>
      </c>
      <c r="F36" s="296"/>
      <c r="G36" s="424" t="s">
        <v>1254</v>
      </c>
      <c r="H36" s="424"/>
      <c r="I36" s="424"/>
      <c r="J36" s="424"/>
      <c r="K36" s="294"/>
    </row>
    <row r="37" spans="2:11" s="1" customFormat="1" ht="30.75" customHeight="1">
      <c r="B37" s="297"/>
      <c r="C37" s="298"/>
      <c r="D37" s="296"/>
      <c r="E37" s="299" t="s">
        <v>1255</v>
      </c>
      <c r="F37" s="296"/>
      <c r="G37" s="424" t="s">
        <v>1256</v>
      </c>
      <c r="H37" s="424"/>
      <c r="I37" s="424"/>
      <c r="J37" s="424"/>
      <c r="K37" s="294"/>
    </row>
    <row r="38" spans="2:11" s="1" customFormat="1" ht="15" customHeight="1">
      <c r="B38" s="297"/>
      <c r="C38" s="298"/>
      <c r="D38" s="296"/>
      <c r="E38" s="299" t="s">
        <v>59</v>
      </c>
      <c r="F38" s="296"/>
      <c r="G38" s="424" t="s">
        <v>1257</v>
      </c>
      <c r="H38" s="424"/>
      <c r="I38" s="424"/>
      <c r="J38" s="424"/>
      <c r="K38" s="294"/>
    </row>
    <row r="39" spans="2:11" s="1" customFormat="1" ht="15" customHeight="1">
      <c r="B39" s="297"/>
      <c r="C39" s="298"/>
      <c r="D39" s="296"/>
      <c r="E39" s="299" t="s">
        <v>60</v>
      </c>
      <c r="F39" s="296"/>
      <c r="G39" s="424" t="s">
        <v>1258</v>
      </c>
      <c r="H39" s="424"/>
      <c r="I39" s="424"/>
      <c r="J39" s="424"/>
      <c r="K39" s="294"/>
    </row>
    <row r="40" spans="2:11" s="1" customFormat="1" ht="15" customHeight="1">
      <c r="B40" s="297"/>
      <c r="C40" s="298"/>
      <c r="D40" s="296"/>
      <c r="E40" s="299" t="s">
        <v>114</v>
      </c>
      <c r="F40" s="296"/>
      <c r="G40" s="424" t="s">
        <v>1259</v>
      </c>
      <c r="H40" s="424"/>
      <c r="I40" s="424"/>
      <c r="J40" s="424"/>
      <c r="K40" s="294"/>
    </row>
    <row r="41" spans="2:11" s="1" customFormat="1" ht="15" customHeight="1">
      <c r="B41" s="297"/>
      <c r="C41" s="298"/>
      <c r="D41" s="296"/>
      <c r="E41" s="299" t="s">
        <v>115</v>
      </c>
      <c r="F41" s="296"/>
      <c r="G41" s="424" t="s">
        <v>1260</v>
      </c>
      <c r="H41" s="424"/>
      <c r="I41" s="424"/>
      <c r="J41" s="424"/>
      <c r="K41" s="294"/>
    </row>
    <row r="42" spans="2:11" s="1" customFormat="1" ht="15" customHeight="1">
      <c r="B42" s="297"/>
      <c r="C42" s="298"/>
      <c r="D42" s="296"/>
      <c r="E42" s="299" t="s">
        <v>1261</v>
      </c>
      <c r="F42" s="296"/>
      <c r="G42" s="424" t="s">
        <v>1262</v>
      </c>
      <c r="H42" s="424"/>
      <c r="I42" s="424"/>
      <c r="J42" s="424"/>
      <c r="K42" s="294"/>
    </row>
    <row r="43" spans="2:11" s="1" customFormat="1" ht="15" customHeight="1">
      <c r="B43" s="297"/>
      <c r="C43" s="298"/>
      <c r="D43" s="296"/>
      <c r="E43" s="299"/>
      <c r="F43" s="296"/>
      <c r="G43" s="424" t="s">
        <v>1263</v>
      </c>
      <c r="H43" s="424"/>
      <c r="I43" s="424"/>
      <c r="J43" s="424"/>
      <c r="K43" s="294"/>
    </row>
    <row r="44" spans="2:11" s="1" customFormat="1" ht="15" customHeight="1">
      <c r="B44" s="297"/>
      <c r="C44" s="298"/>
      <c r="D44" s="296"/>
      <c r="E44" s="299" t="s">
        <v>1264</v>
      </c>
      <c r="F44" s="296"/>
      <c r="G44" s="424" t="s">
        <v>1265</v>
      </c>
      <c r="H44" s="424"/>
      <c r="I44" s="424"/>
      <c r="J44" s="424"/>
      <c r="K44" s="294"/>
    </row>
    <row r="45" spans="2:11" s="1" customFormat="1" ht="15" customHeight="1">
      <c r="B45" s="297"/>
      <c r="C45" s="298"/>
      <c r="D45" s="296"/>
      <c r="E45" s="299" t="s">
        <v>117</v>
      </c>
      <c r="F45" s="296"/>
      <c r="G45" s="424" t="s">
        <v>1266</v>
      </c>
      <c r="H45" s="424"/>
      <c r="I45" s="424"/>
      <c r="J45" s="424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424" t="s">
        <v>1267</v>
      </c>
      <c r="E47" s="424"/>
      <c r="F47" s="424"/>
      <c r="G47" s="424"/>
      <c r="H47" s="424"/>
      <c r="I47" s="424"/>
      <c r="J47" s="424"/>
      <c r="K47" s="294"/>
    </row>
    <row r="48" spans="2:11" s="1" customFormat="1" ht="15" customHeight="1">
      <c r="B48" s="297"/>
      <c r="C48" s="298"/>
      <c r="D48" s="298"/>
      <c r="E48" s="424" t="s">
        <v>1268</v>
      </c>
      <c r="F48" s="424"/>
      <c r="G48" s="424"/>
      <c r="H48" s="424"/>
      <c r="I48" s="424"/>
      <c r="J48" s="424"/>
      <c r="K48" s="294"/>
    </row>
    <row r="49" spans="2:11" s="1" customFormat="1" ht="15" customHeight="1">
      <c r="B49" s="297"/>
      <c r="C49" s="298"/>
      <c r="D49" s="298"/>
      <c r="E49" s="424" t="s">
        <v>1269</v>
      </c>
      <c r="F49" s="424"/>
      <c r="G49" s="424"/>
      <c r="H49" s="424"/>
      <c r="I49" s="424"/>
      <c r="J49" s="424"/>
      <c r="K49" s="294"/>
    </row>
    <row r="50" spans="2:11" s="1" customFormat="1" ht="15" customHeight="1">
      <c r="B50" s="297"/>
      <c r="C50" s="298"/>
      <c r="D50" s="298"/>
      <c r="E50" s="424" t="s">
        <v>1270</v>
      </c>
      <c r="F50" s="424"/>
      <c r="G50" s="424"/>
      <c r="H50" s="424"/>
      <c r="I50" s="424"/>
      <c r="J50" s="424"/>
      <c r="K50" s="294"/>
    </row>
    <row r="51" spans="2:11" s="1" customFormat="1" ht="15" customHeight="1">
      <c r="B51" s="297"/>
      <c r="C51" s="298"/>
      <c r="D51" s="424" t="s">
        <v>1271</v>
      </c>
      <c r="E51" s="424"/>
      <c r="F51" s="424"/>
      <c r="G51" s="424"/>
      <c r="H51" s="424"/>
      <c r="I51" s="424"/>
      <c r="J51" s="424"/>
      <c r="K51" s="294"/>
    </row>
    <row r="52" spans="2:11" s="1" customFormat="1" ht="25.5" customHeight="1">
      <c r="B52" s="293"/>
      <c r="C52" s="425" t="s">
        <v>1272</v>
      </c>
      <c r="D52" s="425"/>
      <c r="E52" s="425"/>
      <c r="F52" s="425"/>
      <c r="G52" s="425"/>
      <c r="H52" s="425"/>
      <c r="I52" s="425"/>
      <c r="J52" s="425"/>
      <c r="K52" s="294"/>
    </row>
    <row r="53" spans="2:11" s="1" customFormat="1" ht="5.25" customHeight="1">
      <c r="B53" s="293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3"/>
      <c r="C54" s="424" t="s">
        <v>1273</v>
      </c>
      <c r="D54" s="424"/>
      <c r="E54" s="424"/>
      <c r="F54" s="424"/>
      <c r="G54" s="424"/>
      <c r="H54" s="424"/>
      <c r="I54" s="424"/>
      <c r="J54" s="424"/>
      <c r="K54" s="294"/>
    </row>
    <row r="55" spans="2:11" s="1" customFormat="1" ht="15" customHeight="1">
      <c r="B55" s="293"/>
      <c r="C55" s="424" t="s">
        <v>1274</v>
      </c>
      <c r="D55" s="424"/>
      <c r="E55" s="424"/>
      <c r="F55" s="424"/>
      <c r="G55" s="424"/>
      <c r="H55" s="424"/>
      <c r="I55" s="424"/>
      <c r="J55" s="424"/>
      <c r="K55" s="294"/>
    </row>
    <row r="56" spans="2:11" s="1" customFormat="1" ht="12.75" customHeight="1">
      <c r="B56" s="293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3"/>
      <c r="C57" s="424" t="s">
        <v>1275</v>
      </c>
      <c r="D57" s="424"/>
      <c r="E57" s="424"/>
      <c r="F57" s="424"/>
      <c r="G57" s="424"/>
      <c r="H57" s="424"/>
      <c r="I57" s="424"/>
      <c r="J57" s="424"/>
      <c r="K57" s="294"/>
    </row>
    <row r="58" spans="2:11" s="1" customFormat="1" ht="15" customHeight="1">
      <c r="B58" s="293"/>
      <c r="C58" s="298"/>
      <c r="D58" s="424" t="s">
        <v>1276</v>
      </c>
      <c r="E58" s="424"/>
      <c r="F58" s="424"/>
      <c r="G58" s="424"/>
      <c r="H58" s="424"/>
      <c r="I58" s="424"/>
      <c r="J58" s="424"/>
      <c r="K58" s="294"/>
    </row>
    <row r="59" spans="2:11" s="1" customFormat="1" ht="15" customHeight="1">
      <c r="B59" s="293"/>
      <c r="C59" s="298"/>
      <c r="D59" s="424" t="s">
        <v>1277</v>
      </c>
      <c r="E59" s="424"/>
      <c r="F59" s="424"/>
      <c r="G59" s="424"/>
      <c r="H59" s="424"/>
      <c r="I59" s="424"/>
      <c r="J59" s="424"/>
      <c r="K59" s="294"/>
    </row>
    <row r="60" spans="2:11" s="1" customFormat="1" ht="15" customHeight="1">
      <c r="B60" s="293"/>
      <c r="C60" s="298"/>
      <c r="D60" s="424" t="s">
        <v>1278</v>
      </c>
      <c r="E60" s="424"/>
      <c r="F60" s="424"/>
      <c r="G60" s="424"/>
      <c r="H60" s="424"/>
      <c r="I60" s="424"/>
      <c r="J60" s="424"/>
      <c r="K60" s="294"/>
    </row>
    <row r="61" spans="2:11" s="1" customFormat="1" ht="15" customHeight="1">
      <c r="B61" s="293"/>
      <c r="C61" s="298"/>
      <c r="D61" s="424" t="s">
        <v>1279</v>
      </c>
      <c r="E61" s="424"/>
      <c r="F61" s="424"/>
      <c r="G61" s="424"/>
      <c r="H61" s="424"/>
      <c r="I61" s="424"/>
      <c r="J61" s="424"/>
      <c r="K61" s="294"/>
    </row>
    <row r="62" spans="2:11" s="1" customFormat="1" ht="15" customHeight="1">
      <c r="B62" s="293"/>
      <c r="C62" s="298"/>
      <c r="D62" s="426" t="s">
        <v>1280</v>
      </c>
      <c r="E62" s="426"/>
      <c r="F62" s="426"/>
      <c r="G62" s="426"/>
      <c r="H62" s="426"/>
      <c r="I62" s="426"/>
      <c r="J62" s="426"/>
      <c r="K62" s="294"/>
    </row>
    <row r="63" spans="2:11" s="1" customFormat="1" ht="15" customHeight="1">
      <c r="B63" s="293"/>
      <c r="C63" s="298"/>
      <c r="D63" s="424" t="s">
        <v>1281</v>
      </c>
      <c r="E63" s="424"/>
      <c r="F63" s="424"/>
      <c r="G63" s="424"/>
      <c r="H63" s="424"/>
      <c r="I63" s="424"/>
      <c r="J63" s="424"/>
      <c r="K63" s="294"/>
    </row>
    <row r="64" spans="2:11" s="1" customFormat="1" ht="12.75" customHeight="1">
      <c r="B64" s="293"/>
      <c r="C64" s="298"/>
      <c r="D64" s="298"/>
      <c r="E64" s="301"/>
      <c r="F64" s="298"/>
      <c r="G64" s="298"/>
      <c r="H64" s="298"/>
      <c r="I64" s="298"/>
      <c r="J64" s="298"/>
      <c r="K64" s="294"/>
    </row>
    <row r="65" spans="2:11" s="1" customFormat="1" ht="15" customHeight="1">
      <c r="B65" s="293"/>
      <c r="C65" s="298"/>
      <c r="D65" s="424" t="s">
        <v>1282</v>
      </c>
      <c r="E65" s="424"/>
      <c r="F65" s="424"/>
      <c r="G65" s="424"/>
      <c r="H65" s="424"/>
      <c r="I65" s="424"/>
      <c r="J65" s="424"/>
      <c r="K65" s="294"/>
    </row>
    <row r="66" spans="2:11" s="1" customFormat="1" ht="15" customHeight="1">
      <c r="B66" s="293"/>
      <c r="C66" s="298"/>
      <c r="D66" s="426" t="s">
        <v>1283</v>
      </c>
      <c r="E66" s="426"/>
      <c r="F66" s="426"/>
      <c r="G66" s="426"/>
      <c r="H66" s="426"/>
      <c r="I66" s="426"/>
      <c r="J66" s="426"/>
      <c r="K66" s="294"/>
    </row>
    <row r="67" spans="2:11" s="1" customFormat="1" ht="15" customHeight="1">
      <c r="B67" s="293"/>
      <c r="C67" s="298"/>
      <c r="D67" s="424" t="s">
        <v>1284</v>
      </c>
      <c r="E67" s="424"/>
      <c r="F67" s="424"/>
      <c r="G67" s="424"/>
      <c r="H67" s="424"/>
      <c r="I67" s="424"/>
      <c r="J67" s="424"/>
      <c r="K67" s="294"/>
    </row>
    <row r="68" spans="2:11" s="1" customFormat="1" ht="15" customHeight="1">
      <c r="B68" s="293"/>
      <c r="C68" s="298"/>
      <c r="D68" s="424" t="s">
        <v>1285</v>
      </c>
      <c r="E68" s="424"/>
      <c r="F68" s="424"/>
      <c r="G68" s="424"/>
      <c r="H68" s="424"/>
      <c r="I68" s="424"/>
      <c r="J68" s="424"/>
      <c r="K68" s="294"/>
    </row>
    <row r="69" spans="2:11" s="1" customFormat="1" ht="15" customHeight="1">
      <c r="B69" s="293"/>
      <c r="C69" s="298"/>
      <c r="D69" s="424" t="s">
        <v>1286</v>
      </c>
      <c r="E69" s="424"/>
      <c r="F69" s="424"/>
      <c r="G69" s="424"/>
      <c r="H69" s="424"/>
      <c r="I69" s="424"/>
      <c r="J69" s="424"/>
      <c r="K69" s="294"/>
    </row>
    <row r="70" spans="2:11" s="1" customFormat="1" ht="15" customHeight="1">
      <c r="B70" s="293"/>
      <c r="C70" s="298"/>
      <c r="D70" s="424" t="s">
        <v>1287</v>
      </c>
      <c r="E70" s="424"/>
      <c r="F70" s="424"/>
      <c r="G70" s="424"/>
      <c r="H70" s="424"/>
      <c r="I70" s="424"/>
      <c r="J70" s="424"/>
      <c r="K70" s="294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419" t="s">
        <v>1288</v>
      </c>
      <c r="D75" s="419"/>
      <c r="E75" s="419"/>
      <c r="F75" s="419"/>
      <c r="G75" s="419"/>
      <c r="H75" s="419"/>
      <c r="I75" s="419"/>
      <c r="J75" s="419"/>
      <c r="K75" s="311"/>
    </row>
    <row r="76" spans="2:11" s="1" customFormat="1" ht="17.25" customHeight="1">
      <c r="B76" s="310"/>
      <c r="C76" s="312" t="s">
        <v>1289</v>
      </c>
      <c r="D76" s="312"/>
      <c r="E76" s="312"/>
      <c r="F76" s="312" t="s">
        <v>1290</v>
      </c>
      <c r="G76" s="313"/>
      <c r="H76" s="312" t="s">
        <v>60</v>
      </c>
      <c r="I76" s="312" t="s">
        <v>63</v>
      </c>
      <c r="J76" s="312" t="s">
        <v>1291</v>
      </c>
      <c r="K76" s="311"/>
    </row>
    <row r="77" spans="2:11" s="1" customFormat="1" ht="17.25" customHeight="1">
      <c r="B77" s="310"/>
      <c r="C77" s="314" t="s">
        <v>1292</v>
      </c>
      <c r="D77" s="314"/>
      <c r="E77" s="314"/>
      <c r="F77" s="315" t="s">
        <v>1293</v>
      </c>
      <c r="G77" s="316"/>
      <c r="H77" s="314"/>
      <c r="I77" s="314"/>
      <c r="J77" s="314" t="s">
        <v>1294</v>
      </c>
      <c r="K77" s="311"/>
    </row>
    <row r="78" spans="2:11" s="1" customFormat="1" ht="5.25" customHeight="1">
      <c r="B78" s="310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10"/>
      <c r="C79" s="299" t="s">
        <v>59</v>
      </c>
      <c r="D79" s="319"/>
      <c r="E79" s="319"/>
      <c r="F79" s="320" t="s">
        <v>1295</v>
      </c>
      <c r="G79" s="321"/>
      <c r="H79" s="299" t="s">
        <v>1296</v>
      </c>
      <c r="I79" s="299" t="s">
        <v>1297</v>
      </c>
      <c r="J79" s="299">
        <v>20</v>
      </c>
      <c r="K79" s="311"/>
    </row>
    <row r="80" spans="2:11" s="1" customFormat="1" ht="15" customHeight="1">
      <c r="B80" s="310"/>
      <c r="C80" s="299" t="s">
        <v>1298</v>
      </c>
      <c r="D80" s="299"/>
      <c r="E80" s="299"/>
      <c r="F80" s="320" t="s">
        <v>1295</v>
      </c>
      <c r="G80" s="321"/>
      <c r="H80" s="299" t="s">
        <v>1299</v>
      </c>
      <c r="I80" s="299" t="s">
        <v>1297</v>
      </c>
      <c r="J80" s="299">
        <v>120</v>
      </c>
      <c r="K80" s="311"/>
    </row>
    <row r="81" spans="2:11" s="1" customFormat="1" ht="15" customHeight="1">
      <c r="B81" s="322"/>
      <c r="C81" s="299" t="s">
        <v>1300</v>
      </c>
      <c r="D81" s="299"/>
      <c r="E81" s="299"/>
      <c r="F81" s="320" t="s">
        <v>1301</v>
      </c>
      <c r="G81" s="321"/>
      <c r="H81" s="299" t="s">
        <v>1302</v>
      </c>
      <c r="I81" s="299" t="s">
        <v>1297</v>
      </c>
      <c r="J81" s="299">
        <v>50</v>
      </c>
      <c r="K81" s="311"/>
    </row>
    <row r="82" spans="2:11" s="1" customFormat="1" ht="15" customHeight="1">
      <c r="B82" s="322"/>
      <c r="C82" s="299" t="s">
        <v>1303</v>
      </c>
      <c r="D82" s="299"/>
      <c r="E82" s="299"/>
      <c r="F82" s="320" t="s">
        <v>1295</v>
      </c>
      <c r="G82" s="321"/>
      <c r="H82" s="299" t="s">
        <v>1304</v>
      </c>
      <c r="I82" s="299" t="s">
        <v>1305</v>
      </c>
      <c r="J82" s="299"/>
      <c r="K82" s="311"/>
    </row>
    <row r="83" spans="2:11" s="1" customFormat="1" ht="15" customHeight="1">
      <c r="B83" s="322"/>
      <c r="C83" s="323" t="s">
        <v>1306</v>
      </c>
      <c r="D83" s="323"/>
      <c r="E83" s="323"/>
      <c r="F83" s="324" t="s">
        <v>1301</v>
      </c>
      <c r="G83" s="323"/>
      <c r="H83" s="323" t="s">
        <v>1307</v>
      </c>
      <c r="I83" s="323" t="s">
        <v>1297</v>
      </c>
      <c r="J83" s="323">
        <v>15</v>
      </c>
      <c r="K83" s="311"/>
    </row>
    <row r="84" spans="2:11" s="1" customFormat="1" ht="15" customHeight="1">
      <c r="B84" s="322"/>
      <c r="C84" s="323" t="s">
        <v>1308</v>
      </c>
      <c r="D84" s="323"/>
      <c r="E84" s="323"/>
      <c r="F84" s="324" t="s">
        <v>1301</v>
      </c>
      <c r="G84" s="323"/>
      <c r="H84" s="323" t="s">
        <v>1309</v>
      </c>
      <c r="I84" s="323" t="s">
        <v>1297</v>
      </c>
      <c r="J84" s="323">
        <v>15</v>
      </c>
      <c r="K84" s="311"/>
    </row>
    <row r="85" spans="2:11" s="1" customFormat="1" ht="15" customHeight="1">
      <c r="B85" s="322"/>
      <c r="C85" s="323" t="s">
        <v>1310</v>
      </c>
      <c r="D85" s="323"/>
      <c r="E85" s="323"/>
      <c r="F85" s="324" t="s">
        <v>1301</v>
      </c>
      <c r="G85" s="323"/>
      <c r="H85" s="323" t="s">
        <v>1311</v>
      </c>
      <c r="I85" s="323" t="s">
        <v>1297</v>
      </c>
      <c r="J85" s="323">
        <v>20</v>
      </c>
      <c r="K85" s="311"/>
    </row>
    <row r="86" spans="2:11" s="1" customFormat="1" ht="15" customHeight="1">
      <c r="B86" s="322"/>
      <c r="C86" s="323" t="s">
        <v>1312</v>
      </c>
      <c r="D86" s="323"/>
      <c r="E86" s="323"/>
      <c r="F86" s="324" t="s">
        <v>1301</v>
      </c>
      <c r="G86" s="323"/>
      <c r="H86" s="323" t="s">
        <v>1313</v>
      </c>
      <c r="I86" s="323" t="s">
        <v>1297</v>
      </c>
      <c r="J86" s="323">
        <v>20</v>
      </c>
      <c r="K86" s="311"/>
    </row>
    <row r="87" spans="2:11" s="1" customFormat="1" ht="15" customHeight="1">
      <c r="B87" s="322"/>
      <c r="C87" s="299" t="s">
        <v>1314</v>
      </c>
      <c r="D87" s="299"/>
      <c r="E87" s="299"/>
      <c r="F87" s="320" t="s">
        <v>1301</v>
      </c>
      <c r="G87" s="321"/>
      <c r="H87" s="299" t="s">
        <v>1315</v>
      </c>
      <c r="I87" s="299" t="s">
        <v>1297</v>
      </c>
      <c r="J87" s="299">
        <v>50</v>
      </c>
      <c r="K87" s="311"/>
    </row>
    <row r="88" spans="2:11" s="1" customFormat="1" ht="15" customHeight="1">
      <c r="B88" s="322"/>
      <c r="C88" s="299" t="s">
        <v>1316</v>
      </c>
      <c r="D88" s="299"/>
      <c r="E88" s="299"/>
      <c r="F88" s="320" t="s">
        <v>1301</v>
      </c>
      <c r="G88" s="321"/>
      <c r="H88" s="299" t="s">
        <v>1317</v>
      </c>
      <c r="I88" s="299" t="s">
        <v>1297</v>
      </c>
      <c r="J88" s="299">
        <v>20</v>
      </c>
      <c r="K88" s="311"/>
    </row>
    <row r="89" spans="2:11" s="1" customFormat="1" ht="15" customHeight="1">
      <c r="B89" s="322"/>
      <c r="C89" s="299" t="s">
        <v>1318</v>
      </c>
      <c r="D89" s="299"/>
      <c r="E89" s="299"/>
      <c r="F89" s="320" t="s">
        <v>1301</v>
      </c>
      <c r="G89" s="321"/>
      <c r="H89" s="299" t="s">
        <v>1319</v>
      </c>
      <c r="I89" s="299" t="s">
        <v>1297</v>
      </c>
      <c r="J89" s="299">
        <v>20</v>
      </c>
      <c r="K89" s="311"/>
    </row>
    <row r="90" spans="2:11" s="1" customFormat="1" ht="15" customHeight="1">
      <c r="B90" s="322"/>
      <c r="C90" s="299" t="s">
        <v>1320</v>
      </c>
      <c r="D90" s="299"/>
      <c r="E90" s="299"/>
      <c r="F90" s="320" t="s">
        <v>1301</v>
      </c>
      <c r="G90" s="321"/>
      <c r="H90" s="299" t="s">
        <v>1321</v>
      </c>
      <c r="I90" s="299" t="s">
        <v>1297</v>
      </c>
      <c r="J90" s="299">
        <v>50</v>
      </c>
      <c r="K90" s="311"/>
    </row>
    <row r="91" spans="2:11" s="1" customFormat="1" ht="15" customHeight="1">
      <c r="B91" s="322"/>
      <c r="C91" s="299" t="s">
        <v>1322</v>
      </c>
      <c r="D91" s="299"/>
      <c r="E91" s="299"/>
      <c r="F91" s="320" t="s">
        <v>1301</v>
      </c>
      <c r="G91" s="321"/>
      <c r="H91" s="299" t="s">
        <v>1322</v>
      </c>
      <c r="I91" s="299" t="s">
        <v>1297</v>
      </c>
      <c r="J91" s="299">
        <v>50</v>
      </c>
      <c r="K91" s="311"/>
    </row>
    <row r="92" spans="2:11" s="1" customFormat="1" ht="15" customHeight="1">
      <c r="B92" s="322"/>
      <c r="C92" s="299" t="s">
        <v>1323</v>
      </c>
      <c r="D92" s="299"/>
      <c r="E92" s="299"/>
      <c r="F92" s="320" t="s">
        <v>1301</v>
      </c>
      <c r="G92" s="321"/>
      <c r="H92" s="299" t="s">
        <v>1324</v>
      </c>
      <c r="I92" s="299" t="s">
        <v>1297</v>
      </c>
      <c r="J92" s="299">
        <v>255</v>
      </c>
      <c r="K92" s="311"/>
    </row>
    <row r="93" spans="2:11" s="1" customFormat="1" ht="15" customHeight="1">
      <c r="B93" s="322"/>
      <c r="C93" s="299" t="s">
        <v>1325</v>
      </c>
      <c r="D93" s="299"/>
      <c r="E93" s="299"/>
      <c r="F93" s="320" t="s">
        <v>1295</v>
      </c>
      <c r="G93" s="321"/>
      <c r="H93" s="299" t="s">
        <v>1326</v>
      </c>
      <c r="I93" s="299" t="s">
        <v>1327</v>
      </c>
      <c r="J93" s="299"/>
      <c r="K93" s="311"/>
    </row>
    <row r="94" spans="2:11" s="1" customFormat="1" ht="15" customHeight="1">
      <c r="B94" s="322"/>
      <c r="C94" s="299" t="s">
        <v>1328</v>
      </c>
      <c r="D94" s="299"/>
      <c r="E94" s="299"/>
      <c r="F94" s="320" t="s">
        <v>1295</v>
      </c>
      <c r="G94" s="321"/>
      <c r="H94" s="299" t="s">
        <v>1329</v>
      </c>
      <c r="I94" s="299" t="s">
        <v>1330</v>
      </c>
      <c r="J94" s="299"/>
      <c r="K94" s="311"/>
    </row>
    <row r="95" spans="2:11" s="1" customFormat="1" ht="15" customHeight="1">
      <c r="B95" s="322"/>
      <c r="C95" s="299" t="s">
        <v>1331</v>
      </c>
      <c r="D95" s="299"/>
      <c r="E95" s="299"/>
      <c r="F95" s="320" t="s">
        <v>1295</v>
      </c>
      <c r="G95" s="321"/>
      <c r="H95" s="299" t="s">
        <v>1331</v>
      </c>
      <c r="I95" s="299" t="s">
        <v>1330</v>
      </c>
      <c r="J95" s="299"/>
      <c r="K95" s="311"/>
    </row>
    <row r="96" spans="2:11" s="1" customFormat="1" ht="15" customHeight="1">
      <c r="B96" s="322"/>
      <c r="C96" s="299" t="s">
        <v>44</v>
      </c>
      <c r="D96" s="299"/>
      <c r="E96" s="299"/>
      <c r="F96" s="320" t="s">
        <v>1295</v>
      </c>
      <c r="G96" s="321"/>
      <c r="H96" s="299" t="s">
        <v>1332</v>
      </c>
      <c r="I96" s="299" t="s">
        <v>1330</v>
      </c>
      <c r="J96" s="299"/>
      <c r="K96" s="311"/>
    </row>
    <row r="97" spans="2:11" s="1" customFormat="1" ht="15" customHeight="1">
      <c r="B97" s="322"/>
      <c r="C97" s="299" t="s">
        <v>54</v>
      </c>
      <c r="D97" s="299"/>
      <c r="E97" s="299"/>
      <c r="F97" s="320" t="s">
        <v>1295</v>
      </c>
      <c r="G97" s="321"/>
      <c r="H97" s="299" t="s">
        <v>1333</v>
      </c>
      <c r="I97" s="299" t="s">
        <v>1330</v>
      </c>
      <c r="J97" s="299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419" t="s">
        <v>1334</v>
      </c>
      <c r="D102" s="419"/>
      <c r="E102" s="419"/>
      <c r="F102" s="419"/>
      <c r="G102" s="419"/>
      <c r="H102" s="419"/>
      <c r="I102" s="419"/>
      <c r="J102" s="419"/>
      <c r="K102" s="311"/>
    </row>
    <row r="103" spans="2:11" s="1" customFormat="1" ht="17.25" customHeight="1">
      <c r="B103" s="310"/>
      <c r="C103" s="312" t="s">
        <v>1289</v>
      </c>
      <c r="D103" s="312"/>
      <c r="E103" s="312"/>
      <c r="F103" s="312" t="s">
        <v>1290</v>
      </c>
      <c r="G103" s="313"/>
      <c r="H103" s="312" t="s">
        <v>60</v>
      </c>
      <c r="I103" s="312" t="s">
        <v>63</v>
      </c>
      <c r="J103" s="312" t="s">
        <v>1291</v>
      </c>
      <c r="K103" s="311"/>
    </row>
    <row r="104" spans="2:11" s="1" customFormat="1" ht="17.25" customHeight="1">
      <c r="B104" s="310"/>
      <c r="C104" s="314" t="s">
        <v>1292</v>
      </c>
      <c r="D104" s="314"/>
      <c r="E104" s="314"/>
      <c r="F104" s="315" t="s">
        <v>1293</v>
      </c>
      <c r="G104" s="316"/>
      <c r="H104" s="314"/>
      <c r="I104" s="314"/>
      <c r="J104" s="314" t="s">
        <v>1294</v>
      </c>
      <c r="K104" s="311"/>
    </row>
    <row r="105" spans="2:11" s="1" customFormat="1" ht="5.25" customHeight="1">
      <c r="B105" s="310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10"/>
      <c r="C106" s="299" t="s">
        <v>59</v>
      </c>
      <c r="D106" s="319"/>
      <c r="E106" s="319"/>
      <c r="F106" s="320" t="s">
        <v>1295</v>
      </c>
      <c r="G106" s="299"/>
      <c r="H106" s="299" t="s">
        <v>1335</v>
      </c>
      <c r="I106" s="299" t="s">
        <v>1297</v>
      </c>
      <c r="J106" s="299">
        <v>20</v>
      </c>
      <c r="K106" s="311"/>
    </row>
    <row r="107" spans="2:11" s="1" customFormat="1" ht="15" customHeight="1">
      <c r="B107" s="310"/>
      <c r="C107" s="299" t="s">
        <v>1298</v>
      </c>
      <c r="D107" s="299"/>
      <c r="E107" s="299"/>
      <c r="F107" s="320" t="s">
        <v>1295</v>
      </c>
      <c r="G107" s="299"/>
      <c r="H107" s="299" t="s">
        <v>1335</v>
      </c>
      <c r="I107" s="299" t="s">
        <v>1297</v>
      </c>
      <c r="J107" s="299">
        <v>120</v>
      </c>
      <c r="K107" s="311"/>
    </row>
    <row r="108" spans="2:11" s="1" customFormat="1" ht="15" customHeight="1">
      <c r="B108" s="322"/>
      <c r="C108" s="299" t="s">
        <v>1300</v>
      </c>
      <c r="D108" s="299"/>
      <c r="E108" s="299"/>
      <c r="F108" s="320" t="s">
        <v>1301</v>
      </c>
      <c r="G108" s="299"/>
      <c r="H108" s="299" t="s">
        <v>1335</v>
      </c>
      <c r="I108" s="299" t="s">
        <v>1297</v>
      </c>
      <c r="J108" s="299">
        <v>50</v>
      </c>
      <c r="K108" s="311"/>
    </row>
    <row r="109" spans="2:11" s="1" customFormat="1" ht="15" customHeight="1">
      <c r="B109" s="322"/>
      <c r="C109" s="299" t="s">
        <v>1303</v>
      </c>
      <c r="D109" s="299"/>
      <c r="E109" s="299"/>
      <c r="F109" s="320" t="s">
        <v>1295</v>
      </c>
      <c r="G109" s="299"/>
      <c r="H109" s="299" t="s">
        <v>1335</v>
      </c>
      <c r="I109" s="299" t="s">
        <v>1305</v>
      </c>
      <c r="J109" s="299"/>
      <c r="K109" s="311"/>
    </row>
    <row r="110" spans="2:11" s="1" customFormat="1" ht="15" customHeight="1">
      <c r="B110" s="322"/>
      <c r="C110" s="299" t="s">
        <v>1314</v>
      </c>
      <c r="D110" s="299"/>
      <c r="E110" s="299"/>
      <c r="F110" s="320" t="s">
        <v>1301</v>
      </c>
      <c r="G110" s="299"/>
      <c r="H110" s="299" t="s">
        <v>1335</v>
      </c>
      <c r="I110" s="299" t="s">
        <v>1297</v>
      </c>
      <c r="J110" s="299">
        <v>50</v>
      </c>
      <c r="K110" s="311"/>
    </row>
    <row r="111" spans="2:11" s="1" customFormat="1" ht="15" customHeight="1">
      <c r="B111" s="322"/>
      <c r="C111" s="299" t="s">
        <v>1322</v>
      </c>
      <c r="D111" s="299"/>
      <c r="E111" s="299"/>
      <c r="F111" s="320" t="s">
        <v>1301</v>
      </c>
      <c r="G111" s="299"/>
      <c r="H111" s="299" t="s">
        <v>1335</v>
      </c>
      <c r="I111" s="299" t="s">
        <v>1297</v>
      </c>
      <c r="J111" s="299">
        <v>50</v>
      </c>
      <c r="K111" s="311"/>
    </row>
    <row r="112" spans="2:11" s="1" customFormat="1" ht="15" customHeight="1">
      <c r="B112" s="322"/>
      <c r="C112" s="299" t="s">
        <v>1320</v>
      </c>
      <c r="D112" s="299"/>
      <c r="E112" s="299"/>
      <c r="F112" s="320" t="s">
        <v>1301</v>
      </c>
      <c r="G112" s="299"/>
      <c r="H112" s="299" t="s">
        <v>1335</v>
      </c>
      <c r="I112" s="299" t="s">
        <v>1297</v>
      </c>
      <c r="J112" s="299">
        <v>50</v>
      </c>
      <c r="K112" s="311"/>
    </row>
    <row r="113" spans="2:11" s="1" customFormat="1" ht="15" customHeight="1">
      <c r="B113" s="322"/>
      <c r="C113" s="299" t="s">
        <v>59</v>
      </c>
      <c r="D113" s="299"/>
      <c r="E113" s="299"/>
      <c r="F113" s="320" t="s">
        <v>1295</v>
      </c>
      <c r="G113" s="299"/>
      <c r="H113" s="299" t="s">
        <v>1336</v>
      </c>
      <c r="I113" s="299" t="s">
        <v>1297</v>
      </c>
      <c r="J113" s="299">
        <v>20</v>
      </c>
      <c r="K113" s="311"/>
    </row>
    <row r="114" spans="2:11" s="1" customFormat="1" ht="15" customHeight="1">
      <c r="B114" s="322"/>
      <c r="C114" s="299" t="s">
        <v>1337</v>
      </c>
      <c r="D114" s="299"/>
      <c r="E114" s="299"/>
      <c r="F114" s="320" t="s">
        <v>1295</v>
      </c>
      <c r="G114" s="299"/>
      <c r="H114" s="299" t="s">
        <v>1338</v>
      </c>
      <c r="I114" s="299" t="s">
        <v>1297</v>
      </c>
      <c r="J114" s="299">
        <v>120</v>
      </c>
      <c r="K114" s="311"/>
    </row>
    <row r="115" spans="2:11" s="1" customFormat="1" ht="15" customHeight="1">
      <c r="B115" s="322"/>
      <c r="C115" s="299" t="s">
        <v>44</v>
      </c>
      <c r="D115" s="299"/>
      <c r="E115" s="299"/>
      <c r="F115" s="320" t="s">
        <v>1295</v>
      </c>
      <c r="G115" s="299"/>
      <c r="H115" s="299" t="s">
        <v>1339</v>
      </c>
      <c r="I115" s="299" t="s">
        <v>1330</v>
      </c>
      <c r="J115" s="299"/>
      <c r="K115" s="311"/>
    </row>
    <row r="116" spans="2:11" s="1" customFormat="1" ht="15" customHeight="1">
      <c r="B116" s="322"/>
      <c r="C116" s="299" t="s">
        <v>54</v>
      </c>
      <c r="D116" s="299"/>
      <c r="E116" s="299"/>
      <c r="F116" s="320" t="s">
        <v>1295</v>
      </c>
      <c r="G116" s="299"/>
      <c r="H116" s="299" t="s">
        <v>1340</v>
      </c>
      <c r="I116" s="299" t="s">
        <v>1330</v>
      </c>
      <c r="J116" s="299"/>
      <c r="K116" s="311"/>
    </row>
    <row r="117" spans="2:11" s="1" customFormat="1" ht="15" customHeight="1">
      <c r="B117" s="322"/>
      <c r="C117" s="299" t="s">
        <v>63</v>
      </c>
      <c r="D117" s="299"/>
      <c r="E117" s="299"/>
      <c r="F117" s="320" t="s">
        <v>1295</v>
      </c>
      <c r="G117" s="299"/>
      <c r="H117" s="299" t="s">
        <v>1341</v>
      </c>
      <c r="I117" s="299" t="s">
        <v>1342</v>
      </c>
      <c r="J117" s="299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420" t="s">
        <v>1343</v>
      </c>
      <c r="D122" s="420"/>
      <c r="E122" s="420"/>
      <c r="F122" s="420"/>
      <c r="G122" s="420"/>
      <c r="H122" s="420"/>
      <c r="I122" s="420"/>
      <c r="J122" s="420"/>
      <c r="K122" s="339"/>
    </row>
    <row r="123" spans="2:11" s="1" customFormat="1" ht="17.25" customHeight="1">
      <c r="B123" s="340"/>
      <c r="C123" s="312" t="s">
        <v>1289</v>
      </c>
      <c r="D123" s="312"/>
      <c r="E123" s="312"/>
      <c r="F123" s="312" t="s">
        <v>1290</v>
      </c>
      <c r="G123" s="313"/>
      <c r="H123" s="312" t="s">
        <v>60</v>
      </c>
      <c r="I123" s="312" t="s">
        <v>63</v>
      </c>
      <c r="J123" s="312" t="s">
        <v>1291</v>
      </c>
      <c r="K123" s="341"/>
    </row>
    <row r="124" spans="2:11" s="1" customFormat="1" ht="17.25" customHeight="1">
      <c r="B124" s="340"/>
      <c r="C124" s="314" t="s">
        <v>1292</v>
      </c>
      <c r="D124" s="314"/>
      <c r="E124" s="314"/>
      <c r="F124" s="315" t="s">
        <v>1293</v>
      </c>
      <c r="G124" s="316"/>
      <c r="H124" s="314"/>
      <c r="I124" s="314"/>
      <c r="J124" s="314" t="s">
        <v>1294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9" t="s">
        <v>1298</v>
      </c>
      <c r="D126" s="319"/>
      <c r="E126" s="319"/>
      <c r="F126" s="320" t="s">
        <v>1295</v>
      </c>
      <c r="G126" s="299"/>
      <c r="H126" s="299" t="s">
        <v>1335</v>
      </c>
      <c r="I126" s="299" t="s">
        <v>1297</v>
      </c>
      <c r="J126" s="299">
        <v>120</v>
      </c>
      <c r="K126" s="345"/>
    </row>
    <row r="127" spans="2:11" s="1" customFormat="1" ht="15" customHeight="1">
      <c r="B127" s="342"/>
      <c r="C127" s="299" t="s">
        <v>1344</v>
      </c>
      <c r="D127" s="299"/>
      <c r="E127" s="299"/>
      <c r="F127" s="320" t="s">
        <v>1295</v>
      </c>
      <c r="G127" s="299"/>
      <c r="H127" s="299" t="s">
        <v>1345</v>
      </c>
      <c r="I127" s="299" t="s">
        <v>1297</v>
      </c>
      <c r="J127" s="299" t="s">
        <v>1346</v>
      </c>
      <c r="K127" s="345"/>
    </row>
    <row r="128" spans="2:11" s="1" customFormat="1" ht="15" customHeight="1">
      <c r="B128" s="342"/>
      <c r="C128" s="299" t="s">
        <v>1243</v>
      </c>
      <c r="D128" s="299"/>
      <c r="E128" s="299"/>
      <c r="F128" s="320" t="s">
        <v>1295</v>
      </c>
      <c r="G128" s="299"/>
      <c r="H128" s="299" t="s">
        <v>1347</v>
      </c>
      <c r="I128" s="299" t="s">
        <v>1297</v>
      </c>
      <c r="J128" s="299" t="s">
        <v>1346</v>
      </c>
      <c r="K128" s="345"/>
    </row>
    <row r="129" spans="2:11" s="1" customFormat="1" ht="15" customHeight="1">
      <c r="B129" s="342"/>
      <c r="C129" s="299" t="s">
        <v>1306</v>
      </c>
      <c r="D129" s="299"/>
      <c r="E129" s="299"/>
      <c r="F129" s="320" t="s">
        <v>1301</v>
      </c>
      <c r="G129" s="299"/>
      <c r="H129" s="299" t="s">
        <v>1307</v>
      </c>
      <c r="I129" s="299" t="s">
        <v>1297</v>
      </c>
      <c r="J129" s="299">
        <v>15</v>
      </c>
      <c r="K129" s="345"/>
    </row>
    <row r="130" spans="2:11" s="1" customFormat="1" ht="15" customHeight="1">
      <c r="B130" s="342"/>
      <c r="C130" s="323" t="s">
        <v>1308</v>
      </c>
      <c r="D130" s="323"/>
      <c r="E130" s="323"/>
      <c r="F130" s="324" t="s">
        <v>1301</v>
      </c>
      <c r="G130" s="323"/>
      <c r="H130" s="323" t="s">
        <v>1309</v>
      </c>
      <c r="I130" s="323" t="s">
        <v>1297</v>
      </c>
      <c r="J130" s="323">
        <v>15</v>
      </c>
      <c r="K130" s="345"/>
    </row>
    <row r="131" spans="2:11" s="1" customFormat="1" ht="15" customHeight="1">
      <c r="B131" s="342"/>
      <c r="C131" s="323" t="s">
        <v>1310</v>
      </c>
      <c r="D131" s="323"/>
      <c r="E131" s="323"/>
      <c r="F131" s="324" t="s">
        <v>1301</v>
      </c>
      <c r="G131" s="323"/>
      <c r="H131" s="323" t="s">
        <v>1311</v>
      </c>
      <c r="I131" s="323" t="s">
        <v>1297</v>
      </c>
      <c r="J131" s="323">
        <v>20</v>
      </c>
      <c r="K131" s="345"/>
    </row>
    <row r="132" spans="2:11" s="1" customFormat="1" ht="15" customHeight="1">
      <c r="B132" s="342"/>
      <c r="C132" s="323" t="s">
        <v>1312</v>
      </c>
      <c r="D132" s="323"/>
      <c r="E132" s="323"/>
      <c r="F132" s="324" t="s">
        <v>1301</v>
      </c>
      <c r="G132" s="323"/>
      <c r="H132" s="323" t="s">
        <v>1313</v>
      </c>
      <c r="I132" s="323" t="s">
        <v>1297</v>
      </c>
      <c r="J132" s="323">
        <v>20</v>
      </c>
      <c r="K132" s="345"/>
    </row>
    <row r="133" spans="2:11" s="1" customFormat="1" ht="15" customHeight="1">
      <c r="B133" s="342"/>
      <c r="C133" s="299" t="s">
        <v>1300</v>
      </c>
      <c r="D133" s="299"/>
      <c r="E133" s="299"/>
      <c r="F133" s="320" t="s">
        <v>1301</v>
      </c>
      <c r="G133" s="299"/>
      <c r="H133" s="299" t="s">
        <v>1335</v>
      </c>
      <c r="I133" s="299" t="s">
        <v>1297</v>
      </c>
      <c r="J133" s="299">
        <v>50</v>
      </c>
      <c r="K133" s="345"/>
    </row>
    <row r="134" spans="2:11" s="1" customFormat="1" ht="15" customHeight="1">
      <c r="B134" s="342"/>
      <c r="C134" s="299" t="s">
        <v>1314</v>
      </c>
      <c r="D134" s="299"/>
      <c r="E134" s="299"/>
      <c r="F134" s="320" t="s">
        <v>1301</v>
      </c>
      <c r="G134" s="299"/>
      <c r="H134" s="299" t="s">
        <v>1335</v>
      </c>
      <c r="I134" s="299" t="s">
        <v>1297</v>
      </c>
      <c r="J134" s="299">
        <v>50</v>
      </c>
      <c r="K134" s="345"/>
    </row>
    <row r="135" spans="2:11" s="1" customFormat="1" ht="15" customHeight="1">
      <c r="B135" s="342"/>
      <c r="C135" s="299" t="s">
        <v>1320</v>
      </c>
      <c r="D135" s="299"/>
      <c r="E135" s="299"/>
      <c r="F135" s="320" t="s">
        <v>1301</v>
      </c>
      <c r="G135" s="299"/>
      <c r="H135" s="299" t="s">
        <v>1335</v>
      </c>
      <c r="I135" s="299" t="s">
        <v>1297</v>
      </c>
      <c r="J135" s="299">
        <v>50</v>
      </c>
      <c r="K135" s="345"/>
    </row>
    <row r="136" spans="2:11" s="1" customFormat="1" ht="15" customHeight="1">
      <c r="B136" s="342"/>
      <c r="C136" s="299" t="s">
        <v>1322</v>
      </c>
      <c r="D136" s="299"/>
      <c r="E136" s="299"/>
      <c r="F136" s="320" t="s">
        <v>1301</v>
      </c>
      <c r="G136" s="299"/>
      <c r="H136" s="299" t="s">
        <v>1335</v>
      </c>
      <c r="I136" s="299" t="s">
        <v>1297</v>
      </c>
      <c r="J136" s="299">
        <v>50</v>
      </c>
      <c r="K136" s="345"/>
    </row>
    <row r="137" spans="2:11" s="1" customFormat="1" ht="15" customHeight="1">
      <c r="B137" s="342"/>
      <c r="C137" s="299" t="s">
        <v>1323</v>
      </c>
      <c r="D137" s="299"/>
      <c r="E137" s="299"/>
      <c r="F137" s="320" t="s">
        <v>1301</v>
      </c>
      <c r="G137" s="299"/>
      <c r="H137" s="299" t="s">
        <v>1348</v>
      </c>
      <c r="I137" s="299" t="s">
        <v>1297</v>
      </c>
      <c r="J137" s="299">
        <v>255</v>
      </c>
      <c r="K137" s="345"/>
    </row>
    <row r="138" spans="2:11" s="1" customFormat="1" ht="15" customHeight="1">
      <c r="B138" s="342"/>
      <c r="C138" s="299" t="s">
        <v>1325</v>
      </c>
      <c r="D138" s="299"/>
      <c r="E138" s="299"/>
      <c r="F138" s="320" t="s">
        <v>1295</v>
      </c>
      <c r="G138" s="299"/>
      <c r="H138" s="299" t="s">
        <v>1349</v>
      </c>
      <c r="I138" s="299" t="s">
        <v>1327</v>
      </c>
      <c r="J138" s="299"/>
      <c r="K138" s="345"/>
    </row>
    <row r="139" spans="2:11" s="1" customFormat="1" ht="15" customHeight="1">
      <c r="B139" s="342"/>
      <c r="C139" s="299" t="s">
        <v>1328</v>
      </c>
      <c r="D139" s="299"/>
      <c r="E139" s="299"/>
      <c r="F139" s="320" t="s">
        <v>1295</v>
      </c>
      <c r="G139" s="299"/>
      <c r="H139" s="299" t="s">
        <v>1350</v>
      </c>
      <c r="I139" s="299" t="s">
        <v>1330</v>
      </c>
      <c r="J139" s="299"/>
      <c r="K139" s="345"/>
    </row>
    <row r="140" spans="2:11" s="1" customFormat="1" ht="15" customHeight="1">
      <c r="B140" s="342"/>
      <c r="C140" s="299" t="s">
        <v>1331</v>
      </c>
      <c r="D140" s="299"/>
      <c r="E140" s="299"/>
      <c r="F140" s="320" t="s">
        <v>1295</v>
      </c>
      <c r="G140" s="299"/>
      <c r="H140" s="299" t="s">
        <v>1331</v>
      </c>
      <c r="I140" s="299" t="s">
        <v>1330</v>
      </c>
      <c r="J140" s="299"/>
      <c r="K140" s="345"/>
    </row>
    <row r="141" spans="2:11" s="1" customFormat="1" ht="15" customHeight="1">
      <c r="B141" s="342"/>
      <c r="C141" s="299" t="s">
        <v>44</v>
      </c>
      <c r="D141" s="299"/>
      <c r="E141" s="299"/>
      <c r="F141" s="320" t="s">
        <v>1295</v>
      </c>
      <c r="G141" s="299"/>
      <c r="H141" s="299" t="s">
        <v>1351</v>
      </c>
      <c r="I141" s="299" t="s">
        <v>1330</v>
      </c>
      <c r="J141" s="299"/>
      <c r="K141" s="345"/>
    </row>
    <row r="142" spans="2:11" s="1" customFormat="1" ht="15" customHeight="1">
      <c r="B142" s="342"/>
      <c r="C142" s="299" t="s">
        <v>1352</v>
      </c>
      <c r="D142" s="299"/>
      <c r="E142" s="299"/>
      <c r="F142" s="320" t="s">
        <v>1295</v>
      </c>
      <c r="G142" s="299"/>
      <c r="H142" s="299" t="s">
        <v>1353</v>
      </c>
      <c r="I142" s="299" t="s">
        <v>1330</v>
      </c>
      <c r="J142" s="299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419" t="s">
        <v>1354</v>
      </c>
      <c r="D147" s="419"/>
      <c r="E147" s="419"/>
      <c r="F147" s="419"/>
      <c r="G147" s="419"/>
      <c r="H147" s="419"/>
      <c r="I147" s="419"/>
      <c r="J147" s="419"/>
      <c r="K147" s="311"/>
    </row>
    <row r="148" spans="2:11" s="1" customFormat="1" ht="17.25" customHeight="1">
      <c r="B148" s="310"/>
      <c r="C148" s="312" t="s">
        <v>1289</v>
      </c>
      <c r="D148" s="312"/>
      <c r="E148" s="312"/>
      <c r="F148" s="312" t="s">
        <v>1290</v>
      </c>
      <c r="G148" s="313"/>
      <c r="H148" s="312" t="s">
        <v>60</v>
      </c>
      <c r="I148" s="312" t="s">
        <v>63</v>
      </c>
      <c r="J148" s="312" t="s">
        <v>1291</v>
      </c>
      <c r="K148" s="311"/>
    </row>
    <row r="149" spans="2:11" s="1" customFormat="1" ht="17.25" customHeight="1">
      <c r="B149" s="310"/>
      <c r="C149" s="314" t="s">
        <v>1292</v>
      </c>
      <c r="D149" s="314"/>
      <c r="E149" s="314"/>
      <c r="F149" s="315" t="s">
        <v>1293</v>
      </c>
      <c r="G149" s="316"/>
      <c r="H149" s="314"/>
      <c r="I149" s="314"/>
      <c r="J149" s="314" t="s">
        <v>1294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1298</v>
      </c>
      <c r="D151" s="299"/>
      <c r="E151" s="299"/>
      <c r="F151" s="350" t="s">
        <v>1295</v>
      </c>
      <c r="G151" s="299"/>
      <c r="H151" s="349" t="s">
        <v>1335</v>
      </c>
      <c r="I151" s="349" t="s">
        <v>1297</v>
      </c>
      <c r="J151" s="349">
        <v>120</v>
      </c>
      <c r="K151" s="345"/>
    </row>
    <row r="152" spans="2:11" s="1" customFormat="1" ht="15" customHeight="1">
      <c r="B152" s="322"/>
      <c r="C152" s="349" t="s">
        <v>1344</v>
      </c>
      <c r="D152" s="299"/>
      <c r="E152" s="299"/>
      <c r="F152" s="350" t="s">
        <v>1295</v>
      </c>
      <c r="G152" s="299"/>
      <c r="H152" s="349" t="s">
        <v>1355</v>
      </c>
      <c r="I152" s="349" t="s">
        <v>1297</v>
      </c>
      <c r="J152" s="349" t="s">
        <v>1346</v>
      </c>
      <c r="K152" s="345"/>
    </row>
    <row r="153" spans="2:11" s="1" customFormat="1" ht="15" customHeight="1">
      <c r="B153" s="322"/>
      <c r="C153" s="349" t="s">
        <v>1243</v>
      </c>
      <c r="D153" s="299"/>
      <c r="E153" s="299"/>
      <c r="F153" s="350" t="s">
        <v>1295</v>
      </c>
      <c r="G153" s="299"/>
      <c r="H153" s="349" t="s">
        <v>1356</v>
      </c>
      <c r="I153" s="349" t="s">
        <v>1297</v>
      </c>
      <c r="J153" s="349" t="s">
        <v>1346</v>
      </c>
      <c r="K153" s="345"/>
    </row>
    <row r="154" spans="2:11" s="1" customFormat="1" ht="15" customHeight="1">
      <c r="B154" s="322"/>
      <c r="C154" s="349" t="s">
        <v>1300</v>
      </c>
      <c r="D154" s="299"/>
      <c r="E154" s="299"/>
      <c r="F154" s="350" t="s">
        <v>1301</v>
      </c>
      <c r="G154" s="299"/>
      <c r="H154" s="349" t="s">
        <v>1335</v>
      </c>
      <c r="I154" s="349" t="s">
        <v>1297</v>
      </c>
      <c r="J154" s="349">
        <v>50</v>
      </c>
      <c r="K154" s="345"/>
    </row>
    <row r="155" spans="2:11" s="1" customFormat="1" ht="15" customHeight="1">
      <c r="B155" s="322"/>
      <c r="C155" s="349" t="s">
        <v>1303</v>
      </c>
      <c r="D155" s="299"/>
      <c r="E155" s="299"/>
      <c r="F155" s="350" t="s">
        <v>1295</v>
      </c>
      <c r="G155" s="299"/>
      <c r="H155" s="349" t="s">
        <v>1335</v>
      </c>
      <c r="I155" s="349" t="s">
        <v>1305</v>
      </c>
      <c r="J155" s="349"/>
      <c r="K155" s="345"/>
    </row>
    <row r="156" spans="2:11" s="1" customFormat="1" ht="15" customHeight="1">
      <c r="B156" s="322"/>
      <c r="C156" s="349" t="s">
        <v>1314</v>
      </c>
      <c r="D156" s="299"/>
      <c r="E156" s="299"/>
      <c r="F156" s="350" t="s">
        <v>1301</v>
      </c>
      <c r="G156" s="299"/>
      <c r="H156" s="349" t="s">
        <v>1335</v>
      </c>
      <c r="I156" s="349" t="s">
        <v>1297</v>
      </c>
      <c r="J156" s="349">
        <v>50</v>
      </c>
      <c r="K156" s="345"/>
    </row>
    <row r="157" spans="2:11" s="1" customFormat="1" ht="15" customHeight="1">
      <c r="B157" s="322"/>
      <c r="C157" s="349" t="s">
        <v>1322</v>
      </c>
      <c r="D157" s="299"/>
      <c r="E157" s="299"/>
      <c r="F157" s="350" t="s">
        <v>1301</v>
      </c>
      <c r="G157" s="299"/>
      <c r="H157" s="349" t="s">
        <v>1335</v>
      </c>
      <c r="I157" s="349" t="s">
        <v>1297</v>
      </c>
      <c r="J157" s="349">
        <v>50</v>
      </c>
      <c r="K157" s="345"/>
    </row>
    <row r="158" spans="2:11" s="1" customFormat="1" ht="15" customHeight="1">
      <c r="B158" s="322"/>
      <c r="C158" s="349" t="s">
        <v>1320</v>
      </c>
      <c r="D158" s="299"/>
      <c r="E158" s="299"/>
      <c r="F158" s="350" t="s">
        <v>1301</v>
      </c>
      <c r="G158" s="299"/>
      <c r="H158" s="349" t="s">
        <v>1335</v>
      </c>
      <c r="I158" s="349" t="s">
        <v>1297</v>
      </c>
      <c r="J158" s="349">
        <v>50</v>
      </c>
      <c r="K158" s="345"/>
    </row>
    <row r="159" spans="2:11" s="1" customFormat="1" ht="15" customHeight="1">
      <c r="B159" s="322"/>
      <c r="C159" s="349" t="s">
        <v>103</v>
      </c>
      <c r="D159" s="299"/>
      <c r="E159" s="299"/>
      <c r="F159" s="350" t="s">
        <v>1295</v>
      </c>
      <c r="G159" s="299"/>
      <c r="H159" s="349" t="s">
        <v>1357</v>
      </c>
      <c r="I159" s="349" t="s">
        <v>1297</v>
      </c>
      <c r="J159" s="349" t="s">
        <v>1358</v>
      </c>
      <c r="K159" s="345"/>
    </row>
    <row r="160" spans="2:11" s="1" customFormat="1" ht="15" customHeight="1">
      <c r="B160" s="322"/>
      <c r="C160" s="349" t="s">
        <v>1359</v>
      </c>
      <c r="D160" s="299"/>
      <c r="E160" s="299"/>
      <c r="F160" s="350" t="s">
        <v>1295</v>
      </c>
      <c r="G160" s="299"/>
      <c r="H160" s="349" t="s">
        <v>1360</v>
      </c>
      <c r="I160" s="349" t="s">
        <v>1330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420" t="s">
        <v>1361</v>
      </c>
      <c r="D165" s="420"/>
      <c r="E165" s="420"/>
      <c r="F165" s="420"/>
      <c r="G165" s="420"/>
      <c r="H165" s="420"/>
      <c r="I165" s="420"/>
      <c r="J165" s="420"/>
      <c r="K165" s="292"/>
    </row>
    <row r="166" spans="2:11" s="1" customFormat="1" ht="17.25" customHeight="1">
      <c r="B166" s="291"/>
      <c r="C166" s="312" t="s">
        <v>1289</v>
      </c>
      <c r="D166" s="312"/>
      <c r="E166" s="312"/>
      <c r="F166" s="312" t="s">
        <v>1290</v>
      </c>
      <c r="G166" s="354"/>
      <c r="H166" s="355" t="s">
        <v>60</v>
      </c>
      <c r="I166" s="355" t="s">
        <v>63</v>
      </c>
      <c r="J166" s="312" t="s">
        <v>1291</v>
      </c>
      <c r="K166" s="292"/>
    </row>
    <row r="167" spans="2:11" s="1" customFormat="1" ht="17.25" customHeight="1">
      <c r="B167" s="293"/>
      <c r="C167" s="314" t="s">
        <v>1292</v>
      </c>
      <c r="D167" s="314"/>
      <c r="E167" s="314"/>
      <c r="F167" s="315" t="s">
        <v>1293</v>
      </c>
      <c r="G167" s="356"/>
      <c r="H167" s="357"/>
      <c r="I167" s="357"/>
      <c r="J167" s="314" t="s">
        <v>1294</v>
      </c>
      <c r="K167" s="294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9" t="s">
        <v>1298</v>
      </c>
      <c r="D169" s="299"/>
      <c r="E169" s="299"/>
      <c r="F169" s="320" t="s">
        <v>1295</v>
      </c>
      <c r="G169" s="299"/>
      <c r="H169" s="299" t="s">
        <v>1335</v>
      </c>
      <c r="I169" s="299" t="s">
        <v>1297</v>
      </c>
      <c r="J169" s="299">
        <v>120</v>
      </c>
      <c r="K169" s="345"/>
    </row>
    <row r="170" spans="2:11" s="1" customFormat="1" ht="15" customHeight="1">
      <c r="B170" s="322"/>
      <c r="C170" s="299" t="s">
        <v>1344</v>
      </c>
      <c r="D170" s="299"/>
      <c r="E170" s="299"/>
      <c r="F170" s="320" t="s">
        <v>1295</v>
      </c>
      <c r="G170" s="299"/>
      <c r="H170" s="299" t="s">
        <v>1345</v>
      </c>
      <c r="I170" s="299" t="s">
        <v>1297</v>
      </c>
      <c r="J170" s="299" t="s">
        <v>1346</v>
      </c>
      <c r="K170" s="345"/>
    </row>
    <row r="171" spans="2:11" s="1" customFormat="1" ht="15" customHeight="1">
      <c r="B171" s="322"/>
      <c r="C171" s="299" t="s">
        <v>1243</v>
      </c>
      <c r="D171" s="299"/>
      <c r="E171" s="299"/>
      <c r="F171" s="320" t="s">
        <v>1295</v>
      </c>
      <c r="G171" s="299"/>
      <c r="H171" s="299" t="s">
        <v>1362</v>
      </c>
      <c r="I171" s="299" t="s">
        <v>1297</v>
      </c>
      <c r="J171" s="299" t="s">
        <v>1346</v>
      </c>
      <c r="K171" s="345"/>
    </row>
    <row r="172" spans="2:11" s="1" customFormat="1" ht="15" customHeight="1">
      <c r="B172" s="322"/>
      <c r="C172" s="299" t="s">
        <v>1300</v>
      </c>
      <c r="D172" s="299"/>
      <c r="E172" s="299"/>
      <c r="F172" s="320" t="s">
        <v>1301</v>
      </c>
      <c r="G172" s="299"/>
      <c r="H172" s="299" t="s">
        <v>1362</v>
      </c>
      <c r="I172" s="299" t="s">
        <v>1297</v>
      </c>
      <c r="J172" s="299">
        <v>50</v>
      </c>
      <c r="K172" s="345"/>
    </row>
    <row r="173" spans="2:11" s="1" customFormat="1" ht="15" customHeight="1">
      <c r="B173" s="322"/>
      <c r="C173" s="299" t="s">
        <v>1303</v>
      </c>
      <c r="D173" s="299"/>
      <c r="E173" s="299"/>
      <c r="F173" s="320" t="s">
        <v>1295</v>
      </c>
      <c r="G173" s="299"/>
      <c r="H173" s="299" t="s">
        <v>1362</v>
      </c>
      <c r="I173" s="299" t="s">
        <v>1305</v>
      </c>
      <c r="J173" s="299"/>
      <c r="K173" s="345"/>
    </row>
    <row r="174" spans="2:11" s="1" customFormat="1" ht="15" customHeight="1">
      <c r="B174" s="322"/>
      <c r="C174" s="299" t="s">
        <v>1314</v>
      </c>
      <c r="D174" s="299"/>
      <c r="E174" s="299"/>
      <c r="F174" s="320" t="s">
        <v>1301</v>
      </c>
      <c r="G174" s="299"/>
      <c r="H174" s="299" t="s">
        <v>1362</v>
      </c>
      <c r="I174" s="299" t="s">
        <v>1297</v>
      </c>
      <c r="J174" s="299">
        <v>50</v>
      </c>
      <c r="K174" s="345"/>
    </row>
    <row r="175" spans="2:11" s="1" customFormat="1" ht="15" customHeight="1">
      <c r="B175" s="322"/>
      <c r="C175" s="299" t="s">
        <v>1322</v>
      </c>
      <c r="D175" s="299"/>
      <c r="E175" s="299"/>
      <c r="F175" s="320" t="s">
        <v>1301</v>
      </c>
      <c r="G175" s="299"/>
      <c r="H175" s="299" t="s">
        <v>1362</v>
      </c>
      <c r="I175" s="299" t="s">
        <v>1297</v>
      </c>
      <c r="J175" s="299">
        <v>50</v>
      </c>
      <c r="K175" s="345"/>
    </row>
    <row r="176" spans="2:11" s="1" customFormat="1" ht="15" customHeight="1">
      <c r="B176" s="322"/>
      <c r="C176" s="299" t="s">
        <v>1320</v>
      </c>
      <c r="D176" s="299"/>
      <c r="E176" s="299"/>
      <c r="F176" s="320" t="s">
        <v>1301</v>
      </c>
      <c r="G176" s="299"/>
      <c r="H176" s="299" t="s">
        <v>1362</v>
      </c>
      <c r="I176" s="299" t="s">
        <v>1297</v>
      </c>
      <c r="J176" s="299">
        <v>50</v>
      </c>
      <c r="K176" s="345"/>
    </row>
    <row r="177" spans="2:11" s="1" customFormat="1" ht="15" customHeight="1">
      <c r="B177" s="322"/>
      <c r="C177" s="299" t="s">
        <v>113</v>
      </c>
      <c r="D177" s="299"/>
      <c r="E177" s="299"/>
      <c r="F177" s="320" t="s">
        <v>1295</v>
      </c>
      <c r="G177" s="299"/>
      <c r="H177" s="299" t="s">
        <v>1363</v>
      </c>
      <c r="I177" s="299" t="s">
        <v>1364</v>
      </c>
      <c r="J177" s="299"/>
      <c r="K177" s="345"/>
    </row>
    <row r="178" spans="2:11" s="1" customFormat="1" ht="15" customHeight="1">
      <c r="B178" s="322"/>
      <c r="C178" s="299" t="s">
        <v>63</v>
      </c>
      <c r="D178" s="299"/>
      <c r="E178" s="299"/>
      <c r="F178" s="320" t="s">
        <v>1295</v>
      </c>
      <c r="G178" s="299"/>
      <c r="H178" s="299" t="s">
        <v>1365</v>
      </c>
      <c r="I178" s="299" t="s">
        <v>1366</v>
      </c>
      <c r="J178" s="299">
        <v>1</v>
      </c>
      <c r="K178" s="345"/>
    </row>
    <row r="179" spans="2:11" s="1" customFormat="1" ht="15" customHeight="1">
      <c r="B179" s="322"/>
      <c r="C179" s="299" t="s">
        <v>59</v>
      </c>
      <c r="D179" s="299"/>
      <c r="E179" s="299"/>
      <c r="F179" s="320" t="s">
        <v>1295</v>
      </c>
      <c r="G179" s="299"/>
      <c r="H179" s="299" t="s">
        <v>1367</v>
      </c>
      <c r="I179" s="299" t="s">
        <v>1297</v>
      </c>
      <c r="J179" s="299">
        <v>20</v>
      </c>
      <c r="K179" s="345"/>
    </row>
    <row r="180" spans="2:11" s="1" customFormat="1" ht="15" customHeight="1">
      <c r="B180" s="322"/>
      <c r="C180" s="299" t="s">
        <v>60</v>
      </c>
      <c r="D180" s="299"/>
      <c r="E180" s="299"/>
      <c r="F180" s="320" t="s">
        <v>1295</v>
      </c>
      <c r="G180" s="299"/>
      <c r="H180" s="299" t="s">
        <v>1368</v>
      </c>
      <c r="I180" s="299" t="s">
        <v>1297</v>
      </c>
      <c r="J180" s="299">
        <v>255</v>
      </c>
      <c r="K180" s="345"/>
    </row>
    <row r="181" spans="2:11" s="1" customFormat="1" ht="15" customHeight="1">
      <c r="B181" s="322"/>
      <c r="C181" s="299" t="s">
        <v>114</v>
      </c>
      <c r="D181" s="299"/>
      <c r="E181" s="299"/>
      <c r="F181" s="320" t="s">
        <v>1295</v>
      </c>
      <c r="G181" s="299"/>
      <c r="H181" s="299" t="s">
        <v>1259</v>
      </c>
      <c r="I181" s="299" t="s">
        <v>1297</v>
      </c>
      <c r="J181" s="299">
        <v>10</v>
      </c>
      <c r="K181" s="345"/>
    </row>
    <row r="182" spans="2:11" s="1" customFormat="1" ht="15" customHeight="1">
      <c r="B182" s="322"/>
      <c r="C182" s="299" t="s">
        <v>115</v>
      </c>
      <c r="D182" s="299"/>
      <c r="E182" s="299"/>
      <c r="F182" s="320" t="s">
        <v>1295</v>
      </c>
      <c r="G182" s="299"/>
      <c r="H182" s="299" t="s">
        <v>1369</v>
      </c>
      <c r="I182" s="299" t="s">
        <v>1330</v>
      </c>
      <c r="J182" s="299"/>
      <c r="K182" s="345"/>
    </row>
    <row r="183" spans="2:11" s="1" customFormat="1" ht="15" customHeight="1">
      <c r="B183" s="322"/>
      <c r="C183" s="299" t="s">
        <v>1370</v>
      </c>
      <c r="D183" s="299"/>
      <c r="E183" s="299"/>
      <c r="F183" s="320" t="s">
        <v>1295</v>
      </c>
      <c r="G183" s="299"/>
      <c r="H183" s="299" t="s">
        <v>1371</v>
      </c>
      <c r="I183" s="299" t="s">
        <v>1330</v>
      </c>
      <c r="J183" s="299"/>
      <c r="K183" s="345"/>
    </row>
    <row r="184" spans="2:11" s="1" customFormat="1" ht="15" customHeight="1">
      <c r="B184" s="322"/>
      <c r="C184" s="299" t="s">
        <v>1359</v>
      </c>
      <c r="D184" s="299"/>
      <c r="E184" s="299"/>
      <c r="F184" s="320" t="s">
        <v>1295</v>
      </c>
      <c r="G184" s="299"/>
      <c r="H184" s="299" t="s">
        <v>1372</v>
      </c>
      <c r="I184" s="299" t="s">
        <v>1330</v>
      </c>
      <c r="J184" s="299"/>
      <c r="K184" s="345"/>
    </row>
    <row r="185" spans="2:11" s="1" customFormat="1" ht="15" customHeight="1">
      <c r="B185" s="322"/>
      <c r="C185" s="299" t="s">
        <v>117</v>
      </c>
      <c r="D185" s="299"/>
      <c r="E185" s="299"/>
      <c r="F185" s="320" t="s">
        <v>1301</v>
      </c>
      <c r="G185" s="299"/>
      <c r="H185" s="299" t="s">
        <v>1373</v>
      </c>
      <c r="I185" s="299" t="s">
        <v>1297</v>
      </c>
      <c r="J185" s="299">
        <v>50</v>
      </c>
      <c r="K185" s="345"/>
    </row>
    <row r="186" spans="2:11" s="1" customFormat="1" ht="15" customHeight="1">
      <c r="B186" s="322"/>
      <c r="C186" s="299" t="s">
        <v>1374</v>
      </c>
      <c r="D186" s="299"/>
      <c r="E186" s="299"/>
      <c r="F186" s="320" t="s">
        <v>1301</v>
      </c>
      <c r="G186" s="299"/>
      <c r="H186" s="299" t="s">
        <v>1375</v>
      </c>
      <c r="I186" s="299" t="s">
        <v>1376</v>
      </c>
      <c r="J186" s="299"/>
      <c r="K186" s="345"/>
    </row>
    <row r="187" spans="2:11" s="1" customFormat="1" ht="15" customHeight="1">
      <c r="B187" s="322"/>
      <c r="C187" s="299" t="s">
        <v>1377</v>
      </c>
      <c r="D187" s="299"/>
      <c r="E187" s="299"/>
      <c r="F187" s="320" t="s">
        <v>1301</v>
      </c>
      <c r="G187" s="299"/>
      <c r="H187" s="299" t="s">
        <v>1378</v>
      </c>
      <c r="I187" s="299" t="s">
        <v>1376</v>
      </c>
      <c r="J187" s="299"/>
      <c r="K187" s="345"/>
    </row>
    <row r="188" spans="2:11" s="1" customFormat="1" ht="15" customHeight="1">
      <c r="B188" s="322"/>
      <c r="C188" s="299" t="s">
        <v>1379</v>
      </c>
      <c r="D188" s="299"/>
      <c r="E188" s="299"/>
      <c r="F188" s="320" t="s">
        <v>1301</v>
      </c>
      <c r="G188" s="299"/>
      <c r="H188" s="299" t="s">
        <v>1380</v>
      </c>
      <c r="I188" s="299" t="s">
        <v>1376</v>
      </c>
      <c r="J188" s="299"/>
      <c r="K188" s="345"/>
    </row>
    <row r="189" spans="2:11" s="1" customFormat="1" ht="15" customHeight="1">
      <c r="B189" s="322"/>
      <c r="C189" s="358" t="s">
        <v>1381</v>
      </c>
      <c r="D189" s="299"/>
      <c r="E189" s="299"/>
      <c r="F189" s="320" t="s">
        <v>1301</v>
      </c>
      <c r="G189" s="299"/>
      <c r="H189" s="299" t="s">
        <v>1382</v>
      </c>
      <c r="I189" s="299" t="s">
        <v>1383</v>
      </c>
      <c r="J189" s="359" t="s">
        <v>1384</v>
      </c>
      <c r="K189" s="345"/>
    </row>
    <row r="190" spans="2:11" s="1" customFormat="1" ht="15" customHeight="1">
      <c r="B190" s="322"/>
      <c r="C190" s="358" t="s">
        <v>48</v>
      </c>
      <c r="D190" s="299"/>
      <c r="E190" s="299"/>
      <c r="F190" s="320" t="s">
        <v>1295</v>
      </c>
      <c r="G190" s="299"/>
      <c r="H190" s="296" t="s">
        <v>1385</v>
      </c>
      <c r="I190" s="299" t="s">
        <v>1386</v>
      </c>
      <c r="J190" s="299"/>
      <c r="K190" s="345"/>
    </row>
    <row r="191" spans="2:11" s="1" customFormat="1" ht="15" customHeight="1">
      <c r="B191" s="322"/>
      <c r="C191" s="358" t="s">
        <v>1387</v>
      </c>
      <c r="D191" s="299"/>
      <c r="E191" s="299"/>
      <c r="F191" s="320" t="s">
        <v>1295</v>
      </c>
      <c r="G191" s="299"/>
      <c r="H191" s="299" t="s">
        <v>1388</v>
      </c>
      <c r="I191" s="299" t="s">
        <v>1330</v>
      </c>
      <c r="J191" s="299"/>
      <c r="K191" s="345"/>
    </row>
    <row r="192" spans="2:11" s="1" customFormat="1" ht="15" customHeight="1">
      <c r="B192" s="322"/>
      <c r="C192" s="358" t="s">
        <v>1389</v>
      </c>
      <c r="D192" s="299"/>
      <c r="E192" s="299"/>
      <c r="F192" s="320" t="s">
        <v>1295</v>
      </c>
      <c r="G192" s="299"/>
      <c r="H192" s="299" t="s">
        <v>1390</v>
      </c>
      <c r="I192" s="299" t="s">
        <v>1330</v>
      </c>
      <c r="J192" s="299"/>
      <c r="K192" s="345"/>
    </row>
    <row r="193" spans="2:11" s="1" customFormat="1" ht="15" customHeight="1">
      <c r="B193" s="322"/>
      <c r="C193" s="358" t="s">
        <v>1391</v>
      </c>
      <c r="D193" s="299"/>
      <c r="E193" s="299"/>
      <c r="F193" s="320" t="s">
        <v>1301</v>
      </c>
      <c r="G193" s="299"/>
      <c r="H193" s="299" t="s">
        <v>1392</v>
      </c>
      <c r="I193" s="299" t="s">
        <v>1330</v>
      </c>
      <c r="J193" s="299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420" t="s">
        <v>1393</v>
      </c>
      <c r="D199" s="420"/>
      <c r="E199" s="420"/>
      <c r="F199" s="420"/>
      <c r="G199" s="420"/>
      <c r="H199" s="420"/>
      <c r="I199" s="420"/>
      <c r="J199" s="420"/>
      <c r="K199" s="292"/>
    </row>
    <row r="200" spans="2:11" s="1" customFormat="1" ht="25.5" customHeight="1">
      <c r="B200" s="291"/>
      <c r="C200" s="361" t="s">
        <v>1394</v>
      </c>
      <c r="D200" s="361"/>
      <c r="E200" s="361"/>
      <c r="F200" s="361" t="s">
        <v>1395</v>
      </c>
      <c r="G200" s="362"/>
      <c r="H200" s="421" t="s">
        <v>1396</v>
      </c>
      <c r="I200" s="421"/>
      <c r="J200" s="421"/>
      <c r="K200" s="292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9" t="s">
        <v>1386</v>
      </c>
      <c r="D202" s="299"/>
      <c r="E202" s="299"/>
      <c r="F202" s="320" t="s">
        <v>49</v>
      </c>
      <c r="G202" s="299"/>
      <c r="H202" s="422" t="s">
        <v>1397</v>
      </c>
      <c r="I202" s="422"/>
      <c r="J202" s="422"/>
      <c r="K202" s="345"/>
    </row>
    <row r="203" spans="2:11" s="1" customFormat="1" ht="15" customHeight="1">
      <c r="B203" s="322"/>
      <c r="C203" s="299"/>
      <c r="D203" s="299"/>
      <c r="E203" s="299"/>
      <c r="F203" s="320" t="s">
        <v>50</v>
      </c>
      <c r="G203" s="299"/>
      <c r="H203" s="422" t="s">
        <v>1398</v>
      </c>
      <c r="I203" s="422"/>
      <c r="J203" s="422"/>
      <c r="K203" s="345"/>
    </row>
    <row r="204" spans="2:11" s="1" customFormat="1" ht="15" customHeight="1">
      <c r="B204" s="322"/>
      <c r="C204" s="299"/>
      <c r="D204" s="299"/>
      <c r="E204" s="299"/>
      <c r="F204" s="320" t="s">
        <v>53</v>
      </c>
      <c r="G204" s="299"/>
      <c r="H204" s="422" t="s">
        <v>1399</v>
      </c>
      <c r="I204" s="422"/>
      <c r="J204" s="422"/>
      <c r="K204" s="345"/>
    </row>
    <row r="205" spans="2:11" s="1" customFormat="1" ht="15" customHeight="1">
      <c r="B205" s="322"/>
      <c r="C205" s="299"/>
      <c r="D205" s="299"/>
      <c r="E205" s="299"/>
      <c r="F205" s="320" t="s">
        <v>51</v>
      </c>
      <c r="G205" s="299"/>
      <c r="H205" s="422" t="s">
        <v>1400</v>
      </c>
      <c r="I205" s="422"/>
      <c r="J205" s="422"/>
      <c r="K205" s="345"/>
    </row>
    <row r="206" spans="2:11" s="1" customFormat="1" ht="15" customHeight="1">
      <c r="B206" s="322"/>
      <c r="C206" s="299"/>
      <c r="D206" s="299"/>
      <c r="E206" s="299"/>
      <c r="F206" s="320" t="s">
        <v>52</v>
      </c>
      <c r="G206" s="299"/>
      <c r="H206" s="422" t="s">
        <v>1401</v>
      </c>
      <c r="I206" s="422"/>
      <c r="J206" s="422"/>
      <c r="K206" s="345"/>
    </row>
    <row r="207" spans="2:11" s="1" customFormat="1" ht="15" customHeight="1">
      <c r="B207" s="322"/>
      <c r="C207" s="299"/>
      <c r="D207" s="299"/>
      <c r="E207" s="299"/>
      <c r="F207" s="320"/>
      <c r="G207" s="299"/>
      <c r="H207" s="299"/>
      <c r="I207" s="299"/>
      <c r="J207" s="299"/>
      <c r="K207" s="345"/>
    </row>
    <row r="208" spans="2:11" s="1" customFormat="1" ht="15" customHeight="1">
      <c r="B208" s="322"/>
      <c r="C208" s="299" t="s">
        <v>1342</v>
      </c>
      <c r="D208" s="299"/>
      <c r="E208" s="299"/>
      <c r="F208" s="320" t="s">
        <v>91</v>
      </c>
      <c r="G208" s="299"/>
      <c r="H208" s="422" t="s">
        <v>1402</v>
      </c>
      <c r="I208" s="422"/>
      <c r="J208" s="422"/>
      <c r="K208" s="345"/>
    </row>
    <row r="209" spans="2:11" s="1" customFormat="1" ht="15" customHeight="1">
      <c r="B209" s="322"/>
      <c r="C209" s="299"/>
      <c r="D209" s="299"/>
      <c r="E209" s="299"/>
      <c r="F209" s="320" t="s">
        <v>1238</v>
      </c>
      <c r="G209" s="299"/>
      <c r="H209" s="422" t="s">
        <v>1239</v>
      </c>
      <c r="I209" s="422"/>
      <c r="J209" s="422"/>
      <c r="K209" s="345"/>
    </row>
    <row r="210" spans="2:11" s="1" customFormat="1" ht="15" customHeight="1">
      <c r="B210" s="322"/>
      <c r="C210" s="299"/>
      <c r="D210" s="299"/>
      <c r="E210" s="299"/>
      <c r="F210" s="320" t="s">
        <v>1236</v>
      </c>
      <c r="G210" s="299"/>
      <c r="H210" s="422" t="s">
        <v>1403</v>
      </c>
      <c r="I210" s="422"/>
      <c r="J210" s="422"/>
      <c r="K210" s="345"/>
    </row>
    <row r="211" spans="2:11" s="1" customFormat="1" ht="15" customHeight="1">
      <c r="B211" s="363"/>
      <c r="C211" s="299"/>
      <c r="D211" s="299"/>
      <c r="E211" s="299"/>
      <c r="F211" s="320" t="s">
        <v>85</v>
      </c>
      <c r="G211" s="358"/>
      <c r="H211" s="423" t="s">
        <v>1240</v>
      </c>
      <c r="I211" s="423"/>
      <c r="J211" s="423"/>
      <c r="K211" s="364"/>
    </row>
    <row r="212" spans="2:11" s="1" customFormat="1" ht="15" customHeight="1">
      <c r="B212" s="363"/>
      <c r="C212" s="299"/>
      <c r="D212" s="299"/>
      <c r="E212" s="299"/>
      <c r="F212" s="320" t="s">
        <v>1241</v>
      </c>
      <c r="G212" s="358"/>
      <c r="H212" s="423" t="s">
        <v>1404</v>
      </c>
      <c r="I212" s="423"/>
      <c r="J212" s="423"/>
      <c r="K212" s="364"/>
    </row>
    <row r="213" spans="2:11" s="1" customFormat="1" ht="15" customHeight="1">
      <c r="B213" s="363"/>
      <c r="C213" s="299"/>
      <c r="D213" s="299"/>
      <c r="E213" s="299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9" t="s">
        <v>1366</v>
      </c>
      <c r="D214" s="299"/>
      <c r="E214" s="299"/>
      <c r="F214" s="320">
        <v>1</v>
      </c>
      <c r="G214" s="358"/>
      <c r="H214" s="423" t="s">
        <v>1405</v>
      </c>
      <c r="I214" s="423"/>
      <c r="J214" s="423"/>
      <c r="K214" s="364"/>
    </row>
    <row r="215" spans="2:11" s="1" customFormat="1" ht="15" customHeight="1">
      <c r="B215" s="363"/>
      <c r="C215" s="299"/>
      <c r="D215" s="299"/>
      <c r="E215" s="299"/>
      <c r="F215" s="320">
        <v>2</v>
      </c>
      <c r="G215" s="358"/>
      <c r="H215" s="423" t="s">
        <v>1406</v>
      </c>
      <c r="I215" s="423"/>
      <c r="J215" s="423"/>
      <c r="K215" s="364"/>
    </row>
    <row r="216" spans="2:11" s="1" customFormat="1" ht="15" customHeight="1">
      <c r="B216" s="363"/>
      <c r="C216" s="299"/>
      <c r="D216" s="299"/>
      <c r="E216" s="299"/>
      <c r="F216" s="320">
        <v>3</v>
      </c>
      <c r="G216" s="358"/>
      <c r="H216" s="423" t="s">
        <v>1407</v>
      </c>
      <c r="I216" s="423"/>
      <c r="J216" s="423"/>
      <c r="K216" s="364"/>
    </row>
    <row r="217" spans="2:11" s="1" customFormat="1" ht="15" customHeight="1">
      <c r="B217" s="363"/>
      <c r="C217" s="299"/>
      <c r="D217" s="299"/>
      <c r="E217" s="299"/>
      <c r="F217" s="320">
        <v>4</v>
      </c>
      <c r="G217" s="358"/>
      <c r="H217" s="423" t="s">
        <v>1408</v>
      </c>
      <c r="I217" s="423"/>
      <c r="J217" s="423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Laptop3\Tom</dc:creator>
  <cp:keywords/>
  <dc:description/>
  <cp:lastModifiedBy>Černá Andrea</cp:lastModifiedBy>
  <dcterms:created xsi:type="dcterms:W3CDTF">2021-04-20T19:51:12Z</dcterms:created>
  <dcterms:modified xsi:type="dcterms:W3CDTF">2021-04-21T08:05:11Z</dcterms:modified>
  <cp:category/>
  <cp:version/>
  <cp:contentType/>
  <cp:contentStatus/>
</cp:coreProperties>
</file>