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Rekapitulace stavby" sheetId="1" r:id="rId1"/>
    <sheet name="D1_01_1 - Stavební" sheetId="2" r:id="rId2"/>
    <sheet name="D1_01_3 - Požárně bezpečn..." sheetId="3" r:id="rId3"/>
    <sheet name="D1_01_4c - Vzduchotechnika" sheetId="4" r:id="rId4"/>
    <sheet name="D1_01_4d - Měření a regulace" sheetId="5" r:id="rId5"/>
    <sheet name="D1_01_4e - Zdravotně tech..." sheetId="6" r:id="rId6"/>
    <sheet name="D1_01_4g - Silnoproudá el..." sheetId="7" r:id="rId7"/>
    <sheet name="D1_01_4h1 - Slaboproudá e..." sheetId="8" r:id="rId8"/>
    <sheet name="D1_01_4h3 - Elektrická po..." sheetId="9" r:id="rId9"/>
    <sheet name="D1_01_4i - Medicinální plyny" sheetId="10" r:id="rId10"/>
    <sheet name="OVN - Ostatní a vedlejší ..." sheetId="11" r:id="rId11"/>
  </sheets>
  <definedNames>
    <definedName name="_xlnm._FilterDatabase" localSheetId="1" hidden="1">'D1_01_1 - Stavební'!$C$142:$K$393</definedName>
    <definedName name="_xlnm._FilterDatabase" localSheetId="2" hidden="1">'D1_01_3 - Požárně bezpečn...'!$C$125:$K$155</definedName>
    <definedName name="_xlnm._FilterDatabase" localSheetId="3" hidden="1">'D1_01_4c - Vzduchotechnika'!$C$127:$K$270</definedName>
    <definedName name="_xlnm._FilterDatabase" localSheetId="4" hidden="1">'D1_01_4d - Měření a regulace'!$C$128:$K$200</definedName>
    <definedName name="_xlnm._FilterDatabase" localSheetId="5" hidden="1">'D1_01_4e - Zdravotně tech...'!$C$128:$K$202</definedName>
    <definedName name="_xlnm._FilterDatabase" localSheetId="6" hidden="1">'D1_01_4g - Silnoproudá el...'!$C$142:$K$216</definedName>
    <definedName name="_xlnm._FilterDatabase" localSheetId="7" hidden="1">'D1_01_4h1 - Slaboproudá e...'!$C$126:$K$177</definedName>
    <definedName name="_xlnm._FilterDatabase" localSheetId="8" hidden="1">'D1_01_4h3 - Elektrická po...'!$C$126:$K$159</definedName>
    <definedName name="_xlnm._FilterDatabase" localSheetId="9" hidden="1">'D1_01_4i - Medicinální plyny'!$C$127:$K$149</definedName>
    <definedName name="_xlnm._FilterDatabase" localSheetId="10" hidden="1">'OVN - Ostatní a vedlejší ...'!$C$124:$K$197</definedName>
    <definedName name="_xlnm.Print_Area" localSheetId="1">'D1_01_1 - Stavební'!$C$4:$J$76,'D1_01_1 - Stavební'!$C$82:$J$122,'D1_01_1 - Stavební'!$C$128:$J$393</definedName>
    <definedName name="_xlnm.Print_Area" localSheetId="2">'D1_01_3 - Požárně bezpečn...'!$C$4:$J$76,'D1_01_3 - Požárně bezpečn...'!$C$82:$J$105,'D1_01_3 - Požárně bezpečn...'!$C$111:$J$155</definedName>
    <definedName name="_xlnm.Print_Area" localSheetId="3">'D1_01_4c - Vzduchotechnika'!$C$4:$J$76,'D1_01_4c - Vzduchotechnika'!$C$82:$J$107,'D1_01_4c - Vzduchotechnika'!$C$113:$J$270</definedName>
    <definedName name="_xlnm.Print_Area" localSheetId="4">'D1_01_4d - Měření a regulace'!$C$4:$J$76,'D1_01_4d - Měření a regulace'!$C$82:$J$108,'D1_01_4d - Měření a regulace'!$C$114:$J$200</definedName>
    <definedName name="_xlnm.Print_Area" localSheetId="5">'D1_01_4e - Zdravotně tech...'!$C$4:$J$76,'D1_01_4e - Zdravotně tech...'!$C$82:$J$108,'D1_01_4e - Zdravotně tech...'!$C$114:$J$202</definedName>
    <definedName name="_xlnm.Print_Area" localSheetId="6">'D1_01_4g - Silnoproudá el...'!$C$4:$J$76,'D1_01_4g - Silnoproudá el...'!$C$82:$J$122,'D1_01_4g - Silnoproudá el...'!$C$128:$J$216</definedName>
    <definedName name="_xlnm.Print_Area" localSheetId="7">'D1_01_4h1 - Slaboproudá e...'!$C$4:$J$76,'D1_01_4h1 - Slaboproudá e...'!$C$82:$J$106,'D1_01_4h1 - Slaboproudá e...'!$C$112:$J$177</definedName>
    <definedName name="_xlnm.Print_Area" localSheetId="8">'D1_01_4h3 - Elektrická po...'!$C$4:$J$76,'D1_01_4h3 - Elektrická po...'!$C$82:$J$106,'D1_01_4h3 - Elektrická po...'!$C$112:$J$159</definedName>
    <definedName name="_xlnm.Print_Area" localSheetId="9">'D1_01_4i - Medicinální plyny'!$C$4:$J$76,'D1_01_4i - Medicinální plyny'!$C$82:$J$107,'D1_01_4i - Medicinální plyny'!$C$113:$J$149</definedName>
    <definedName name="_xlnm.Print_Area" localSheetId="10">'OVN - Ostatní a vedlejší ...'!$C$4:$J$76,'OVN - Ostatní a vedlejší ...'!$C$82:$J$106,'OVN - Ostatní a vedlejší ...'!$C$112:$J$197</definedName>
    <definedName name="_xlnm.Print_Area" localSheetId="0">'Rekapitulace stavby'!$D$4:$AO$76,'Rekapitulace stavby'!$C$82:$AQ$106</definedName>
    <definedName name="_xlnm.Print_Titles" localSheetId="0">'Rekapitulace stavby'!$92:$92</definedName>
    <definedName name="_xlnm.Print_Titles" localSheetId="1">'D1_01_1 - Stavební'!$142:$142</definedName>
    <definedName name="_xlnm.Print_Titles" localSheetId="2">'D1_01_3 - Požárně bezpečn...'!$125:$125</definedName>
    <definedName name="_xlnm.Print_Titles" localSheetId="3">'D1_01_4c - Vzduchotechnika'!$127:$127</definedName>
    <definedName name="_xlnm.Print_Titles" localSheetId="4">'D1_01_4d - Měření a regulace'!$128:$128</definedName>
    <definedName name="_xlnm.Print_Titles" localSheetId="5">'D1_01_4e - Zdravotně tech...'!$128:$128</definedName>
    <definedName name="_xlnm.Print_Titles" localSheetId="6">'D1_01_4g - Silnoproudá el...'!$142:$142</definedName>
    <definedName name="_xlnm.Print_Titles" localSheetId="7">'D1_01_4h1 - Slaboproudá e...'!$126:$126</definedName>
    <definedName name="_xlnm.Print_Titles" localSheetId="8">'D1_01_4h3 - Elektrická po...'!$126:$126</definedName>
    <definedName name="_xlnm.Print_Titles" localSheetId="9">'D1_01_4i - Medicinální plyny'!$127:$127</definedName>
    <definedName name="_xlnm.Print_Titles" localSheetId="10">'OVN - Ostatní a vedlejší ...'!$124:$124</definedName>
  </definedNames>
  <calcPr calcId="152511"/>
</workbook>
</file>

<file path=xl/sharedStrings.xml><?xml version="1.0" encoding="utf-8"?>
<sst xmlns="http://schemas.openxmlformats.org/spreadsheetml/2006/main" count="10509" uniqueCount="1571">
  <si>
    <t>Export Komplet</t>
  </si>
  <si>
    <t/>
  </si>
  <si>
    <t>2.0</t>
  </si>
  <si>
    <t>ZAMOK</t>
  </si>
  <si>
    <t>False</t>
  </si>
  <si>
    <t>{cc6b6882-5439-48b5-ad72-c4649d44635b}</t>
  </si>
  <si>
    <t>1</t>
  </si>
  <si>
    <t>21</t>
  </si>
  <si>
    <t>0,01</t>
  </si>
  <si>
    <t>15</t>
  </si>
  <si>
    <t>REKAPITULACE STAVBY</t>
  </si>
  <si>
    <t>v ---  níže se nacházejí doplnkové a pomocné údaje k sestavám  --- v</t>
  </si>
  <si>
    <t>0,001</t>
  </si>
  <si>
    <t>Kód:</t>
  </si>
  <si>
    <t>Cheb</t>
  </si>
  <si>
    <t>Stavba:</t>
  </si>
  <si>
    <t>Nemocnice Cheb, 2 izolační boxy v oddělení JIP Interna</t>
  </si>
  <si>
    <t>KSO:</t>
  </si>
  <si>
    <t>CC-CZ:</t>
  </si>
  <si>
    <t>Místo:</t>
  </si>
  <si>
    <t>Datum:</t>
  </si>
  <si>
    <t>29. 3. 2021</t>
  </si>
  <si>
    <t>Zadavatel:</t>
  </si>
  <si>
    <t>IČ:</t>
  </si>
  <si>
    <t>Karlovarská krajská nemocnice a.s.</t>
  </si>
  <si>
    <t>DIČ:</t>
  </si>
  <si>
    <t>Zhotovitel:</t>
  </si>
  <si>
    <t>14707551</t>
  </si>
  <si>
    <t>STASKO plus,spol. s r.o.,Rolavská 10,K.Vary</t>
  </si>
  <si>
    <t>CZ14707551</t>
  </si>
  <si>
    <t>Projektant:</t>
  </si>
  <si>
    <t>Penta Projekt s.r.o., Mrštíkova 12, Jihlava</t>
  </si>
  <si>
    <t>True</t>
  </si>
  <si>
    <t>Zpracovatel:</t>
  </si>
  <si>
    <t>Ing. Avuk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</si>
  <si>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</si>
  <si>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</si>
  <si>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</si>
  <si>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</si>
  <si>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</si>
  <si>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</si>
  <si>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</si>
  <si>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</si>
  <si>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</si>
  <si>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</si>
  <si>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</si>
  <si>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</si>
  <si>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</si>
  <si>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</si>
  <si>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</si>
  <si>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</si>
  <si>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</si>
  <si>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</si>
  <si>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</si>
  <si>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</si>
  <si>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</si>
  <si>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</si>
  <si>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</si>
  <si>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</si>
  <si>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</si>
  <si>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</si>
  <si>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</si>
  <si>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</si>
  <si>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</si>
  <si>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</si>
  <si>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</si>
  <si>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</si>
  <si>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</si>
  <si>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</si>
  <si>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</si>
  <si>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</si>
  <si>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</si>
  <si>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</si>
  <si>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</si>
  <si>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</si>
  <si>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</si>
  <si>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</si>
  <si>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</si>
  <si>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</si>
  <si>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</si>
  <si>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D1_01</t>
  </si>
  <si>
    <t>Izolační boxy</t>
  </si>
  <si>
    <t>STA</t>
  </si>
  <si>
    <t>{f6c7d09c-51f8-4f70-b937-f6e9d64c9e7a}</t>
  </si>
  <si>
    <t>2</t>
  </si>
  <si>
    <t>/</t>
  </si>
  <si>
    <t>D1_01_1</t>
  </si>
  <si>
    <t>Stavební</t>
  </si>
  <si>
    <t>Soupis</t>
  </si>
  <si>
    <t>{bb85bdd0-5573-41a6-97eb-428c344075ca}</t>
  </si>
  <si>
    <t>D1_01_3</t>
  </si>
  <si>
    <t>Požárně bezpečnostní řešení</t>
  </si>
  <si>
    <t>{921f7bd4-10d1-4deb-992e-3d2d43c9ab6c}</t>
  </si>
  <si>
    <t>D1_01_4c</t>
  </si>
  <si>
    <t>Vzduchotechnika</t>
  </si>
  <si>
    <t>{e4539fde-93f1-464c-9885-5671760ab392}</t>
  </si>
  <si>
    <t>D1_01_4d</t>
  </si>
  <si>
    <t>Měření a regulace</t>
  </si>
  <si>
    <t>{3e210129-b114-4fa8-8243-7025eb346df8}</t>
  </si>
  <si>
    <t>D1_01_4e</t>
  </si>
  <si>
    <t>Zdravotně technické instalace</t>
  </si>
  <si>
    <t>{04728843-cb60-4227-bbd7-60b3d65416d7}</t>
  </si>
  <si>
    <t>D1_01_4g</t>
  </si>
  <si>
    <t>Silnoproudá elektrotechnika</t>
  </si>
  <si>
    <t>{7b1d8c1f-3340-4ffc-b8d5-085b0145a43a}</t>
  </si>
  <si>
    <t>D1_01_4h1</t>
  </si>
  <si>
    <t>Slaboproudá elektrotechnika</t>
  </si>
  <si>
    <t>{596090d3-83a0-4609-8c66-c1bde4e12045}</t>
  </si>
  <si>
    <t>D1_01_4h3</t>
  </si>
  <si>
    <t>Elektrická požární signalizace</t>
  </si>
  <si>
    <t>{9aa3fafd-f1f1-482c-8298-6430cd81eb2a}</t>
  </si>
  <si>
    <t>D1_01_4i</t>
  </si>
  <si>
    <t>Medicinální plyny</t>
  </si>
  <si>
    <t>{5af5b720-6325-493f-8c2f-bb4cf9218692}</t>
  </si>
  <si>
    <t>OVN</t>
  </si>
  <si>
    <t>Ostatní a vedlejší náklady</t>
  </si>
  <si>
    <t>VON</t>
  </si>
  <si>
    <t>{f15f2fda-33d0-45d3-a625-10e4b9a26f6f}</t>
  </si>
  <si>
    <t>KRYCÍ LIST SOUPISU PRACÍ</t>
  </si>
  <si>
    <t>Objekt:</t>
  </si>
  <si>
    <t>D1_01 - Izolační boxy</t>
  </si>
  <si>
    <t>Soupis:</t>
  </si>
  <si>
    <t>D1_01_1 - Stavební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</si>
  <si>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</si>
  <si>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</si>
  <si>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</si>
  <si>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</si>
  <si>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</si>
  <si>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</si>
  <si>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</si>
  <si>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</si>
  <si>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</si>
  <si>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</si>
  <si>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</si>
  <si>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  94 - Lešení a stavební výtahy</t>
  </si>
  <si>
    <t xml:space="preserve">      95 - Různé dokončovací konstrukce a práce pozemních staveb</t>
  </si>
  <si>
    <t xml:space="preserve">      96 - Bourání konstrukcí</t>
  </si>
  <si>
    <t xml:space="preserve">      99 - Přesuny hmot a suti</t>
  </si>
  <si>
    <t>PSV - Práce a dodávky PSV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</si>
  <si>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</si>
  <si>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</si>
  <si>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</si>
  <si>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  767.c - zámečnické vnitřní</t>
  </si>
  <si>
    <t xml:space="preserve">      767.e - ostatní</t>
  </si>
  <si>
    <t xml:space="preserve">      767.f - hliníkové vnitřní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</si>
  <si>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</si>
  <si>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</si>
  <si>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</si>
  <si>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</si>
  <si>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2) Ostatní náklady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</si>
  <si>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</si>
  <si>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</si>
  <si>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</si>
  <si>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</si>
  <si>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</si>
  <si>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</si>
  <si>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</si>
  <si>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</si>
  <si>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</si>
  <si>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</si>
  <si>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</si>
  <si>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</si>
  <si>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</si>
  <si>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</si>
  <si>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</si>
  <si>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</si>
  <si>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</si>
  <si>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</si>
  <si>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</si>
  <si>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</si>
  <si>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346244361</t>
  </si>
  <si>
    <t>Zazdívka o tl 65 mm rýh, nik nebo kapes z cihel pálených</t>
  </si>
  <si>
    <t>m2</t>
  </si>
  <si>
    <t>4</t>
  </si>
  <si>
    <t>1088850123</t>
  </si>
  <si>
    <t>VV</t>
  </si>
  <si>
    <t>Ozn. VZT2.01</t>
  </si>
  <si>
    <t>0,5*3,3</t>
  </si>
  <si>
    <t>Součet</t>
  </si>
  <si>
    <t>6</t>
  </si>
  <si>
    <t>Úpravy povrchů, podlahy a osazování výplní</t>
  </si>
  <si>
    <t>612315215</t>
  </si>
  <si>
    <t>Vápenná hladká omítka malých ploch do 4,0 m2 na stěnách</t>
  </si>
  <si>
    <t>kus</t>
  </si>
  <si>
    <t>1845582333</t>
  </si>
  <si>
    <t>612135101</t>
  </si>
  <si>
    <t>Hrubá výplň rýh ve stěnách maltou jakékoli šířky rýhy</t>
  </si>
  <si>
    <t>812529749</t>
  </si>
  <si>
    <t>Ozn. ZT2.01</t>
  </si>
  <si>
    <t>1,4*2*0,15</t>
  </si>
  <si>
    <t>Ostatní profese</t>
  </si>
  <si>
    <t>10,0*0,1+20,0*0,07</t>
  </si>
  <si>
    <t>9</t>
  </si>
  <si>
    <t>Ostatní konstrukce a práce, bourání</t>
  </si>
  <si>
    <t>94</t>
  </si>
  <si>
    <t>Lešení a stavební výtahy</t>
  </si>
  <si>
    <t>949101112</t>
  </si>
  <si>
    <t>Lešení pomocné pro objekty pozemních staveb s lešeňovou podlahou v do 3,5 m zatížení do 150 kg/m2</t>
  </si>
  <si>
    <t>-1391159595</t>
  </si>
  <si>
    <t>110,0*2</t>
  </si>
  <si>
    <t>95</t>
  </si>
  <si>
    <t>Různé dokončovací konstrukce a práce pozemních staveb</t>
  </si>
  <si>
    <t>5</t>
  </si>
  <si>
    <t>952901111</t>
  </si>
  <si>
    <t>Vyčištění budov bytové a občanské výstavby při výšce podlaží do 4 m</t>
  </si>
  <si>
    <t>-2039862148</t>
  </si>
  <si>
    <t>108,5+40,0+79,0+7,3+5,77+7,23+94,9</t>
  </si>
  <si>
    <t>96</t>
  </si>
  <si>
    <t>Bourání konstrukcí</t>
  </si>
  <si>
    <t>763111812</t>
  </si>
  <si>
    <t>Demontáž SDK příčky s jednoduchou ocelovou nosnou konstrukcí opláštění dvojité</t>
  </si>
  <si>
    <t>16</t>
  </si>
  <si>
    <t>-1847509389</t>
  </si>
  <si>
    <t>Ozn. ST2.01</t>
  </si>
  <si>
    <t>2,8*1,83</t>
  </si>
  <si>
    <t>7</t>
  </si>
  <si>
    <t>763131821</t>
  </si>
  <si>
    <t>Demontáž SDK podhledu s dvouvrstvou nosnou kcí z ocelových profilů opláštění jednoduché</t>
  </si>
  <si>
    <t>1575860206</t>
  </si>
  <si>
    <t>"m.č.212:" 1,5*0,495</t>
  </si>
  <si>
    <t>8</t>
  </si>
  <si>
    <t>763431801</t>
  </si>
  <si>
    <t>Demontáž minerálního podhledu zavěšeného na viditelném roštu</t>
  </si>
  <si>
    <t>-136154635</t>
  </si>
  <si>
    <t>"m.č.201,201a,201b:" 61,7</t>
  </si>
  <si>
    <t>"m.č.202:" 9,0</t>
  </si>
  <si>
    <t>"m.č.212:" 10,8</t>
  </si>
  <si>
    <t>763431802</t>
  </si>
  <si>
    <t>Demontáž minerálního podhledu zavěšeného na polozapuštěném roštu</t>
  </si>
  <si>
    <t>-1821643130</t>
  </si>
  <si>
    <t>"m.č.206:" 6,6</t>
  </si>
  <si>
    <t>"m.č.207:" 5,4</t>
  </si>
  <si>
    <t>"m.č.208:" 7,3</t>
  </si>
  <si>
    <t>"m.č.217:" 6,0</t>
  </si>
  <si>
    <t>10</t>
  </si>
  <si>
    <t>763431-R11</t>
  </si>
  <si>
    <t>Demontáž komponentů podhledu - svítidla, výustky a jejich následní montáž</t>
  </si>
  <si>
    <t>968199168</t>
  </si>
  <si>
    <t>11</t>
  </si>
  <si>
    <t>766825811</t>
  </si>
  <si>
    <t>Demontáž truhlářských vestavěných skříní jednokřídlových</t>
  </si>
  <si>
    <t>2087915631</t>
  </si>
  <si>
    <t>12</t>
  </si>
  <si>
    <t>971033351</t>
  </si>
  <si>
    <t>Vybourání otvorů ve zdivu cihelném pl do 0,09 m2 na MVC nebo MV tl do 450 mm</t>
  </si>
  <si>
    <t>2011510022</t>
  </si>
  <si>
    <t>13</t>
  </si>
  <si>
    <t>977211121</t>
  </si>
  <si>
    <t>Řezání stěnovou pilou kcí z cihel nebo tvárnic hl do 200 mm</t>
  </si>
  <si>
    <t>m</t>
  </si>
  <si>
    <t>1267234829</t>
  </si>
  <si>
    <t>3,3*2</t>
  </si>
  <si>
    <t>14</t>
  </si>
  <si>
    <t>975022241</t>
  </si>
  <si>
    <t>Podchycení nadzákladového zdiva tl do 450 mm dřevěnou výztuhou v do 3 m dl podchycení do 3 m</t>
  </si>
  <si>
    <t>-919681447</t>
  </si>
  <si>
    <t>0,5</t>
  </si>
  <si>
    <t>973031151</t>
  </si>
  <si>
    <t>Vysekání výklenků ve zdivu cihelném na MV nebo MVC pl přes 0,25 m2</t>
  </si>
  <si>
    <t>m3</t>
  </si>
  <si>
    <t>455998300</t>
  </si>
  <si>
    <t>0,5*3,3*0,2</t>
  </si>
  <si>
    <t>974031132</t>
  </si>
  <si>
    <t>Vysekání rýh ve zdivu cihelném hl do 50 mm š do 70 mm</t>
  </si>
  <si>
    <t>-1643380510</t>
  </si>
  <si>
    <t>20,0</t>
  </si>
  <si>
    <t>17</t>
  </si>
  <si>
    <t>974031153</t>
  </si>
  <si>
    <t>Vysekání rýh ve zdivu cihelném hl do 100 mm š do 100 mm</t>
  </si>
  <si>
    <t>1736681800</t>
  </si>
  <si>
    <t>10,0</t>
  </si>
  <si>
    <t>18</t>
  </si>
  <si>
    <t>974031164</t>
  </si>
  <si>
    <t>Vysekání rýh ve zdivu cihelném hl do 150 mm š do 150 mm</t>
  </si>
  <si>
    <t>1229031515</t>
  </si>
  <si>
    <t>1,4*2</t>
  </si>
  <si>
    <t>19</t>
  </si>
  <si>
    <t>977151118</t>
  </si>
  <si>
    <t>Jádrové vrty diamantovými korunkami do D 100 mm do stavebních materiálů</t>
  </si>
  <si>
    <t>-1621203472</t>
  </si>
  <si>
    <t>5,0</t>
  </si>
  <si>
    <t>20</t>
  </si>
  <si>
    <t>977151128</t>
  </si>
  <si>
    <t>Jádrové vrty diamantovými korunkami do D 300 mm do stavebních materiálů</t>
  </si>
  <si>
    <t>233167888</t>
  </si>
  <si>
    <t>Ozn. VZT2.02</t>
  </si>
  <si>
    <t>0,45*2</t>
  </si>
  <si>
    <t>Ozn. VZT2.03</t>
  </si>
  <si>
    <t>0,13</t>
  </si>
  <si>
    <t>Ozn. VZT2.06</t>
  </si>
  <si>
    <t>0,7</t>
  </si>
  <si>
    <t>Ozn. VZT2.07</t>
  </si>
  <si>
    <t>0,82</t>
  </si>
  <si>
    <t>977151131</t>
  </si>
  <si>
    <t>Jádrové vrty diamantovými korunkami do D 400 mm do stavebních materiálů</t>
  </si>
  <si>
    <t>688874029</t>
  </si>
  <si>
    <t>Ozn. VZT2.04</t>
  </si>
  <si>
    <t>0,15</t>
  </si>
  <si>
    <t>Ozn. VZT2.05</t>
  </si>
  <si>
    <t>22</t>
  </si>
  <si>
    <t>978059541</t>
  </si>
  <si>
    <t>Odsekání a odebrání obkladů stěn z vnitřních obkládaček plochy přes 1 m2</t>
  </si>
  <si>
    <t>-1274359911</t>
  </si>
  <si>
    <t>1,4*0,2*2</t>
  </si>
  <si>
    <t>0,6*3,4</t>
  </si>
  <si>
    <t>99</t>
  </si>
  <si>
    <t>Přesuny hmot a suti</t>
  </si>
  <si>
    <t>23</t>
  </si>
  <si>
    <t>997013212</t>
  </si>
  <si>
    <t>Vnitrostaveništní doprava suti a vybouraných hmot pro budovy v do 9 m ručně</t>
  </si>
  <si>
    <t>t</t>
  </si>
  <si>
    <t>-1293814886</t>
  </si>
  <si>
    <t>24</t>
  </si>
  <si>
    <t>997013511</t>
  </si>
  <si>
    <t>Odvoz suti a vybouraných hmot z meziskládky na skládku do 1 km s naložením a se složením</t>
  </si>
  <si>
    <t>-14195790</t>
  </si>
  <si>
    <t>25</t>
  </si>
  <si>
    <t>997013509</t>
  </si>
  <si>
    <t>Příplatek k odvozu suti a vybouraných hmot na skládku ZKD 1 km přes 1 km</t>
  </si>
  <si>
    <t>1006067186</t>
  </si>
  <si>
    <t>4,108*15 "Přepočtené koeficientem množství</t>
  </si>
  <si>
    <t>26</t>
  </si>
  <si>
    <t>997013631</t>
  </si>
  <si>
    <t>Poplatek za uložení na skládce (skládkovné) stavebního odpadu směsného kód odpadu 17 09 04</t>
  </si>
  <si>
    <t>90353202</t>
  </si>
  <si>
    <t>27</t>
  </si>
  <si>
    <t>998011002</t>
  </si>
  <si>
    <t>Přesun hmot pro budovy zděné v do 12 m</t>
  </si>
  <si>
    <t>-1269097631</t>
  </si>
  <si>
    <t>PSV</t>
  </si>
  <si>
    <t>Práce a dodávky PSV</t>
  </si>
  <si>
    <t>763</t>
  </si>
  <si>
    <t>Konstrukce suché výstavby</t>
  </si>
  <si>
    <t>28</t>
  </si>
  <si>
    <t>763111464</t>
  </si>
  <si>
    <t>SDK příčka tl 100 mm profil CW+UW 50 desky 2xDFRIH2 12,5 s izolací EI 90 Rw do 59 dB</t>
  </si>
  <si>
    <t>1231601243</t>
  </si>
  <si>
    <t>0,45*4,33</t>
  </si>
  <si>
    <t>Ozn. ST2.02</t>
  </si>
  <si>
    <t>2,1*1,83</t>
  </si>
  <si>
    <t>Ozn. ST2.03</t>
  </si>
  <si>
    <t>0,6*2,23</t>
  </si>
  <si>
    <t>29</t>
  </si>
  <si>
    <t>763111717</t>
  </si>
  <si>
    <t>SDK příčka základní penetrační nátěr (oboustranně)</t>
  </si>
  <si>
    <t>1535360924</t>
  </si>
  <si>
    <t>30</t>
  </si>
  <si>
    <t>763131411</t>
  </si>
  <si>
    <t>SDK podhled desky 1xA 12,5 bez izolace dvouvrstvá spodní kce profil CD+UD</t>
  </si>
  <si>
    <t>1407470103</t>
  </si>
  <si>
    <t>31</t>
  </si>
  <si>
    <t>763131714</t>
  </si>
  <si>
    <t>SDK podhled základní penetrační nátěr</t>
  </si>
  <si>
    <t>155552327</t>
  </si>
  <si>
    <t>32</t>
  </si>
  <si>
    <t>763431011</t>
  </si>
  <si>
    <t>Montáž minerálního podhledu s vyjímatelnými panely vel. do 0,36 m2 na zavěšený polozapuštěný rošt</t>
  </si>
  <si>
    <t>-1238425579</t>
  </si>
  <si>
    <t>33</t>
  </si>
  <si>
    <t>M</t>
  </si>
  <si>
    <t>59036-R5</t>
  </si>
  <si>
    <t>Rastr R2 - Panel akustický ze skelných vláken, 600x600x15 mm, Podrobný popis viz PD</t>
  </si>
  <si>
    <t>522219066</t>
  </si>
  <si>
    <t>19,3*1,05 "Přepočtené koeficientem množství</t>
  </si>
  <si>
    <t>34</t>
  </si>
  <si>
    <t>59036-R4</t>
  </si>
  <si>
    <t>Rastr R3 - Panel akustický ze skelných vláken, 600x600x20 mm, Podrobný popis viz PD</t>
  </si>
  <si>
    <t>1347118053</t>
  </si>
  <si>
    <t>6*1,05 "Přepočtené koeficientem množství</t>
  </si>
  <si>
    <t>35</t>
  </si>
  <si>
    <t>763431001</t>
  </si>
  <si>
    <t>Montáž minerálního podhledu s vyjímatelnými panely vel. do 0,36 m2 na zavěšený viditelný rošt</t>
  </si>
  <si>
    <t>-921236281</t>
  </si>
  <si>
    <t>36</t>
  </si>
  <si>
    <t>59036-R6</t>
  </si>
  <si>
    <t>Rastr R1 - Panel akustický ze skelných vláken, 600x600x20 mm, Podrobný popis viz PD</t>
  </si>
  <si>
    <t>1232473311</t>
  </si>
  <si>
    <t>"m.č.201:" 31,5</t>
  </si>
  <si>
    <t>51,3*1,05 "Přepočtené koeficientem množství</t>
  </si>
  <si>
    <t>37</t>
  </si>
  <si>
    <t>59036-R3</t>
  </si>
  <si>
    <t>Rastr R4 - Panel akustický vzduchotěsný ze skelných vláken, 600x600x20 mm, Podrobný popis viz PD</t>
  </si>
  <si>
    <t>1897419482</t>
  </si>
  <si>
    <t>"m.č.201a,201b:" 14,1+14,1</t>
  </si>
  <si>
    <t>28,2*1,05 "Přepočtené koeficientem množství</t>
  </si>
  <si>
    <t>38</t>
  </si>
  <si>
    <t>763431041</t>
  </si>
  <si>
    <t>Příplatek k montáži minerálního podhledu na zavěšený rošt za výšku zavěšení přes 0,5 do 1,0 m</t>
  </si>
  <si>
    <t>512</t>
  </si>
  <si>
    <t>48809149</t>
  </si>
  <si>
    <t>39</t>
  </si>
  <si>
    <t>998763302</t>
  </si>
  <si>
    <t>Přesun hmot tonážní pro sádrokartonové konstrukce v objektech v do 12 m</t>
  </si>
  <si>
    <t>1980951791</t>
  </si>
  <si>
    <t>766</t>
  </si>
  <si>
    <t>Konstrukce truhlářské</t>
  </si>
  <si>
    <t>40</t>
  </si>
  <si>
    <t>76601-R01</t>
  </si>
  <si>
    <t>Ozn. T01 - Skříň vestavná šatní 2100x2400, hl.450 mm, D+M</t>
  </si>
  <si>
    <t>28926016</t>
  </si>
  <si>
    <t>podrobný popis viz PD - truhlářské vnitřní</t>
  </si>
  <si>
    <t>-včetně příslušenství</t>
  </si>
  <si>
    <t>41</t>
  </si>
  <si>
    <t>998766202</t>
  </si>
  <si>
    <t>Přesun hmot procentní pro konstrukce truhlářské v objektech v do 12 m</t>
  </si>
  <si>
    <t>%</t>
  </si>
  <si>
    <t>1268036338</t>
  </si>
  <si>
    <t>767</t>
  </si>
  <si>
    <t>Konstrukce zámečnické</t>
  </si>
  <si>
    <t>42</t>
  </si>
  <si>
    <t>998767202</t>
  </si>
  <si>
    <t>Přesun hmot procentní pro zámečnické konstrukce v objektech v do 12 m</t>
  </si>
  <si>
    <t>-1369367256</t>
  </si>
  <si>
    <t>767.c</t>
  </si>
  <si>
    <t>zámečnické vnitřní</t>
  </si>
  <si>
    <t>43</t>
  </si>
  <si>
    <t>76713-R01</t>
  </si>
  <si>
    <t>Ozn. Z01 - Kotvení mezikusů závěsného příslušenství lékařské technologie do ŽB stropu, D+M</t>
  </si>
  <si>
    <t>-1142710234</t>
  </si>
  <si>
    <t>podrobný popis viz PD - výrobky zámečnické vnitřní</t>
  </si>
  <si>
    <t>hmotnost 1ks - 59 kg</t>
  </si>
  <si>
    <t>44</t>
  </si>
  <si>
    <t>76713-R02</t>
  </si>
  <si>
    <t>Ozn. Z02 - Kotvení mezikusů závěsného příslušenství lékařské technologie do ŽB stropu, D+M</t>
  </si>
  <si>
    <t>-249683227</t>
  </si>
  <si>
    <t>hmotnost 1ks - 44,5 kg</t>
  </si>
  <si>
    <t>767.e</t>
  </si>
  <si>
    <t>ostatní</t>
  </si>
  <si>
    <t>45</t>
  </si>
  <si>
    <t>76741-R01</t>
  </si>
  <si>
    <t>Ozn.O01 - Rohový hliníkový profil u hliníkových stěn, D+M</t>
  </si>
  <si>
    <t>-1292134966</t>
  </si>
  <si>
    <t>podrobný popis viz PD - výrobky ostatní</t>
  </si>
  <si>
    <t>41,0*1,05</t>
  </si>
  <si>
    <t>46</t>
  </si>
  <si>
    <t>76741-R02</t>
  </si>
  <si>
    <t>Ozn.O02 - Profil v místě napojení hliníkových příček, D+M</t>
  </si>
  <si>
    <t>1361326715</t>
  </si>
  <si>
    <t>8,0*1,05</t>
  </si>
  <si>
    <t>767.f</t>
  </si>
  <si>
    <t>hliníkové vnitřní</t>
  </si>
  <si>
    <t>47</t>
  </si>
  <si>
    <t>76769-R02</t>
  </si>
  <si>
    <t>Ozn.E01 - Nenosná interiérová přestavitelná příčka tl.100 mm, rámový AL systém, výplně sklo, plné části, AKU 37dB, (3400+4475+3300)x3300 mm, el. posuv. dvoukř. dveře 700+700x2300 mm, D+M</t>
  </si>
  <si>
    <t>948327481</t>
  </si>
  <si>
    <t>Podrobný popis viz Tabulky PSV - hliníkové vnitřní výplně</t>
  </si>
  <si>
    <t>48</t>
  </si>
  <si>
    <t>76769-R03</t>
  </si>
  <si>
    <t>Ozn.E02 - Nenosná interiérová přestavitelná příčka tl.100 mm, rámový AL systém, výplně sklo, plné části, AKU 37dB, (3400+4375)x3300 mm, el. posuv. dvoukř. dveře 700+700x2300 mm, D+M</t>
  </si>
  <si>
    <t>-1854936258</t>
  </si>
  <si>
    <t>776</t>
  </si>
  <si>
    <t>Podlahy povlakové</t>
  </si>
  <si>
    <t>49</t>
  </si>
  <si>
    <t>776201912</t>
  </si>
  <si>
    <t>Oprava podlah výměnou podlahového povlaku plochy do 1 m2</t>
  </si>
  <si>
    <t>-1987013356</t>
  </si>
  <si>
    <t>50</t>
  </si>
  <si>
    <t>776991121</t>
  </si>
  <si>
    <t>Základní čištění nově položených podlahovin vysátím a setřením vlhkým mopem</t>
  </si>
  <si>
    <t>52874248</t>
  </si>
  <si>
    <t>110,0</t>
  </si>
  <si>
    <t>51</t>
  </si>
  <si>
    <t>776991141</t>
  </si>
  <si>
    <t>Pastování a leštění podlahovin ručně</t>
  </si>
  <si>
    <t>-1986315064</t>
  </si>
  <si>
    <t>52</t>
  </si>
  <si>
    <t>998776103</t>
  </si>
  <si>
    <t>Přesun hmot tonážní pro podlahy povlakové v objektech v do 24 m</t>
  </si>
  <si>
    <t>699499080</t>
  </si>
  <si>
    <t>781</t>
  </si>
  <si>
    <t>Dokončovací práce - obklady</t>
  </si>
  <si>
    <t>53</t>
  </si>
  <si>
    <t>781473923</t>
  </si>
  <si>
    <t>Oprava obkladu z obkladaček keramických do 25 ks/m2 lepených</t>
  </si>
  <si>
    <t>7708883</t>
  </si>
  <si>
    <t>7*2</t>
  </si>
  <si>
    <t>150</t>
  </si>
  <si>
    <t>54</t>
  </si>
  <si>
    <t>59761039</t>
  </si>
  <si>
    <t>obklad keramický hladký přes 22 do 25ks/m2</t>
  </si>
  <si>
    <t>1023289139</t>
  </si>
  <si>
    <t>229*0,05 "Přepočtené koeficientem množství</t>
  </si>
  <si>
    <t>55</t>
  </si>
  <si>
    <t>781495111</t>
  </si>
  <si>
    <t>Nátěr penetrační na stěnu</t>
  </si>
  <si>
    <t>-32213723</t>
  </si>
  <si>
    <t>56</t>
  </si>
  <si>
    <t>998781102</t>
  </si>
  <si>
    <t>Přesun hmot tonážní pro obklady keramické v objektech v do 12 m</t>
  </si>
  <si>
    <t>1319778798</t>
  </si>
  <si>
    <t>783</t>
  </si>
  <si>
    <t>Dokončovací práce - nátěry</t>
  </si>
  <si>
    <t>57</t>
  </si>
  <si>
    <t>783000103</t>
  </si>
  <si>
    <t>Ochrana podlah nebo vodorovných ploch při provádění nátěrů položením fólie</t>
  </si>
  <si>
    <t>-1214578781</t>
  </si>
  <si>
    <t>58</t>
  </si>
  <si>
    <t>28323151</t>
  </si>
  <si>
    <t>papír separační potažený PE fólií</t>
  </si>
  <si>
    <t>2124362067</t>
  </si>
  <si>
    <t>110*1,05 "Přepočtené koeficientem množství</t>
  </si>
  <si>
    <t>784</t>
  </si>
  <si>
    <t>Dokončovací práce - malby a tapety</t>
  </si>
  <si>
    <t>59</t>
  </si>
  <si>
    <t>784181121</t>
  </si>
  <si>
    <t>Hloubková jednonásobná bezbarvá penetrace podkladu v místnostech výšky do 3,80 m</t>
  </si>
  <si>
    <t>-1892740137</t>
  </si>
  <si>
    <t>Stěny</t>
  </si>
  <si>
    <t>0,45*4,33*2</t>
  </si>
  <si>
    <t>2,1*1,83*2</t>
  </si>
  <si>
    <t>0,6*2,23*2</t>
  </si>
  <si>
    <t>.</t>
  </si>
  <si>
    <t>Podhled</t>
  </si>
  <si>
    <t>60</t>
  </si>
  <si>
    <t>784351031</t>
  </si>
  <si>
    <t>Malby antibakteriální v místnostech výšky do 3,80 m</t>
  </si>
  <si>
    <t>-497140368</t>
  </si>
  <si>
    <t>D1_01_3 - Požárně bezpečnostní řešení</t>
  </si>
  <si>
    <t>Ing. Polický</t>
  </si>
  <si>
    <t>HSV - HSV</t>
  </si>
  <si>
    <t xml:space="preserve">    PBŘ - Požárně bezpečnostrní řešení</t>
  </si>
  <si>
    <t>PBŘ</t>
  </si>
  <si>
    <t>Požárně bezpečnostrní řešení</t>
  </si>
  <si>
    <t>PBR1PENA</t>
  </si>
  <si>
    <t>MONTÁŽ PROTIPOŽÁRNÍ PĚNY</t>
  </si>
  <si>
    <t>KS</t>
  </si>
  <si>
    <t>-422976469</t>
  </si>
  <si>
    <t>PBR100PENA</t>
  </si>
  <si>
    <t>požární pěna pro kabely, kovové trubky a plastové trubky do DN 50 v 300 ml tubách</t>
  </si>
  <si>
    <t>-1359768868</t>
  </si>
  <si>
    <t>PBR100ozn</t>
  </si>
  <si>
    <t>označení protipožární ucpávky z obou stran požár. kce</t>
  </si>
  <si>
    <t>1440702682</t>
  </si>
  <si>
    <t>PBR1ozn</t>
  </si>
  <si>
    <t>Montáž označení protipožární ucpávky z obou stran požár. kce</t>
  </si>
  <si>
    <t>1129662553</t>
  </si>
  <si>
    <t>PBR100EVAK12</t>
  </si>
  <si>
    <t>označení únikových cest fotoluminiscenční značkou (únikové dveře)</t>
  </si>
  <si>
    <t>-952698177</t>
  </si>
  <si>
    <t>PBR100EVAK2</t>
  </si>
  <si>
    <t>označení únikových cest fotoluminiscenční značkou (únik vpravo)</t>
  </si>
  <si>
    <t>-1565566748</t>
  </si>
  <si>
    <t>PBR100EVAK3</t>
  </si>
  <si>
    <t>označení únikových cest fotoluminiscenční značkou (únik vlevo)</t>
  </si>
  <si>
    <t>1825047221</t>
  </si>
  <si>
    <t>PBR1EVAK</t>
  </si>
  <si>
    <t>MONTÁŽ EVAKUAČNÍCH ZNAČEK</t>
  </si>
  <si>
    <t>-455503595</t>
  </si>
  <si>
    <t>2+1+1</t>
  </si>
  <si>
    <t>PBR9R2</t>
  </si>
  <si>
    <t>Vydání příslušných atestů</t>
  </si>
  <si>
    <t>-106933604</t>
  </si>
  <si>
    <t>D1_01_4c - Vzduchotechnika</t>
  </si>
  <si>
    <t>Ing. Štantejský</t>
  </si>
  <si>
    <t xml:space="preserve">V jednotlivých cenách musí být zahrnuty náklady na vlastní montáž, odvoz, skládkovné, veškeré přesuny materiálu, protiprašná opatření, trvalý úklid všech prostor dotčených stavbou, opatření BOZP a to zejména zabezpečení všech stavebních prostupů proti propadnutí. Cenová nabídka je včetně dodržování odpadového hospodářství. Přírubové spoje budou provedeny pomocí šroubů adekvátní délky (nebudou zakracovány).  Ceny v nabídce musí vycházet nejen z předloženého soupisu výkonů, ale i ze znalosti celého prováděcího projektu. Prostudování kompletní dokumentace je nutnou podmínkou předložení nabídky. Součástí dodávky je kompletní uvedení do provozu a zaregulování zařízení a jeho armatur, nastavení provozních parametrů jako i všech rozvodných a regulačních zařízení, až do přejímky a garance. </t>
  </si>
  <si>
    <t>1. - Zařízení č. 1 - úpravy stávajícího systému</t>
  </si>
  <si>
    <t>1B. - Zařízení č. 1B - Izolační box 201a a 201b</t>
  </si>
  <si>
    <t>900. - Demontáže včetně ekologické likvidace a zpětné montáže</t>
  </si>
  <si>
    <t>999. - Ostatní položky</t>
  </si>
  <si>
    <t>1.</t>
  </si>
  <si>
    <t>Zařízení č. 1 - úpravy stávajícího systému</t>
  </si>
  <si>
    <t>1.161</t>
  </si>
  <si>
    <t>Uzavírací klapka DN 160, včetně přípravy pro osazení servopohonu. D+M</t>
  </si>
  <si>
    <t>-636624459</t>
  </si>
  <si>
    <t>Servopohon v dodáce profese MaR.</t>
  </si>
  <si>
    <t>Viz výkres číslo D1.01.4c-05</t>
  </si>
  <si>
    <t>1.203a</t>
  </si>
  <si>
    <t>Filtrační vložka - filtr 457x457 (1"); třída filtrace H13. D+M</t>
  </si>
  <si>
    <t>-1571299758</t>
  </si>
  <si>
    <t>Návrh: 150Pa poč.tl.zt.; 1x210m3/h, 2x175m3/h.</t>
  </si>
  <si>
    <t>1.203b</t>
  </si>
  <si>
    <t>Filtrační vložka - filtr 457x457 (2"); třída filtrace H13. D+M</t>
  </si>
  <si>
    <t>1320534725</t>
  </si>
  <si>
    <t>Návrh: 150Pa poč.tl.zt.; 250m3/h.</t>
  </si>
  <si>
    <t>1.260</t>
  </si>
  <si>
    <t>Odsávací stěnová mřížka do ČP s regulací vel. 140x80 mm,  pro průtok 100m3/h. D+M</t>
  </si>
  <si>
    <t>838470023</t>
  </si>
  <si>
    <t>1.262</t>
  </si>
  <si>
    <t>Odsávací stěnová mřížka do ČP s regulací vel. 140x260 mm,  pro průtok 200m3/h. D+M</t>
  </si>
  <si>
    <t>1237451427</t>
  </si>
  <si>
    <t>1.601</t>
  </si>
  <si>
    <t>Zvukově izolovaná ohebná hadice DN 160. D+M</t>
  </si>
  <si>
    <t>-1730693936</t>
  </si>
  <si>
    <t>1.701</t>
  </si>
  <si>
    <t>Potrubí kruhové pozinkované - spiro, třída těsnosti B,  tvarovky 30%  - průměru 160mm, včetně těsnícího a spojovacího materiálu. D+M</t>
  </si>
  <si>
    <t>281553897</t>
  </si>
  <si>
    <t>4,5</t>
  </si>
  <si>
    <t>1.702</t>
  </si>
  <si>
    <t>Potrubí kruhové pozinkované - spiro, třída těsnosti C,  tvarovky 30%  - průměru 200mm, včetně těsnícího a spojovacího materiálu. D+M</t>
  </si>
  <si>
    <t>1029988522</t>
  </si>
  <si>
    <t>1.703</t>
  </si>
  <si>
    <t>Potrubí kruhové pozinkované - spiro, třída těsnosti B,  tvarovky 30%  - průměru 250mm, včetně těsnícího a spojovacího materiálu. D+M</t>
  </si>
  <si>
    <t>-1169003359</t>
  </si>
  <si>
    <t>1.801</t>
  </si>
  <si>
    <t>Potrubí čtyřhranné pozinkované rovné, sk. 1, třída těsnosti B,  včetně těsnícího a spojovacího materiálu. D+M</t>
  </si>
  <si>
    <t>1437110284</t>
  </si>
  <si>
    <t>12,5</t>
  </si>
  <si>
    <t>1.802</t>
  </si>
  <si>
    <t>Potrubí čtyřhranné pozinkované tvarovky, sk. 1, třída těsnosti B, včetně těsnícího a spojovacího materiálu, náběhových a vodících plechů. D+M</t>
  </si>
  <si>
    <t>-194034682</t>
  </si>
  <si>
    <t>1.803</t>
  </si>
  <si>
    <t>Plechový korpus k odsávacím mřížkám. Rozměr 400x100x3400. D+M</t>
  </si>
  <si>
    <t>564757422</t>
  </si>
  <si>
    <t>1.901</t>
  </si>
  <si>
    <t>Tepelná izolace přívodu upraveného vzduchu ve větraných prostorech, tl. 40mm  z minerální vlny s Al. polepem (izolace musí splňovat třídu reakce na oheň max. Bs-1). D+M</t>
  </si>
  <si>
    <t>1647508483</t>
  </si>
  <si>
    <t>1.902</t>
  </si>
  <si>
    <t>Pryž pro podložení plechových korpusů k odsávacím mřížkám. D+M</t>
  </si>
  <si>
    <t>330800268</t>
  </si>
  <si>
    <t>1.991</t>
  </si>
  <si>
    <t>Hzs zařízení č. 1 - úpravy stávajícího systému - zednické výpomoci vrty, prostupy, drážky, přípomoci během transportu potrubí, koordinace vůči ostatním profesím, koordinace při etapizaci prací</t>
  </si>
  <si>
    <t>hod</t>
  </si>
  <si>
    <t>1260068104</t>
  </si>
  <si>
    <t>1.992</t>
  </si>
  <si>
    <t>Přesun hmot pro vzduchotechniku, výšky do 12 m</t>
  </si>
  <si>
    <t>1028831541</t>
  </si>
  <si>
    <t>1B.</t>
  </si>
  <si>
    <t>Zařízení č. 1B - Izolační box 201a a 201b</t>
  </si>
  <si>
    <t>1B.001</t>
  </si>
  <si>
    <t>Ventilátor s EC motorem, množství vzduchu V=600 m3/h,  tlaková ztráta 300 Pa, připojení DN 200, včetně připojujících manžet. D+M</t>
  </si>
  <si>
    <t>1951158843</t>
  </si>
  <si>
    <t>Technické parametry viz D1.01.4c-01 Technická zpráva, D1.01.4c-03 Technické podmínky.</t>
  </si>
  <si>
    <t>1B.051</t>
  </si>
  <si>
    <t>Tlumič hluku kruhový DN 200mm, délka 1000mm, tloušťka izolační vrstvy 50mm. Minimální útlum hluku při frekvenci 250Hz = 10,0 dB. D+M</t>
  </si>
  <si>
    <t>-1899233923</t>
  </si>
  <si>
    <t>1B.151</t>
  </si>
  <si>
    <t>-502928267</t>
  </si>
  <si>
    <t>1B.152</t>
  </si>
  <si>
    <t>Zpětná klapka DN 200. D+M</t>
  </si>
  <si>
    <t>1642106503</t>
  </si>
  <si>
    <t>1B.421</t>
  </si>
  <si>
    <t>Požární klapka kruhová s atestem DN 200, požární odolnost 90 minut,  včetně servopohonu 230V se signalizací polohy termoelektrickým spouštěním. D+M</t>
  </si>
  <si>
    <t>1668814462</t>
  </si>
  <si>
    <t>Včetně příslušenství pro montáž dle montážního návodu výrobce.</t>
  </si>
  <si>
    <t>Včetně provedení protipožární ucpávky a dotěsnění protipožárním tmelem  s požární odolností odpovídající prostupu stavební konstrukce.</t>
  </si>
  <si>
    <t>Před realizací bude upřesněna požární odolnost PPK  dle požadavku PBŘ a způsobu zabudování PPK.</t>
  </si>
  <si>
    <t xml:space="preserve">Napájení zajistí profese ELE. </t>
  </si>
  <si>
    <t>Součástí dodávky profese, která napájí PPK, bude spojovací krabice  se svorkovnicí pro připojení napájecího kabelu.</t>
  </si>
  <si>
    <t>Uzavření PPK zajistí profese ELE na základě signálu od profese EPS.</t>
  </si>
  <si>
    <t>Monitoring polohy listu klapky zajistí profese MaR.</t>
  </si>
  <si>
    <t>Před objednáním PPK ověřit strany a připojení médii</t>
  </si>
  <si>
    <t>1B.551</t>
  </si>
  <si>
    <t>Protidešťová výfuková žaluzie 200x200mm, se sítem proti hmyzu,  RAL dle arch. D+M</t>
  </si>
  <si>
    <t>1048547955</t>
  </si>
  <si>
    <t>1B.601</t>
  </si>
  <si>
    <t>-1605626568</t>
  </si>
  <si>
    <t>1B.701</t>
  </si>
  <si>
    <t>-1371463554</t>
  </si>
  <si>
    <t>1B.702</t>
  </si>
  <si>
    <t>Potrubí kruhové pozinkované - spiro, třída těsnosti B,  tvarovky 30%  - průměru 200mm, včetně těsnícího a spojovacího materiálu. D+M</t>
  </si>
  <si>
    <t>2118013785</t>
  </si>
  <si>
    <t>1B.801</t>
  </si>
  <si>
    <t>Potrubí čtyřhranné pozinkované tvarovky, sk. 1, třída těsnosti B, včetně těsnícího a spojovacího materiálu. D+M</t>
  </si>
  <si>
    <t>-1586012083</t>
  </si>
  <si>
    <t>1B.991</t>
  </si>
  <si>
    <t>Hzs zařízení č. 1B - Izolační box 201a a 201b - zednické výpomoci vrty, prostupy, drážky, přípomoci během transportu potrubí, koordinace vůči ostatním profesím, koordinace při etapizaci prací</t>
  </si>
  <si>
    <t>-1415978049</t>
  </si>
  <si>
    <t>1B.992</t>
  </si>
  <si>
    <t>1025421399</t>
  </si>
  <si>
    <t>900.</t>
  </si>
  <si>
    <t>Demontáže včetně ekologické likvidace a zpětné montáže</t>
  </si>
  <si>
    <t>900.901</t>
  </si>
  <si>
    <t>Demontáže stávajícího VZT potrubí vč. izolace.  Včetně ekologické likvidace.</t>
  </si>
  <si>
    <t>-2007018591</t>
  </si>
  <si>
    <t>Viz výkres číslo D1.01.4c-04</t>
  </si>
  <si>
    <t>900.902</t>
  </si>
  <si>
    <t>Demontáž 5ks stávajících čistých nástavců v m.č. 201 (pozice 1.203),  vyčištění, přesun a zpětná montáž do nové polohy.  Včetně ekologické likvidace filtračních vložek - filtr 457x457 (1"); třída filtrace H13.</t>
  </si>
  <si>
    <t>225112316</t>
  </si>
  <si>
    <t>Viz výkres číslo D1.01.4c-04, D1.01.4c-05</t>
  </si>
  <si>
    <t>900.903</t>
  </si>
  <si>
    <t>Demontáž stávající regulační klapky, ovl. ruční, v m.č. 201 (pozice 1.105), vyčištění,  přesun a zpětná montáž do nové polohy.</t>
  </si>
  <si>
    <t>107480094</t>
  </si>
  <si>
    <t>900.904</t>
  </si>
  <si>
    <t>Demontáž stávajícího kotvícího materiálu systému VZT, vč. ekologické likvidace</t>
  </si>
  <si>
    <t>-378626902</t>
  </si>
  <si>
    <t>999.</t>
  </si>
  <si>
    <t>Ostatní položky</t>
  </si>
  <si>
    <t>999.901</t>
  </si>
  <si>
    <t>Montážní materiál</t>
  </si>
  <si>
    <t>kg</t>
  </si>
  <si>
    <t>1711827427</t>
  </si>
  <si>
    <t>999.902</t>
  </si>
  <si>
    <t>Pojízdné lešení</t>
  </si>
  <si>
    <t>-1222036291</t>
  </si>
  <si>
    <t>999.903</t>
  </si>
  <si>
    <t>Zprovoznění, vyregulování, přeregulování a seznámení s obsluhou dodaných systémů VZT,  viz D1.01.4c-01 Technická zpráva.</t>
  </si>
  <si>
    <t>-60817461</t>
  </si>
  <si>
    <t>999.904</t>
  </si>
  <si>
    <t>Štítky pro označení zařízení, plastové tabulky velikosti A5</t>
  </si>
  <si>
    <t>-1435414013</t>
  </si>
  <si>
    <t>999.905</t>
  </si>
  <si>
    <t>Rezerva na nepředvídatelné náklady a vliv rekonstrukce</t>
  </si>
  <si>
    <t>953633979</t>
  </si>
  <si>
    <t>999.906</t>
  </si>
  <si>
    <t>Předávací dokumentace</t>
  </si>
  <si>
    <t>-1213468482</t>
  </si>
  <si>
    <t>999.907</t>
  </si>
  <si>
    <t>Dodavatelská výrobní dokumentace</t>
  </si>
  <si>
    <t>-1974405377</t>
  </si>
  <si>
    <t>999.908</t>
  </si>
  <si>
    <t>Autorský dozor</t>
  </si>
  <si>
    <t>349566563</t>
  </si>
  <si>
    <t>999.909</t>
  </si>
  <si>
    <t>Doprava (2% z celkového rozpočtu)</t>
  </si>
  <si>
    <t>509983787</t>
  </si>
  <si>
    <t>D1_01_4d - Měření a regulace</t>
  </si>
  <si>
    <t>Luděk Berger</t>
  </si>
  <si>
    <t>D1 - 1. Čidla / Akční členy</t>
  </si>
  <si>
    <t>D2 - 2. Rozvaděč DT21</t>
  </si>
  <si>
    <t>D3 - 3. Doplnění o napájení rozvaděče DT21</t>
  </si>
  <si>
    <t>D4 - 4. Kabelová listina</t>
  </si>
  <si>
    <t>D5 - 5. Související dodávky</t>
  </si>
  <si>
    <t>D1</t>
  </si>
  <si>
    <t>1. Čidla / Akční členy</t>
  </si>
  <si>
    <t>1.1</t>
  </si>
  <si>
    <t>Signálka kmitací žlutá v plastové skříňce, 24VAC</t>
  </si>
  <si>
    <t>ks</t>
  </si>
  <si>
    <t>725743952</t>
  </si>
  <si>
    <t>1a.1, 1b.1</t>
  </si>
  <si>
    <t>2-polohový ovladač v plastové skříňce</t>
  </si>
  <si>
    <t>-1256241569</t>
  </si>
  <si>
    <t>1.11,1a.11-1b.13.</t>
  </si>
  <si>
    <t>DP2500-R8-AZ, diferenční snímač tlaku vzduchu, 0 / +1,5 kPa, 0-10V DC</t>
  </si>
  <si>
    <t>1484932661</t>
  </si>
  <si>
    <t>1.11,1a.11-1b.13</t>
  </si>
  <si>
    <t>GMT 008 N 600R, montážní sada pro odběry tlaku</t>
  </si>
  <si>
    <t>441085203</t>
  </si>
  <si>
    <t>1a.21 - 1b.22</t>
  </si>
  <si>
    <t>CM24-SR, servopohon 2Nm, napětí 24V, řízení 0-10V DC</t>
  </si>
  <si>
    <t>-1656831873</t>
  </si>
  <si>
    <t>D2</t>
  </si>
  <si>
    <t>2. Rozvaděč DT21</t>
  </si>
  <si>
    <t>DT21</t>
  </si>
  <si>
    <t>Požárně odolná rozvaděčová skříň 600x800x300 včetně montážního plechu, IP54 požárně odolné provedení dle ČSN 73 0810 Rozvaděč je zazděn ve zdi s odolností minimálně EI 30 DP1. Požární odolnost dveří rozvaděče je navržena EI-Sm 30 DP1</t>
  </si>
  <si>
    <t>-195881903</t>
  </si>
  <si>
    <t>FAC 4911</t>
  </si>
  <si>
    <t>MS-FAC 4911-0, regulátor</t>
  </si>
  <si>
    <t>351340703</t>
  </si>
  <si>
    <t>FR1</t>
  </si>
  <si>
    <t>Jistič 10A 1/B</t>
  </si>
  <si>
    <t>1393201703</t>
  </si>
  <si>
    <t>FM1</t>
  </si>
  <si>
    <t>Jistič 4A 1/C</t>
  </si>
  <si>
    <t>-1579699488</t>
  </si>
  <si>
    <t>FL1, F12</t>
  </si>
  <si>
    <t>Jistič 6A 1/B</t>
  </si>
  <si>
    <t>1693727989</t>
  </si>
  <si>
    <t>F11</t>
  </si>
  <si>
    <t>Jistič 2A 1/D</t>
  </si>
  <si>
    <t>-1565763405</t>
  </si>
  <si>
    <t>F21</t>
  </si>
  <si>
    <t>Jistič 4A 2/C</t>
  </si>
  <si>
    <t>1265308305</t>
  </si>
  <si>
    <t>FL2</t>
  </si>
  <si>
    <t>Přepěťová ochrana DA-275 DFI 6, 3.stupeň</t>
  </si>
  <si>
    <t>-2128503833</t>
  </si>
  <si>
    <t>TR</t>
  </si>
  <si>
    <t>Bezpečnostní transformátor 230V / 24V AC, 60VA</t>
  </si>
  <si>
    <t>734517399</t>
  </si>
  <si>
    <t>KE1, KM1, KP1</t>
  </si>
  <si>
    <t>G2R-2-SN-I, relé, cívka 24V AC, 2x kontakt P + P2RF-08-E patice</t>
  </si>
  <si>
    <t>-727960892</t>
  </si>
  <si>
    <t>FU01, 21 - 24</t>
  </si>
  <si>
    <t>Svorka pojistková 24V</t>
  </si>
  <si>
    <t>152060187</t>
  </si>
  <si>
    <t>SB</t>
  </si>
  <si>
    <t>Tlačítkový ovladač 1x kontakt ZAP, montáž na DIN lištu</t>
  </si>
  <si>
    <t>131903636</t>
  </si>
  <si>
    <t>2.111</t>
  </si>
  <si>
    <t>Zásuvka 230V AC, 16A, montáž na DIN lištu</t>
  </si>
  <si>
    <t>1435011745</t>
  </si>
  <si>
    <t>2.112</t>
  </si>
  <si>
    <t>Vnitřní svítidlo rozvaděče 230V AC</t>
  </si>
  <si>
    <t>1866171168</t>
  </si>
  <si>
    <t>2.113</t>
  </si>
  <si>
    <t>Dveřní kontakt 230V AC, 10A</t>
  </si>
  <si>
    <t>325449234</t>
  </si>
  <si>
    <t>2.114</t>
  </si>
  <si>
    <t>Sběrnice, Řadové svorky, Pomocný materiál, Zapojení rozvaděče</t>
  </si>
  <si>
    <t>-168429349</t>
  </si>
  <si>
    <t>D3</t>
  </si>
  <si>
    <t>3. Doplnění o napájení rozvaděče DT21</t>
  </si>
  <si>
    <t>DT21.1</t>
  </si>
  <si>
    <t>Jistič 16A 1/B</t>
  </si>
  <si>
    <t>698513047</t>
  </si>
  <si>
    <t>D4</t>
  </si>
  <si>
    <t>4. Kabelová listina</t>
  </si>
  <si>
    <t>WR21</t>
  </si>
  <si>
    <t>CYKY-J 3x2,5 : Přívod pro rozvaděč</t>
  </si>
  <si>
    <t>-230468721</t>
  </si>
  <si>
    <t>WB1</t>
  </si>
  <si>
    <t>CYKY-J 3x1,5 : 2.NP, M1 - EC</t>
  </si>
  <si>
    <t>-1132353871</t>
  </si>
  <si>
    <t>WM1</t>
  </si>
  <si>
    <t>CYKFY-J 3x1,5 : 2.NP, EC - Ventilátor M1</t>
  </si>
  <si>
    <t>2036933451</t>
  </si>
  <si>
    <t>WS1</t>
  </si>
  <si>
    <t>J-Y(St)Y 2x2x0,8 : 2.NP, M1 - Ventilátor, start + porucha</t>
  </si>
  <si>
    <t>-273582633</t>
  </si>
  <si>
    <t>WY1</t>
  </si>
  <si>
    <t>J-Y(St)Y 1x2x0,8 : 2.NP, M1 - Ventilátor, řízení otáček</t>
  </si>
  <si>
    <t>-545831875</t>
  </si>
  <si>
    <t>WS11</t>
  </si>
  <si>
    <t>J-Y(St)Y 1x2x0,8 : 2.NP, 1.1 - Signálka poruchy</t>
  </si>
  <si>
    <t>-777384814</t>
  </si>
  <si>
    <t>WS1a1</t>
  </si>
  <si>
    <t>J-Y(St)Y 4x2x0,8 : 2.NP, 1a.1 - Ovladač pro BOX 1</t>
  </si>
  <si>
    <t>-1024653377</t>
  </si>
  <si>
    <t>WS1b1</t>
  </si>
  <si>
    <t>J-Y(St)Y 4x2x0,8 : 2.NP, 1b.1 - Ovladač pro BOX 2</t>
  </si>
  <si>
    <t>457025354</t>
  </si>
  <si>
    <t>WS1a11</t>
  </si>
  <si>
    <t>J-Y(St)Y 2x2x0,8 : 2.NP, 1a.11 - Snímač tl. diference přívod BOX 1</t>
  </si>
  <si>
    <t>569850236</t>
  </si>
  <si>
    <t>WS1a12</t>
  </si>
  <si>
    <t>J-Y(St)Y 2x2x0,8 : 2.NP, 1a.12 - Snímač tl. diference odtah BOX 1</t>
  </si>
  <si>
    <t>1889680108</t>
  </si>
  <si>
    <t>WS1a13</t>
  </si>
  <si>
    <t>J-Y(St)Y 2x2x0,8 : 2.NP, 1a.13 - Snímač tl. diference odtah BOX 1</t>
  </si>
  <si>
    <t>393971871</t>
  </si>
  <si>
    <t>WS1b11</t>
  </si>
  <si>
    <t>J-Y(St)Y 2x2x0,8 : 2.NP, 1b.11 - Snímač tl. diference přívod BOX 2</t>
  </si>
  <si>
    <t>-370782075</t>
  </si>
  <si>
    <t>WS1b12</t>
  </si>
  <si>
    <t>J-Y(St)Y 2x2x0,8 : 2.NP, 1b.12 - Snímač tl. diference odtah BOX 2</t>
  </si>
  <si>
    <t>1492887643</t>
  </si>
  <si>
    <t>WS1b13</t>
  </si>
  <si>
    <t>J-Y(St)Y 2x2x0,8 : 2.NP, 1b.13 - Snímač tl. diference odtah BOX 2</t>
  </si>
  <si>
    <t>147014519</t>
  </si>
  <si>
    <t>WS111</t>
  </si>
  <si>
    <t>J-Y(St)Y 2x2x0,8 : 2.NP, 1.11 - Snímač tl. diference ventilátor M1</t>
  </si>
  <si>
    <t>566269675</t>
  </si>
  <si>
    <t>WS1a21</t>
  </si>
  <si>
    <t>J-Y(St)Y 2x2x0,8 : 2.NP, 1a.21 - Regulační klapka odtah BOX 1</t>
  </si>
  <si>
    <t>-1703292273</t>
  </si>
  <si>
    <t>WS1a22</t>
  </si>
  <si>
    <t>J-Y(St)Y 2x2x0,8 : 2.NP, 1a.22 - Regulační klapka odtah BOX 1</t>
  </si>
  <si>
    <t>915289967</t>
  </si>
  <si>
    <t>WS1b21</t>
  </si>
  <si>
    <t>J-Y(St)Y 2x2x0,8 : 2.NP, 1b.21 - Regulační klapka odtah BOX 2</t>
  </si>
  <si>
    <t>451557338</t>
  </si>
  <si>
    <t>WS1b22</t>
  </si>
  <si>
    <t>J-Y(St)Y 2x2x0,8 : 2.NP, 1b.22 - Regulační klapka odtah BOX 2</t>
  </si>
  <si>
    <t>195458524</t>
  </si>
  <si>
    <t>WPK1</t>
  </si>
  <si>
    <t>J-Y(St)Y 1x2x0,8 : 2.NP, PK1 - Požární klapka odtah</t>
  </si>
  <si>
    <t>-1467431504</t>
  </si>
  <si>
    <t>ETH</t>
  </si>
  <si>
    <t>UTP : Komunikace Ethernet</t>
  </si>
  <si>
    <t>-112858488</t>
  </si>
  <si>
    <t>4.111</t>
  </si>
  <si>
    <t>Vodič CY 4 mm2 : Ochranné pospojení</t>
  </si>
  <si>
    <t>1085542344</t>
  </si>
  <si>
    <t>4.112</t>
  </si>
  <si>
    <t>Svorka ZSA 16 včetně Cu pásku : Ochranné pospojení</t>
  </si>
  <si>
    <t>-1312009589</t>
  </si>
  <si>
    <t>D5</t>
  </si>
  <si>
    <t>5. Související dodávky</t>
  </si>
  <si>
    <t>5.111</t>
  </si>
  <si>
    <t>Montáž kabelů a a dodávka kabelových tras</t>
  </si>
  <si>
    <t>kpl</t>
  </si>
  <si>
    <t>612258878</t>
  </si>
  <si>
    <t>5.112</t>
  </si>
  <si>
    <t>Montáž ochranného pospojení</t>
  </si>
  <si>
    <t>222724284</t>
  </si>
  <si>
    <t>5.113</t>
  </si>
  <si>
    <t>Montáž periferií včetně nastavení a oživení</t>
  </si>
  <si>
    <t>1919395983</t>
  </si>
  <si>
    <t>5.114</t>
  </si>
  <si>
    <t>Zapojení přívodu / vývodu 230V</t>
  </si>
  <si>
    <t>-815955890</t>
  </si>
  <si>
    <t>5.115</t>
  </si>
  <si>
    <t>Nastavení hodnoty meze zásahu</t>
  </si>
  <si>
    <t>716461641</t>
  </si>
  <si>
    <t>5.116</t>
  </si>
  <si>
    <t>Definování bodu a konfigurace v regulátoru</t>
  </si>
  <si>
    <t>1066879489</t>
  </si>
  <si>
    <t>5.117</t>
  </si>
  <si>
    <t>Uživatelský SW včetně odladění s technologií</t>
  </si>
  <si>
    <t>-1906112833</t>
  </si>
  <si>
    <t>5.118</t>
  </si>
  <si>
    <t>Úprava uživatelského SW, stávající VZT č.1</t>
  </si>
  <si>
    <t>-338604788</t>
  </si>
  <si>
    <t>5.119</t>
  </si>
  <si>
    <t>Oživování a test 1:1</t>
  </si>
  <si>
    <t>-737729429</t>
  </si>
  <si>
    <t>5.120</t>
  </si>
  <si>
    <t>Komplexní zkoušky</t>
  </si>
  <si>
    <t>-1436120719</t>
  </si>
  <si>
    <t>5.121</t>
  </si>
  <si>
    <t>Jednorázové zaškolení obsluhy</t>
  </si>
  <si>
    <t>-1965490056</t>
  </si>
  <si>
    <t>5.122</t>
  </si>
  <si>
    <t>Výchozí revize, včetně revizní zprávy</t>
  </si>
  <si>
    <t>303537663</t>
  </si>
  <si>
    <t>5.123</t>
  </si>
  <si>
    <t>Doprava materiálu na stavbu</t>
  </si>
  <si>
    <t>-2101782632</t>
  </si>
  <si>
    <t>5.124</t>
  </si>
  <si>
    <t>Koordinace s profesí VZT při zaregulování systému a nastavení parametrů</t>
  </si>
  <si>
    <t>1920703063</t>
  </si>
  <si>
    <t>5.125</t>
  </si>
  <si>
    <t>Technická inspekce České republiky</t>
  </si>
  <si>
    <t>761732703</t>
  </si>
  <si>
    <t>61</t>
  </si>
  <si>
    <t>5.126</t>
  </si>
  <si>
    <t>Vizualizace technologického zařízení na stávajíící pracovní stanici řídicího systému     se 100% stejným uživatelským přístupem k ovládání a monitoringu</t>
  </si>
  <si>
    <t>-885282618</t>
  </si>
  <si>
    <t>62</t>
  </si>
  <si>
    <t>5.127</t>
  </si>
  <si>
    <t>Programové vybavení archivu historických dat a trendů se 100% kompatibilitou         se stávajícím centrálním řídicím systémem</t>
  </si>
  <si>
    <t>-3348349</t>
  </si>
  <si>
    <t>63</t>
  </si>
  <si>
    <t>5.128</t>
  </si>
  <si>
    <t>Programové vybavení archivu alarmových zpráv se 100% kompatibilitou                     se stávajícím centrálním řídicím systémem</t>
  </si>
  <si>
    <t>-524923574</t>
  </si>
  <si>
    <t>64</t>
  </si>
  <si>
    <t>5.129</t>
  </si>
  <si>
    <t>Programové vybavení úvodních obrazovek (systémový strom) na stávajícím    centrálním operátorském pracovišti</t>
  </si>
  <si>
    <t>-849235558</t>
  </si>
  <si>
    <t>65</t>
  </si>
  <si>
    <t>5.130</t>
  </si>
  <si>
    <t>Programové vybavení pro sledování trendů sledovaných veličin na stávajícím centrálním operátorském pracovišti</t>
  </si>
  <si>
    <t>-718997746</t>
  </si>
  <si>
    <t>66</t>
  </si>
  <si>
    <t>5.131</t>
  </si>
  <si>
    <t>Doplnění systémových databází stávající části řídicího systému včetně aktualizace aplikačního datového serveru pro zabezpečení 100% kompatibility                                a stejného uživatelského přístupu k ovládané technologii</t>
  </si>
  <si>
    <t>-1081373491</t>
  </si>
  <si>
    <t>D1_01_4e - Zdravotně technické instalace</t>
  </si>
  <si>
    <t>Ing. Brožová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</si>
  <si>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</si>
  <si>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</si>
  <si>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</si>
  <si>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789 - Hodinové zúčtovací sazby</t>
  </si>
  <si>
    <t>721</t>
  </si>
  <si>
    <t>Zdravotechnika - vnitřní kanalizace</t>
  </si>
  <si>
    <t>721171904</t>
  </si>
  <si>
    <t>Potrubí z PP vsazení odbočky do hrdla DN 75</t>
  </si>
  <si>
    <t>-372902016</t>
  </si>
  <si>
    <t>721171905</t>
  </si>
  <si>
    <t>Potrubí z PP vsazení odbočky do hrdla DN 110</t>
  </si>
  <si>
    <t>826593437</t>
  </si>
  <si>
    <t>721174042</t>
  </si>
  <si>
    <t>Potrubí kanalizační z PP připojovací DN 40</t>
  </si>
  <si>
    <t>-300977113</t>
  </si>
  <si>
    <t>"pr"1</t>
  </si>
  <si>
    <t>721194104</t>
  </si>
  <si>
    <t>Vyvedení a upevnění odpadních výpustek DN 40</t>
  </si>
  <si>
    <t>-327595981</t>
  </si>
  <si>
    <t>721226523p</t>
  </si>
  <si>
    <t>Kondenzační sifon s kuličkou nálevka DN 40 pro dialýzu, vč.montáže</t>
  </si>
  <si>
    <t>-715555945</t>
  </si>
  <si>
    <t>998721202</t>
  </si>
  <si>
    <t>Přesun hmot procentní pro vnitřní kanalizace v objektech v do 12 m</t>
  </si>
  <si>
    <t>-1772222484</t>
  </si>
  <si>
    <t>722</t>
  </si>
  <si>
    <t>Zdravotechnika - vnitřní vodovod</t>
  </si>
  <si>
    <t>722160133</t>
  </si>
  <si>
    <t>Potrubí vodovodní měděné tvrdé spojované měkkým pájením D 18x1 mm</t>
  </si>
  <si>
    <t>1272915949</t>
  </si>
  <si>
    <t>(4*2)+(2*2)+1</t>
  </si>
  <si>
    <t>"pr"2</t>
  </si>
  <si>
    <t>722160953</t>
  </si>
  <si>
    <t>Oprava potrubí vodovodního z trubek měděných propojení potrubí D 18</t>
  </si>
  <si>
    <t>-435632668</t>
  </si>
  <si>
    <t>2*2</t>
  </si>
  <si>
    <t>722181211</t>
  </si>
  <si>
    <t>Ochrana vodovodního potrubí přilepenými termoizolačními trubicemi z PE tl do 6 mm DN do 22 mm</t>
  </si>
  <si>
    <t>-1113889392</t>
  </si>
  <si>
    <t>722190401</t>
  </si>
  <si>
    <t>Vyvedení a upevnění výpustku do DN 25</t>
  </si>
  <si>
    <t>-1840391813</t>
  </si>
  <si>
    <t>"U"(2)*2+"Dial"(2+2)</t>
  </si>
  <si>
    <t>722220111</t>
  </si>
  <si>
    <t>Nástěnka pro výtokový ventil G 1/2" s jedním závitem</t>
  </si>
  <si>
    <t>1946098171</t>
  </si>
  <si>
    <t>722220121</t>
  </si>
  <si>
    <t>Nástěnka pro baterii G 1/2" s jedním závitem</t>
  </si>
  <si>
    <t>pár</t>
  </si>
  <si>
    <t>-1038085691</t>
  </si>
  <si>
    <t>722290226</t>
  </si>
  <si>
    <t>Zkouška těsnosti vodovodního potrubí závitového do DN 50</t>
  </si>
  <si>
    <t>-576031877</t>
  </si>
  <si>
    <t>722290234</t>
  </si>
  <si>
    <t>Proplach a dezinfekce vodovodního potrubí do DN 80</t>
  </si>
  <si>
    <t>490045581</t>
  </si>
  <si>
    <t>998722202</t>
  </si>
  <si>
    <t>Přesun hmot procentní pro vnitřní vodovod v objektech v do 12 m</t>
  </si>
  <si>
    <t>-480283098</t>
  </si>
  <si>
    <t>725</t>
  </si>
  <si>
    <t>Zdravotechnika - zařizovací předměty</t>
  </si>
  <si>
    <t>725211603r</t>
  </si>
  <si>
    <t>Umyvadlo keramické  připevněné na stěnu šrouby bílé vč. krytu na sifon 650 mm bez otvoru na bat.vč.mont.</t>
  </si>
  <si>
    <t>soubor</t>
  </si>
  <si>
    <t>872444765</t>
  </si>
  <si>
    <t>1+1</t>
  </si>
  <si>
    <t>725813112</t>
  </si>
  <si>
    <t>Ventil rohový pračkový G 3/4"</t>
  </si>
  <si>
    <t>1467505916</t>
  </si>
  <si>
    <t>725821310r</t>
  </si>
  <si>
    <t>Automatická nástěnná umyvadlová baterie s elektronikou ALS se spodním ramínkem, 24 V DC vč.montáže</t>
  </si>
  <si>
    <t>549322937</t>
  </si>
  <si>
    <t>725821311r</t>
  </si>
  <si>
    <t>Napájecí zdroj 230V AC/24V DC-max.5 ventilů, vč.mont.</t>
  </si>
  <si>
    <t>987076454</t>
  </si>
  <si>
    <t>725861102r</t>
  </si>
  <si>
    <t>Zápachová uzávěrka pro umyvadla DN 40, vč.mont.</t>
  </si>
  <si>
    <t>-1894548286</t>
  </si>
  <si>
    <t>998725202</t>
  </si>
  <si>
    <t>Přesun hmot procentní pro zařizovací předměty v objektech v do 12 m</t>
  </si>
  <si>
    <t>-804787528</t>
  </si>
  <si>
    <t>789</t>
  </si>
  <si>
    <t>Hodinové zúčtovací sazby</t>
  </si>
  <si>
    <t>789012024p</t>
  </si>
  <si>
    <t>Stavební výpomoce</t>
  </si>
  <si>
    <t>1369294696</t>
  </si>
  <si>
    <t>789012086p</t>
  </si>
  <si>
    <t>Napojení na stávající rozvody</t>
  </si>
  <si>
    <t>1211206374</t>
  </si>
  <si>
    <t>789012088p</t>
  </si>
  <si>
    <t>Kompletace zařizovacích předmětů</t>
  </si>
  <si>
    <t>-1101629683</t>
  </si>
  <si>
    <t>D1_01_4g - Silnoproudá elektrotechnika</t>
  </si>
  <si>
    <t>Bc. Skůra</t>
  </si>
  <si>
    <t>D2 - HSV - Práce a dodávky HSV</t>
  </si>
  <si>
    <t xml:space="preserve">    D3 - Úpravy povrchů, podlahy a osazování výplní</t>
  </si>
  <si>
    <t xml:space="preserve">    D4 - Ostatní konstrukce a práce - bourání</t>
  </si>
  <si>
    <t xml:space="preserve">    D5 - Přesun sutě</t>
  </si>
  <si>
    <t xml:space="preserve">    D6 - Přesun hmot</t>
  </si>
  <si>
    <t>D7 - PSV - Práce a dodávky PSV</t>
  </si>
  <si>
    <t xml:space="preserve">    D8 - Elektromontáže</t>
  </si>
  <si>
    <t xml:space="preserve">      D9 - Rozvaděč</t>
  </si>
  <si>
    <t xml:space="preserve">      D10 - Montáž rozvodných a pojistkových skříní</t>
  </si>
  <si>
    <t xml:space="preserve">      D11 - Svítidla včetně zdrojů</t>
  </si>
  <si>
    <t xml:space="preserve">      D12 - Montáž svítidel včetně zdrojů</t>
  </si>
  <si>
    <t xml:space="preserve">      D13 - Instalační přístroje (vypínače, zásuvky atp…)</t>
  </si>
  <si>
    <t xml:space="preserve">      D14 - Montáž instalačních přístrojů</t>
  </si>
  <si>
    <t xml:space="preserve">      D15 - Kabely a vodiče, jímací soustava</t>
  </si>
  <si>
    <t xml:space="preserve">      D16 - Montáž kabely, vodiče a jímací soustava</t>
  </si>
  <si>
    <t xml:space="preserve">      D17 - Úložný a nosný materiál</t>
  </si>
  <si>
    <t xml:space="preserve">      D18 - Montáž úložný a nosný materiál</t>
  </si>
  <si>
    <t xml:space="preserve">      D19 - Ostatní instalační materiál</t>
  </si>
  <si>
    <t xml:space="preserve">      D20 - Montáž ostatní instalační materiál</t>
  </si>
  <si>
    <t>Pol1</t>
  </si>
  <si>
    <t>Hrubá výpl'n rýh ve stěnách maltou, jakékoliv šířky</t>
  </si>
  <si>
    <t>1110257902</t>
  </si>
  <si>
    <t>Ostatní konstrukce a práce - bourání</t>
  </si>
  <si>
    <t>Pol2</t>
  </si>
  <si>
    <t>Vybourání otvorů ve zdivu cihelném + beton pl do 1m2 na MVC nebo MV tl do 600 mm</t>
  </si>
  <si>
    <t>-262853833</t>
  </si>
  <si>
    <t>Pol3</t>
  </si>
  <si>
    <t>Vysekání rýh pro vodiče v omítce MV nebo MVC stěn š do 50 mm</t>
  </si>
  <si>
    <t>-1496222932</t>
  </si>
  <si>
    <t>Přesun sutě</t>
  </si>
  <si>
    <t>Pol4</t>
  </si>
  <si>
    <t>Odvoz suti a vybouraných hmot na skládku nebo meziskládku do 1km se složením</t>
  </si>
  <si>
    <t>205079801</t>
  </si>
  <si>
    <t>Pol5</t>
  </si>
  <si>
    <t>Příplatek k odvozu suti a vybraných hmot na skládku ZKD 1km přes 1km</t>
  </si>
  <si>
    <t>km</t>
  </si>
  <si>
    <t>-268046536</t>
  </si>
  <si>
    <t>Pol6</t>
  </si>
  <si>
    <t>Poplatek za uložení stavebního betonového odpadu na skládce (skládkovné)</t>
  </si>
  <si>
    <t>575860327</t>
  </si>
  <si>
    <t>D6</t>
  </si>
  <si>
    <t>Přesun hmot</t>
  </si>
  <si>
    <t>Pol7</t>
  </si>
  <si>
    <t>1585975688</t>
  </si>
  <si>
    <t>D7</t>
  </si>
  <si>
    <t>D8</t>
  </si>
  <si>
    <t>Elektromontáže</t>
  </si>
  <si>
    <t>D9</t>
  </si>
  <si>
    <t>Rozvaděč</t>
  </si>
  <si>
    <t>Pol8</t>
  </si>
  <si>
    <t>Stávající rozvaděče RMD2.1, RZ2.2, R-PO stávající jistící prvky + rezervy (drobný montážní materiál)</t>
  </si>
  <si>
    <t>615602983</t>
  </si>
  <si>
    <t>D10</t>
  </si>
  <si>
    <t>Montáž rozvodných a pojistkových skříní</t>
  </si>
  <si>
    <t>Pol9</t>
  </si>
  <si>
    <t>Montáž rozvaděčů plechových, hliníkových nebo plastových sestava do 100 kg</t>
  </si>
  <si>
    <t>-321592409</t>
  </si>
  <si>
    <t>D11</t>
  </si>
  <si>
    <t>Svítidla včetně zdrojů</t>
  </si>
  <si>
    <t>Pol10</t>
  </si>
  <si>
    <t>Svítidlo F3s, stávající svítidlo po zrušení 4ks lůžka, 3*36W, IP20, stmívatelné RCA, M600 (horní montáž)</t>
  </si>
  <si>
    <t>-119663320</t>
  </si>
  <si>
    <t>Pol11</t>
  </si>
  <si>
    <t>Řídící jednotka Tridonic DSI-T pro řízení stmívání svítidel C3s</t>
  </si>
  <si>
    <t>1603766457</t>
  </si>
  <si>
    <t>D12</t>
  </si>
  <si>
    <t>Montáž svítidel včetně zdrojů</t>
  </si>
  <si>
    <t>Pol12</t>
  </si>
  <si>
    <t>Montáž svítidla zapuštěného včetně krytu</t>
  </si>
  <si>
    <t>1946864432</t>
  </si>
  <si>
    <t>Pol13</t>
  </si>
  <si>
    <t>Montáž řídící jednotky DSI-T</t>
  </si>
  <si>
    <t>1309251077</t>
  </si>
  <si>
    <t>D13</t>
  </si>
  <si>
    <t>Instalační přístroje (vypínače, zásuvky atp…)</t>
  </si>
  <si>
    <t>Pol14</t>
  </si>
  <si>
    <t>Vypínač ř. 1, 10A, IP20, barva bílá, kompletní bez rámečku, např. ABB Tango</t>
  </si>
  <si>
    <t>1204286149</t>
  </si>
  <si>
    <t>Pol15</t>
  </si>
  <si>
    <t>Vypínač ř. 1So, 10A, IP20, barva bílá, kompletní bez rámečku, např. ABB Tango</t>
  </si>
  <si>
    <t>-762761130</t>
  </si>
  <si>
    <t>Pol16</t>
  </si>
  <si>
    <t>Dvojtlačítko ř. 1/0+1/0, 10A, IP20, barva bílá, kompletní bez rámečku, např. ABB Tango, popis ˄˅</t>
  </si>
  <si>
    <t>-2119699069</t>
  </si>
  <si>
    <t>Pol17</t>
  </si>
  <si>
    <t>Zásuvka nezáměnná pro mobilní RTG 16A, 250V AC, IP44, např ABB t.č. CUED 216-6</t>
  </si>
  <si>
    <t>-346485934</t>
  </si>
  <si>
    <t>Pol18</t>
  </si>
  <si>
    <t>Zásuvka 16A/230V, IP20, barva zelená, signalizace, např. ABB Reflex SI 55883-A2349Z</t>
  </si>
  <si>
    <t>-1057667138</t>
  </si>
  <si>
    <t>Pol19</t>
  </si>
  <si>
    <t>Zásuvka 16A/230V, IP20, barva žlutá, signalizace, např. ABB Reflex SI 55883-A2349Y</t>
  </si>
  <si>
    <t>-1095375809</t>
  </si>
  <si>
    <t>Pol20</t>
  </si>
  <si>
    <t>Svorka pro vyrovnání potenciálu dvojitá, např. ABB 2095 UC-214</t>
  </si>
  <si>
    <t>-749595367</t>
  </si>
  <si>
    <t>Pol21</t>
  </si>
  <si>
    <t>Žaluziový spínač, např. ABB Reflex SI 2CKA001713A0163</t>
  </si>
  <si>
    <t>1585921683</t>
  </si>
  <si>
    <t>Pol22</t>
  </si>
  <si>
    <t>Rámeček trojnásobný svislý, barva bílá, např. ABB Tango</t>
  </si>
  <si>
    <t>1422856590</t>
  </si>
  <si>
    <t>Pol23</t>
  </si>
  <si>
    <t>Rámeček jednonásobný vodorovný, barva bílá, např. ABB Reflex SI</t>
  </si>
  <si>
    <t>-1145981932</t>
  </si>
  <si>
    <t>Pol24</t>
  </si>
  <si>
    <t>Rámeček dvojnásobný vodorovný, barva bílá, např. ABB Reflex SI</t>
  </si>
  <si>
    <t>-1491365173</t>
  </si>
  <si>
    <t>Pol25</t>
  </si>
  <si>
    <t>Rámeček čtyřnásobný vodorovný, barva bílá, např. ABB Reflex SI</t>
  </si>
  <si>
    <t>-1816164297</t>
  </si>
  <si>
    <t>D14</t>
  </si>
  <si>
    <t>Montáž instalačních přístrojů</t>
  </si>
  <si>
    <t>Pol26</t>
  </si>
  <si>
    <t>Montáž vypínače pod omítkou, bezšroubový</t>
  </si>
  <si>
    <t>2007451083</t>
  </si>
  <si>
    <t>Pol27</t>
  </si>
  <si>
    <t>Montáž zásuvky pod omítkou, bezšroubová</t>
  </si>
  <si>
    <t>391826714</t>
  </si>
  <si>
    <t>Pol28</t>
  </si>
  <si>
    <t>Montáž rámečku přístroje</t>
  </si>
  <si>
    <t>-1116958667</t>
  </si>
  <si>
    <t>D15</t>
  </si>
  <si>
    <t>Kabely a vodiče, jímací soustava</t>
  </si>
  <si>
    <t>Pol29</t>
  </si>
  <si>
    <t>CXKH-R 5C*1,5 B2ca, s1, d0</t>
  </si>
  <si>
    <t>-1755416408</t>
  </si>
  <si>
    <t>Pol30</t>
  </si>
  <si>
    <t>CXKH-R 3C*2,5 B2ca, s1, d0</t>
  </si>
  <si>
    <t>289709141</t>
  </si>
  <si>
    <t>Pol31</t>
  </si>
  <si>
    <t>CXKH-R 3B*2,5 B2ca, s1, d0</t>
  </si>
  <si>
    <t>-412618016</t>
  </si>
  <si>
    <t>Pol32</t>
  </si>
  <si>
    <t>CXKH-V 3C*1,5 B2ca, s1, d0, P90-R</t>
  </si>
  <si>
    <t>1422445975</t>
  </si>
  <si>
    <t>Pol33</t>
  </si>
  <si>
    <t>CXKH-R 3C*1,5 B2ca, s1, d0</t>
  </si>
  <si>
    <t>1784526289</t>
  </si>
  <si>
    <t>Pol34</t>
  </si>
  <si>
    <t>CXKH-R 2A*1,5 B2ca, s1, d0</t>
  </si>
  <si>
    <t>1691474043</t>
  </si>
  <si>
    <t>Pol35</t>
  </si>
  <si>
    <t>CXKH-R 3A*1,5 B2ca, s1, d0</t>
  </si>
  <si>
    <t>-935597442</t>
  </si>
  <si>
    <t>Pol36</t>
  </si>
  <si>
    <t>J-H(St)H 2*2*0,8</t>
  </si>
  <si>
    <t>-259503291</t>
  </si>
  <si>
    <t>Pol37</t>
  </si>
  <si>
    <t>CHAH-R 1*16 B2ca, s1, d0</t>
  </si>
  <si>
    <t>1699564377</t>
  </si>
  <si>
    <t>Pol38</t>
  </si>
  <si>
    <t>CHAH-R 1*10 B2ca, s1, d0</t>
  </si>
  <si>
    <t>-1347980397</t>
  </si>
  <si>
    <t>Pol39</t>
  </si>
  <si>
    <t>Svorka ochranného pospojení 2,5-10mm2</t>
  </si>
  <si>
    <t>27626272</t>
  </si>
  <si>
    <t>D16</t>
  </si>
  <si>
    <t>Montáž kabely, vodiče a jímací soustava</t>
  </si>
  <si>
    <t>Pol40</t>
  </si>
  <si>
    <t>Montáž kabelu do 6mm2</t>
  </si>
  <si>
    <t>551197974</t>
  </si>
  <si>
    <t>Pol41</t>
  </si>
  <si>
    <t>Montáž vodiče do 25mm2</t>
  </si>
  <si>
    <t>-369513039</t>
  </si>
  <si>
    <t>Pol42</t>
  </si>
  <si>
    <t>Montáž svorek vyrovnání potenciálu do 25mm2</t>
  </si>
  <si>
    <t>1024267188</t>
  </si>
  <si>
    <t>D17</t>
  </si>
  <si>
    <t>Úložný a nosný materiál</t>
  </si>
  <si>
    <t>Pol43</t>
  </si>
  <si>
    <t>Krabice přístrojová KU68/71L1, např. Kopos Kolín</t>
  </si>
  <si>
    <t>-1842675936</t>
  </si>
  <si>
    <t>Pol44</t>
  </si>
  <si>
    <t>Krabice 8130 vč. Wago svorek, IP54, např. Kopos Kolín</t>
  </si>
  <si>
    <t>958201325</t>
  </si>
  <si>
    <t>Pol45</t>
  </si>
  <si>
    <t>Krabice KSK 100 PO P90-R, např. Kopos Kolín</t>
  </si>
  <si>
    <t>1664402864</t>
  </si>
  <si>
    <t>Pol46</t>
  </si>
  <si>
    <t>Kabelová příchytka Di 15mm, P90-R, např. Kopos Kolín Omega</t>
  </si>
  <si>
    <t>-618489877</t>
  </si>
  <si>
    <t>Pol47</t>
  </si>
  <si>
    <t>PA-JIP-BOX201a(b) - Krabice např. Kopos KSK175 včetně svorkovnice Kopos EPS3</t>
  </si>
  <si>
    <t>1871138108</t>
  </si>
  <si>
    <t>Pol48</t>
  </si>
  <si>
    <t>A - Krabice KU68 s víčkem a svorkovnici 2,5-10mm2</t>
  </si>
  <si>
    <t>742373742</t>
  </si>
  <si>
    <t>Pol49</t>
  </si>
  <si>
    <t>Víčko pro zaslepení stávajících instalačních krabic po zrušení přístrojů, např. KoposKolín</t>
  </si>
  <si>
    <t>1281780038</t>
  </si>
  <si>
    <t>D18</t>
  </si>
  <si>
    <t>Montáž úložný a nosný materiál</t>
  </si>
  <si>
    <t>Pol50</t>
  </si>
  <si>
    <t>Montáž KU, KP, víčko demontáže</t>
  </si>
  <si>
    <t>535721482</t>
  </si>
  <si>
    <t>Pol51</t>
  </si>
  <si>
    <t>Montáž příchytky Di 15mm</t>
  </si>
  <si>
    <t>-652429455</t>
  </si>
  <si>
    <t>Pol52</t>
  </si>
  <si>
    <t>Montáž 8130, KSK, PA, A</t>
  </si>
  <si>
    <t>-675588531</t>
  </si>
  <si>
    <t>D19</t>
  </si>
  <si>
    <t>Ostatní instalační materiál</t>
  </si>
  <si>
    <t>Pol53</t>
  </si>
  <si>
    <t>Požární kabelová ucpávka EI90</t>
  </si>
  <si>
    <t>690252919</t>
  </si>
  <si>
    <t>D20</t>
  </si>
  <si>
    <t>Montáž ostatní instalační materiál</t>
  </si>
  <si>
    <t>Pol54</t>
  </si>
  <si>
    <t>Montáž kabelové požární ucpávky</t>
  </si>
  <si>
    <t>-593251703</t>
  </si>
  <si>
    <t>D1_01_4h1 - Slaboproudá elektrotechnika</t>
  </si>
  <si>
    <t>Michal Eibich</t>
  </si>
  <si>
    <t>URS - Strukturovaná kabeláž</t>
  </si>
  <si>
    <t>D1 - Společná televizní anténa STA</t>
  </si>
  <si>
    <t>D2 - Dorozumívací zařízení sestra/pacient</t>
  </si>
  <si>
    <t>URS</t>
  </si>
  <si>
    <t>Strukturovaná kabeláž</t>
  </si>
  <si>
    <t>742330023</t>
  </si>
  <si>
    <t>Montáž vyvazovacího panelu do 19" rozvaděče</t>
  </si>
  <si>
    <t>1524384949</t>
  </si>
  <si>
    <t>Pol55</t>
  </si>
  <si>
    <t>19"vyvazovací panel 1U,jednostranný, plast.oka 80x40 mm</t>
  </si>
  <si>
    <t>-2110239514</t>
  </si>
  <si>
    <t>Pol56</t>
  </si>
  <si>
    <t>Montáž 19" patch panelu 48 portů</t>
  </si>
  <si>
    <t>755651426</t>
  </si>
  <si>
    <t>Pol57</t>
  </si>
  <si>
    <t>19" Patch panel 48 portů, Cat. 6A, stíněný, 1U, plně osazený - černý</t>
  </si>
  <si>
    <t>1913065331</t>
  </si>
  <si>
    <t>Pol58</t>
  </si>
  <si>
    <t>Propojovací kabel RJ45/RJ45, CAT.6A, S/FTP, délka 2m</t>
  </si>
  <si>
    <t>-1487118423</t>
  </si>
  <si>
    <t>Pol59</t>
  </si>
  <si>
    <t>Propojovací kabel RJ45/RJ45, CAT.6A, S/FTP, délka 3m</t>
  </si>
  <si>
    <t>-2142668205</t>
  </si>
  <si>
    <t>742330042</t>
  </si>
  <si>
    <t>Montáž kompletní datové zásuvky 2xRJ45</t>
  </si>
  <si>
    <t>-642617295</t>
  </si>
  <si>
    <t>Pol60</t>
  </si>
  <si>
    <t>Kompletní datová zásuvka 2xRJ45 CAT.6A STP vč. krabice, rámečku a krytky</t>
  </si>
  <si>
    <t>954737950</t>
  </si>
  <si>
    <t>742121001</t>
  </si>
  <si>
    <t>Montáž sdělovacího kabelu do 15 žil</t>
  </si>
  <si>
    <t>1366601331</t>
  </si>
  <si>
    <t>Pol61</t>
  </si>
  <si>
    <t>Instalační kabel Cat. 6A, S/FTP, B2cas1d1, 500 MHz, 500m cívka</t>
  </si>
  <si>
    <t>-926001060</t>
  </si>
  <si>
    <t>Pol62</t>
  </si>
  <si>
    <t>Montáž svazkového držáku</t>
  </si>
  <si>
    <t>-1436510323</t>
  </si>
  <si>
    <t>Pol63</t>
  </si>
  <si>
    <t>Svazkový držák Grip 15x NYM3x1,5</t>
  </si>
  <si>
    <t>1479032471</t>
  </si>
  <si>
    <t>742110001</t>
  </si>
  <si>
    <t>Montáž elektroinstalační plastové ohebné trubky uložené pod omítkou vč. zasekání</t>
  </si>
  <si>
    <t>326555403</t>
  </si>
  <si>
    <t>Pol64</t>
  </si>
  <si>
    <t>Elektroinstalační ohebná trubka 29mm, samozhášivá, nízká mechanická odolnost</t>
  </si>
  <si>
    <t>-1234608073</t>
  </si>
  <si>
    <t>Pol65</t>
  </si>
  <si>
    <t>Montáž protahovacího drátu</t>
  </si>
  <si>
    <t>1553551657</t>
  </si>
  <si>
    <t>Pol66</t>
  </si>
  <si>
    <t>AY2,5 - protahovací drát</t>
  </si>
  <si>
    <t>427797136</t>
  </si>
  <si>
    <t>742330051</t>
  </si>
  <si>
    <t>Popis portu zásuvky</t>
  </si>
  <si>
    <t>2033555909</t>
  </si>
  <si>
    <t>742330052</t>
  </si>
  <si>
    <t>Popis portu patchpanelu</t>
  </si>
  <si>
    <t>939442832</t>
  </si>
  <si>
    <t>742330101</t>
  </si>
  <si>
    <t>Měření metalické kabeláže, vypracování měřících protokolů (cena za port)</t>
  </si>
  <si>
    <t>-2021844003</t>
  </si>
  <si>
    <t>Pol67</t>
  </si>
  <si>
    <t>Demontáž stávajících zásuvek a kabelů strukturované kabeláže</t>
  </si>
  <si>
    <t>95695721</t>
  </si>
  <si>
    <t>Pol68</t>
  </si>
  <si>
    <t>Ostatní montážní materiál - zahrnuje dodávku veškerého dalšího instalačního materiálu nutného k zajištění plné funkčnosti a splnění všech norem uvedených v technické zprávě a jeho řádné předání objednateli  (vruty, hmoždinky, stahovací pásky, sádra apod.)</t>
  </si>
  <si>
    <t>272536716</t>
  </si>
  <si>
    <t>Pol69</t>
  </si>
  <si>
    <t>Stavební přípomoci - Cena zahrnuje komplexní náklady na tyto drobné stavení činnosti včetně materiálu. Jedná se o veškeré průrazy a jejich utěsnění po montáži a jiné drobné stavební činnosti nutné pro instalaci systému a jeho vedení - z ceny za montáž</t>
  </si>
  <si>
    <t>1313066737</t>
  </si>
  <si>
    <t>Společná televizní anténa STA</t>
  </si>
  <si>
    <t>Pol70</t>
  </si>
  <si>
    <t>Demontáž zásuvek STA</t>
  </si>
  <si>
    <t>-195166291</t>
  </si>
  <si>
    <t>Pol71</t>
  </si>
  <si>
    <t>Montáž spojky  pro koaxiální kabel</t>
  </si>
  <si>
    <t>947283228</t>
  </si>
  <si>
    <t>Pol72</t>
  </si>
  <si>
    <t>Spojka  pro koaxiální kabel</t>
  </si>
  <si>
    <t>1789572171</t>
  </si>
  <si>
    <t>742420121</t>
  </si>
  <si>
    <t>Montáž zásuvky STA</t>
  </si>
  <si>
    <t>-1530572331</t>
  </si>
  <si>
    <t>1303459574</t>
  </si>
  <si>
    <t>Pol73</t>
  </si>
  <si>
    <t>VCCJE-R 75-4,8 - Bezhalogenový koaxiální kabel 75 ohm, vnitřní vodič: 1.1mm, měd', dielektrikum: 4,8mm, kapacita: 53 pF/m, útlum při 20°C (dB/100m): 800MHz 19,5 dB - 1700MHz 30,1 dB</t>
  </si>
  <si>
    <t>429605885</t>
  </si>
  <si>
    <t>Pol74</t>
  </si>
  <si>
    <t>Montáž příchytky</t>
  </si>
  <si>
    <t>649648756</t>
  </si>
  <si>
    <t>Pol75</t>
  </si>
  <si>
    <t>Příchytka jednostranná pro kabely průměru 8mm, kovová</t>
  </si>
  <si>
    <t>224822172</t>
  </si>
  <si>
    <t>Pol76</t>
  </si>
  <si>
    <t>Montáž krabice pro povrchovou montáž zásuvky STA nad podhledem</t>
  </si>
  <si>
    <t>-1974099643</t>
  </si>
  <si>
    <t>Pol77</t>
  </si>
  <si>
    <t>-2135173608</t>
  </si>
  <si>
    <t>Pol78</t>
  </si>
  <si>
    <t>116071811</t>
  </si>
  <si>
    <t>Dorozumívací zařízení sestra/pacient</t>
  </si>
  <si>
    <t>Pol79</t>
  </si>
  <si>
    <t>Demontáž zařízení sestra/pacient ze stávajících ramp</t>
  </si>
  <si>
    <t>189102507</t>
  </si>
  <si>
    <t>Pol80</t>
  </si>
  <si>
    <t>Montáž lůžkové jednotky</t>
  </si>
  <si>
    <t>845222792</t>
  </si>
  <si>
    <t>Pol81</t>
  </si>
  <si>
    <t>Montáž závěsu lůžkové jednotky</t>
  </si>
  <si>
    <t>331849132</t>
  </si>
  <si>
    <t>Pol82</t>
  </si>
  <si>
    <t>Montáž zásuvky účastníka</t>
  </si>
  <si>
    <t>-1297981328</t>
  </si>
  <si>
    <t>-1288160185</t>
  </si>
  <si>
    <t>Pol83</t>
  </si>
  <si>
    <t>U/UTP 4x2x0,5 CAT.6, B2cas1d1, kabel komunikační</t>
  </si>
  <si>
    <t>1232669117</t>
  </si>
  <si>
    <t>1956370603</t>
  </si>
  <si>
    <t>Pol84</t>
  </si>
  <si>
    <t>Elektroinstalační ohebná trubka 23mm, samozhášivá, nízká mechanická odolnost</t>
  </si>
  <si>
    <t>-702889307</t>
  </si>
  <si>
    <t>-730239013</t>
  </si>
  <si>
    <t>-1207544430</t>
  </si>
  <si>
    <t>Pol85</t>
  </si>
  <si>
    <t>Montáž svazkového držáku pro 15 kabelů</t>
  </si>
  <si>
    <t>-56078583</t>
  </si>
  <si>
    <t>2105541558</t>
  </si>
  <si>
    <t>Pol86</t>
  </si>
  <si>
    <t>2000522840</t>
  </si>
  <si>
    <t>Pol87</t>
  </si>
  <si>
    <t>167430756</t>
  </si>
  <si>
    <t>D1_01_4h3 - Elektrická požární signalizace</t>
  </si>
  <si>
    <t>Jan Beran</t>
  </si>
  <si>
    <t>D1 - TECHNOLOGIE</t>
  </si>
  <si>
    <t>D2 - TRASY</t>
  </si>
  <si>
    <t>D3 - OSTATNÍ</t>
  </si>
  <si>
    <t>TECHNOLOGIE</t>
  </si>
  <si>
    <t>EPS-01</t>
  </si>
  <si>
    <t>Opticko kouřový hlásič, D+M</t>
  </si>
  <si>
    <t>285374989</t>
  </si>
  <si>
    <t>Viz výkres číslo D1.01.4h3-04</t>
  </si>
  <si>
    <t>EPS-02</t>
  </si>
  <si>
    <t>Patice hlásiče základní,  D+M</t>
  </si>
  <si>
    <t>-1572657492</t>
  </si>
  <si>
    <t>TRASY</t>
  </si>
  <si>
    <t>EPS-03</t>
  </si>
  <si>
    <t>Příchytka pro kabel do 8mm, turbošroub, D+M</t>
  </si>
  <si>
    <t>-590441820</t>
  </si>
  <si>
    <t>EPS-04</t>
  </si>
  <si>
    <t>Trubka ohebná d=16 D+M</t>
  </si>
  <si>
    <t>1995144973</t>
  </si>
  <si>
    <t>EPS-05</t>
  </si>
  <si>
    <t>Kabel LSOH J-H(St)H 2x2x0,8 D+M</t>
  </si>
  <si>
    <t>1721162912</t>
  </si>
  <si>
    <t>OSTATNÍ</t>
  </si>
  <si>
    <t>EPS-07</t>
  </si>
  <si>
    <t>Oživení a konfigurace systému</t>
  </si>
  <si>
    <t>h</t>
  </si>
  <si>
    <t>-1308331020</t>
  </si>
  <si>
    <t>EPS-08</t>
  </si>
  <si>
    <t>Měření kabeláže - hlásičová linka</t>
  </si>
  <si>
    <t>-1295696782</t>
  </si>
  <si>
    <t>EPS-09</t>
  </si>
  <si>
    <t>Drobný a nespecifikovaný, D+M</t>
  </si>
  <si>
    <t>-2108195105</t>
  </si>
  <si>
    <t>EPS-10</t>
  </si>
  <si>
    <t>Funkční zkoušky systému</t>
  </si>
  <si>
    <t>1459456469</t>
  </si>
  <si>
    <t>EPS-11</t>
  </si>
  <si>
    <t>Popisy požárních hlásičů</t>
  </si>
  <si>
    <t>-628550909</t>
  </si>
  <si>
    <t>EPS-12</t>
  </si>
  <si>
    <t>Pomocné stavební práce</t>
  </si>
  <si>
    <t>818958718</t>
  </si>
  <si>
    <t>EPS-14</t>
  </si>
  <si>
    <t>Dopravné a skladné</t>
  </si>
  <si>
    <t>-957468144</t>
  </si>
  <si>
    <t>EPS-15</t>
  </si>
  <si>
    <t>Zaškolení obsluhy</t>
  </si>
  <si>
    <t>-713493069</t>
  </si>
  <si>
    <t>EPS-16</t>
  </si>
  <si>
    <t>Požární ucpávky</t>
  </si>
  <si>
    <t>-847296613</t>
  </si>
  <si>
    <t>D1_01_4i - Medicinální plyny</t>
  </si>
  <si>
    <t>Jiří Štajer</t>
  </si>
  <si>
    <t>D1 - Rozvody medicinálních plynů</t>
  </si>
  <si>
    <t xml:space="preserve">    D2 - Demontáž</t>
  </si>
  <si>
    <t xml:space="preserve">    D3 - Ukončovací prvky a příslušenství</t>
  </si>
  <si>
    <t xml:space="preserve">    D4 - Ostatní náklady</t>
  </si>
  <si>
    <t>Rozvody medicinálních plynů</t>
  </si>
  <si>
    <t>Pol88</t>
  </si>
  <si>
    <t>měděná trubka 12x1</t>
  </si>
  <si>
    <t>-436771311</t>
  </si>
  <si>
    <t>Pol89</t>
  </si>
  <si>
    <t>měděná trubka 18x1</t>
  </si>
  <si>
    <t>-248419655</t>
  </si>
  <si>
    <t>Pol90</t>
  </si>
  <si>
    <t>prořez trubek 3%</t>
  </si>
  <si>
    <t>-1936739222</t>
  </si>
  <si>
    <t>Pol91</t>
  </si>
  <si>
    <t>Ag pájka 45+pasta</t>
  </si>
  <si>
    <t>g</t>
  </si>
  <si>
    <t>-204945995</t>
  </si>
  <si>
    <t>Pol92</t>
  </si>
  <si>
    <t>tvarovky Cu do pr.18</t>
  </si>
  <si>
    <t>113225894</t>
  </si>
  <si>
    <t>Pol93</t>
  </si>
  <si>
    <t>konzole středně složitá</t>
  </si>
  <si>
    <t>-986113853</t>
  </si>
  <si>
    <t>Pol94</t>
  </si>
  <si>
    <t>značení potrubí</t>
  </si>
  <si>
    <t>-361395264</t>
  </si>
  <si>
    <t>Pol95</t>
  </si>
  <si>
    <t>napojení na stávající rozvod</t>
  </si>
  <si>
    <t>2020528886</t>
  </si>
  <si>
    <t>Pol96</t>
  </si>
  <si>
    <t>odstavení části stávajícího rozvodu</t>
  </si>
  <si>
    <t>1002844792</t>
  </si>
  <si>
    <t>Pol97</t>
  </si>
  <si>
    <t>ochranný plyn pro pájení Cu trubek</t>
  </si>
  <si>
    <t>2118709191</t>
  </si>
  <si>
    <t>Pol98</t>
  </si>
  <si>
    <t>propláchnutí rozvodu dusíkem</t>
  </si>
  <si>
    <t>-1562583677</t>
  </si>
  <si>
    <t>Pol99</t>
  </si>
  <si>
    <t>úseková tlaková zkouška</t>
  </si>
  <si>
    <t>-1076279012</t>
  </si>
  <si>
    <t>Demontáž</t>
  </si>
  <si>
    <t>Pol100</t>
  </si>
  <si>
    <t>demontáž stávající lůžkové rampy pro 2 lůžka</t>
  </si>
  <si>
    <t>-1180664728</t>
  </si>
  <si>
    <t>Pol101</t>
  </si>
  <si>
    <t>demontáž stávajícího potrubí</t>
  </si>
  <si>
    <t>-1306633564</t>
  </si>
  <si>
    <t>Ukončovací prvky a příslušenství</t>
  </si>
  <si>
    <t>Pol102</t>
  </si>
  <si>
    <t>zdrojový most stropní pro 1 lůžko</t>
  </si>
  <si>
    <t>-1167101478</t>
  </si>
  <si>
    <t>Pol103</t>
  </si>
  <si>
    <t>přesun hmot</t>
  </si>
  <si>
    <t>794128312</t>
  </si>
  <si>
    <t>Pol104</t>
  </si>
  <si>
    <t>zkoušky a revize plynových částí</t>
  </si>
  <si>
    <t>-1214785267</t>
  </si>
  <si>
    <t>OVN - Ostatní a vedlejší náklady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</si>
  <si>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</si>
  <si>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</si>
  <si>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</si>
  <si>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</si>
  <si>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</si>
  <si>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</t>
  </si>
  <si>
    <t>Vedlejší rozpočtové náklady</t>
  </si>
  <si>
    <t>VRN3</t>
  </si>
  <si>
    <t>Zařízení staveniště</t>
  </si>
  <si>
    <t>VRN3003-R</t>
  </si>
  <si>
    <t>Soubor</t>
  </si>
  <si>
    <t>1024</t>
  </si>
  <si>
    <t>-1934183172</t>
  </si>
  <si>
    <t xml:space="preserve">"- Vybudování, provoz a odstranění zařízení staveniště, včetně </t>
  </si>
  <si>
    <t>"zřízení připojení na energie a zajištění měření jejich spotřeby,</t>
  </si>
  <si>
    <t xml:space="preserve">"včetně zřízení sociálních zařízení. </t>
  </si>
  <si>
    <t xml:space="preserve">"- Zhotovitel zajistí na vlastní náklady veškerá potřebná povolení </t>
  </si>
  <si>
    <t xml:space="preserve">"k užívání veřejných ploch, včetně záboru veřejného prostranství </t>
  </si>
  <si>
    <t>"na náklady zhotovitele, bude-li stavba vyžadovat.</t>
  </si>
  <si>
    <t xml:space="preserve">"- Zhotovitel zajistí na vlastní náklady zabezpečení provádění díla tak, </t>
  </si>
  <si>
    <t xml:space="preserve">"aby v souvislosti s prováděním díla nedošlo ke zranění osob </t>
  </si>
  <si>
    <t xml:space="preserve">"a škodám na majetku osob a subjektů užívajících objekty a </t>
  </si>
  <si>
    <t xml:space="preserve">"pozemky dotčené stavbou, k poškození stávajících staveb, </t>
  </si>
  <si>
    <t>"jejich součástí, zařízení a přilehlých nemovitostí.</t>
  </si>
  <si>
    <t>-Zajištění místnosti pro umožnění výkonu činnosti TDS, AD, koordinátora BOZP.</t>
  </si>
  <si>
    <t xml:space="preserve">"Poskytnutí místnosti nebo její části včetně vybavení pracovním </t>
  </si>
  <si>
    <t xml:space="preserve">"stolem a židlemi pro konání kontrolních dnů,   </t>
  </si>
  <si>
    <t xml:space="preserve">"případně pro umožnění činnosti TDS, AD, SÚ. </t>
  </si>
  <si>
    <t>VRN3009-R</t>
  </si>
  <si>
    <t>Vyklizení prostoru staveniště</t>
  </si>
  <si>
    <t>173142124</t>
  </si>
  <si>
    <t xml:space="preserve">"- Vystěhování, vyklizení a vyčištění místností a komunikačních tras </t>
  </si>
  <si>
    <t xml:space="preserve">ve všech podlažích dotčených navrženými stavebními úpravami, </t>
  </si>
  <si>
    <t xml:space="preserve">demontáž a zpětné nastěhování, montáž a seřízení vystěhovaného </t>
  </si>
  <si>
    <t>zařízení, vybavení a dekorací, včetně zajištění jejich ochrany před</t>
  </si>
  <si>
    <t xml:space="preserve"> které nelze demontovat nebo vystěhovat. </t>
  </si>
  <si>
    <t xml:space="preserve">"- Odpojení technologických celků a spotřebičů energií v dotčených </t>
  </si>
  <si>
    <t>"místnostech objektu, případně jejich přemístění.</t>
  </si>
  <si>
    <t>VRN3011-R</t>
  </si>
  <si>
    <t>Závěrečný úklid staveniště a komunikačních tras</t>
  </si>
  <si>
    <t>-1185048276</t>
  </si>
  <si>
    <t xml:space="preserve">"Po provedení stavebních prací bude proveden kompletní </t>
  </si>
  <si>
    <t xml:space="preserve">"závěrečný úklid staveniště a komunikačních tras. </t>
  </si>
  <si>
    <t>"Poškozené zatravněné plochy budou ozeleněny a upraveny.</t>
  </si>
  <si>
    <t xml:space="preserve">"Ostatní dotčené plochy a konstrukce budou uvedeny do </t>
  </si>
  <si>
    <t>"původního stavu na náklady zhotovitele.</t>
  </si>
  <si>
    <t>VRN4</t>
  </si>
  <si>
    <t>Inženýrská činnost</t>
  </si>
  <si>
    <t>VRN4001-R</t>
  </si>
  <si>
    <t>Kompletační a koordinační činnost</t>
  </si>
  <si>
    <t>1043640502</t>
  </si>
  <si>
    <t xml:space="preserve">"- Kompletace atestů, certifikátů, revizních zpráv a ostatních dokladů </t>
  </si>
  <si>
    <t xml:space="preserve">"potřebných k předání a kolaudaci stavby vyplývajících z SOD. </t>
  </si>
  <si>
    <t xml:space="preserve">"3 x v tištěné formě. 1 x v digitální formě na CD nosiči, v obecně </t>
  </si>
  <si>
    <t xml:space="preserve">"dostupných formátech. </t>
  </si>
  <si>
    <t>VRN7</t>
  </si>
  <si>
    <t>Provozní vlivy</t>
  </si>
  <si>
    <t>VRN7002-R</t>
  </si>
  <si>
    <t>-1030818626</t>
  </si>
  <si>
    <t xml:space="preserve">"- Tato kategorie nákladů vyjadřuje ztížené podmínky provádění tam, </t>
  </si>
  <si>
    <t xml:space="preserve">"kde jsou stavební práce zcela nebo zčásti omezovány </t>
  </si>
  <si>
    <t xml:space="preserve">"provozem jiných osob. Jde zejména o zvýšené náklady související s </t>
  </si>
  <si>
    <t xml:space="preserve">"omezeným provozem v areálu objednatele nebo o náklady v důsledku </t>
  </si>
  <si>
    <t xml:space="preserve">"nezbytného respektování stávající dopravy v okolí stavby ovlivňující </t>
  </si>
  <si>
    <t>"stavební práce.</t>
  </si>
  <si>
    <t xml:space="preserve">"- Do této položky patří dále náklady na ztížené provádění stavebních prací </t>
  </si>
  <si>
    <t xml:space="preserve">"v důsledku provozu zdravotnického zařízení </t>
  </si>
  <si>
    <t>VRN9</t>
  </si>
  <si>
    <t>VRN9002-R</t>
  </si>
  <si>
    <t>Dokumentace skutečného provedení stavby</t>
  </si>
  <si>
    <t>1247567495</t>
  </si>
  <si>
    <t xml:space="preserve">"- Zpracování a kompletace projektové dokumentace </t>
  </si>
  <si>
    <t>"skutečného provedení stavby se zakreslením změn</t>
  </si>
  <si>
    <t xml:space="preserve">"3 x v tištěné podobě 1 x v digitální podobě na CD nosiči, </t>
  </si>
  <si>
    <t>"ve formátu vektorové CAD grafiky DGN (BENTLEY MicroStation),</t>
  </si>
  <si>
    <t xml:space="preserve">"DWG (AutoCAD Graphics Autodesk) a/nebo DXF (Data eXchange File). </t>
  </si>
  <si>
    <t xml:space="preserve">"- Textové části je možno vytvářet ve formátech RTF (Rich Text File) </t>
  </si>
  <si>
    <t>"nebo DOC Microsoft Word).</t>
  </si>
  <si>
    <t>VRN9003-R</t>
  </si>
  <si>
    <t>Výrobní dokumentace všech profesí</t>
  </si>
  <si>
    <t>-628958893</t>
  </si>
  <si>
    <t>VRN9004-R</t>
  </si>
  <si>
    <t>Koordinace všech profesí</t>
  </si>
  <si>
    <t>1182675447</t>
  </si>
  <si>
    <t>VRN9005-R</t>
  </si>
  <si>
    <t>Komplexní zkoušky všech profesí</t>
  </si>
  <si>
    <t>699511827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</si>
</sst>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1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0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5" fillId="2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21" fillId="3" borderId="0" xfId="0" applyFont="1" applyFill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7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7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19" xfId="0" applyNumberFormat="1" applyFont="1" applyBorder="1" applyAlignment="1" applyProtection="1">
      <alignment vertical="center"/>
      <protection/>
    </xf>
    <xf numFmtId="166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3" borderId="0" xfId="0" applyFont="1" applyFill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21" fillId="3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2" fillId="0" borderId="0" xfId="0" applyNumberFormat="1" applyFont="1" applyAlignment="1" applyProtection="1">
      <alignment vertical="center"/>
      <protection/>
    </xf>
    <xf numFmtId="0" fontId="22" fillId="0" borderId="0" xfId="0" applyFont="1" applyAlignment="1">
      <alignment horizontal="center" vertical="center"/>
    </xf>
    <xf numFmtId="0" fontId="23" fillId="3" borderId="0" xfId="0" applyFont="1" applyFill="1" applyAlignment="1" applyProtection="1">
      <alignment horizontal="left" vertical="center"/>
      <protection/>
    </xf>
    <xf numFmtId="4" fontId="23" fillId="3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3" borderId="13" xfId="0" applyFont="1" applyFill="1" applyBorder="1" applyAlignment="1" applyProtection="1">
      <alignment horizontal="center" vertical="center" wrapText="1"/>
      <protection/>
    </xf>
    <xf numFmtId="0" fontId="21" fillId="3" borderId="14" xfId="0" applyFont="1" applyFill="1" applyBorder="1" applyAlignment="1" applyProtection="1">
      <alignment horizontal="center" vertical="center" wrapText="1"/>
      <protection/>
    </xf>
    <xf numFmtId="0" fontId="21" fillId="3" borderId="15" xfId="0" applyFont="1" applyFill="1" applyBorder="1" applyAlignment="1" applyProtection="1">
      <alignment horizontal="center" vertical="center" wrapText="1"/>
      <protection/>
    </xf>
    <xf numFmtId="0" fontId="21" fillId="3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0" borderId="17" xfId="0" applyFont="1" applyBorder="1" applyAlignment="1" applyProtection="1">
      <alignment horizontal="left" vertical="center"/>
      <protection/>
    </xf>
    <xf numFmtId="0" fontId="36" fillId="0" borderId="0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166" fontId="22" fillId="0" borderId="19" xfId="0" applyNumberFormat="1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21" fillId="3" borderId="6" xfId="0" applyFont="1" applyFill="1" applyBorder="1" applyAlignment="1" applyProtection="1">
      <alignment horizontal="center" vertical="center"/>
      <protection/>
    </xf>
    <xf numFmtId="0" fontId="21" fillId="3" borderId="7" xfId="0" applyFont="1" applyFill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1" fillId="3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2" borderId="7" xfId="0" applyNumberFormat="1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0" fillId="2" borderId="21" xfId="0" applyFont="1" applyFill="1" applyBorder="1" applyAlignment="1" applyProtection="1">
      <alignment vertical="center"/>
      <protection/>
    </xf>
    <xf numFmtId="0" fontId="5" fillId="2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1" fillId="3" borderId="7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0" fontId="2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1" fillId="3" borderId="21" xfId="0" applyFont="1" applyFill="1" applyBorder="1" applyAlignment="1" applyProtection="1">
      <alignment horizontal="left" vertical="center"/>
      <protection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7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7"/>
  <sheetViews>
    <sheetView showGridLines="0" tabSelected="1" workbookViewId="0" topLeftCell="A1">
      <selection activeCell="K6" sqref="K6:AO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8</v>
      </c>
      <c r="BT3" s="17" t="s">
        <v>9</v>
      </c>
    </row>
    <row r="4" spans="2:71" s="1" customFormat="1" ht="24.95" customHeight="1">
      <c r="B4" s="21"/>
      <c r="C4" s="22"/>
      <c r="D4" s="23" t="s">
        <v>10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11</v>
      </c>
      <c r="BS4" s="17" t="s">
        <v>12</v>
      </c>
    </row>
    <row r="5" spans="2:71" s="1" customFormat="1" ht="12" customHeight="1">
      <c r="B5" s="21"/>
      <c r="C5" s="22"/>
      <c r="D5" s="25" t="s">
        <v>13</v>
      </c>
      <c r="E5" s="22"/>
      <c r="F5" s="22"/>
      <c r="G5" s="22"/>
      <c r="H5" s="22"/>
      <c r="I5" s="22"/>
      <c r="J5" s="22"/>
      <c r="K5" s="262" t="s">
        <v>14</v>
      </c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2"/>
      <c r="AQ5" s="22"/>
      <c r="AR5" s="20"/>
      <c r="BS5" s="17" t="s">
        <v>6</v>
      </c>
    </row>
    <row r="6" spans="2:71" s="1" customFormat="1" ht="36.95" customHeight="1">
      <c r="B6" s="21"/>
      <c r="C6" s="22"/>
      <c r="D6" s="27" t="s">
        <v>15</v>
      </c>
      <c r="E6" s="22"/>
      <c r="F6" s="22"/>
      <c r="G6" s="22"/>
      <c r="H6" s="22"/>
      <c r="I6" s="22"/>
      <c r="J6" s="22"/>
      <c r="K6" s="264" t="s">
        <v>16</v>
      </c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2"/>
      <c r="AQ6" s="22"/>
      <c r="AR6" s="20"/>
      <c r="BS6" s="17" t="s">
        <v>6</v>
      </c>
    </row>
    <row r="7" spans="2:71" s="1" customFormat="1" ht="12" customHeight="1">
      <c r="B7" s="21"/>
      <c r="C7" s="22"/>
      <c r="D7" s="28" t="s">
        <v>17</v>
      </c>
      <c r="E7" s="22"/>
      <c r="F7" s="22"/>
      <c r="G7" s="22"/>
      <c r="H7" s="22"/>
      <c r="I7" s="22"/>
      <c r="J7" s="22"/>
      <c r="K7" s="26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8" t="s">
        <v>18</v>
      </c>
      <c r="AL7" s="22"/>
      <c r="AM7" s="22"/>
      <c r="AN7" s="26" t="s">
        <v>1</v>
      </c>
      <c r="AO7" s="22"/>
      <c r="AP7" s="22"/>
      <c r="AQ7" s="22"/>
      <c r="AR7" s="20"/>
      <c r="BS7" s="17" t="s">
        <v>6</v>
      </c>
    </row>
    <row r="8" spans="2:71" s="1" customFormat="1" ht="12" customHeight="1">
      <c r="B8" s="21"/>
      <c r="C8" s="22"/>
      <c r="D8" s="28" t="s">
        <v>19</v>
      </c>
      <c r="E8" s="22"/>
      <c r="F8" s="22"/>
      <c r="G8" s="22"/>
      <c r="H8" s="22"/>
      <c r="I8" s="22"/>
      <c r="J8" s="22"/>
      <c r="K8" s="26" t="s">
        <v>14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8" t="s">
        <v>20</v>
      </c>
      <c r="AL8" s="22"/>
      <c r="AM8" s="22"/>
      <c r="AN8" s="26" t="s">
        <v>21</v>
      </c>
      <c r="AO8" s="22"/>
      <c r="AP8" s="22"/>
      <c r="AQ8" s="22"/>
      <c r="AR8" s="20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S9" s="17" t="s">
        <v>6</v>
      </c>
    </row>
    <row r="10" spans="2:71" s="1" customFormat="1" ht="12" customHeight="1">
      <c r="B10" s="21"/>
      <c r="C10" s="22"/>
      <c r="D10" s="28" t="s">
        <v>22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8" t="s">
        <v>23</v>
      </c>
      <c r="AL10" s="22"/>
      <c r="AM10" s="22"/>
      <c r="AN10" s="26" t="s">
        <v>1</v>
      </c>
      <c r="AO10" s="22"/>
      <c r="AP10" s="22"/>
      <c r="AQ10" s="22"/>
      <c r="AR10" s="20"/>
      <c r="BS10" s="17" t="s">
        <v>6</v>
      </c>
    </row>
    <row r="11" spans="2:71" s="1" customFormat="1" ht="18.4" customHeight="1">
      <c r="B11" s="21"/>
      <c r="C11" s="22"/>
      <c r="D11" s="22"/>
      <c r="E11" s="26" t="s">
        <v>24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8" t="s">
        <v>25</v>
      </c>
      <c r="AL11" s="22"/>
      <c r="AM11" s="22"/>
      <c r="AN11" s="26" t="s">
        <v>1</v>
      </c>
      <c r="AO11" s="22"/>
      <c r="AP11" s="22"/>
      <c r="AQ11" s="22"/>
      <c r="AR11" s="20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S12" s="17" t="s">
        <v>6</v>
      </c>
    </row>
    <row r="13" spans="2:71" s="1" customFormat="1" ht="12" customHeight="1">
      <c r="B13" s="21"/>
      <c r="C13" s="22"/>
      <c r="D13" s="28" t="s">
        <v>26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8" t="s">
        <v>23</v>
      </c>
      <c r="AL13" s="22"/>
      <c r="AM13" s="22"/>
      <c r="AN13" s="26" t="s">
        <v>27</v>
      </c>
      <c r="AO13" s="22"/>
      <c r="AP13" s="22"/>
      <c r="AQ13" s="22"/>
      <c r="AR13" s="20"/>
      <c r="BS13" s="17" t="s">
        <v>6</v>
      </c>
    </row>
    <row r="14" spans="2:71" ht="12.75">
      <c r="B14" s="21"/>
      <c r="C14" s="22"/>
      <c r="D14" s="22"/>
      <c r="E14" s="26" t="s">
        <v>28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8" t="s">
        <v>25</v>
      </c>
      <c r="AL14" s="22"/>
      <c r="AM14" s="22"/>
      <c r="AN14" s="26" t="s">
        <v>29</v>
      </c>
      <c r="AO14" s="22"/>
      <c r="AP14" s="22"/>
      <c r="AQ14" s="22"/>
      <c r="AR14" s="20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S15" s="17" t="s">
        <v>4</v>
      </c>
    </row>
    <row r="16" spans="2:71" s="1" customFormat="1" ht="12" customHeight="1">
      <c r="B16" s="21"/>
      <c r="C16" s="22"/>
      <c r="D16" s="28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8" t="s">
        <v>23</v>
      </c>
      <c r="AL16" s="22"/>
      <c r="AM16" s="22"/>
      <c r="AN16" s="26" t="s">
        <v>1</v>
      </c>
      <c r="AO16" s="22"/>
      <c r="AP16" s="22"/>
      <c r="AQ16" s="22"/>
      <c r="AR16" s="20"/>
      <c r="BS16" s="17" t="s">
        <v>4</v>
      </c>
    </row>
    <row r="17" spans="2:71" s="1" customFormat="1" ht="18.4" customHeight="1">
      <c r="B17" s="21"/>
      <c r="C17" s="22"/>
      <c r="D17" s="22"/>
      <c r="E17" s="26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8" t="s">
        <v>25</v>
      </c>
      <c r="AL17" s="22"/>
      <c r="AM17" s="22"/>
      <c r="AN17" s="26" t="s">
        <v>1</v>
      </c>
      <c r="AO17" s="22"/>
      <c r="AP17" s="22"/>
      <c r="AQ17" s="22"/>
      <c r="AR17" s="20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S18" s="17" t="s">
        <v>8</v>
      </c>
    </row>
    <row r="19" spans="2:71" s="1" customFormat="1" ht="12" customHeight="1">
      <c r="B19" s="21"/>
      <c r="C19" s="22"/>
      <c r="D19" s="28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8" t="s">
        <v>23</v>
      </c>
      <c r="AL19" s="22"/>
      <c r="AM19" s="22"/>
      <c r="AN19" s="26" t="s">
        <v>1</v>
      </c>
      <c r="AO19" s="22"/>
      <c r="AP19" s="22"/>
      <c r="AQ19" s="22"/>
      <c r="AR19" s="20"/>
      <c r="BS19" s="17" t="s">
        <v>8</v>
      </c>
    </row>
    <row r="20" spans="2:71" s="1" customFormat="1" ht="18.4" customHeight="1">
      <c r="B20" s="21"/>
      <c r="C20" s="22"/>
      <c r="D20" s="22"/>
      <c r="E20" s="26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8" t="s">
        <v>25</v>
      </c>
      <c r="AL20" s="22"/>
      <c r="AM20" s="22"/>
      <c r="AN20" s="26" t="s">
        <v>1</v>
      </c>
      <c r="AO20" s="22"/>
      <c r="AP20" s="22"/>
      <c r="AQ20" s="22"/>
      <c r="AR20" s="20"/>
      <c r="BS20" s="17" t="s">
        <v>32</v>
      </c>
    </row>
    <row r="21" spans="2:44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</row>
    <row r="22" spans="2:44" s="1" customFormat="1" ht="12" customHeight="1">
      <c r="B22" s="21"/>
      <c r="C22" s="22"/>
      <c r="D22" s="28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</row>
    <row r="23" spans="2:44" s="1" customFormat="1" ht="16.5" customHeight="1">
      <c r="B23" s="21"/>
      <c r="C23" s="22"/>
      <c r="D23" s="22"/>
      <c r="E23" s="265" t="s">
        <v>1</v>
      </c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22"/>
      <c r="AP23" s="22"/>
      <c r="AQ23" s="22"/>
      <c r="AR23" s="20"/>
    </row>
    <row r="24" spans="2:44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</row>
    <row r="25" spans="2:44" s="1" customFormat="1" ht="6.95" customHeight="1">
      <c r="B25" s="21"/>
      <c r="C25" s="22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2"/>
      <c r="AQ25" s="22"/>
      <c r="AR25" s="20"/>
    </row>
    <row r="26" spans="1:57" s="2" customFormat="1" ht="25.9" customHeight="1">
      <c r="A26" s="31"/>
      <c r="B26" s="32"/>
      <c r="C26" s="33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66">
        <f>ROUND(AG94,2)</f>
        <v>3574394.21</v>
      </c>
      <c r="AL26" s="267"/>
      <c r="AM26" s="267"/>
      <c r="AN26" s="267"/>
      <c r="AO26" s="267"/>
      <c r="AP26" s="33"/>
      <c r="AQ26" s="33"/>
      <c r="AR26" s="36"/>
      <c r="BE26" s="31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31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68" t="s">
        <v>37</v>
      </c>
      <c r="M28" s="268"/>
      <c r="N28" s="268"/>
      <c r="O28" s="268"/>
      <c r="P28" s="268"/>
      <c r="Q28" s="33"/>
      <c r="R28" s="33"/>
      <c r="S28" s="33"/>
      <c r="T28" s="33"/>
      <c r="U28" s="33"/>
      <c r="V28" s="33"/>
      <c r="W28" s="268" t="s">
        <v>38</v>
      </c>
      <c r="X28" s="268"/>
      <c r="Y28" s="268"/>
      <c r="Z28" s="268"/>
      <c r="AA28" s="268"/>
      <c r="AB28" s="268"/>
      <c r="AC28" s="268"/>
      <c r="AD28" s="268"/>
      <c r="AE28" s="268"/>
      <c r="AF28" s="33"/>
      <c r="AG28" s="33"/>
      <c r="AH28" s="33"/>
      <c r="AI28" s="33"/>
      <c r="AJ28" s="33"/>
      <c r="AK28" s="268" t="s">
        <v>39</v>
      </c>
      <c r="AL28" s="268"/>
      <c r="AM28" s="268"/>
      <c r="AN28" s="268"/>
      <c r="AO28" s="268"/>
      <c r="AP28" s="33"/>
      <c r="AQ28" s="33"/>
      <c r="AR28" s="36"/>
      <c r="BE28" s="31"/>
    </row>
    <row r="29" spans="2:44" s="3" customFormat="1" ht="14.45" customHeight="1">
      <c r="B29" s="37"/>
      <c r="C29" s="38"/>
      <c r="D29" s="28" t="s">
        <v>40</v>
      </c>
      <c r="E29" s="38"/>
      <c r="F29" s="28" t="s">
        <v>41</v>
      </c>
      <c r="G29" s="38"/>
      <c r="H29" s="38"/>
      <c r="I29" s="38"/>
      <c r="J29" s="38"/>
      <c r="K29" s="38"/>
      <c r="L29" s="271">
        <v>0.21</v>
      </c>
      <c r="M29" s="270"/>
      <c r="N29" s="270"/>
      <c r="O29" s="270"/>
      <c r="P29" s="270"/>
      <c r="Q29" s="38"/>
      <c r="R29" s="38"/>
      <c r="S29" s="38"/>
      <c r="T29" s="38"/>
      <c r="U29" s="38"/>
      <c r="V29" s="38"/>
      <c r="W29" s="269">
        <f>ROUND(AZ94,2)</f>
        <v>3574394.21</v>
      </c>
      <c r="X29" s="270"/>
      <c r="Y29" s="270"/>
      <c r="Z29" s="270"/>
      <c r="AA29" s="270"/>
      <c r="AB29" s="270"/>
      <c r="AC29" s="270"/>
      <c r="AD29" s="270"/>
      <c r="AE29" s="270"/>
      <c r="AF29" s="38"/>
      <c r="AG29" s="38"/>
      <c r="AH29" s="38"/>
      <c r="AI29" s="38"/>
      <c r="AJ29" s="38"/>
      <c r="AK29" s="269">
        <f>ROUND(AV94,2)</f>
        <v>750622.78</v>
      </c>
      <c r="AL29" s="270"/>
      <c r="AM29" s="270"/>
      <c r="AN29" s="270"/>
      <c r="AO29" s="270"/>
      <c r="AP29" s="38"/>
      <c r="AQ29" s="38"/>
      <c r="AR29" s="39"/>
    </row>
    <row r="30" spans="2:44" s="3" customFormat="1" ht="14.45" customHeight="1">
      <c r="B30" s="37"/>
      <c r="C30" s="38"/>
      <c r="D30" s="38"/>
      <c r="E30" s="38"/>
      <c r="F30" s="28" t="s">
        <v>42</v>
      </c>
      <c r="G30" s="38"/>
      <c r="H30" s="38"/>
      <c r="I30" s="38"/>
      <c r="J30" s="38"/>
      <c r="K30" s="38"/>
      <c r="L30" s="271">
        <v>0.15</v>
      </c>
      <c r="M30" s="270"/>
      <c r="N30" s="270"/>
      <c r="O30" s="270"/>
      <c r="P30" s="270"/>
      <c r="Q30" s="38"/>
      <c r="R30" s="38"/>
      <c r="S30" s="38"/>
      <c r="T30" s="38"/>
      <c r="U30" s="38"/>
      <c r="V30" s="38"/>
      <c r="W30" s="269">
        <f>ROUND(BA94,2)</f>
        <v>0</v>
      </c>
      <c r="X30" s="270"/>
      <c r="Y30" s="270"/>
      <c r="Z30" s="270"/>
      <c r="AA30" s="270"/>
      <c r="AB30" s="270"/>
      <c r="AC30" s="270"/>
      <c r="AD30" s="270"/>
      <c r="AE30" s="270"/>
      <c r="AF30" s="38"/>
      <c r="AG30" s="38"/>
      <c r="AH30" s="38"/>
      <c r="AI30" s="38"/>
      <c r="AJ30" s="38"/>
      <c r="AK30" s="269">
        <f>ROUND(AW94,2)</f>
        <v>0</v>
      </c>
      <c r="AL30" s="270"/>
      <c r="AM30" s="270"/>
      <c r="AN30" s="270"/>
      <c r="AO30" s="270"/>
      <c r="AP30" s="38"/>
      <c r="AQ30" s="38"/>
      <c r="AR30" s="39"/>
    </row>
    <row r="31" spans="2:44" s="3" customFormat="1" ht="14.45" customHeight="1" hidden="1">
      <c r="B31" s="37"/>
      <c r="C31" s="38"/>
      <c r="D31" s="38"/>
      <c r="E31" s="38"/>
      <c r="F31" s="28" t="s">
        <v>43</v>
      </c>
      <c r="G31" s="38"/>
      <c r="H31" s="38"/>
      <c r="I31" s="38"/>
      <c r="J31" s="38"/>
      <c r="K31" s="38"/>
      <c r="L31" s="271">
        <v>0.21</v>
      </c>
      <c r="M31" s="270"/>
      <c r="N31" s="270"/>
      <c r="O31" s="270"/>
      <c r="P31" s="270"/>
      <c r="Q31" s="38"/>
      <c r="R31" s="38"/>
      <c r="S31" s="38"/>
      <c r="T31" s="38"/>
      <c r="U31" s="38"/>
      <c r="V31" s="38"/>
      <c r="W31" s="269">
        <f>ROUND(BB94,2)</f>
        <v>0</v>
      </c>
      <c r="X31" s="270"/>
      <c r="Y31" s="270"/>
      <c r="Z31" s="270"/>
      <c r="AA31" s="270"/>
      <c r="AB31" s="270"/>
      <c r="AC31" s="270"/>
      <c r="AD31" s="270"/>
      <c r="AE31" s="270"/>
      <c r="AF31" s="38"/>
      <c r="AG31" s="38"/>
      <c r="AH31" s="38"/>
      <c r="AI31" s="38"/>
      <c r="AJ31" s="38"/>
      <c r="AK31" s="269">
        <v>0</v>
      </c>
      <c r="AL31" s="270"/>
      <c r="AM31" s="270"/>
      <c r="AN31" s="270"/>
      <c r="AO31" s="270"/>
      <c r="AP31" s="38"/>
      <c r="AQ31" s="38"/>
      <c r="AR31" s="39"/>
    </row>
    <row r="32" spans="2:44" s="3" customFormat="1" ht="14.45" customHeight="1" hidden="1">
      <c r="B32" s="37"/>
      <c r="C32" s="38"/>
      <c r="D32" s="38"/>
      <c r="E32" s="38"/>
      <c r="F32" s="28" t="s">
        <v>44</v>
      </c>
      <c r="G32" s="38"/>
      <c r="H32" s="38"/>
      <c r="I32" s="38"/>
      <c r="J32" s="38"/>
      <c r="K32" s="38"/>
      <c r="L32" s="271">
        <v>0.15</v>
      </c>
      <c r="M32" s="270"/>
      <c r="N32" s="270"/>
      <c r="O32" s="270"/>
      <c r="P32" s="270"/>
      <c r="Q32" s="38"/>
      <c r="R32" s="38"/>
      <c r="S32" s="38"/>
      <c r="T32" s="38"/>
      <c r="U32" s="38"/>
      <c r="V32" s="38"/>
      <c r="W32" s="269">
        <f>ROUND(BC94,2)</f>
        <v>0</v>
      </c>
      <c r="X32" s="270"/>
      <c r="Y32" s="270"/>
      <c r="Z32" s="270"/>
      <c r="AA32" s="270"/>
      <c r="AB32" s="270"/>
      <c r="AC32" s="270"/>
      <c r="AD32" s="270"/>
      <c r="AE32" s="270"/>
      <c r="AF32" s="38"/>
      <c r="AG32" s="38"/>
      <c r="AH32" s="38"/>
      <c r="AI32" s="38"/>
      <c r="AJ32" s="38"/>
      <c r="AK32" s="269">
        <v>0</v>
      </c>
      <c r="AL32" s="270"/>
      <c r="AM32" s="270"/>
      <c r="AN32" s="270"/>
      <c r="AO32" s="270"/>
      <c r="AP32" s="38"/>
      <c r="AQ32" s="38"/>
      <c r="AR32" s="39"/>
    </row>
    <row r="33" spans="2:44" s="3" customFormat="1" ht="14.45" customHeight="1" hidden="1">
      <c r="B33" s="37"/>
      <c r="C33" s="38"/>
      <c r="D33" s="38"/>
      <c r="E33" s="38"/>
      <c r="F33" s="28" t="s">
        <v>45</v>
      </c>
      <c r="G33" s="38"/>
      <c r="H33" s="38"/>
      <c r="I33" s="38"/>
      <c r="J33" s="38"/>
      <c r="K33" s="38"/>
      <c r="L33" s="271">
        <v>0</v>
      </c>
      <c r="M33" s="270"/>
      <c r="N33" s="270"/>
      <c r="O33" s="270"/>
      <c r="P33" s="270"/>
      <c r="Q33" s="38"/>
      <c r="R33" s="38"/>
      <c r="S33" s="38"/>
      <c r="T33" s="38"/>
      <c r="U33" s="38"/>
      <c r="V33" s="38"/>
      <c r="W33" s="269">
        <f>ROUND(BD94,2)</f>
        <v>0</v>
      </c>
      <c r="X33" s="270"/>
      <c r="Y33" s="270"/>
      <c r="Z33" s="270"/>
      <c r="AA33" s="270"/>
      <c r="AB33" s="270"/>
      <c r="AC33" s="270"/>
      <c r="AD33" s="270"/>
      <c r="AE33" s="270"/>
      <c r="AF33" s="38"/>
      <c r="AG33" s="38"/>
      <c r="AH33" s="38"/>
      <c r="AI33" s="38"/>
      <c r="AJ33" s="38"/>
      <c r="AK33" s="269">
        <v>0</v>
      </c>
      <c r="AL33" s="270"/>
      <c r="AM33" s="270"/>
      <c r="AN33" s="270"/>
      <c r="AO33" s="270"/>
      <c r="AP33" s="38"/>
      <c r="AQ33" s="38"/>
      <c r="AR33" s="39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31"/>
    </row>
    <row r="35" spans="1:57" s="2" customFormat="1" ht="25.9" customHeight="1">
      <c r="A35" s="31"/>
      <c r="B35" s="32"/>
      <c r="C35" s="40"/>
      <c r="D35" s="41" t="s">
        <v>46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47</v>
      </c>
      <c r="U35" s="42"/>
      <c r="V35" s="42"/>
      <c r="W35" s="42"/>
      <c r="X35" s="275" t="s">
        <v>48</v>
      </c>
      <c r="Y35" s="273"/>
      <c r="Z35" s="273"/>
      <c r="AA35" s="273"/>
      <c r="AB35" s="273"/>
      <c r="AC35" s="42"/>
      <c r="AD35" s="42"/>
      <c r="AE35" s="42"/>
      <c r="AF35" s="42"/>
      <c r="AG35" s="42"/>
      <c r="AH35" s="42"/>
      <c r="AI35" s="42"/>
      <c r="AJ35" s="42"/>
      <c r="AK35" s="272">
        <f>SUM(AK26:AK33)</f>
        <v>4325016.99</v>
      </c>
      <c r="AL35" s="273"/>
      <c r="AM35" s="273"/>
      <c r="AN35" s="273"/>
      <c r="AO35" s="274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4"/>
      <c r="C49" s="45"/>
      <c r="D49" s="46" t="s">
        <v>49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50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1"/>
      <c r="B60" s="32"/>
      <c r="C60" s="33"/>
      <c r="D60" s="49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51</v>
      </c>
      <c r="AI60" s="35"/>
      <c r="AJ60" s="35"/>
      <c r="AK60" s="35"/>
      <c r="AL60" s="35"/>
      <c r="AM60" s="49" t="s">
        <v>52</v>
      </c>
      <c r="AN60" s="35"/>
      <c r="AO60" s="35"/>
      <c r="AP60" s="33"/>
      <c r="AQ60" s="33"/>
      <c r="AR60" s="36"/>
      <c r="BE60" s="31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1"/>
      <c r="B64" s="32"/>
      <c r="C64" s="33"/>
      <c r="D64" s="46" t="s">
        <v>53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54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1"/>
      <c r="B75" s="32"/>
      <c r="C75" s="33"/>
      <c r="D75" s="49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51</v>
      </c>
      <c r="AI75" s="35"/>
      <c r="AJ75" s="35"/>
      <c r="AK75" s="35"/>
      <c r="AL75" s="35"/>
      <c r="AM75" s="49" t="s">
        <v>52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4.95" customHeight="1">
      <c r="A82" s="31"/>
      <c r="B82" s="32"/>
      <c r="C82" s="23" t="s">
        <v>55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8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Cheb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6.95" customHeight="1">
      <c r="B85" s="58"/>
      <c r="C85" s="59" t="s">
        <v>15</v>
      </c>
      <c r="D85" s="60"/>
      <c r="E85" s="60"/>
      <c r="F85" s="60"/>
      <c r="G85" s="60"/>
      <c r="H85" s="60"/>
      <c r="I85" s="60"/>
      <c r="J85" s="60"/>
      <c r="K85" s="60"/>
      <c r="L85" s="259" t="str">
        <f>K6</f>
        <v>Nemocnice Cheb, 2 izolační boxy v oddělení JIP Interna</v>
      </c>
      <c r="M85" s="260"/>
      <c r="N85" s="260"/>
      <c r="O85" s="260"/>
      <c r="P85" s="260"/>
      <c r="Q85" s="260"/>
      <c r="R85" s="260"/>
      <c r="S85" s="260"/>
      <c r="T85" s="260"/>
      <c r="U85" s="260"/>
      <c r="V85" s="260"/>
      <c r="W85" s="260"/>
      <c r="X85" s="260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  <c r="AO85" s="260"/>
      <c r="AP85" s="60"/>
      <c r="AQ85" s="60"/>
      <c r="AR85" s="61"/>
    </row>
    <row r="86" spans="1:5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8" t="s">
        <v>19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>Cheb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20</v>
      </c>
      <c r="AJ87" s="33"/>
      <c r="AK87" s="33"/>
      <c r="AL87" s="33"/>
      <c r="AM87" s="284" t="str">
        <f>IF(AN8="","",AN8)</f>
        <v>29. 3. 2021</v>
      </c>
      <c r="AN87" s="284"/>
      <c r="AO87" s="33"/>
      <c r="AP87" s="33"/>
      <c r="AQ87" s="33"/>
      <c r="AR87" s="36"/>
      <c r="BE87" s="31"/>
    </row>
    <row r="88" spans="1:5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25.7" customHeight="1">
      <c r="A89" s="31"/>
      <c r="B89" s="32"/>
      <c r="C89" s="28" t="s">
        <v>22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>Karlovarská krajská nemocnice a.s.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30</v>
      </c>
      <c r="AJ89" s="33"/>
      <c r="AK89" s="33"/>
      <c r="AL89" s="33"/>
      <c r="AM89" s="282" t="str">
        <f>IF(E17="","",E17)</f>
        <v>Penta Projekt s.r.o., Mrštíkova 12, Jihlava</v>
      </c>
      <c r="AN89" s="283"/>
      <c r="AO89" s="283"/>
      <c r="AP89" s="283"/>
      <c r="AQ89" s="33"/>
      <c r="AR89" s="36"/>
      <c r="AS89" s="287" t="s">
        <v>56</v>
      </c>
      <c r="AT89" s="288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2" customHeight="1">
      <c r="A90" s="31"/>
      <c r="B90" s="32"/>
      <c r="C90" s="28" t="s">
        <v>26</v>
      </c>
      <c r="D90" s="33"/>
      <c r="E90" s="33"/>
      <c r="F90" s="33"/>
      <c r="G90" s="33"/>
      <c r="H90" s="33"/>
      <c r="I90" s="33"/>
      <c r="J90" s="33"/>
      <c r="K90" s="33"/>
      <c r="L90" s="56" t="str">
        <f>IF(E14="","",E14)</f>
        <v>STASKO plus,spol. s r.o.,Rolavská 10,K.Vary</v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33</v>
      </c>
      <c r="AJ90" s="33"/>
      <c r="AK90" s="33"/>
      <c r="AL90" s="33"/>
      <c r="AM90" s="282" t="str">
        <f>IF(E20="","",E20)</f>
        <v>Ing. Avuk</v>
      </c>
      <c r="AN90" s="283"/>
      <c r="AO90" s="283"/>
      <c r="AP90" s="283"/>
      <c r="AQ90" s="33"/>
      <c r="AR90" s="36"/>
      <c r="AS90" s="289"/>
      <c r="AT90" s="290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91"/>
      <c r="AT91" s="292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254" t="s">
        <v>57</v>
      </c>
      <c r="D92" s="255"/>
      <c r="E92" s="255"/>
      <c r="F92" s="255"/>
      <c r="G92" s="255"/>
      <c r="H92" s="70"/>
      <c r="I92" s="258" t="s">
        <v>58</v>
      </c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79" t="s">
        <v>59</v>
      </c>
      <c r="AH92" s="255"/>
      <c r="AI92" s="255"/>
      <c r="AJ92" s="255"/>
      <c r="AK92" s="255"/>
      <c r="AL92" s="255"/>
      <c r="AM92" s="255"/>
      <c r="AN92" s="258" t="s">
        <v>60</v>
      </c>
      <c r="AO92" s="255"/>
      <c r="AP92" s="286"/>
      <c r="AQ92" s="71" t="s">
        <v>61</v>
      </c>
      <c r="AR92" s="36"/>
      <c r="AS92" s="72" t="s">
        <v>62</v>
      </c>
      <c r="AT92" s="73" t="s">
        <v>63</v>
      </c>
      <c r="AU92" s="73" t="s">
        <v>64</v>
      </c>
      <c r="AV92" s="73" t="s">
        <v>65</v>
      </c>
      <c r="AW92" s="73" t="s">
        <v>66</v>
      </c>
      <c r="AX92" s="73" t="s">
        <v>67</v>
      </c>
      <c r="AY92" s="73" t="s">
        <v>68</v>
      </c>
      <c r="AZ92" s="73" t="s">
        <v>69</v>
      </c>
      <c r="BA92" s="73" t="s">
        <v>70</v>
      </c>
      <c r="BB92" s="73" t="s">
        <v>71</v>
      </c>
      <c r="BC92" s="73" t="s">
        <v>72</v>
      </c>
      <c r="BD92" s="74" t="s">
        <v>73</v>
      </c>
      <c r="BE92" s="31"/>
    </row>
    <row r="93" spans="1:57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45" customHeight="1">
      <c r="B94" s="78"/>
      <c r="C94" s="79" t="s">
        <v>74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61">
        <f>ROUND(AG95+AG105,2)</f>
        <v>3574394.21</v>
      </c>
      <c r="AH94" s="261"/>
      <c r="AI94" s="261"/>
      <c r="AJ94" s="261"/>
      <c r="AK94" s="261"/>
      <c r="AL94" s="261"/>
      <c r="AM94" s="261"/>
      <c r="AN94" s="293">
        <f aca="true" t="shared" si="0" ref="AN94:AN105">SUM(AG94,AT94)</f>
        <v>4325016.99</v>
      </c>
      <c r="AO94" s="293"/>
      <c r="AP94" s="293"/>
      <c r="AQ94" s="82" t="s">
        <v>1</v>
      </c>
      <c r="AR94" s="83"/>
      <c r="AS94" s="84">
        <f>ROUND(AS95+AS105,2)</f>
        <v>0</v>
      </c>
      <c r="AT94" s="85">
        <f aca="true" t="shared" si="1" ref="AT94:AT105">ROUND(SUM(AV94:AW94),2)</f>
        <v>750622.78</v>
      </c>
      <c r="AU94" s="86">
        <f>ROUND(AU95+AU105,5)</f>
        <v>0</v>
      </c>
      <c r="AV94" s="85">
        <f>ROUND(AZ94*L29,2)</f>
        <v>750622.78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ROUND(AZ95+AZ105,2)</f>
        <v>3574394.21</v>
      </c>
      <c r="BA94" s="85">
        <f>ROUND(BA95+BA105,2)</f>
        <v>0</v>
      </c>
      <c r="BB94" s="85">
        <f>ROUND(BB95+BB105,2)</f>
        <v>0</v>
      </c>
      <c r="BC94" s="85">
        <f>ROUND(BC95+BC105,2)</f>
        <v>0</v>
      </c>
      <c r="BD94" s="87">
        <f>ROUND(BD95+BD105,2)</f>
        <v>0</v>
      </c>
      <c r="BS94" s="88" t="s">
        <v>75</v>
      </c>
      <c r="BT94" s="88" t="s">
        <v>76</v>
      </c>
      <c r="BU94" s="89" t="s">
        <v>77</v>
      </c>
      <c r="BV94" s="88" t="s">
        <v>78</v>
      </c>
      <c r="BW94" s="88" t="s">
        <v>5</v>
      </c>
      <c r="BX94" s="88" t="s">
        <v>79</v>
      </c>
      <c r="CL94" s="88" t="s">
        <v>1</v>
      </c>
    </row>
    <row r="95" spans="2:91" s="7" customFormat="1" ht="16.5" customHeight="1">
      <c r="B95" s="90"/>
      <c r="C95" s="91"/>
      <c r="D95" s="256" t="s">
        <v>80</v>
      </c>
      <c r="E95" s="256"/>
      <c r="F95" s="256"/>
      <c r="G95" s="256"/>
      <c r="H95" s="256"/>
      <c r="I95" s="92"/>
      <c r="J95" s="256" t="s">
        <v>81</v>
      </c>
      <c r="K95" s="256"/>
      <c r="L95" s="256"/>
      <c r="M95" s="256"/>
      <c r="N95" s="256"/>
      <c r="O95" s="256"/>
      <c r="P95" s="256"/>
      <c r="Q95" s="256"/>
      <c r="R95" s="256"/>
      <c r="S95" s="256"/>
      <c r="T95" s="256"/>
      <c r="U95" s="256"/>
      <c r="V95" s="256"/>
      <c r="W95" s="256"/>
      <c r="X95" s="256"/>
      <c r="Y95" s="256"/>
      <c r="Z95" s="256"/>
      <c r="AA95" s="256"/>
      <c r="AB95" s="256"/>
      <c r="AC95" s="256"/>
      <c r="AD95" s="256"/>
      <c r="AE95" s="256"/>
      <c r="AF95" s="256"/>
      <c r="AG95" s="280">
        <f>ROUND(SUM(AG96:AG104),2)</f>
        <v>3102992.21</v>
      </c>
      <c r="AH95" s="281"/>
      <c r="AI95" s="281"/>
      <c r="AJ95" s="281"/>
      <c r="AK95" s="281"/>
      <c r="AL95" s="281"/>
      <c r="AM95" s="281"/>
      <c r="AN95" s="285">
        <f t="shared" si="0"/>
        <v>3754620.57</v>
      </c>
      <c r="AO95" s="281"/>
      <c r="AP95" s="281"/>
      <c r="AQ95" s="93" t="s">
        <v>82</v>
      </c>
      <c r="AR95" s="94"/>
      <c r="AS95" s="95">
        <f>ROUND(SUM(AS96:AS104),2)</f>
        <v>0</v>
      </c>
      <c r="AT95" s="96">
        <f t="shared" si="1"/>
        <v>651628.36</v>
      </c>
      <c r="AU95" s="97">
        <f>ROUND(SUM(AU96:AU104),5)</f>
        <v>0</v>
      </c>
      <c r="AV95" s="96">
        <f>ROUND(AZ95*L29,2)</f>
        <v>651628.36</v>
      </c>
      <c r="AW95" s="96">
        <f>ROUND(BA95*L30,2)</f>
        <v>0</v>
      </c>
      <c r="AX95" s="96">
        <f>ROUND(BB95*L29,2)</f>
        <v>0</v>
      </c>
      <c r="AY95" s="96">
        <f>ROUND(BC95*L30,2)</f>
        <v>0</v>
      </c>
      <c r="AZ95" s="96">
        <f>ROUND(SUM(AZ96:AZ104),2)</f>
        <v>3102992.21</v>
      </c>
      <c r="BA95" s="96">
        <f>ROUND(SUM(BA96:BA104),2)</f>
        <v>0</v>
      </c>
      <c r="BB95" s="96">
        <f>ROUND(SUM(BB96:BB104),2)</f>
        <v>0</v>
      </c>
      <c r="BC95" s="96">
        <f>ROUND(SUM(BC96:BC104),2)</f>
        <v>0</v>
      </c>
      <c r="BD95" s="98">
        <f>ROUND(SUM(BD96:BD104),2)</f>
        <v>0</v>
      </c>
      <c r="BS95" s="99" t="s">
        <v>75</v>
      </c>
      <c r="BT95" s="99" t="s">
        <v>6</v>
      </c>
      <c r="BU95" s="99" t="s">
        <v>77</v>
      </c>
      <c r="BV95" s="99" t="s">
        <v>78</v>
      </c>
      <c r="BW95" s="99" t="s">
        <v>83</v>
      </c>
      <c r="BX95" s="99" t="s">
        <v>5</v>
      </c>
      <c r="CL95" s="99" t="s">
        <v>1</v>
      </c>
      <c r="CM95" s="99" t="s">
        <v>84</v>
      </c>
    </row>
    <row r="96" spans="1:90" s="4" customFormat="1" ht="16.5" customHeight="1">
      <c r="A96" s="100" t="s">
        <v>85</v>
      </c>
      <c r="B96" s="55"/>
      <c r="C96" s="101"/>
      <c r="D96" s="101"/>
      <c r="E96" s="257" t="s">
        <v>86</v>
      </c>
      <c r="F96" s="257"/>
      <c r="G96" s="257"/>
      <c r="H96" s="257"/>
      <c r="I96" s="257"/>
      <c r="J96" s="101"/>
      <c r="K96" s="257" t="s">
        <v>87</v>
      </c>
      <c r="L96" s="257"/>
      <c r="M96" s="257"/>
      <c r="N96" s="257"/>
      <c r="O96" s="257"/>
      <c r="P96" s="257"/>
      <c r="Q96" s="257"/>
      <c r="R96" s="257"/>
      <c r="S96" s="257"/>
      <c r="T96" s="257"/>
      <c r="U96" s="257"/>
      <c r="V96" s="257"/>
      <c r="W96" s="257"/>
      <c r="X96" s="257"/>
      <c r="Y96" s="257"/>
      <c r="Z96" s="257"/>
      <c r="AA96" s="257"/>
      <c r="AB96" s="257"/>
      <c r="AC96" s="257"/>
      <c r="AD96" s="257"/>
      <c r="AE96" s="257"/>
      <c r="AF96" s="257"/>
      <c r="AG96" s="277">
        <f>'D1_01_1 - Stavební'!J34</f>
        <v>1647978</v>
      </c>
      <c r="AH96" s="278"/>
      <c r="AI96" s="278"/>
      <c r="AJ96" s="278"/>
      <c r="AK96" s="278"/>
      <c r="AL96" s="278"/>
      <c r="AM96" s="278"/>
      <c r="AN96" s="277">
        <f t="shared" si="0"/>
        <v>1994053.38</v>
      </c>
      <c r="AO96" s="278"/>
      <c r="AP96" s="278"/>
      <c r="AQ96" s="102" t="s">
        <v>88</v>
      </c>
      <c r="AR96" s="57"/>
      <c r="AS96" s="103">
        <v>0</v>
      </c>
      <c r="AT96" s="104">
        <f t="shared" si="1"/>
        <v>346075.38</v>
      </c>
      <c r="AU96" s="105">
        <f>'D1_01_1 - Stavební'!P143</f>
        <v>0</v>
      </c>
      <c r="AV96" s="104">
        <f>'D1_01_1 - Stavební'!J37</f>
        <v>346075.38</v>
      </c>
      <c r="AW96" s="104">
        <f>'D1_01_1 - Stavební'!J38</f>
        <v>0</v>
      </c>
      <c r="AX96" s="104">
        <f>'D1_01_1 - Stavební'!J39</f>
        <v>0</v>
      </c>
      <c r="AY96" s="104">
        <f>'D1_01_1 - Stavební'!J40</f>
        <v>0</v>
      </c>
      <c r="AZ96" s="104">
        <f>'D1_01_1 - Stavební'!F37</f>
        <v>1647978</v>
      </c>
      <c r="BA96" s="104">
        <f>'D1_01_1 - Stavební'!F38</f>
        <v>0</v>
      </c>
      <c r="BB96" s="104">
        <f>'D1_01_1 - Stavební'!F39</f>
        <v>0</v>
      </c>
      <c r="BC96" s="104">
        <f>'D1_01_1 - Stavební'!F40</f>
        <v>0</v>
      </c>
      <c r="BD96" s="106">
        <f>'D1_01_1 - Stavební'!F41</f>
        <v>0</v>
      </c>
      <c r="BT96" s="107" t="s">
        <v>84</v>
      </c>
      <c r="BV96" s="107" t="s">
        <v>78</v>
      </c>
      <c r="BW96" s="107" t="s">
        <v>89</v>
      </c>
      <c r="BX96" s="107" t="s">
        <v>83</v>
      </c>
      <c r="CL96" s="107" t="s">
        <v>1</v>
      </c>
    </row>
    <row r="97" spans="1:90" s="4" customFormat="1" ht="16.5" customHeight="1">
      <c r="A97" s="100" t="s">
        <v>85</v>
      </c>
      <c r="B97" s="55"/>
      <c r="C97" s="101"/>
      <c r="D97" s="101"/>
      <c r="E97" s="257" t="s">
        <v>90</v>
      </c>
      <c r="F97" s="257"/>
      <c r="G97" s="257"/>
      <c r="H97" s="257"/>
      <c r="I97" s="257"/>
      <c r="J97" s="101"/>
      <c r="K97" s="257" t="s">
        <v>91</v>
      </c>
      <c r="L97" s="257"/>
      <c r="M97" s="257"/>
      <c r="N97" s="257"/>
      <c r="O97" s="257"/>
      <c r="P97" s="257"/>
      <c r="Q97" s="257"/>
      <c r="R97" s="257"/>
      <c r="S97" s="257"/>
      <c r="T97" s="257"/>
      <c r="U97" s="257"/>
      <c r="V97" s="257"/>
      <c r="W97" s="257"/>
      <c r="X97" s="257"/>
      <c r="Y97" s="257"/>
      <c r="Z97" s="257"/>
      <c r="AA97" s="257"/>
      <c r="AB97" s="257"/>
      <c r="AC97" s="257"/>
      <c r="AD97" s="257"/>
      <c r="AE97" s="257"/>
      <c r="AF97" s="257"/>
      <c r="AG97" s="277">
        <f>'D1_01_3 - Požárně bezpečn...'!J34</f>
        <v>16830</v>
      </c>
      <c r="AH97" s="278"/>
      <c r="AI97" s="278"/>
      <c r="AJ97" s="278"/>
      <c r="AK97" s="278"/>
      <c r="AL97" s="278"/>
      <c r="AM97" s="278"/>
      <c r="AN97" s="277">
        <f t="shared" si="0"/>
        <v>20364.3</v>
      </c>
      <c r="AO97" s="278"/>
      <c r="AP97" s="278"/>
      <c r="AQ97" s="102" t="s">
        <v>88</v>
      </c>
      <c r="AR97" s="57"/>
      <c r="AS97" s="103">
        <v>0</v>
      </c>
      <c r="AT97" s="104">
        <f t="shared" si="1"/>
        <v>3534.3</v>
      </c>
      <c r="AU97" s="105">
        <f>'D1_01_3 - Požárně bezpečn...'!P126</f>
        <v>0</v>
      </c>
      <c r="AV97" s="104">
        <f>'D1_01_3 - Požárně bezpečn...'!J37</f>
        <v>3534.3</v>
      </c>
      <c r="AW97" s="104">
        <f>'D1_01_3 - Požárně bezpečn...'!J38</f>
        <v>0</v>
      </c>
      <c r="AX97" s="104">
        <f>'D1_01_3 - Požárně bezpečn...'!J39</f>
        <v>0</v>
      </c>
      <c r="AY97" s="104">
        <f>'D1_01_3 - Požárně bezpečn...'!J40</f>
        <v>0</v>
      </c>
      <c r="AZ97" s="104">
        <f>'D1_01_3 - Požárně bezpečn...'!F37</f>
        <v>16830</v>
      </c>
      <c r="BA97" s="104">
        <f>'D1_01_3 - Požárně bezpečn...'!F38</f>
        <v>0</v>
      </c>
      <c r="BB97" s="104">
        <f>'D1_01_3 - Požárně bezpečn...'!F39</f>
        <v>0</v>
      </c>
      <c r="BC97" s="104">
        <f>'D1_01_3 - Požárně bezpečn...'!F40</f>
        <v>0</v>
      </c>
      <c r="BD97" s="106">
        <f>'D1_01_3 - Požárně bezpečn...'!F41</f>
        <v>0</v>
      </c>
      <c r="BT97" s="107" t="s">
        <v>84</v>
      </c>
      <c r="BV97" s="107" t="s">
        <v>78</v>
      </c>
      <c r="BW97" s="107" t="s">
        <v>92</v>
      </c>
      <c r="BX97" s="107" t="s">
        <v>83</v>
      </c>
      <c r="CL97" s="107" t="s">
        <v>1</v>
      </c>
    </row>
    <row r="98" spans="1:90" s="4" customFormat="1" ht="16.5" customHeight="1">
      <c r="A98" s="100" t="s">
        <v>85</v>
      </c>
      <c r="B98" s="55"/>
      <c r="C98" s="101"/>
      <c r="D98" s="101"/>
      <c r="E98" s="257" t="s">
        <v>93</v>
      </c>
      <c r="F98" s="257"/>
      <c r="G98" s="257"/>
      <c r="H98" s="257"/>
      <c r="I98" s="257"/>
      <c r="J98" s="101"/>
      <c r="K98" s="257" t="s">
        <v>94</v>
      </c>
      <c r="L98" s="257"/>
      <c r="M98" s="257"/>
      <c r="N98" s="257"/>
      <c r="O98" s="257"/>
      <c r="P98" s="257"/>
      <c r="Q98" s="257"/>
      <c r="R98" s="257"/>
      <c r="S98" s="257"/>
      <c r="T98" s="257"/>
      <c r="U98" s="257"/>
      <c r="V98" s="257"/>
      <c r="W98" s="257"/>
      <c r="X98" s="257"/>
      <c r="Y98" s="257"/>
      <c r="Z98" s="257"/>
      <c r="AA98" s="257"/>
      <c r="AB98" s="257"/>
      <c r="AC98" s="257"/>
      <c r="AD98" s="257"/>
      <c r="AE98" s="257"/>
      <c r="AF98" s="257"/>
      <c r="AG98" s="277">
        <f>'D1_01_4c - Vzduchotechnika'!J34</f>
        <v>242733.21</v>
      </c>
      <c r="AH98" s="278"/>
      <c r="AI98" s="278"/>
      <c r="AJ98" s="278"/>
      <c r="AK98" s="278"/>
      <c r="AL98" s="278"/>
      <c r="AM98" s="278"/>
      <c r="AN98" s="277">
        <f t="shared" si="0"/>
        <v>293707.18</v>
      </c>
      <c r="AO98" s="278"/>
      <c r="AP98" s="278"/>
      <c r="AQ98" s="102" t="s">
        <v>88</v>
      </c>
      <c r="AR98" s="57"/>
      <c r="AS98" s="103">
        <v>0</v>
      </c>
      <c r="AT98" s="104">
        <f t="shared" si="1"/>
        <v>50973.97</v>
      </c>
      <c r="AU98" s="105">
        <f>'D1_01_4c - Vzduchotechnika'!P128</f>
        <v>0</v>
      </c>
      <c r="AV98" s="104">
        <f>'D1_01_4c - Vzduchotechnika'!J37</f>
        <v>50973.97</v>
      </c>
      <c r="AW98" s="104">
        <f>'D1_01_4c - Vzduchotechnika'!J38</f>
        <v>0</v>
      </c>
      <c r="AX98" s="104">
        <f>'D1_01_4c - Vzduchotechnika'!J39</f>
        <v>0</v>
      </c>
      <c r="AY98" s="104">
        <f>'D1_01_4c - Vzduchotechnika'!J40</f>
        <v>0</v>
      </c>
      <c r="AZ98" s="104">
        <f>'D1_01_4c - Vzduchotechnika'!F37</f>
        <v>242733.21</v>
      </c>
      <c r="BA98" s="104">
        <f>'D1_01_4c - Vzduchotechnika'!F38</f>
        <v>0</v>
      </c>
      <c r="BB98" s="104">
        <f>'D1_01_4c - Vzduchotechnika'!F39</f>
        <v>0</v>
      </c>
      <c r="BC98" s="104">
        <f>'D1_01_4c - Vzduchotechnika'!F40</f>
        <v>0</v>
      </c>
      <c r="BD98" s="106">
        <f>'D1_01_4c - Vzduchotechnika'!F41</f>
        <v>0</v>
      </c>
      <c r="BT98" s="107" t="s">
        <v>84</v>
      </c>
      <c r="BV98" s="107" t="s">
        <v>78</v>
      </c>
      <c r="BW98" s="107" t="s">
        <v>95</v>
      </c>
      <c r="BX98" s="107" t="s">
        <v>83</v>
      </c>
      <c r="CL98" s="107" t="s">
        <v>1</v>
      </c>
    </row>
    <row r="99" spans="1:90" s="4" customFormat="1" ht="16.5" customHeight="1">
      <c r="A99" s="100" t="s">
        <v>85</v>
      </c>
      <c r="B99" s="55"/>
      <c r="C99" s="101"/>
      <c r="D99" s="101"/>
      <c r="E99" s="257" t="s">
        <v>96</v>
      </c>
      <c r="F99" s="257"/>
      <c r="G99" s="257"/>
      <c r="H99" s="257"/>
      <c r="I99" s="257"/>
      <c r="J99" s="101"/>
      <c r="K99" s="257" t="s">
        <v>97</v>
      </c>
      <c r="L99" s="257"/>
      <c r="M99" s="257"/>
      <c r="N99" s="257"/>
      <c r="O99" s="257"/>
      <c r="P99" s="257"/>
      <c r="Q99" s="257"/>
      <c r="R99" s="257"/>
      <c r="S99" s="257"/>
      <c r="T99" s="257"/>
      <c r="U99" s="257"/>
      <c r="V99" s="257"/>
      <c r="W99" s="257"/>
      <c r="X99" s="257"/>
      <c r="Y99" s="257"/>
      <c r="Z99" s="257"/>
      <c r="AA99" s="257"/>
      <c r="AB99" s="257"/>
      <c r="AC99" s="257"/>
      <c r="AD99" s="257"/>
      <c r="AE99" s="257"/>
      <c r="AF99" s="257"/>
      <c r="AG99" s="277">
        <f>'D1_01_4d - Měření a regulace'!J34</f>
        <v>350445</v>
      </c>
      <c r="AH99" s="278"/>
      <c r="AI99" s="278"/>
      <c r="AJ99" s="278"/>
      <c r="AK99" s="278"/>
      <c r="AL99" s="278"/>
      <c r="AM99" s="278"/>
      <c r="AN99" s="277">
        <f t="shared" si="0"/>
        <v>424038.45</v>
      </c>
      <c r="AO99" s="278"/>
      <c r="AP99" s="278"/>
      <c r="AQ99" s="102" t="s">
        <v>88</v>
      </c>
      <c r="AR99" s="57"/>
      <c r="AS99" s="103">
        <v>0</v>
      </c>
      <c r="AT99" s="104">
        <f t="shared" si="1"/>
        <v>73593.45</v>
      </c>
      <c r="AU99" s="105">
        <f>'D1_01_4d - Měření a regulace'!P129</f>
        <v>0</v>
      </c>
      <c r="AV99" s="104">
        <f>'D1_01_4d - Měření a regulace'!J37</f>
        <v>73593.45</v>
      </c>
      <c r="AW99" s="104">
        <f>'D1_01_4d - Měření a regulace'!J38</f>
        <v>0</v>
      </c>
      <c r="AX99" s="104">
        <f>'D1_01_4d - Měření a regulace'!J39</f>
        <v>0</v>
      </c>
      <c r="AY99" s="104">
        <f>'D1_01_4d - Měření a regulace'!J40</f>
        <v>0</v>
      </c>
      <c r="AZ99" s="104">
        <f>'D1_01_4d - Měření a regulace'!F37</f>
        <v>350445</v>
      </c>
      <c r="BA99" s="104">
        <f>'D1_01_4d - Měření a regulace'!F38</f>
        <v>0</v>
      </c>
      <c r="BB99" s="104">
        <f>'D1_01_4d - Měření a regulace'!F39</f>
        <v>0</v>
      </c>
      <c r="BC99" s="104">
        <f>'D1_01_4d - Měření a regulace'!F40</f>
        <v>0</v>
      </c>
      <c r="BD99" s="106">
        <f>'D1_01_4d - Měření a regulace'!F41</f>
        <v>0</v>
      </c>
      <c r="BT99" s="107" t="s">
        <v>84</v>
      </c>
      <c r="BV99" s="107" t="s">
        <v>78</v>
      </c>
      <c r="BW99" s="107" t="s">
        <v>98</v>
      </c>
      <c r="BX99" s="107" t="s">
        <v>83</v>
      </c>
      <c r="CL99" s="107" t="s">
        <v>1</v>
      </c>
    </row>
    <row r="100" spans="1:90" s="4" customFormat="1" ht="16.5" customHeight="1">
      <c r="A100" s="100" t="s">
        <v>85</v>
      </c>
      <c r="B100" s="55"/>
      <c r="C100" s="101"/>
      <c r="D100" s="101"/>
      <c r="E100" s="257" t="s">
        <v>99</v>
      </c>
      <c r="F100" s="257"/>
      <c r="G100" s="257"/>
      <c r="H100" s="257"/>
      <c r="I100" s="257"/>
      <c r="J100" s="101"/>
      <c r="K100" s="257" t="s">
        <v>100</v>
      </c>
      <c r="L100" s="257"/>
      <c r="M100" s="257"/>
      <c r="N100" s="257"/>
      <c r="O100" s="257"/>
      <c r="P100" s="257"/>
      <c r="Q100" s="257"/>
      <c r="R100" s="257"/>
      <c r="S100" s="257"/>
      <c r="T100" s="257"/>
      <c r="U100" s="257"/>
      <c r="V100" s="257"/>
      <c r="W100" s="257"/>
      <c r="X100" s="257"/>
      <c r="Y100" s="257"/>
      <c r="Z100" s="257"/>
      <c r="AA100" s="257"/>
      <c r="AB100" s="257"/>
      <c r="AC100" s="257"/>
      <c r="AD100" s="257"/>
      <c r="AE100" s="257"/>
      <c r="AF100" s="257"/>
      <c r="AG100" s="277">
        <f>'D1_01_4e - Zdravotně tech...'!J34</f>
        <v>79818</v>
      </c>
      <c r="AH100" s="278"/>
      <c r="AI100" s="278"/>
      <c r="AJ100" s="278"/>
      <c r="AK100" s="278"/>
      <c r="AL100" s="278"/>
      <c r="AM100" s="278"/>
      <c r="AN100" s="277">
        <f t="shared" si="0"/>
        <v>96579.78</v>
      </c>
      <c r="AO100" s="278"/>
      <c r="AP100" s="278"/>
      <c r="AQ100" s="102" t="s">
        <v>88</v>
      </c>
      <c r="AR100" s="57"/>
      <c r="AS100" s="103">
        <v>0</v>
      </c>
      <c r="AT100" s="104">
        <f t="shared" si="1"/>
        <v>16761.78</v>
      </c>
      <c r="AU100" s="105">
        <f>'D1_01_4e - Zdravotně tech...'!P129</f>
        <v>0</v>
      </c>
      <c r="AV100" s="104">
        <f>'D1_01_4e - Zdravotně tech...'!J37</f>
        <v>16761.78</v>
      </c>
      <c r="AW100" s="104">
        <f>'D1_01_4e - Zdravotně tech...'!J38</f>
        <v>0</v>
      </c>
      <c r="AX100" s="104">
        <f>'D1_01_4e - Zdravotně tech...'!J39</f>
        <v>0</v>
      </c>
      <c r="AY100" s="104">
        <f>'D1_01_4e - Zdravotně tech...'!J40</f>
        <v>0</v>
      </c>
      <c r="AZ100" s="104">
        <f>'D1_01_4e - Zdravotně tech...'!F37</f>
        <v>79818</v>
      </c>
      <c r="BA100" s="104">
        <f>'D1_01_4e - Zdravotně tech...'!F38</f>
        <v>0</v>
      </c>
      <c r="BB100" s="104">
        <f>'D1_01_4e - Zdravotně tech...'!F39</f>
        <v>0</v>
      </c>
      <c r="BC100" s="104">
        <f>'D1_01_4e - Zdravotně tech...'!F40</f>
        <v>0</v>
      </c>
      <c r="BD100" s="106">
        <f>'D1_01_4e - Zdravotně tech...'!F41</f>
        <v>0</v>
      </c>
      <c r="BT100" s="107" t="s">
        <v>84</v>
      </c>
      <c r="BV100" s="107" t="s">
        <v>78</v>
      </c>
      <c r="BW100" s="107" t="s">
        <v>101</v>
      </c>
      <c r="BX100" s="107" t="s">
        <v>83</v>
      </c>
      <c r="CL100" s="107" t="s">
        <v>1</v>
      </c>
    </row>
    <row r="101" spans="1:90" s="4" customFormat="1" ht="16.5" customHeight="1">
      <c r="A101" s="100" t="s">
        <v>85</v>
      </c>
      <c r="B101" s="55"/>
      <c r="C101" s="101"/>
      <c r="D101" s="101"/>
      <c r="E101" s="257" t="s">
        <v>102</v>
      </c>
      <c r="F101" s="257"/>
      <c r="G101" s="257"/>
      <c r="H101" s="257"/>
      <c r="I101" s="257"/>
      <c r="J101" s="101"/>
      <c r="K101" s="257" t="s">
        <v>103</v>
      </c>
      <c r="L101" s="257"/>
      <c r="M101" s="257"/>
      <c r="N101" s="257"/>
      <c r="O101" s="257"/>
      <c r="P101" s="257"/>
      <c r="Q101" s="257"/>
      <c r="R101" s="257"/>
      <c r="S101" s="257"/>
      <c r="T101" s="257"/>
      <c r="U101" s="257"/>
      <c r="V101" s="257"/>
      <c r="W101" s="257"/>
      <c r="X101" s="257"/>
      <c r="Y101" s="257"/>
      <c r="Z101" s="257"/>
      <c r="AA101" s="257"/>
      <c r="AB101" s="257"/>
      <c r="AC101" s="257"/>
      <c r="AD101" s="257"/>
      <c r="AE101" s="257"/>
      <c r="AF101" s="257"/>
      <c r="AG101" s="277">
        <f>'D1_01_4g - Silnoproudá el...'!J34</f>
        <v>213577</v>
      </c>
      <c r="AH101" s="278"/>
      <c r="AI101" s="278"/>
      <c r="AJ101" s="278"/>
      <c r="AK101" s="278"/>
      <c r="AL101" s="278"/>
      <c r="AM101" s="278"/>
      <c r="AN101" s="277">
        <f t="shared" si="0"/>
        <v>258428.16999999998</v>
      </c>
      <c r="AO101" s="278"/>
      <c r="AP101" s="278"/>
      <c r="AQ101" s="102" t="s">
        <v>88</v>
      </c>
      <c r="AR101" s="57"/>
      <c r="AS101" s="103">
        <v>0</v>
      </c>
      <c r="AT101" s="104">
        <f t="shared" si="1"/>
        <v>44851.17</v>
      </c>
      <c r="AU101" s="105">
        <f>'D1_01_4g - Silnoproudá el...'!P143</f>
        <v>0</v>
      </c>
      <c r="AV101" s="104">
        <f>'D1_01_4g - Silnoproudá el...'!J37</f>
        <v>44851.17</v>
      </c>
      <c r="AW101" s="104">
        <f>'D1_01_4g - Silnoproudá el...'!J38</f>
        <v>0</v>
      </c>
      <c r="AX101" s="104">
        <f>'D1_01_4g - Silnoproudá el...'!J39</f>
        <v>0</v>
      </c>
      <c r="AY101" s="104">
        <f>'D1_01_4g - Silnoproudá el...'!J40</f>
        <v>0</v>
      </c>
      <c r="AZ101" s="104">
        <f>'D1_01_4g - Silnoproudá el...'!F37</f>
        <v>213577</v>
      </c>
      <c r="BA101" s="104">
        <f>'D1_01_4g - Silnoproudá el...'!F38</f>
        <v>0</v>
      </c>
      <c r="BB101" s="104">
        <f>'D1_01_4g - Silnoproudá el...'!F39</f>
        <v>0</v>
      </c>
      <c r="BC101" s="104">
        <f>'D1_01_4g - Silnoproudá el...'!F40</f>
        <v>0</v>
      </c>
      <c r="BD101" s="106">
        <f>'D1_01_4g - Silnoproudá el...'!F41</f>
        <v>0</v>
      </c>
      <c r="BT101" s="107" t="s">
        <v>84</v>
      </c>
      <c r="BV101" s="107" t="s">
        <v>78</v>
      </c>
      <c r="BW101" s="107" t="s">
        <v>104</v>
      </c>
      <c r="BX101" s="107" t="s">
        <v>83</v>
      </c>
      <c r="CL101" s="107" t="s">
        <v>1</v>
      </c>
    </row>
    <row r="102" spans="1:90" s="4" customFormat="1" ht="23.25" customHeight="1">
      <c r="A102" s="100" t="s">
        <v>85</v>
      </c>
      <c r="B102" s="55"/>
      <c r="C102" s="101"/>
      <c r="D102" s="101"/>
      <c r="E102" s="257" t="s">
        <v>105</v>
      </c>
      <c r="F102" s="257"/>
      <c r="G102" s="257"/>
      <c r="H102" s="257"/>
      <c r="I102" s="257"/>
      <c r="J102" s="101"/>
      <c r="K102" s="257" t="s">
        <v>106</v>
      </c>
      <c r="L102" s="257"/>
      <c r="M102" s="257"/>
      <c r="N102" s="257"/>
      <c r="O102" s="257"/>
      <c r="P102" s="257"/>
      <c r="Q102" s="257"/>
      <c r="R102" s="257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257"/>
      <c r="AF102" s="257"/>
      <c r="AG102" s="277">
        <f>'D1_01_4h1 - Slaboproudá e...'!J34</f>
        <v>73308</v>
      </c>
      <c r="AH102" s="278"/>
      <c r="AI102" s="278"/>
      <c r="AJ102" s="278"/>
      <c r="AK102" s="278"/>
      <c r="AL102" s="278"/>
      <c r="AM102" s="278"/>
      <c r="AN102" s="277">
        <f t="shared" si="0"/>
        <v>88702.68</v>
      </c>
      <c r="AO102" s="278"/>
      <c r="AP102" s="278"/>
      <c r="AQ102" s="102" t="s">
        <v>88</v>
      </c>
      <c r="AR102" s="57"/>
      <c r="AS102" s="103">
        <v>0</v>
      </c>
      <c r="AT102" s="104">
        <f t="shared" si="1"/>
        <v>15394.68</v>
      </c>
      <c r="AU102" s="105">
        <f>'D1_01_4h1 - Slaboproudá e...'!P127</f>
        <v>0</v>
      </c>
      <c r="AV102" s="104">
        <f>'D1_01_4h1 - Slaboproudá e...'!J37</f>
        <v>15394.68</v>
      </c>
      <c r="AW102" s="104">
        <f>'D1_01_4h1 - Slaboproudá e...'!J38</f>
        <v>0</v>
      </c>
      <c r="AX102" s="104">
        <f>'D1_01_4h1 - Slaboproudá e...'!J39</f>
        <v>0</v>
      </c>
      <c r="AY102" s="104">
        <f>'D1_01_4h1 - Slaboproudá e...'!J40</f>
        <v>0</v>
      </c>
      <c r="AZ102" s="104">
        <f>'D1_01_4h1 - Slaboproudá e...'!F37</f>
        <v>73308</v>
      </c>
      <c r="BA102" s="104">
        <f>'D1_01_4h1 - Slaboproudá e...'!F38</f>
        <v>0</v>
      </c>
      <c r="BB102" s="104">
        <f>'D1_01_4h1 - Slaboproudá e...'!F39</f>
        <v>0</v>
      </c>
      <c r="BC102" s="104">
        <f>'D1_01_4h1 - Slaboproudá e...'!F40</f>
        <v>0</v>
      </c>
      <c r="BD102" s="106">
        <f>'D1_01_4h1 - Slaboproudá e...'!F41</f>
        <v>0</v>
      </c>
      <c r="BT102" s="107" t="s">
        <v>84</v>
      </c>
      <c r="BV102" s="107" t="s">
        <v>78</v>
      </c>
      <c r="BW102" s="107" t="s">
        <v>107</v>
      </c>
      <c r="BX102" s="107" t="s">
        <v>83</v>
      </c>
      <c r="CL102" s="107" t="s">
        <v>1</v>
      </c>
    </row>
    <row r="103" spans="1:90" s="4" customFormat="1" ht="23.25" customHeight="1">
      <c r="A103" s="100" t="s">
        <v>85</v>
      </c>
      <c r="B103" s="55"/>
      <c r="C103" s="101"/>
      <c r="D103" s="101"/>
      <c r="E103" s="257" t="s">
        <v>108</v>
      </c>
      <c r="F103" s="257"/>
      <c r="G103" s="257"/>
      <c r="H103" s="257"/>
      <c r="I103" s="257"/>
      <c r="J103" s="101"/>
      <c r="K103" s="257" t="s">
        <v>109</v>
      </c>
      <c r="L103" s="257"/>
      <c r="M103" s="257"/>
      <c r="N103" s="257"/>
      <c r="O103" s="257"/>
      <c r="P103" s="257"/>
      <c r="Q103" s="257"/>
      <c r="R103" s="257"/>
      <c r="S103" s="257"/>
      <c r="T103" s="257"/>
      <c r="U103" s="257"/>
      <c r="V103" s="257"/>
      <c r="W103" s="257"/>
      <c r="X103" s="257"/>
      <c r="Y103" s="257"/>
      <c r="Z103" s="257"/>
      <c r="AA103" s="257"/>
      <c r="AB103" s="257"/>
      <c r="AC103" s="257"/>
      <c r="AD103" s="257"/>
      <c r="AE103" s="257"/>
      <c r="AF103" s="257"/>
      <c r="AG103" s="277">
        <f>'D1_01_4h3 - Elektrická po...'!J34</f>
        <v>28029</v>
      </c>
      <c r="AH103" s="278"/>
      <c r="AI103" s="278"/>
      <c r="AJ103" s="278"/>
      <c r="AK103" s="278"/>
      <c r="AL103" s="278"/>
      <c r="AM103" s="278"/>
      <c r="AN103" s="277">
        <f t="shared" si="0"/>
        <v>33915.09</v>
      </c>
      <c r="AO103" s="278"/>
      <c r="AP103" s="278"/>
      <c r="AQ103" s="102" t="s">
        <v>88</v>
      </c>
      <c r="AR103" s="57"/>
      <c r="AS103" s="103">
        <v>0</v>
      </c>
      <c r="AT103" s="104">
        <f t="shared" si="1"/>
        <v>5886.09</v>
      </c>
      <c r="AU103" s="105">
        <f>'D1_01_4h3 - Elektrická po...'!P127</f>
        <v>0</v>
      </c>
      <c r="AV103" s="104">
        <f>'D1_01_4h3 - Elektrická po...'!J37</f>
        <v>5886.09</v>
      </c>
      <c r="AW103" s="104">
        <f>'D1_01_4h3 - Elektrická po...'!J38</f>
        <v>0</v>
      </c>
      <c r="AX103" s="104">
        <f>'D1_01_4h3 - Elektrická po...'!J39</f>
        <v>0</v>
      </c>
      <c r="AY103" s="104">
        <f>'D1_01_4h3 - Elektrická po...'!J40</f>
        <v>0</v>
      </c>
      <c r="AZ103" s="104">
        <f>'D1_01_4h3 - Elektrická po...'!F37</f>
        <v>28029</v>
      </c>
      <c r="BA103" s="104">
        <f>'D1_01_4h3 - Elektrická po...'!F38</f>
        <v>0</v>
      </c>
      <c r="BB103" s="104">
        <f>'D1_01_4h3 - Elektrická po...'!F39</f>
        <v>0</v>
      </c>
      <c r="BC103" s="104">
        <f>'D1_01_4h3 - Elektrická po...'!F40</f>
        <v>0</v>
      </c>
      <c r="BD103" s="106">
        <f>'D1_01_4h3 - Elektrická po...'!F41</f>
        <v>0</v>
      </c>
      <c r="BT103" s="107" t="s">
        <v>84</v>
      </c>
      <c r="BV103" s="107" t="s">
        <v>78</v>
      </c>
      <c r="BW103" s="107" t="s">
        <v>110</v>
      </c>
      <c r="BX103" s="107" t="s">
        <v>83</v>
      </c>
      <c r="CL103" s="107" t="s">
        <v>1</v>
      </c>
    </row>
    <row r="104" spans="1:90" s="4" customFormat="1" ht="16.5" customHeight="1">
      <c r="A104" s="100" t="s">
        <v>85</v>
      </c>
      <c r="B104" s="55"/>
      <c r="C104" s="101"/>
      <c r="D104" s="101"/>
      <c r="E104" s="257" t="s">
        <v>111</v>
      </c>
      <c r="F104" s="257"/>
      <c r="G104" s="257"/>
      <c r="H104" s="257"/>
      <c r="I104" s="257"/>
      <c r="J104" s="101"/>
      <c r="K104" s="257" t="s">
        <v>112</v>
      </c>
      <c r="L104" s="257"/>
      <c r="M104" s="257"/>
      <c r="N104" s="257"/>
      <c r="O104" s="257"/>
      <c r="P104" s="257"/>
      <c r="Q104" s="257"/>
      <c r="R104" s="257"/>
      <c r="S104" s="257"/>
      <c r="T104" s="257"/>
      <c r="U104" s="257"/>
      <c r="V104" s="257"/>
      <c r="W104" s="257"/>
      <c r="X104" s="257"/>
      <c r="Y104" s="257"/>
      <c r="Z104" s="257"/>
      <c r="AA104" s="257"/>
      <c r="AB104" s="257"/>
      <c r="AC104" s="257"/>
      <c r="AD104" s="257"/>
      <c r="AE104" s="257"/>
      <c r="AF104" s="257"/>
      <c r="AG104" s="277">
        <f>'D1_01_4i - Medicinální plyny'!J34</f>
        <v>450274</v>
      </c>
      <c r="AH104" s="278"/>
      <c r="AI104" s="278"/>
      <c r="AJ104" s="278"/>
      <c r="AK104" s="278"/>
      <c r="AL104" s="278"/>
      <c r="AM104" s="278"/>
      <c r="AN104" s="277">
        <f t="shared" si="0"/>
        <v>544831.54</v>
      </c>
      <c r="AO104" s="278"/>
      <c r="AP104" s="278"/>
      <c r="AQ104" s="102" t="s">
        <v>88</v>
      </c>
      <c r="AR104" s="57"/>
      <c r="AS104" s="103">
        <v>0</v>
      </c>
      <c r="AT104" s="104">
        <f t="shared" si="1"/>
        <v>94557.54</v>
      </c>
      <c r="AU104" s="105">
        <f>'D1_01_4i - Medicinální plyny'!P128</f>
        <v>0</v>
      </c>
      <c r="AV104" s="104">
        <f>'D1_01_4i - Medicinální plyny'!J37</f>
        <v>94557.54</v>
      </c>
      <c r="AW104" s="104">
        <f>'D1_01_4i - Medicinální plyny'!J38</f>
        <v>0</v>
      </c>
      <c r="AX104" s="104">
        <f>'D1_01_4i - Medicinální plyny'!J39</f>
        <v>0</v>
      </c>
      <c r="AY104" s="104">
        <f>'D1_01_4i - Medicinální plyny'!J40</f>
        <v>0</v>
      </c>
      <c r="AZ104" s="104">
        <f>'D1_01_4i - Medicinální plyny'!F37</f>
        <v>450274</v>
      </c>
      <c r="BA104" s="104">
        <f>'D1_01_4i - Medicinální plyny'!F38</f>
        <v>0</v>
      </c>
      <c r="BB104" s="104">
        <f>'D1_01_4i - Medicinální plyny'!F39</f>
        <v>0</v>
      </c>
      <c r="BC104" s="104">
        <f>'D1_01_4i - Medicinální plyny'!F40</f>
        <v>0</v>
      </c>
      <c r="BD104" s="106">
        <f>'D1_01_4i - Medicinální plyny'!F41</f>
        <v>0</v>
      </c>
      <c r="BT104" s="107" t="s">
        <v>84</v>
      </c>
      <c r="BV104" s="107" t="s">
        <v>78</v>
      </c>
      <c r="BW104" s="107" t="s">
        <v>113</v>
      </c>
      <c r="BX104" s="107" t="s">
        <v>83</v>
      </c>
      <c r="CL104" s="107" t="s">
        <v>1</v>
      </c>
    </row>
    <row r="105" spans="1:91" s="7" customFormat="1" ht="16.5" customHeight="1">
      <c r="A105" s="100" t="s">
        <v>85</v>
      </c>
      <c r="B105" s="90"/>
      <c r="C105" s="91"/>
      <c r="D105" s="256" t="s">
        <v>114</v>
      </c>
      <c r="E105" s="256"/>
      <c r="F105" s="256"/>
      <c r="G105" s="256"/>
      <c r="H105" s="256"/>
      <c r="I105" s="92"/>
      <c r="J105" s="256" t="s">
        <v>115</v>
      </c>
      <c r="K105" s="256"/>
      <c r="L105" s="256"/>
      <c r="M105" s="256"/>
      <c r="N105" s="256"/>
      <c r="O105" s="256"/>
      <c r="P105" s="256"/>
      <c r="Q105" s="256"/>
      <c r="R105" s="256"/>
      <c r="S105" s="256"/>
      <c r="T105" s="256"/>
      <c r="U105" s="256"/>
      <c r="V105" s="256"/>
      <c r="W105" s="256"/>
      <c r="X105" s="256"/>
      <c r="Y105" s="256"/>
      <c r="Z105" s="256"/>
      <c r="AA105" s="256"/>
      <c r="AB105" s="256"/>
      <c r="AC105" s="256"/>
      <c r="AD105" s="256"/>
      <c r="AE105" s="256"/>
      <c r="AF105" s="256"/>
      <c r="AG105" s="285">
        <f>'OVN - Ostatní a vedlejší ...'!J32</f>
        <v>471402</v>
      </c>
      <c r="AH105" s="281"/>
      <c r="AI105" s="281"/>
      <c r="AJ105" s="281"/>
      <c r="AK105" s="281"/>
      <c r="AL105" s="281"/>
      <c r="AM105" s="281"/>
      <c r="AN105" s="285">
        <f t="shared" si="0"/>
        <v>570396.42</v>
      </c>
      <c r="AO105" s="281"/>
      <c r="AP105" s="281"/>
      <c r="AQ105" s="93" t="s">
        <v>116</v>
      </c>
      <c r="AR105" s="94"/>
      <c r="AS105" s="108">
        <v>0</v>
      </c>
      <c r="AT105" s="109">
        <f t="shared" si="1"/>
        <v>98994.42</v>
      </c>
      <c r="AU105" s="110">
        <f>'OVN - Ostatní a vedlejší ...'!P125</f>
        <v>0</v>
      </c>
      <c r="AV105" s="109">
        <f>'OVN - Ostatní a vedlejší ...'!J35</f>
        <v>98994.42</v>
      </c>
      <c r="AW105" s="109">
        <f>'OVN - Ostatní a vedlejší ...'!J36</f>
        <v>0</v>
      </c>
      <c r="AX105" s="109">
        <f>'OVN - Ostatní a vedlejší ...'!J37</f>
        <v>0</v>
      </c>
      <c r="AY105" s="109">
        <f>'OVN - Ostatní a vedlejší ...'!J38</f>
        <v>0</v>
      </c>
      <c r="AZ105" s="109">
        <f>'OVN - Ostatní a vedlejší ...'!F35</f>
        <v>471402</v>
      </c>
      <c r="BA105" s="109">
        <f>'OVN - Ostatní a vedlejší ...'!F36</f>
        <v>0</v>
      </c>
      <c r="BB105" s="109">
        <f>'OVN - Ostatní a vedlejší ...'!F37</f>
        <v>0</v>
      </c>
      <c r="BC105" s="109">
        <f>'OVN - Ostatní a vedlejší ...'!F38</f>
        <v>0</v>
      </c>
      <c r="BD105" s="111">
        <f>'OVN - Ostatní a vedlejší ...'!F39</f>
        <v>0</v>
      </c>
      <c r="BT105" s="99" t="s">
        <v>6</v>
      </c>
      <c r="BV105" s="99" t="s">
        <v>78</v>
      </c>
      <c r="BW105" s="99" t="s">
        <v>117</v>
      </c>
      <c r="BX105" s="99" t="s">
        <v>5</v>
      </c>
      <c r="CL105" s="99" t="s">
        <v>1</v>
      </c>
      <c r="CM105" s="99" t="s">
        <v>84</v>
      </c>
    </row>
    <row r="106" spans="1:57" s="2" customFormat="1" ht="30" customHeight="1">
      <c r="A106" s="31"/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6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</row>
    <row r="107" spans="1:57" s="2" customFormat="1" ht="6.95" customHeight="1">
      <c r="A107" s="31"/>
      <c r="B107" s="51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36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</row>
  </sheetData>
  <sheetProtection algorithmName="SHA-512" hashValue="nxLk+JonLC+4lylU+EMf5xuIsTrFUGpOz8hEuyDTSOtKATALi+AAeto/+wNl18LyJmXKlho+N8Yp+Ko6ItzjOA==" saltValue="HlojvVHWUMDF099jtiT+g6pONLqSsAXsXpG4bTyQ+tAOwe5xZ5E30R1wJSC1sSBhbTraxTBfDR9iy/1mwxJ73A==" spinCount="100000" sheet="1" objects="1" scenarios="1" formatColumns="0" formatRows="0"/>
  <mergeCells count="80">
    <mergeCell ref="AS89:AT91"/>
    <mergeCell ref="AN105:AP105"/>
    <mergeCell ref="AG105:AM105"/>
    <mergeCell ref="AN94:AP94"/>
    <mergeCell ref="AR2:BE2"/>
    <mergeCell ref="AG101:AM101"/>
    <mergeCell ref="AG92:AM92"/>
    <mergeCell ref="AG97:AM97"/>
    <mergeCell ref="AG100:AM100"/>
    <mergeCell ref="AG95:AM95"/>
    <mergeCell ref="AG99:AM99"/>
    <mergeCell ref="AG96:AM96"/>
    <mergeCell ref="AG98:AM98"/>
    <mergeCell ref="AM90:AP90"/>
    <mergeCell ref="AM89:AP89"/>
    <mergeCell ref="AM87:AN87"/>
    <mergeCell ref="AN101:AP101"/>
    <mergeCell ref="AN100:AP100"/>
    <mergeCell ref="AN99:AP99"/>
    <mergeCell ref="AN95:AP95"/>
    <mergeCell ref="L33:P33"/>
    <mergeCell ref="W33:AE33"/>
    <mergeCell ref="AK33:AO33"/>
    <mergeCell ref="AK35:AO35"/>
    <mergeCell ref="X35:AB35"/>
    <mergeCell ref="L31:P31"/>
    <mergeCell ref="AK31:AO31"/>
    <mergeCell ref="W31:AE31"/>
    <mergeCell ref="L32:P32"/>
    <mergeCell ref="W32:AE32"/>
    <mergeCell ref="AK32:AO32"/>
    <mergeCell ref="W29:AE29"/>
    <mergeCell ref="AK29:AO29"/>
    <mergeCell ref="L29:P29"/>
    <mergeCell ref="AK30:AO30"/>
    <mergeCell ref="W30:AE30"/>
    <mergeCell ref="L30:P30"/>
    <mergeCell ref="K5:AO5"/>
    <mergeCell ref="K6:AO6"/>
    <mergeCell ref="E23:AN23"/>
    <mergeCell ref="AK26:AO26"/>
    <mergeCell ref="AK28:AO28"/>
    <mergeCell ref="L28:P28"/>
    <mergeCell ref="W28:AE28"/>
    <mergeCell ref="K96:AF96"/>
    <mergeCell ref="L85:AO85"/>
    <mergeCell ref="D105:H105"/>
    <mergeCell ref="J105:AF105"/>
    <mergeCell ref="AG94:AM94"/>
    <mergeCell ref="AG103:AM103"/>
    <mergeCell ref="AG104:AM104"/>
    <mergeCell ref="AG102:AM102"/>
    <mergeCell ref="AN102:AP102"/>
    <mergeCell ref="AN104:AP104"/>
    <mergeCell ref="AN103:AP103"/>
    <mergeCell ref="AN96:AP96"/>
    <mergeCell ref="AN98:AP98"/>
    <mergeCell ref="AN92:AP92"/>
    <mergeCell ref="AN97:AP97"/>
    <mergeCell ref="K102:AF102"/>
    <mergeCell ref="K103:AF103"/>
    <mergeCell ref="K99:AF99"/>
    <mergeCell ref="K97:AF97"/>
    <mergeCell ref="K104:AF104"/>
    <mergeCell ref="C92:G92"/>
    <mergeCell ref="D95:H95"/>
    <mergeCell ref="E104:I104"/>
    <mergeCell ref="E98:I98"/>
    <mergeCell ref="E103:I103"/>
    <mergeCell ref="E96:I96"/>
    <mergeCell ref="E102:I102"/>
    <mergeCell ref="E101:I101"/>
    <mergeCell ref="E97:I97"/>
    <mergeCell ref="E99:I99"/>
    <mergeCell ref="E100:I100"/>
    <mergeCell ref="I92:AF92"/>
    <mergeCell ref="J95:AF95"/>
    <mergeCell ref="K98:AF98"/>
    <mergeCell ref="K101:AF101"/>
    <mergeCell ref="K100:AF100"/>
  </mergeCells>
  <hyperlinks>
    <hyperlink ref="A96" location="'D1_01_1 - Stavební'!C2" display="/"/>
    <hyperlink ref="A97" location="'D1_01_3 - Požárně bezpečn...'!C2" display="/"/>
    <hyperlink ref="A98" location="'D1_01_4c - Vzduchotechnika'!C2" display="/"/>
    <hyperlink ref="A99" location="'D1_01_4d - Měření a regulace'!C2" display="/"/>
    <hyperlink ref="A100" location="'D1_01_4e - Zdravotně tech...'!C2" display="/"/>
    <hyperlink ref="A101" location="'D1_01_4g - Silnoproudá el...'!C2" display="/"/>
    <hyperlink ref="A102" location="'D1_01_4h1 - Slaboproudá e...'!C2" display="/"/>
    <hyperlink ref="A103" location="'D1_01_4h3 - Elektrická po...'!C2" display="/"/>
    <hyperlink ref="A104" location="'D1_01_4i - Medicinální plyny'!C2" display="/"/>
    <hyperlink ref="A105" location="'OVN - Ostatní a vedlejš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2"/>
    </row>
    <row r="2" spans="12:46" s="1" customFormat="1" ht="36.95" customHeight="1"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AT2" s="17" t="s">
        <v>113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20"/>
      <c r="AT3" s="17" t="s">
        <v>84</v>
      </c>
    </row>
    <row r="4" spans="2:46" s="1" customFormat="1" ht="24.95" customHeight="1">
      <c r="B4" s="20"/>
      <c r="D4" s="114" t="s">
        <v>118</v>
      </c>
      <c r="L4" s="20"/>
      <c r="M4" s="115" t="s">
        <v>11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6" t="s">
        <v>15</v>
      </c>
      <c r="L6" s="20"/>
    </row>
    <row r="7" spans="2:12" s="1" customFormat="1" ht="16.5" customHeight="1">
      <c r="B7" s="20"/>
      <c r="E7" s="294" t="str">
        <f>'Rekapitulace stavby'!K6</f>
        <v>Nemocnice Cheb, 2 izolační boxy v oddělení JIP Interna</v>
      </c>
      <c r="F7" s="295"/>
      <c r="G7" s="295"/>
      <c r="H7" s="295"/>
      <c r="L7" s="20"/>
    </row>
    <row r="8" spans="2:12" s="1" customFormat="1" ht="12" customHeight="1">
      <c r="B8" s="20"/>
      <c r="D8" s="116" t="s">
        <v>119</v>
      </c>
      <c r="L8" s="20"/>
    </row>
    <row r="9" spans="1:31" s="2" customFormat="1" ht="16.5" customHeight="1">
      <c r="A9" s="31"/>
      <c r="B9" s="36"/>
      <c r="C9" s="31"/>
      <c r="D9" s="31"/>
      <c r="E9" s="294" t="s">
        <v>120</v>
      </c>
      <c r="F9" s="296"/>
      <c r="G9" s="296"/>
      <c r="H9" s="296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16" t="s">
        <v>121</v>
      </c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6.5" customHeight="1">
      <c r="A11" s="31"/>
      <c r="B11" s="36"/>
      <c r="C11" s="31"/>
      <c r="D11" s="31"/>
      <c r="E11" s="297" t="s">
        <v>1422</v>
      </c>
      <c r="F11" s="296"/>
      <c r="G11" s="296"/>
      <c r="H11" s="296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1.25">
      <c r="A12" s="31"/>
      <c r="B12" s="36"/>
      <c r="C12" s="31"/>
      <c r="D12" s="31"/>
      <c r="E12" s="31"/>
      <c r="F12" s="31"/>
      <c r="G12" s="31"/>
      <c r="H12" s="31"/>
      <c r="I12" s="31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2" customHeight="1">
      <c r="A13" s="31"/>
      <c r="B13" s="36"/>
      <c r="C13" s="31"/>
      <c r="D13" s="116" t="s">
        <v>17</v>
      </c>
      <c r="E13" s="31"/>
      <c r="F13" s="107" t="s">
        <v>1</v>
      </c>
      <c r="G13" s="31"/>
      <c r="H13" s="31"/>
      <c r="I13" s="116" t="s">
        <v>18</v>
      </c>
      <c r="J13" s="107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16" t="s">
        <v>19</v>
      </c>
      <c r="E14" s="31"/>
      <c r="F14" s="107" t="s">
        <v>14</v>
      </c>
      <c r="G14" s="31"/>
      <c r="H14" s="31"/>
      <c r="I14" s="116" t="s">
        <v>20</v>
      </c>
      <c r="J14" s="117" t="str">
        <f>'Rekapitulace stavby'!AN8</f>
        <v>29. 3. 2021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0.9" customHeight="1">
      <c r="A15" s="31"/>
      <c r="B15" s="36"/>
      <c r="C15" s="31"/>
      <c r="D15" s="31"/>
      <c r="E15" s="31"/>
      <c r="F15" s="31"/>
      <c r="G15" s="31"/>
      <c r="H15" s="31"/>
      <c r="I15" s="31"/>
      <c r="J15" s="31"/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2" customHeight="1">
      <c r="A16" s="31"/>
      <c r="B16" s="36"/>
      <c r="C16" s="31"/>
      <c r="D16" s="116" t="s">
        <v>22</v>
      </c>
      <c r="E16" s="31"/>
      <c r="F16" s="31"/>
      <c r="G16" s="31"/>
      <c r="H16" s="31"/>
      <c r="I16" s="116" t="s">
        <v>23</v>
      </c>
      <c r="J16" s="107" t="s">
        <v>1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">
        <v>24</v>
      </c>
      <c r="F17" s="31"/>
      <c r="G17" s="31"/>
      <c r="H17" s="31"/>
      <c r="I17" s="116" t="s">
        <v>25</v>
      </c>
      <c r="J17" s="107" t="s">
        <v>1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31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6" t="s">
        <v>26</v>
      </c>
      <c r="E19" s="31"/>
      <c r="F19" s="31"/>
      <c r="G19" s="31"/>
      <c r="H19" s="31"/>
      <c r="I19" s="116" t="s">
        <v>23</v>
      </c>
      <c r="J19" s="107" t="s">
        <v>27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107" t="s">
        <v>28</v>
      </c>
      <c r="F20" s="31"/>
      <c r="G20" s="31"/>
      <c r="H20" s="31"/>
      <c r="I20" s="116" t="s">
        <v>25</v>
      </c>
      <c r="J20" s="107" t="s">
        <v>29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31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6" t="s">
        <v>30</v>
      </c>
      <c r="E22" s="31"/>
      <c r="F22" s="31"/>
      <c r="G22" s="31"/>
      <c r="H22" s="31"/>
      <c r="I22" s="116" t="s">
        <v>23</v>
      </c>
      <c r="J22" s="107" t="s">
        <v>1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">
        <v>31</v>
      </c>
      <c r="F23" s="31"/>
      <c r="G23" s="31"/>
      <c r="H23" s="31"/>
      <c r="I23" s="116" t="s">
        <v>25</v>
      </c>
      <c r="J23" s="107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6" t="s">
        <v>33</v>
      </c>
      <c r="E25" s="31"/>
      <c r="F25" s="31"/>
      <c r="G25" s="31"/>
      <c r="H25" s="31"/>
      <c r="I25" s="116" t="s">
        <v>23</v>
      </c>
      <c r="J25" s="107" t="s">
        <v>1</v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">
        <v>1423</v>
      </c>
      <c r="F26" s="31"/>
      <c r="G26" s="31"/>
      <c r="H26" s="31"/>
      <c r="I26" s="116" t="s">
        <v>25</v>
      </c>
      <c r="J26" s="107" t="s">
        <v>1</v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31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6" t="s">
        <v>35</v>
      </c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18"/>
      <c r="B29" s="119"/>
      <c r="C29" s="118"/>
      <c r="D29" s="118"/>
      <c r="E29" s="298" t="s">
        <v>1</v>
      </c>
      <c r="F29" s="298"/>
      <c r="G29" s="298"/>
      <c r="H29" s="298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31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1"/>
      <c r="E31" s="121"/>
      <c r="F31" s="121"/>
      <c r="G31" s="121"/>
      <c r="H31" s="121"/>
      <c r="I31" s="121"/>
      <c r="J31" s="121"/>
      <c r="K31" s="12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107" t="s">
        <v>123</v>
      </c>
      <c r="E32" s="31"/>
      <c r="F32" s="31"/>
      <c r="G32" s="31"/>
      <c r="H32" s="31"/>
      <c r="I32" s="31"/>
      <c r="J32" s="122">
        <f>J98</f>
        <v>450274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3" t="s">
        <v>124</v>
      </c>
      <c r="E33" s="31"/>
      <c r="F33" s="31"/>
      <c r="G33" s="31"/>
      <c r="H33" s="31"/>
      <c r="I33" s="31"/>
      <c r="J33" s="122">
        <f>J105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25.35" customHeight="1">
      <c r="A34" s="31"/>
      <c r="B34" s="36"/>
      <c r="C34" s="31"/>
      <c r="D34" s="124" t="s">
        <v>36</v>
      </c>
      <c r="E34" s="31"/>
      <c r="F34" s="31"/>
      <c r="G34" s="31"/>
      <c r="H34" s="31"/>
      <c r="I34" s="31"/>
      <c r="J34" s="125">
        <f>ROUND(J32+J33,2)</f>
        <v>450274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6.95" customHeight="1">
      <c r="A35" s="31"/>
      <c r="B35" s="36"/>
      <c r="C35" s="31"/>
      <c r="D35" s="121"/>
      <c r="E35" s="121"/>
      <c r="F35" s="121"/>
      <c r="G35" s="121"/>
      <c r="H35" s="121"/>
      <c r="I35" s="121"/>
      <c r="J35" s="121"/>
      <c r="K35" s="12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31"/>
      <c r="F36" s="126" t="s">
        <v>38</v>
      </c>
      <c r="G36" s="31"/>
      <c r="H36" s="31"/>
      <c r="I36" s="126" t="s">
        <v>37</v>
      </c>
      <c r="J36" s="126" t="s">
        <v>39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>
      <c r="A37" s="31"/>
      <c r="B37" s="36"/>
      <c r="C37" s="31"/>
      <c r="D37" s="127" t="s">
        <v>40</v>
      </c>
      <c r="E37" s="116" t="s">
        <v>41</v>
      </c>
      <c r="F37" s="128">
        <f>ROUND((SUM(BE105:BE106)+SUM(BE128:BE149)),2)</f>
        <v>450274</v>
      </c>
      <c r="G37" s="31"/>
      <c r="H37" s="31"/>
      <c r="I37" s="129">
        <v>0.21</v>
      </c>
      <c r="J37" s="128">
        <f>ROUND(((SUM(BE105:BE106)+SUM(BE128:BE149))*I37),2)</f>
        <v>94557.54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6"/>
      <c r="C38" s="31"/>
      <c r="D38" s="31"/>
      <c r="E38" s="116" t="s">
        <v>42</v>
      </c>
      <c r="F38" s="128">
        <f>ROUND((SUM(BF105:BF106)+SUM(BF128:BF149)),2)</f>
        <v>0</v>
      </c>
      <c r="G38" s="31"/>
      <c r="H38" s="31"/>
      <c r="I38" s="129">
        <v>0.15</v>
      </c>
      <c r="J38" s="128">
        <f>ROUND(((SUM(BF105:BF106)+SUM(BF128:BF149))*I38),2)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customHeight="1" hidden="1">
      <c r="A39" s="31"/>
      <c r="B39" s="36"/>
      <c r="C39" s="31"/>
      <c r="D39" s="31"/>
      <c r="E39" s="116" t="s">
        <v>43</v>
      </c>
      <c r="F39" s="128">
        <f>ROUND((SUM(BG105:BG106)+SUM(BG128:BG149)),2)</f>
        <v>0</v>
      </c>
      <c r="G39" s="31"/>
      <c r="H39" s="31"/>
      <c r="I39" s="129">
        <v>0.21</v>
      </c>
      <c r="J39" s="128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 hidden="1">
      <c r="A40" s="31"/>
      <c r="B40" s="36"/>
      <c r="C40" s="31"/>
      <c r="D40" s="31"/>
      <c r="E40" s="116" t="s">
        <v>44</v>
      </c>
      <c r="F40" s="128">
        <f>ROUND((SUM(BH105:BH106)+SUM(BH128:BH149)),2)</f>
        <v>0</v>
      </c>
      <c r="G40" s="31"/>
      <c r="H40" s="31"/>
      <c r="I40" s="129">
        <v>0.15</v>
      </c>
      <c r="J40" s="128">
        <f>0</f>
        <v>0</v>
      </c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14.45" customHeight="1" hidden="1">
      <c r="A41" s="31"/>
      <c r="B41" s="36"/>
      <c r="C41" s="31"/>
      <c r="D41" s="31"/>
      <c r="E41" s="116" t="s">
        <v>45</v>
      </c>
      <c r="F41" s="128">
        <f>ROUND((SUM(BI105:BI106)+SUM(BI128:BI149)),2)</f>
        <v>0</v>
      </c>
      <c r="G41" s="31"/>
      <c r="H41" s="31"/>
      <c r="I41" s="129">
        <v>0</v>
      </c>
      <c r="J41" s="128">
        <f>0</f>
        <v>0</v>
      </c>
      <c r="K41" s="31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6.95" customHeight="1">
      <c r="A42" s="31"/>
      <c r="B42" s="36"/>
      <c r="C42" s="31"/>
      <c r="D42" s="31"/>
      <c r="E42" s="31"/>
      <c r="F42" s="31"/>
      <c r="G42" s="31"/>
      <c r="H42" s="31"/>
      <c r="I42" s="31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2" customFormat="1" ht="25.35" customHeight="1">
      <c r="A43" s="31"/>
      <c r="B43" s="36"/>
      <c r="C43" s="130"/>
      <c r="D43" s="131" t="s">
        <v>46</v>
      </c>
      <c r="E43" s="132"/>
      <c r="F43" s="132"/>
      <c r="G43" s="133" t="s">
        <v>47</v>
      </c>
      <c r="H43" s="134" t="s">
        <v>48</v>
      </c>
      <c r="I43" s="132"/>
      <c r="J43" s="135">
        <f>SUM(J34:J41)</f>
        <v>544831.54</v>
      </c>
      <c r="K43" s="136"/>
      <c r="L43" s="48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s="2" customFormat="1" ht="14.45" customHeight="1">
      <c r="A44" s="31"/>
      <c r="B44" s="36"/>
      <c r="C44" s="31"/>
      <c r="D44" s="31"/>
      <c r="E44" s="31"/>
      <c r="F44" s="31"/>
      <c r="G44" s="31"/>
      <c r="H44" s="31"/>
      <c r="I44" s="31"/>
      <c r="J44" s="31"/>
      <c r="K44" s="31"/>
      <c r="L44" s="48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8"/>
      <c r="D50" s="137" t="s">
        <v>49</v>
      </c>
      <c r="E50" s="138"/>
      <c r="F50" s="138"/>
      <c r="G50" s="137" t="s">
        <v>50</v>
      </c>
      <c r="H50" s="138"/>
      <c r="I50" s="138"/>
      <c r="J50" s="138"/>
      <c r="K50" s="138"/>
      <c r="L50" s="4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1"/>
      <c r="B61" s="36"/>
      <c r="C61" s="31"/>
      <c r="D61" s="139" t="s">
        <v>51</v>
      </c>
      <c r="E61" s="140"/>
      <c r="F61" s="141" t="s">
        <v>52</v>
      </c>
      <c r="G61" s="139" t="s">
        <v>51</v>
      </c>
      <c r="H61" s="140"/>
      <c r="I61" s="140"/>
      <c r="J61" s="142" t="s">
        <v>52</v>
      </c>
      <c r="K61" s="140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1"/>
      <c r="B65" s="36"/>
      <c r="C65" s="31"/>
      <c r="D65" s="137" t="s">
        <v>53</v>
      </c>
      <c r="E65" s="143"/>
      <c r="F65" s="143"/>
      <c r="G65" s="137" t="s">
        <v>54</v>
      </c>
      <c r="H65" s="143"/>
      <c r="I65" s="143"/>
      <c r="J65" s="143"/>
      <c r="K65" s="143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1"/>
      <c r="B76" s="36"/>
      <c r="C76" s="31"/>
      <c r="D76" s="139" t="s">
        <v>51</v>
      </c>
      <c r="E76" s="140"/>
      <c r="F76" s="141" t="s">
        <v>52</v>
      </c>
      <c r="G76" s="139" t="s">
        <v>51</v>
      </c>
      <c r="H76" s="140"/>
      <c r="I76" s="140"/>
      <c r="J76" s="142" t="s">
        <v>52</v>
      </c>
      <c r="K76" s="140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3" t="s">
        <v>125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99" t="str">
        <f>E7</f>
        <v>Nemocnice Cheb, 2 izolační boxy v oddělení JIP Interna</v>
      </c>
      <c r="F85" s="300"/>
      <c r="G85" s="300"/>
      <c r="H85" s="300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2:12" s="1" customFormat="1" ht="12" customHeight="1">
      <c r="B86" s="21"/>
      <c r="C86" s="28" t="s">
        <v>119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1"/>
      <c r="B87" s="32"/>
      <c r="C87" s="33"/>
      <c r="D87" s="33"/>
      <c r="E87" s="299" t="s">
        <v>120</v>
      </c>
      <c r="F87" s="301"/>
      <c r="G87" s="301"/>
      <c r="H87" s="301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8" t="s">
        <v>121</v>
      </c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59" t="str">
        <f>E11</f>
        <v>D1_01_4i - Medicinální plyny</v>
      </c>
      <c r="F89" s="301"/>
      <c r="G89" s="301"/>
      <c r="H89" s="301"/>
      <c r="I89" s="33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8" t="s">
        <v>19</v>
      </c>
      <c r="D91" s="33"/>
      <c r="E91" s="33"/>
      <c r="F91" s="26" t="str">
        <f>F14</f>
        <v>Cheb</v>
      </c>
      <c r="G91" s="33"/>
      <c r="H91" s="33"/>
      <c r="I91" s="28" t="s">
        <v>20</v>
      </c>
      <c r="J91" s="63" t="str">
        <f>IF(J14="","",J14)</f>
        <v>29. 3. 2021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25.7" customHeight="1">
      <c r="A93" s="31"/>
      <c r="B93" s="32"/>
      <c r="C93" s="28" t="s">
        <v>22</v>
      </c>
      <c r="D93" s="33"/>
      <c r="E93" s="33"/>
      <c r="F93" s="26" t="str">
        <f>E17</f>
        <v>Karlovarská krajská nemocnice a.s.</v>
      </c>
      <c r="G93" s="33"/>
      <c r="H93" s="33"/>
      <c r="I93" s="28" t="s">
        <v>30</v>
      </c>
      <c r="J93" s="29" t="str">
        <f>E23</f>
        <v>Penta Projekt s.r.o., Mrštíkova 12, Jihlava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8" t="s">
        <v>26</v>
      </c>
      <c r="D94" s="33"/>
      <c r="E94" s="33"/>
      <c r="F94" s="26" t="str">
        <f>IF(E20="","",E20)</f>
        <v>STASKO plus,spol. s r.o.,Rolavská 10,K.Vary</v>
      </c>
      <c r="G94" s="33"/>
      <c r="H94" s="33"/>
      <c r="I94" s="28" t="s">
        <v>33</v>
      </c>
      <c r="J94" s="29" t="str">
        <f>E26</f>
        <v>Jiří Štajer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48" t="s">
        <v>126</v>
      </c>
      <c r="D96" s="149"/>
      <c r="E96" s="149"/>
      <c r="F96" s="149"/>
      <c r="G96" s="149"/>
      <c r="H96" s="149"/>
      <c r="I96" s="149"/>
      <c r="J96" s="150" t="s">
        <v>127</v>
      </c>
      <c r="K96" s="149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31" s="2" customFormat="1" ht="10.35" customHeight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51" t="s">
        <v>128</v>
      </c>
      <c r="D98" s="33"/>
      <c r="E98" s="33"/>
      <c r="F98" s="33"/>
      <c r="G98" s="33"/>
      <c r="H98" s="33"/>
      <c r="I98" s="33"/>
      <c r="J98" s="81">
        <f>J128</f>
        <v>450274</v>
      </c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7" t="s">
        <v>129</v>
      </c>
    </row>
    <row r="99" spans="2:12" s="9" customFormat="1" ht="24.95" customHeight="1">
      <c r="B99" s="152"/>
      <c r="C99" s="153"/>
      <c r="D99" s="154" t="s">
        <v>1424</v>
      </c>
      <c r="E99" s="155"/>
      <c r="F99" s="155"/>
      <c r="G99" s="155"/>
      <c r="H99" s="155"/>
      <c r="I99" s="155"/>
      <c r="J99" s="156">
        <f>J129</f>
        <v>450274</v>
      </c>
      <c r="K99" s="153"/>
      <c r="L99" s="157"/>
    </row>
    <row r="100" spans="2:12" s="10" customFormat="1" ht="19.9" customHeight="1">
      <c r="B100" s="158"/>
      <c r="C100" s="101"/>
      <c r="D100" s="159" t="s">
        <v>1425</v>
      </c>
      <c r="E100" s="160"/>
      <c r="F100" s="160"/>
      <c r="G100" s="160"/>
      <c r="H100" s="160"/>
      <c r="I100" s="160"/>
      <c r="J100" s="161">
        <f>J142</f>
        <v>4958</v>
      </c>
      <c r="K100" s="101"/>
      <c r="L100" s="162"/>
    </row>
    <row r="101" spans="2:12" s="10" customFormat="1" ht="19.9" customHeight="1">
      <c r="B101" s="158"/>
      <c r="C101" s="101"/>
      <c r="D101" s="159" t="s">
        <v>1426</v>
      </c>
      <c r="E101" s="160"/>
      <c r="F101" s="160"/>
      <c r="G101" s="160"/>
      <c r="H101" s="160"/>
      <c r="I101" s="160"/>
      <c r="J101" s="161">
        <f>J145</f>
        <v>374096</v>
      </c>
      <c r="K101" s="101"/>
      <c r="L101" s="162"/>
    </row>
    <row r="102" spans="2:12" s="10" customFormat="1" ht="19.9" customHeight="1">
      <c r="B102" s="158"/>
      <c r="C102" s="101"/>
      <c r="D102" s="159" t="s">
        <v>1427</v>
      </c>
      <c r="E102" s="160"/>
      <c r="F102" s="160"/>
      <c r="G102" s="160"/>
      <c r="H102" s="160"/>
      <c r="I102" s="160"/>
      <c r="J102" s="161">
        <f>J147</f>
        <v>35401</v>
      </c>
      <c r="K102" s="101"/>
      <c r="L102" s="162"/>
    </row>
    <row r="103" spans="1:31" s="2" customFormat="1" ht="21.75" customHeight="1">
      <c r="A103" s="31"/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6.95" customHeight="1">
      <c r="A104" s="31"/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29.25" customHeight="1">
      <c r="A105" s="31"/>
      <c r="B105" s="32"/>
      <c r="C105" s="151" t="s">
        <v>149</v>
      </c>
      <c r="D105" s="33"/>
      <c r="E105" s="33"/>
      <c r="F105" s="33"/>
      <c r="G105" s="33"/>
      <c r="H105" s="33"/>
      <c r="I105" s="33"/>
      <c r="J105" s="163">
        <v>0</v>
      </c>
      <c r="K105" s="33"/>
      <c r="L105" s="48"/>
      <c r="N105" s="164" t="s">
        <v>40</v>
      </c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18" customHeight="1">
      <c r="A106" s="31"/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29.25" customHeight="1">
      <c r="A107" s="31"/>
      <c r="B107" s="32"/>
      <c r="C107" s="165" t="s">
        <v>150</v>
      </c>
      <c r="D107" s="149"/>
      <c r="E107" s="149"/>
      <c r="F107" s="149"/>
      <c r="G107" s="149"/>
      <c r="H107" s="149"/>
      <c r="I107" s="149"/>
      <c r="J107" s="166">
        <f>ROUND(J98+J105,2)</f>
        <v>450274</v>
      </c>
      <c r="K107" s="149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6.95" customHeight="1">
      <c r="A108" s="31"/>
      <c r="B108" s="51"/>
      <c r="C108" s="52"/>
      <c r="D108" s="52"/>
      <c r="E108" s="52"/>
      <c r="F108" s="52"/>
      <c r="G108" s="52"/>
      <c r="H108" s="52"/>
      <c r="I108" s="52"/>
      <c r="J108" s="52"/>
      <c r="K108" s="52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12" spans="1:31" s="2" customFormat="1" ht="6.95" customHeight="1">
      <c r="A112" s="31"/>
      <c r="B112" s="53"/>
      <c r="C112" s="54"/>
      <c r="D112" s="54"/>
      <c r="E112" s="54"/>
      <c r="F112" s="54"/>
      <c r="G112" s="54"/>
      <c r="H112" s="54"/>
      <c r="I112" s="54"/>
      <c r="J112" s="54"/>
      <c r="K112" s="54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24.95" customHeight="1">
      <c r="A113" s="31"/>
      <c r="B113" s="32"/>
      <c r="C113" s="23" t="s">
        <v>151</v>
      </c>
      <c r="D113" s="33"/>
      <c r="E113" s="33"/>
      <c r="F113" s="33"/>
      <c r="G113" s="33"/>
      <c r="H113" s="3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5" customHeight="1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2" customHeight="1">
      <c r="A115" s="31"/>
      <c r="B115" s="32"/>
      <c r="C115" s="28" t="s">
        <v>15</v>
      </c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6.5" customHeight="1">
      <c r="A116" s="31"/>
      <c r="B116" s="32"/>
      <c r="C116" s="33"/>
      <c r="D116" s="33"/>
      <c r="E116" s="299" t="str">
        <f>E7</f>
        <v>Nemocnice Cheb, 2 izolační boxy v oddělení JIP Interna</v>
      </c>
      <c r="F116" s="300"/>
      <c r="G116" s="300"/>
      <c r="H116" s="300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2:12" s="1" customFormat="1" ht="12" customHeight="1">
      <c r="B117" s="21"/>
      <c r="C117" s="28" t="s">
        <v>119</v>
      </c>
      <c r="D117" s="22"/>
      <c r="E117" s="22"/>
      <c r="F117" s="22"/>
      <c r="G117" s="22"/>
      <c r="H117" s="22"/>
      <c r="I117" s="22"/>
      <c r="J117" s="22"/>
      <c r="K117" s="22"/>
      <c r="L117" s="20"/>
    </row>
    <row r="118" spans="1:31" s="2" customFormat="1" ht="16.5" customHeight="1">
      <c r="A118" s="31"/>
      <c r="B118" s="32"/>
      <c r="C118" s="33"/>
      <c r="D118" s="33"/>
      <c r="E118" s="299" t="s">
        <v>120</v>
      </c>
      <c r="F118" s="301"/>
      <c r="G118" s="301"/>
      <c r="H118" s="301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2" customHeight="1">
      <c r="A119" s="31"/>
      <c r="B119" s="32"/>
      <c r="C119" s="28" t="s">
        <v>121</v>
      </c>
      <c r="D119" s="33"/>
      <c r="E119" s="33"/>
      <c r="F119" s="33"/>
      <c r="G119" s="33"/>
      <c r="H119" s="33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6.5" customHeight="1">
      <c r="A120" s="31"/>
      <c r="B120" s="32"/>
      <c r="C120" s="33"/>
      <c r="D120" s="33"/>
      <c r="E120" s="259" t="str">
        <f>E11</f>
        <v>D1_01_4i - Medicinální plyny</v>
      </c>
      <c r="F120" s="301"/>
      <c r="G120" s="301"/>
      <c r="H120" s="301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6.95" customHeight="1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2" customHeight="1">
      <c r="A122" s="31"/>
      <c r="B122" s="32"/>
      <c r="C122" s="28" t="s">
        <v>19</v>
      </c>
      <c r="D122" s="33"/>
      <c r="E122" s="33"/>
      <c r="F122" s="26" t="str">
        <f>F14</f>
        <v>Cheb</v>
      </c>
      <c r="G122" s="33"/>
      <c r="H122" s="33"/>
      <c r="I122" s="28" t="s">
        <v>20</v>
      </c>
      <c r="J122" s="63" t="str">
        <f>IF(J14="","",J14)</f>
        <v>29. 3. 2021</v>
      </c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6.95" customHeight="1">
      <c r="A123" s="31"/>
      <c r="B123" s="32"/>
      <c r="C123" s="33"/>
      <c r="D123" s="33"/>
      <c r="E123" s="33"/>
      <c r="F123" s="33"/>
      <c r="G123" s="33"/>
      <c r="H123" s="33"/>
      <c r="I123" s="33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25.7" customHeight="1">
      <c r="A124" s="31"/>
      <c r="B124" s="32"/>
      <c r="C124" s="28" t="s">
        <v>22</v>
      </c>
      <c r="D124" s="33"/>
      <c r="E124" s="33"/>
      <c r="F124" s="26" t="str">
        <f>E17</f>
        <v>Karlovarská krajská nemocnice a.s.</v>
      </c>
      <c r="G124" s="33"/>
      <c r="H124" s="33"/>
      <c r="I124" s="28" t="s">
        <v>30</v>
      </c>
      <c r="J124" s="29" t="str">
        <f>E23</f>
        <v>Penta Projekt s.r.o., Mrštíkova 12, Jihlava</v>
      </c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5.2" customHeight="1">
      <c r="A125" s="31"/>
      <c r="B125" s="32"/>
      <c r="C125" s="28" t="s">
        <v>26</v>
      </c>
      <c r="D125" s="33"/>
      <c r="E125" s="33"/>
      <c r="F125" s="26" t="str">
        <f>IF(E20="","",E20)</f>
        <v>STASKO plus,spol. s r.o.,Rolavská 10,K.Vary</v>
      </c>
      <c r="G125" s="33"/>
      <c r="H125" s="33"/>
      <c r="I125" s="28" t="s">
        <v>33</v>
      </c>
      <c r="J125" s="29" t="str">
        <f>E26</f>
        <v>Jiří Štajer</v>
      </c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0.35" customHeight="1">
      <c r="A126" s="31"/>
      <c r="B126" s="32"/>
      <c r="C126" s="33"/>
      <c r="D126" s="33"/>
      <c r="E126" s="33"/>
      <c r="F126" s="33"/>
      <c r="G126" s="33"/>
      <c r="H126" s="33"/>
      <c r="I126" s="33"/>
      <c r="J126" s="33"/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11" customFormat="1" ht="29.25" customHeight="1">
      <c r="A127" s="167"/>
      <c r="B127" s="168"/>
      <c r="C127" s="169" t="s">
        <v>152</v>
      </c>
      <c r="D127" s="170" t="s">
        <v>61</v>
      </c>
      <c r="E127" s="170" t="s">
        <v>57</v>
      </c>
      <c r="F127" s="170" t="s">
        <v>58</v>
      </c>
      <c r="G127" s="170" t="s">
        <v>153</v>
      </c>
      <c r="H127" s="170" t="s">
        <v>154</v>
      </c>
      <c r="I127" s="170" t="s">
        <v>155</v>
      </c>
      <c r="J127" s="171" t="s">
        <v>127</v>
      </c>
      <c r="K127" s="172" t="s">
        <v>156</v>
      </c>
      <c r="L127" s="173"/>
      <c r="M127" s="72" t="s">
        <v>1</v>
      </c>
      <c r="N127" s="73" t="s">
        <v>40</v>
      </c>
      <c r="O127" s="73" t="s">
        <v>157</v>
      </c>
      <c r="P127" s="73" t="s">
        <v>158</v>
      </c>
      <c r="Q127" s="73" t="s">
        <v>159</v>
      </c>
      <c r="R127" s="73" t="s">
        <v>160</v>
      </c>
      <c r="S127" s="73" t="s">
        <v>161</v>
      </c>
      <c r="T127" s="74" t="s">
        <v>162</v>
      </c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</row>
    <row r="128" spans="1:63" s="2" customFormat="1" ht="22.9" customHeight="1">
      <c r="A128" s="31"/>
      <c r="B128" s="32"/>
      <c r="C128" s="79" t="s">
        <v>163</v>
      </c>
      <c r="D128" s="33"/>
      <c r="E128" s="33"/>
      <c r="F128" s="33"/>
      <c r="G128" s="33"/>
      <c r="H128" s="33"/>
      <c r="I128" s="33"/>
      <c r="J128" s="174">
        <f>BK128</f>
        <v>450274</v>
      </c>
      <c r="K128" s="33"/>
      <c r="L128" s="36"/>
      <c r="M128" s="75"/>
      <c r="N128" s="175"/>
      <c r="O128" s="76"/>
      <c r="P128" s="176">
        <f>P129</f>
        <v>0</v>
      </c>
      <c r="Q128" s="76"/>
      <c r="R128" s="176">
        <f>R129</f>
        <v>0</v>
      </c>
      <c r="S128" s="76"/>
      <c r="T128" s="177">
        <f>T129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7" t="s">
        <v>75</v>
      </c>
      <c r="AU128" s="17" t="s">
        <v>129</v>
      </c>
      <c r="BK128" s="178">
        <f>BK129</f>
        <v>450274</v>
      </c>
    </row>
    <row r="129" spans="2:63" s="12" customFormat="1" ht="25.9" customHeight="1">
      <c r="B129" s="179"/>
      <c r="C129" s="180"/>
      <c r="D129" s="181" t="s">
        <v>75</v>
      </c>
      <c r="E129" s="182" t="s">
        <v>712</v>
      </c>
      <c r="F129" s="182" t="s">
        <v>1428</v>
      </c>
      <c r="G129" s="180"/>
      <c r="H129" s="180"/>
      <c r="I129" s="180"/>
      <c r="J129" s="183">
        <f>BK129</f>
        <v>450274</v>
      </c>
      <c r="K129" s="180"/>
      <c r="L129" s="184"/>
      <c r="M129" s="185"/>
      <c r="N129" s="186"/>
      <c r="O129" s="186"/>
      <c r="P129" s="187">
        <f>P130+SUM(P131:P142)+P145+P147</f>
        <v>0</v>
      </c>
      <c r="Q129" s="186"/>
      <c r="R129" s="187">
        <f>R130+SUM(R131:R142)+R145+R147</f>
        <v>0</v>
      </c>
      <c r="S129" s="186"/>
      <c r="T129" s="188">
        <f>T130+SUM(T131:T142)+T145+T147</f>
        <v>0</v>
      </c>
      <c r="AR129" s="189" t="s">
        <v>6</v>
      </c>
      <c r="AT129" s="190" t="s">
        <v>75</v>
      </c>
      <c r="AU129" s="190" t="s">
        <v>76</v>
      </c>
      <c r="AY129" s="189" t="s">
        <v>166</v>
      </c>
      <c r="BK129" s="191">
        <f>BK130+SUM(BK131:BK142)+BK145+BK147</f>
        <v>450274</v>
      </c>
    </row>
    <row r="130" spans="1:65" s="2" customFormat="1" ht="16.5" customHeight="1">
      <c r="A130" s="31"/>
      <c r="B130" s="32"/>
      <c r="C130" s="194" t="s">
        <v>6</v>
      </c>
      <c r="D130" s="194" t="s">
        <v>169</v>
      </c>
      <c r="E130" s="195" t="s">
        <v>1429</v>
      </c>
      <c r="F130" s="196" t="s">
        <v>1430</v>
      </c>
      <c r="G130" s="197" t="s">
        <v>249</v>
      </c>
      <c r="H130" s="198">
        <v>12</v>
      </c>
      <c r="I130" s="199">
        <v>257</v>
      </c>
      <c r="J130" s="199">
        <f aca="true" t="shared" si="0" ref="J130:J141">ROUND(I130*H130,2)</f>
        <v>3084</v>
      </c>
      <c r="K130" s="200"/>
      <c r="L130" s="36"/>
      <c r="M130" s="201" t="s">
        <v>1</v>
      </c>
      <c r="N130" s="202" t="s">
        <v>41</v>
      </c>
      <c r="O130" s="203">
        <v>0</v>
      </c>
      <c r="P130" s="203">
        <f aca="true" t="shared" si="1" ref="P130:P141">O130*H130</f>
        <v>0</v>
      </c>
      <c r="Q130" s="203">
        <v>0</v>
      </c>
      <c r="R130" s="203">
        <f aca="true" t="shared" si="2" ref="R130:R141">Q130*H130</f>
        <v>0</v>
      </c>
      <c r="S130" s="203">
        <v>0</v>
      </c>
      <c r="T130" s="204">
        <f aca="true" t="shared" si="3" ref="T130:T141"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5" t="s">
        <v>173</v>
      </c>
      <c r="AT130" s="205" t="s">
        <v>169</v>
      </c>
      <c r="AU130" s="205" t="s">
        <v>6</v>
      </c>
      <c r="AY130" s="17" t="s">
        <v>166</v>
      </c>
      <c r="BE130" s="206">
        <f aca="true" t="shared" si="4" ref="BE130:BE141">IF(N130="základní",J130,0)</f>
        <v>3084</v>
      </c>
      <c r="BF130" s="206">
        <f aca="true" t="shared" si="5" ref="BF130:BF141">IF(N130="snížená",J130,0)</f>
        <v>0</v>
      </c>
      <c r="BG130" s="206">
        <f aca="true" t="shared" si="6" ref="BG130:BG141">IF(N130="zákl. přenesená",J130,0)</f>
        <v>0</v>
      </c>
      <c r="BH130" s="206">
        <f aca="true" t="shared" si="7" ref="BH130:BH141">IF(N130="sníž. přenesená",J130,0)</f>
        <v>0</v>
      </c>
      <c r="BI130" s="206">
        <f aca="true" t="shared" si="8" ref="BI130:BI141">IF(N130="nulová",J130,0)</f>
        <v>0</v>
      </c>
      <c r="BJ130" s="17" t="s">
        <v>6</v>
      </c>
      <c r="BK130" s="206">
        <f aca="true" t="shared" si="9" ref="BK130:BK141">ROUND(I130*H130,2)</f>
        <v>3084</v>
      </c>
      <c r="BL130" s="17" t="s">
        <v>173</v>
      </c>
      <c r="BM130" s="205" t="s">
        <v>1431</v>
      </c>
    </row>
    <row r="131" spans="1:65" s="2" customFormat="1" ht="16.5" customHeight="1">
      <c r="A131" s="31"/>
      <c r="B131" s="32"/>
      <c r="C131" s="194" t="s">
        <v>84</v>
      </c>
      <c r="D131" s="194" t="s">
        <v>169</v>
      </c>
      <c r="E131" s="195" t="s">
        <v>1432</v>
      </c>
      <c r="F131" s="196" t="s">
        <v>1433</v>
      </c>
      <c r="G131" s="197" t="s">
        <v>249</v>
      </c>
      <c r="H131" s="198">
        <v>24</v>
      </c>
      <c r="I131" s="199">
        <v>347</v>
      </c>
      <c r="J131" s="199">
        <f t="shared" si="0"/>
        <v>8328</v>
      </c>
      <c r="K131" s="200"/>
      <c r="L131" s="36"/>
      <c r="M131" s="201" t="s">
        <v>1</v>
      </c>
      <c r="N131" s="202" t="s">
        <v>41</v>
      </c>
      <c r="O131" s="203">
        <v>0</v>
      </c>
      <c r="P131" s="203">
        <f t="shared" si="1"/>
        <v>0</v>
      </c>
      <c r="Q131" s="203">
        <v>0</v>
      </c>
      <c r="R131" s="203">
        <f t="shared" si="2"/>
        <v>0</v>
      </c>
      <c r="S131" s="203">
        <v>0</v>
      </c>
      <c r="T131" s="204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05" t="s">
        <v>173</v>
      </c>
      <c r="AT131" s="205" t="s">
        <v>169</v>
      </c>
      <c r="AU131" s="205" t="s">
        <v>6</v>
      </c>
      <c r="AY131" s="17" t="s">
        <v>166</v>
      </c>
      <c r="BE131" s="206">
        <f t="shared" si="4"/>
        <v>8328</v>
      </c>
      <c r="BF131" s="206">
        <f t="shared" si="5"/>
        <v>0</v>
      </c>
      <c r="BG131" s="206">
        <f t="shared" si="6"/>
        <v>0</v>
      </c>
      <c r="BH131" s="206">
        <f t="shared" si="7"/>
        <v>0</v>
      </c>
      <c r="BI131" s="206">
        <f t="shared" si="8"/>
        <v>0</v>
      </c>
      <c r="BJ131" s="17" t="s">
        <v>6</v>
      </c>
      <c r="BK131" s="206">
        <f t="shared" si="9"/>
        <v>8328</v>
      </c>
      <c r="BL131" s="17" t="s">
        <v>173</v>
      </c>
      <c r="BM131" s="205" t="s">
        <v>1434</v>
      </c>
    </row>
    <row r="132" spans="1:65" s="2" customFormat="1" ht="16.5" customHeight="1">
      <c r="A132" s="31"/>
      <c r="B132" s="32"/>
      <c r="C132" s="194" t="s">
        <v>167</v>
      </c>
      <c r="D132" s="194" t="s">
        <v>169</v>
      </c>
      <c r="E132" s="195" t="s">
        <v>1435</v>
      </c>
      <c r="F132" s="196" t="s">
        <v>1436</v>
      </c>
      <c r="G132" s="197" t="s">
        <v>183</v>
      </c>
      <c r="H132" s="198">
        <v>1</v>
      </c>
      <c r="I132" s="199">
        <v>183</v>
      </c>
      <c r="J132" s="199">
        <f t="shared" si="0"/>
        <v>183</v>
      </c>
      <c r="K132" s="200"/>
      <c r="L132" s="36"/>
      <c r="M132" s="201" t="s">
        <v>1</v>
      </c>
      <c r="N132" s="202" t="s">
        <v>41</v>
      </c>
      <c r="O132" s="203">
        <v>0</v>
      </c>
      <c r="P132" s="203">
        <f t="shared" si="1"/>
        <v>0</v>
      </c>
      <c r="Q132" s="203">
        <v>0</v>
      </c>
      <c r="R132" s="203">
        <f t="shared" si="2"/>
        <v>0</v>
      </c>
      <c r="S132" s="203">
        <v>0</v>
      </c>
      <c r="T132" s="204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5" t="s">
        <v>173</v>
      </c>
      <c r="AT132" s="205" t="s">
        <v>169</v>
      </c>
      <c r="AU132" s="205" t="s">
        <v>6</v>
      </c>
      <c r="AY132" s="17" t="s">
        <v>166</v>
      </c>
      <c r="BE132" s="206">
        <f t="shared" si="4"/>
        <v>183</v>
      </c>
      <c r="BF132" s="206">
        <f t="shared" si="5"/>
        <v>0</v>
      </c>
      <c r="BG132" s="206">
        <f t="shared" si="6"/>
        <v>0</v>
      </c>
      <c r="BH132" s="206">
        <f t="shared" si="7"/>
        <v>0</v>
      </c>
      <c r="BI132" s="206">
        <f t="shared" si="8"/>
        <v>0</v>
      </c>
      <c r="BJ132" s="17" t="s">
        <v>6</v>
      </c>
      <c r="BK132" s="206">
        <f t="shared" si="9"/>
        <v>183</v>
      </c>
      <c r="BL132" s="17" t="s">
        <v>173</v>
      </c>
      <c r="BM132" s="205" t="s">
        <v>1437</v>
      </c>
    </row>
    <row r="133" spans="1:65" s="2" customFormat="1" ht="16.5" customHeight="1">
      <c r="A133" s="31"/>
      <c r="B133" s="32"/>
      <c r="C133" s="194" t="s">
        <v>173</v>
      </c>
      <c r="D133" s="194" t="s">
        <v>169</v>
      </c>
      <c r="E133" s="195" t="s">
        <v>1438</v>
      </c>
      <c r="F133" s="196" t="s">
        <v>1439</v>
      </c>
      <c r="G133" s="197" t="s">
        <v>1440</v>
      </c>
      <c r="H133" s="198">
        <v>100</v>
      </c>
      <c r="I133" s="199">
        <v>15</v>
      </c>
      <c r="J133" s="199">
        <f t="shared" si="0"/>
        <v>1500</v>
      </c>
      <c r="K133" s="200"/>
      <c r="L133" s="36"/>
      <c r="M133" s="201" t="s">
        <v>1</v>
      </c>
      <c r="N133" s="202" t="s">
        <v>41</v>
      </c>
      <c r="O133" s="203">
        <v>0</v>
      </c>
      <c r="P133" s="203">
        <f t="shared" si="1"/>
        <v>0</v>
      </c>
      <c r="Q133" s="203">
        <v>0</v>
      </c>
      <c r="R133" s="203">
        <f t="shared" si="2"/>
        <v>0</v>
      </c>
      <c r="S133" s="203">
        <v>0</v>
      </c>
      <c r="T133" s="204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5" t="s">
        <v>173</v>
      </c>
      <c r="AT133" s="205" t="s">
        <v>169</v>
      </c>
      <c r="AU133" s="205" t="s">
        <v>6</v>
      </c>
      <c r="AY133" s="17" t="s">
        <v>166</v>
      </c>
      <c r="BE133" s="206">
        <f t="shared" si="4"/>
        <v>1500</v>
      </c>
      <c r="BF133" s="206">
        <f t="shared" si="5"/>
        <v>0</v>
      </c>
      <c r="BG133" s="206">
        <f t="shared" si="6"/>
        <v>0</v>
      </c>
      <c r="BH133" s="206">
        <f t="shared" si="7"/>
        <v>0</v>
      </c>
      <c r="BI133" s="206">
        <f t="shared" si="8"/>
        <v>0</v>
      </c>
      <c r="BJ133" s="17" t="s">
        <v>6</v>
      </c>
      <c r="BK133" s="206">
        <f t="shared" si="9"/>
        <v>1500</v>
      </c>
      <c r="BL133" s="17" t="s">
        <v>173</v>
      </c>
      <c r="BM133" s="205" t="s">
        <v>1441</v>
      </c>
    </row>
    <row r="134" spans="1:65" s="2" customFormat="1" ht="16.5" customHeight="1">
      <c r="A134" s="31"/>
      <c r="B134" s="32"/>
      <c r="C134" s="194" t="s">
        <v>202</v>
      </c>
      <c r="D134" s="194" t="s">
        <v>169</v>
      </c>
      <c r="E134" s="195" t="s">
        <v>1442</v>
      </c>
      <c r="F134" s="196" t="s">
        <v>1443</v>
      </c>
      <c r="G134" s="197" t="s">
        <v>183</v>
      </c>
      <c r="H134" s="198">
        <v>15</v>
      </c>
      <c r="I134" s="199">
        <v>164</v>
      </c>
      <c r="J134" s="199">
        <f t="shared" si="0"/>
        <v>2460</v>
      </c>
      <c r="K134" s="200"/>
      <c r="L134" s="36"/>
      <c r="M134" s="201" t="s">
        <v>1</v>
      </c>
      <c r="N134" s="202" t="s">
        <v>41</v>
      </c>
      <c r="O134" s="203">
        <v>0</v>
      </c>
      <c r="P134" s="203">
        <f t="shared" si="1"/>
        <v>0</v>
      </c>
      <c r="Q134" s="203">
        <v>0</v>
      </c>
      <c r="R134" s="203">
        <f t="shared" si="2"/>
        <v>0</v>
      </c>
      <c r="S134" s="203">
        <v>0</v>
      </c>
      <c r="T134" s="204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5" t="s">
        <v>173</v>
      </c>
      <c r="AT134" s="205" t="s">
        <v>169</v>
      </c>
      <c r="AU134" s="205" t="s">
        <v>6</v>
      </c>
      <c r="AY134" s="17" t="s">
        <v>166</v>
      </c>
      <c r="BE134" s="206">
        <f t="shared" si="4"/>
        <v>2460</v>
      </c>
      <c r="BF134" s="206">
        <f t="shared" si="5"/>
        <v>0</v>
      </c>
      <c r="BG134" s="206">
        <f t="shared" si="6"/>
        <v>0</v>
      </c>
      <c r="BH134" s="206">
        <f t="shared" si="7"/>
        <v>0</v>
      </c>
      <c r="BI134" s="206">
        <f t="shared" si="8"/>
        <v>0</v>
      </c>
      <c r="BJ134" s="17" t="s">
        <v>6</v>
      </c>
      <c r="BK134" s="206">
        <f t="shared" si="9"/>
        <v>2460</v>
      </c>
      <c r="BL134" s="17" t="s">
        <v>173</v>
      </c>
      <c r="BM134" s="205" t="s">
        <v>1444</v>
      </c>
    </row>
    <row r="135" spans="1:65" s="2" customFormat="1" ht="16.5" customHeight="1">
      <c r="A135" s="31"/>
      <c r="B135" s="32"/>
      <c r="C135" s="194" t="s">
        <v>179</v>
      </c>
      <c r="D135" s="194" t="s">
        <v>169</v>
      </c>
      <c r="E135" s="195" t="s">
        <v>1445</v>
      </c>
      <c r="F135" s="196" t="s">
        <v>1446</v>
      </c>
      <c r="G135" s="197" t="s">
        <v>183</v>
      </c>
      <c r="H135" s="198">
        <v>8</v>
      </c>
      <c r="I135" s="199">
        <v>463</v>
      </c>
      <c r="J135" s="199">
        <f t="shared" si="0"/>
        <v>3704</v>
      </c>
      <c r="K135" s="200"/>
      <c r="L135" s="36"/>
      <c r="M135" s="201" t="s">
        <v>1</v>
      </c>
      <c r="N135" s="202" t="s">
        <v>41</v>
      </c>
      <c r="O135" s="203">
        <v>0</v>
      </c>
      <c r="P135" s="203">
        <f t="shared" si="1"/>
        <v>0</v>
      </c>
      <c r="Q135" s="203">
        <v>0</v>
      </c>
      <c r="R135" s="203">
        <f t="shared" si="2"/>
        <v>0</v>
      </c>
      <c r="S135" s="203">
        <v>0</v>
      </c>
      <c r="T135" s="204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5" t="s">
        <v>173</v>
      </c>
      <c r="AT135" s="205" t="s">
        <v>169</v>
      </c>
      <c r="AU135" s="205" t="s">
        <v>6</v>
      </c>
      <c r="AY135" s="17" t="s">
        <v>166</v>
      </c>
      <c r="BE135" s="206">
        <f t="shared" si="4"/>
        <v>3704</v>
      </c>
      <c r="BF135" s="206">
        <f t="shared" si="5"/>
        <v>0</v>
      </c>
      <c r="BG135" s="206">
        <f t="shared" si="6"/>
        <v>0</v>
      </c>
      <c r="BH135" s="206">
        <f t="shared" si="7"/>
        <v>0</v>
      </c>
      <c r="BI135" s="206">
        <f t="shared" si="8"/>
        <v>0</v>
      </c>
      <c r="BJ135" s="17" t="s">
        <v>6</v>
      </c>
      <c r="BK135" s="206">
        <f t="shared" si="9"/>
        <v>3704</v>
      </c>
      <c r="BL135" s="17" t="s">
        <v>173</v>
      </c>
      <c r="BM135" s="205" t="s">
        <v>1447</v>
      </c>
    </row>
    <row r="136" spans="1:65" s="2" customFormat="1" ht="16.5" customHeight="1">
      <c r="A136" s="31"/>
      <c r="B136" s="32"/>
      <c r="C136" s="194" t="s">
        <v>215</v>
      </c>
      <c r="D136" s="194" t="s">
        <v>169</v>
      </c>
      <c r="E136" s="195" t="s">
        <v>1448</v>
      </c>
      <c r="F136" s="196" t="s">
        <v>1449</v>
      </c>
      <c r="G136" s="197" t="s">
        <v>249</v>
      </c>
      <c r="H136" s="198">
        <v>36</v>
      </c>
      <c r="I136" s="199">
        <v>26</v>
      </c>
      <c r="J136" s="199">
        <f t="shared" si="0"/>
        <v>936</v>
      </c>
      <c r="K136" s="200"/>
      <c r="L136" s="36"/>
      <c r="M136" s="201" t="s">
        <v>1</v>
      </c>
      <c r="N136" s="202" t="s">
        <v>41</v>
      </c>
      <c r="O136" s="203">
        <v>0</v>
      </c>
      <c r="P136" s="203">
        <f t="shared" si="1"/>
        <v>0</v>
      </c>
      <c r="Q136" s="203">
        <v>0</v>
      </c>
      <c r="R136" s="203">
        <f t="shared" si="2"/>
        <v>0</v>
      </c>
      <c r="S136" s="203">
        <v>0</v>
      </c>
      <c r="T136" s="204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5" t="s">
        <v>173</v>
      </c>
      <c r="AT136" s="205" t="s">
        <v>169</v>
      </c>
      <c r="AU136" s="205" t="s">
        <v>6</v>
      </c>
      <c r="AY136" s="17" t="s">
        <v>166</v>
      </c>
      <c r="BE136" s="206">
        <f t="shared" si="4"/>
        <v>936</v>
      </c>
      <c r="BF136" s="206">
        <f t="shared" si="5"/>
        <v>0</v>
      </c>
      <c r="BG136" s="206">
        <f t="shared" si="6"/>
        <v>0</v>
      </c>
      <c r="BH136" s="206">
        <f t="shared" si="7"/>
        <v>0</v>
      </c>
      <c r="BI136" s="206">
        <f t="shared" si="8"/>
        <v>0</v>
      </c>
      <c r="BJ136" s="17" t="s">
        <v>6</v>
      </c>
      <c r="BK136" s="206">
        <f t="shared" si="9"/>
        <v>936</v>
      </c>
      <c r="BL136" s="17" t="s">
        <v>173</v>
      </c>
      <c r="BM136" s="205" t="s">
        <v>1450</v>
      </c>
    </row>
    <row r="137" spans="1:65" s="2" customFormat="1" ht="16.5" customHeight="1">
      <c r="A137" s="31"/>
      <c r="B137" s="32"/>
      <c r="C137" s="194" t="s">
        <v>220</v>
      </c>
      <c r="D137" s="194" t="s">
        <v>169</v>
      </c>
      <c r="E137" s="195" t="s">
        <v>1451</v>
      </c>
      <c r="F137" s="196" t="s">
        <v>1452</v>
      </c>
      <c r="G137" s="197" t="s">
        <v>183</v>
      </c>
      <c r="H137" s="198">
        <v>12</v>
      </c>
      <c r="I137" s="199">
        <v>544</v>
      </c>
      <c r="J137" s="199">
        <f t="shared" si="0"/>
        <v>6528</v>
      </c>
      <c r="K137" s="200"/>
      <c r="L137" s="36"/>
      <c r="M137" s="201" t="s">
        <v>1</v>
      </c>
      <c r="N137" s="202" t="s">
        <v>41</v>
      </c>
      <c r="O137" s="203">
        <v>0</v>
      </c>
      <c r="P137" s="203">
        <f t="shared" si="1"/>
        <v>0</v>
      </c>
      <c r="Q137" s="203">
        <v>0</v>
      </c>
      <c r="R137" s="203">
        <f t="shared" si="2"/>
        <v>0</v>
      </c>
      <c r="S137" s="203">
        <v>0</v>
      </c>
      <c r="T137" s="204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5" t="s">
        <v>173</v>
      </c>
      <c r="AT137" s="205" t="s">
        <v>169</v>
      </c>
      <c r="AU137" s="205" t="s">
        <v>6</v>
      </c>
      <c r="AY137" s="17" t="s">
        <v>166</v>
      </c>
      <c r="BE137" s="206">
        <f t="shared" si="4"/>
        <v>6528</v>
      </c>
      <c r="BF137" s="206">
        <f t="shared" si="5"/>
        <v>0</v>
      </c>
      <c r="BG137" s="206">
        <f t="shared" si="6"/>
        <v>0</v>
      </c>
      <c r="BH137" s="206">
        <f t="shared" si="7"/>
        <v>0</v>
      </c>
      <c r="BI137" s="206">
        <f t="shared" si="8"/>
        <v>0</v>
      </c>
      <c r="BJ137" s="17" t="s">
        <v>6</v>
      </c>
      <c r="BK137" s="206">
        <f t="shared" si="9"/>
        <v>6528</v>
      </c>
      <c r="BL137" s="17" t="s">
        <v>173</v>
      </c>
      <c r="BM137" s="205" t="s">
        <v>1453</v>
      </c>
    </row>
    <row r="138" spans="1:65" s="2" customFormat="1" ht="16.5" customHeight="1">
      <c r="A138" s="31"/>
      <c r="B138" s="32"/>
      <c r="C138" s="194" t="s">
        <v>192</v>
      </c>
      <c r="D138" s="194" t="s">
        <v>169</v>
      </c>
      <c r="E138" s="195" t="s">
        <v>1454</v>
      </c>
      <c r="F138" s="196" t="s">
        <v>1455</v>
      </c>
      <c r="G138" s="197" t="s">
        <v>183</v>
      </c>
      <c r="H138" s="198">
        <v>6</v>
      </c>
      <c r="I138" s="199">
        <v>550</v>
      </c>
      <c r="J138" s="199">
        <f t="shared" si="0"/>
        <v>3300</v>
      </c>
      <c r="K138" s="200"/>
      <c r="L138" s="36"/>
      <c r="M138" s="201" t="s">
        <v>1</v>
      </c>
      <c r="N138" s="202" t="s">
        <v>41</v>
      </c>
      <c r="O138" s="203">
        <v>0</v>
      </c>
      <c r="P138" s="203">
        <f t="shared" si="1"/>
        <v>0</v>
      </c>
      <c r="Q138" s="203">
        <v>0</v>
      </c>
      <c r="R138" s="203">
        <f t="shared" si="2"/>
        <v>0</v>
      </c>
      <c r="S138" s="203">
        <v>0</v>
      </c>
      <c r="T138" s="204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5" t="s">
        <v>173</v>
      </c>
      <c r="AT138" s="205" t="s">
        <v>169</v>
      </c>
      <c r="AU138" s="205" t="s">
        <v>6</v>
      </c>
      <c r="AY138" s="17" t="s">
        <v>166</v>
      </c>
      <c r="BE138" s="206">
        <f t="shared" si="4"/>
        <v>3300</v>
      </c>
      <c r="BF138" s="206">
        <f t="shared" si="5"/>
        <v>0</v>
      </c>
      <c r="BG138" s="206">
        <f t="shared" si="6"/>
        <v>0</v>
      </c>
      <c r="BH138" s="206">
        <f t="shared" si="7"/>
        <v>0</v>
      </c>
      <c r="BI138" s="206">
        <f t="shared" si="8"/>
        <v>0</v>
      </c>
      <c r="BJ138" s="17" t="s">
        <v>6</v>
      </c>
      <c r="BK138" s="206">
        <f t="shared" si="9"/>
        <v>3300</v>
      </c>
      <c r="BL138" s="17" t="s">
        <v>173</v>
      </c>
      <c r="BM138" s="205" t="s">
        <v>1456</v>
      </c>
    </row>
    <row r="139" spans="1:65" s="2" customFormat="1" ht="16.5" customHeight="1">
      <c r="A139" s="31"/>
      <c r="B139" s="32"/>
      <c r="C139" s="194" t="s">
        <v>234</v>
      </c>
      <c r="D139" s="194" t="s">
        <v>169</v>
      </c>
      <c r="E139" s="195" t="s">
        <v>1457</v>
      </c>
      <c r="F139" s="196" t="s">
        <v>1458</v>
      </c>
      <c r="G139" s="197" t="s">
        <v>249</v>
      </c>
      <c r="H139" s="198">
        <v>49</v>
      </c>
      <c r="I139" s="199">
        <v>7</v>
      </c>
      <c r="J139" s="199">
        <f t="shared" si="0"/>
        <v>343</v>
      </c>
      <c r="K139" s="200"/>
      <c r="L139" s="36"/>
      <c r="M139" s="201" t="s">
        <v>1</v>
      </c>
      <c r="N139" s="202" t="s">
        <v>41</v>
      </c>
      <c r="O139" s="203">
        <v>0</v>
      </c>
      <c r="P139" s="203">
        <f t="shared" si="1"/>
        <v>0</v>
      </c>
      <c r="Q139" s="203">
        <v>0</v>
      </c>
      <c r="R139" s="203">
        <f t="shared" si="2"/>
        <v>0</v>
      </c>
      <c r="S139" s="203">
        <v>0</v>
      </c>
      <c r="T139" s="204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5" t="s">
        <v>173</v>
      </c>
      <c r="AT139" s="205" t="s">
        <v>169</v>
      </c>
      <c r="AU139" s="205" t="s">
        <v>6</v>
      </c>
      <c r="AY139" s="17" t="s">
        <v>166</v>
      </c>
      <c r="BE139" s="206">
        <f t="shared" si="4"/>
        <v>343</v>
      </c>
      <c r="BF139" s="206">
        <f t="shared" si="5"/>
        <v>0</v>
      </c>
      <c r="BG139" s="206">
        <f t="shared" si="6"/>
        <v>0</v>
      </c>
      <c r="BH139" s="206">
        <f t="shared" si="7"/>
        <v>0</v>
      </c>
      <c r="BI139" s="206">
        <f t="shared" si="8"/>
        <v>0</v>
      </c>
      <c r="BJ139" s="17" t="s">
        <v>6</v>
      </c>
      <c r="BK139" s="206">
        <f t="shared" si="9"/>
        <v>343</v>
      </c>
      <c r="BL139" s="17" t="s">
        <v>173</v>
      </c>
      <c r="BM139" s="205" t="s">
        <v>1459</v>
      </c>
    </row>
    <row r="140" spans="1:65" s="2" customFormat="1" ht="16.5" customHeight="1">
      <c r="A140" s="31"/>
      <c r="B140" s="32"/>
      <c r="C140" s="194" t="s">
        <v>238</v>
      </c>
      <c r="D140" s="194" t="s">
        <v>169</v>
      </c>
      <c r="E140" s="195" t="s">
        <v>1460</v>
      </c>
      <c r="F140" s="196" t="s">
        <v>1461</v>
      </c>
      <c r="G140" s="197" t="s">
        <v>249</v>
      </c>
      <c r="H140" s="198">
        <v>49</v>
      </c>
      <c r="I140" s="199">
        <v>17</v>
      </c>
      <c r="J140" s="199">
        <f t="shared" si="0"/>
        <v>833</v>
      </c>
      <c r="K140" s="200"/>
      <c r="L140" s="36"/>
      <c r="M140" s="201" t="s">
        <v>1</v>
      </c>
      <c r="N140" s="202" t="s">
        <v>41</v>
      </c>
      <c r="O140" s="203">
        <v>0</v>
      </c>
      <c r="P140" s="203">
        <f t="shared" si="1"/>
        <v>0</v>
      </c>
      <c r="Q140" s="203">
        <v>0</v>
      </c>
      <c r="R140" s="203">
        <f t="shared" si="2"/>
        <v>0</v>
      </c>
      <c r="S140" s="203">
        <v>0</v>
      </c>
      <c r="T140" s="204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5" t="s">
        <v>173</v>
      </c>
      <c r="AT140" s="205" t="s">
        <v>169</v>
      </c>
      <c r="AU140" s="205" t="s">
        <v>6</v>
      </c>
      <c r="AY140" s="17" t="s">
        <v>166</v>
      </c>
      <c r="BE140" s="206">
        <f t="shared" si="4"/>
        <v>833</v>
      </c>
      <c r="BF140" s="206">
        <f t="shared" si="5"/>
        <v>0</v>
      </c>
      <c r="BG140" s="206">
        <f t="shared" si="6"/>
        <v>0</v>
      </c>
      <c r="BH140" s="206">
        <f t="shared" si="7"/>
        <v>0</v>
      </c>
      <c r="BI140" s="206">
        <f t="shared" si="8"/>
        <v>0</v>
      </c>
      <c r="BJ140" s="17" t="s">
        <v>6</v>
      </c>
      <c r="BK140" s="206">
        <f t="shared" si="9"/>
        <v>833</v>
      </c>
      <c r="BL140" s="17" t="s">
        <v>173</v>
      </c>
      <c r="BM140" s="205" t="s">
        <v>1462</v>
      </c>
    </row>
    <row r="141" spans="1:65" s="2" customFormat="1" ht="16.5" customHeight="1">
      <c r="A141" s="31"/>
      <c r="B141" s="32"/>
      <c r="C141" s="194" t="s">
        <v>242</v>
      </c>
      <c r="D141" s="194" t="s">
        <v>169</v>
      </c>
      <c r="E141" s="195" t="s">
        <v>1463</v>
      </c>
      <c r="F141" s="196" t="s">
        <v>1464</v>
      </c>
      <c r="G141" s="197" t="s">
        <v>183</v>
      </c>
      <c r="H141" s="198">
        <v>6</v>
      </c>
      <c r="I141" s="199">
        <v>770</v>
      </c>
      <c r="J141" s="199">
        <f t="shared" si="0"/>
        <v>4620</v>
      </c>
      <c r="K141" s="200"/>
      <c r="L141" s="36"/>
      <c r="M141" s="201" t="s">
        <v>1</v>
      </c>
      <c r="N141" s="202" t="s">
        <v>41</v>
      </c>
      <c r="O141" s="203">
        <v>0</v>
      </c>
      <c r="P141" s="203">
        <f t="shared" si="1"/>
        <v>0</v>
      </c>
      <c r="Q141" s="203">
        <v>0</v>
      </c>
      <c r="R141" s="203">
        <f t="shared" si="2"/>
        <v>0</v>
      </c>
      <c r="S141" s="203">
        <v>0</v>
      </c>
      <c r="T141" s="204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05" t="s">
        <v>173</v>
      </c>
      <c r="AT141" s="205" t="s">
        <v>169</v>
      </c>
      <c r="AU141" s="205" t="s">
        <v>6</v>
      </c>
      <c r="AY141" s="17" t="s">
        <v>166</v>
      </c>
      <c r="BE141" s="206">
        <f t="shared" si="4"/>
        <v>4620</v>
      </c>
      <c r="BF141" s="206">
        <f t="shared" si="5"/>
        <v>0</v>
      </c>
      <c r="BG141" s="206">
        <f t="shared" si="6"/>
        <v>0</v>
      </c>
      <c r="BH141" s="206">
        <f t="shared" si="7"/>
        <v>0</v>
      </c>
      <c r="BI141" s="206">
        <f t="shared" si="8"/>
        <v>0</v>
      </c>
      <c r="BJ141" s="17" t="s">
        <v>6</v>
      </c>
      <c r="BK141" s="206">
        <f t="shared" si="9"/>
        <v>4620</v>
      </c>
      <c r="BL141" s="17" t="s">
        <v>173</v>
      </c>
      <c r="BM141" s="205" t="s">
        <v>1465</v>
      </c>
    </row>
    <row r="142" spans="2:63" s="12" customFormat="1" ht="22.9" customHeight="1">
      <c r="B142" s="179"/>
      <c r="C142" s="180"/>
      <c r="D142" s="181" t="s">
        <v>75</v>
      </c>
      <c r="E142" s="192" t="s">
        <v>730</v>
      </c>
      <c r="F142" s="192" t="s">
        <v>1466</v>
      </c>
      <c r="G142" s="180"/>
      <c r="H142" s="180"/>
      <c r="I142" s="180"/>
      <c r="J142" s="193">
        <f>BK142</f>
        <v>4958</v>
      </c>
      <c r="K142" s="180"/>
      <c r="L142" s="184"/>
      <c r="M142" s="185"/>
      <c r="N142" s="186"/>
      <c r="O142" s="186"/>
      <c r="P142" s="187">
        <f>SUM(P143:P144)</f>
        <v>0</v>
      </c>
      <c r="Q142" s="186"/>
      <c r="R142" s="187">
        <f>SUM(R143:R144)</f>
        <v>0</v>
      </c>
      <c r="S142" s="186"/>
      <c r="T142" s="188">
        <f>SUM(T143:T144)</f>
        <v>0</v>
      </c>
      <c r="AR142" s="189" t="s">
        <v>6</v>
      </c>
      <c r="AT142" s="190" t="s">
        <v>75</v>
      </c>
      <c r="AU142" s="190" t="s">
        <v>6</v>
      </c>
      <c r="AY142" s="189" t="s">
        <v>166</v>
      </c>
      <c r="BK142" s="191">
        <f>SUM(BK143:BK144)</f>
        <v>4958</v>
      </c>
    </row>
    <row r="143" spans="1:65" s="2" customFormat="1" ht="16.5" customHeight="1">
      <c r="A143" s="31"/>
      <c r="B143" s="32"/>
      <c r="C143" s="194" t="s">
        <v>246</v>
      </c>
      <c r="D143" s="194" t="s">
        <v>169</v>
      </c>
      <c r="E143" s="195" t="s">
        <v>1467</v>
      </c>
      <c r="F143" s="196" t="s">
        <v>1468</v>
      </c>
      <c r="G143" s="197" t="s">
        <v>183</v>
      </c>
      <c r="H143" s="198">
        <v>2</v>
      </c>
      <c r="I143" s="199">
        <v>1855</v>
      </c>
      <c r="J143" s="199">
        <f>ROUND(I143*H143,2)</f>
        <v>3710</v>
      </c>
      <c r="K143" s="200"/>
      <c r="L143" s="36"/>
      <c r="M143" s="201" t="s">
        <v>1</v>
      </c>
      <c r="N143" s="202" t="s">
        <v>41</v>
      </c>
      <c r="O143" s="203">
        <v>0</v>
      </c>
      <c r="P143" s="203">
        <f>O143*H143</f>
        <v>0</v>
      </c>
      <c r="Q143" s="203">
        <v>0</v>
      </c>
      <c r="R143" s="203">
        <f>Q143*H143</f>
        <v>0</v>
      </c>
      <c r="S143" s="203">
        <v>0</v>
      </c>
      <c r="T143" s="204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5" t="s">
        <v>173</v>
      </c>
      <c r="AT143" s="205" t="s">
        <v>169</v>
      </c>
      <c r="AU143" s="205" t="s">
        <v>84</v>
      </c>
      <c r="AY143" s="17" t="s">
        <v>166</v>
      </c>
      <c r="BE143" s="206">
        <f>IF(N143="základní",J143,0)</f>
        <v>3710</v>
      </c>
      <c r="BF143" s="206">
        <f>IF(N143="snížená",J143,0)</f>
        <v>0</v>
      </c>
      <c r="BG143" s="206">
        <f>IF(N143="zákl. přenesená",J143,0)</f>
        <v>0</v>
      </c>
      <c r="BH143" s="206">
        <f>IF(N143="sníž. přenesená",J143,0)</f>
        <v>0</v>
      </c>
      <c r="BI143" s="206">
        <f>IF(N143="nulová",J143,0)</f>
        <v>0</v>
      </c>
      <c r="BJ143" s="17" t="s">
        <v>6</v>
      </c>
      <c r="BK143" s="206">
        <f>ROUND(I143*H143,2)</f>
        <v>3710</v>
      </c>
      <c r="BL143" s="17" t="s">
        <v>173</v>
      </c>
      <c r="BM143" s="205" t="s">
        <v>1469</v>
      </c>
    </row>
    <row r="144" spans="1:65" s="2" customFormat="1" ht="16.5" customHeight="1">
      <c r="A144" s="31"/>
      <c r="B144" s="32"/>
      <c r="C144" s="194" t="s">
        <v>252</v>
      </c>
      <c r="D144" s="194" t="s">
        <v>169</v>
      </c>
      <c r="E144" s="195" t="s">
        <v>1470</v>
      </c>
      <c r="F144" s="196" t="s">
        <v>1471</v>
      </c>
      <c r="G144" s="197" t="s">
        <v>249</v>
      </c>
      <c r="H144" s="198">
        <v>24</v>
      </c>
      <c r="I144" s="199">
        <v>52</v>
      </c>
      <c r="J144" s="199">
        <f>ROUND(I144*H144,2)</f>
        <v>1248</v>
      </c>
      <c r="K144" s="200"/>
      <c r="L144" s="36"/>
      <c r="M144" s="201" t="s">
        <v>1</v>
      </c>
      <c r="N144" s="202" t="s">
        <v>41</v>
      </c>
      <c r="O144" s="203">
        <v>0</v>
      </c>
      <c r="P144" s="203">
        <f>O144*H144</f>
        <v>0</v>
      </c>
      <c r="Q144" s="203">
        <v>0</v>
      </c>
      <c r="R144" s="203">
        <f>Q144*H144</f>
        <v>0</v>
      </c>
      <c r="S144" s="203">
        <v>0</v>
      </c>
      <c r="T144" s="204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5" t="s">
        <v>173</v>
      </c>
      <c r="AT144" s="205" t="s">
        <v>169</v>
      </c>
      <c r="AU144" s="205" t="s">
        <v>84</v>
      </c>
      <c r="AY144" s="17" t="s">
        <v>166</v>
      </c>
      <c r="BE144" s="206">
        <f>IF(N144="základní",J144,0)</f>
        <v>1248</v>
      </c>
      <c r="BF144" s="206">
        <f>IF(N144="snížená",J144,0)</f>
        <v>0</v>
      </c>
      <c r="BG144" s="206">
        <f>IF(N144="zákl. přenesená",J144,0)</f>
        <v>0</v>
      </c>
      <c r="BH144" s="206">
        <f>IF(N144="sníž. přenesená",J144,0)</f>
        <v>0</v>
      </c>
      <c r="BI144" s="206">
        <f>IF(N144="nulová",J144,0)</f>
        <v>0</v>
      </c>
      <c r="BJ144" s="17" t="s">
        <v>6</v>
      </c>
      <c r="BK144" s="206">
        <f>ROUND(I144*H144,2)</f>
        <v>1248</v>
      </c>
      <c r="BL144" s="17" t="s">
        <v>173</v>
      </c>
      <c r="BM144" s="205" t="s">
        <v>1472</v>
      </c>
    </row>
    <row r="145" spans="2:63" s="12" customFormat="1" ht="22.9" customHeight="1">
      <c r="B145" s="179"/>
      <c r="C145" s="180"/>
      <c r="D145" s="181" t="s">
        <v>75</v>
      </c>
      <c r="E145" s="192" t="s">
        <v>780</v>
      </c>
      <c r="F145" s="192" t="s">
        <v>1473</v>
      </c>
      <c r="G145" s="180"/>
      <c r="H145" s="180"/>
      <c r="I145" s="180"/>
      <c r="J145" s="193">
        <f>BK145</f>
        <v>374096</v>
      </c>
      <c r="K145" s="180"/>
      <c r="L145" s="184"/>
      <c r="M145" s="185"/>
      <c r="N145" s="186"/>
      <c r="O145" s="186"/>
      <c r="P145" s="187">
        <f>P146</f>
        <v>0</v>
      </c>
      <c r="Q145" s="186"/>
      <c r="R145" s="187">
        <f>R146</f>
        <v>0</v>
      </c>
      <c r="S145" s="186"/>
      <c r="T145" s="188">
        <f>T146</f>
        <v>0</v>
      </c>
      <c r="AR145" s="189" t="s">
        <v>6</v>
      </c>
      <c r="AT145" s="190" t="s">
        <v>75</v>
      </c>
      <c r="AU145" s="190" t="s">
        <v>6</v>
      </c>
      <c r="AY145" s="189" t="s">
        <v>166</v>
      </c>
      <c r="BK145" s="191">
        <f>BK146</f>
        <v>374096</v>
      </c>
    </row>
    <row r="146" spans="1:65" s="2" customFormat="1" ht="16.5" customHeight="1">
      <c r="A146" s="31"/>
      <c r="B146" s="32"/>
      <c r="C146" s="194" t="s">
        <v>9</v>
      </c>
      <c r="D146" s="194" t="s">
        <v>169</v>
      </c>
      <c r="E146" s="195" t="s">
        <v>1474</v>
      </c>
      <c r="F146" s="196" t="s">
        <v>1475</v>
      </c>
      <c r="G146" s="197" t="s">
        <v>183</v>
      </c>
      <c r="H146" s="198">
        <v>2</v>
      </c>
      <c r="I146" s="199">
        <v>187048</v>
      </c>
      <c r="J146" s="199">
        <f>ROUND(I146*H146,2)</f>
        <v>374096</v>
      </c>
      <c r="K146" s="200"/>
      <c r="L146" s="36"/>
      <c r="M146" s="201" t="s">
        <v>1</v>
      </c>
      <c r="N146" s="202" t="s">
        <v>41</v>
      </c>
      <c r="O146" s="203">
        <v>0</v>
      </c>
      <c r="P146" s="203">
        <f>O146*H146</f>
        <v>0</v>
      </c>
      <c r="Q146" s="203">
        <v>0</v>
      </c>
      <c r="R146" s="203">
        <f>Q146*H146</f>
        <v>0</v>
      </c>
      <c r="S146" s="203">
        <v>0</v>
      </c>
      <c r="T146" s="204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5" t="s">
        <v>173</v>
      </c>
      <c r="AT146" s="205" t="s">
        <v>169</v>
      </c>
      <c r="AU146" s="205" t="s">
        <v>84</v>
      </c>
      <c r="AY146" s="17" t="s">
        <v>166</v>
      </c>
      <c r="BE146" s="206">
        <f>IF(N146="základní",J146,0)</f>
        <v>374096</v>
      </c>
      <c r="BF146" s="206">
        <f>IF(N146="snížená",J146,0)</f>
        <v>0</v>
      </c>
      <c r="BG146" s="206">
        <f>IF(N146="zákl. přenesená",J146,0)</f>
        <v>0</v>
      </c>
      <c r="BH146" s="206">
        <f>IF(N146="sníž. přenesená",J146,0)</f>
        <v>0</v>
      </c>
      <c r="BI146" s="206">
        <f>IF(N146="nulová",J146,0)</f>
        <v>0</v>
      </c>
      <c r="BJ146" s="17" t="s">
        <v>6</v>
      </c>
      <c r="BK146" s="206">
        <f>ROUND(I146*H146,2)</f>
        <v>374096</v>
      </c>
      <c r="BL146" s="17" t="s">
        <v>173</v>
      </c>
      <c r="BM146" s="205" t="s">
        <v>1476</v>
      </c>
    </row>
    <row r="147" spans="2:63" s="12" customFormat="1" ht="22.9" customHeight="1">
      <c r="B147" s="179"/>
      <c r="C147" s="180"/>
      <c r="D147" s="181" t="s">
        <v>75</v>
      </c>
      <c r="E147" s="192" t="s">
        <v>785</v>
      </c>
      <c r="F147" s="192" t="s">
        <v>124</v>
      </c>
      <c r="G147" s="180"/>
      <c r="H147" s="180"/>
      <c r="I147" s="180"/>
      <c r="J147" s="193">
        <f>BK147</f>
        <v>35401</v>
      </c>
      <c r="K147" s="180"/>
      <c r="L147" s="184"/>
      <c r="M147" s="185"/>
      <c r="N147" s="186"/>
      <c r="O147" s="186"/>
      <c r="P147" s="187">
        <f>SUM(P148:P149)</f>
        <v>0</v>
      </c>
      <c r="Q147" s="186"/>
      <c r="R147" s="187">
        <f>SUM(R148:R149)</f>
        <v>0</v>
      </c>
      <c r="S147" s="186"/>
      <c r="T147" s="188">
        <f>SUM(T148:T149)</f>
        <v>0</v>
      </c>
      <c r="AR147" s="189" t="s">
        <v>6</v>
      </c>
      <c r="AT147" s="190" t="s">
        <v>75</v>
      </c>
      <c r="AU147" s="190" t="s">
        <v>6</v>
      </c>
      <c r="AY147" s="189" t="s">
        <v>166</v>
      </c>
      <c r="BK147" s="191">
        <f>SUM(BK148:BK149)</f>
        <v>35401</v>
      </c>
    </row>
    <row r="148" spans="1:65" s="2" customFormat="1" ht="16.5" customHeight="1">
      <c r="A148" s="31"/>
      <c r="B148" s="32"/>
      <c r="C148" s="194" t="s">
        <v>211</v>
      </c>
      <c r="D148" s="194" t="s">
        <v>169</v>
      </c>
      <c r="E148" s="195" t="s">
        <v>1477</v>
      </c>
      <c r="F148" s="196" t="s">
        <v>1478</v>
      </c>
      <c r="G148" s="197" t="s">
        <v>183</v>
      </c>
      <c r="H148" s="198">
        <v>1</v>
      </c>
      <c r="I148" s="199">
        <v>24476</v>
      </c>
      <c r="J148" s="199">
        <f>ROUND(I148*H148,2)</f>
        <v>24476</v>
      </c>
      <c r="K148" s="200"/>
      <c r="L148" s="36"/>
      <c r="M148" s="201" t="s">
        <v>1</v>
      </c>
      <c r="N148" s="202" t="s">
        <v>41</v>
      </c>
      <c r="O148" s="203">
        <v>0</v>
      </c>
      <c r="P148" s="203">
        <f>O148*H148</f>
        <v>0</v>
      </c>
      <c r="Q148" s="203">
        <v>0</v>
      </c>
      <c r="R148" s="203">
        <f>Q148*H148</f>
        <v>0</v>
      </c>
      <c r="S148" s="203">
        <v>0</v>
      </c>
      <c r="T148" s="204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5" t="s">
        <v>173</v>
      </c>
      <c r="AT148" s="205" t="s">
        <v>169</v>
      </c>
      <c r="AU148" s="205" t="s">
        <v>84</v>
      </c>
      <c r="AY148" s="17" t="s">
        <v>166</v>
      </c>
      <c r="BE148" s="206">
        <f>IF(N148="základní",J148,0)</f>
        <v>24476</v>
      </c>
      <c r="BF148" s="206">
        <f>IF(N148="snížená",J148,0)</f>
        <v>0</v>
      </c>
      <c r="BG148" s="206">
        <f>IF(N148="zákl. přenesená",J148,0)</f>
        <v>0</v>
      </c>
      <c r="BH148" s="206">
        <f>IF(N148="sníž. přenesená",J148,0)</f>
        <v>0</v>
      </c>
      <c r="BI148" s="206">
        <f>IF(N148="nulová",J148,0)</f>
        <v>0</v>
      </c>
      <c r="BJ148" s="17" t="s">
        <v>6</v>
      </c>
      <c r="BK148" s="206">
        <f>ROUND(I148*H148,2)</f>
        <v>24476</v>
      </c>
      <c r="BL148" s="17" t="s">
        <v>173</v>
      </c>
      <c r="BM148" s="205" t="s">
        <v>1479</v>
      </c>
    </row>
    <row r="149" spans="1:65" s="2" customFormat="1" ht="16.5" customHeight="1">
      <c r="A149" s="31"/>
      <c r="B149" s="32"/>
      <c r="C149" s="194" t="s">
        <v>266</v>
      </c>
      <c r="D149" s="194" t="s">
        <v>169</v>
      </c>
      <c r="E149" s="195" t="s">
        <v>1480</v>
      </c>
      <c r="F149" s="196" t="s">
        <v>1481</v>
      </c>
      <c r="G149" s="197" t="s">
        <v>183</v>
      </c>
      <c r="H149" s="198">
        <v>1</v>
      </c>
      <c r="I149" s="199">
        <v>10925</v>
      </c>
      <c r="J149" s="199">
        <f>ROUND(I149*H149,2)</f>
        <v>10925</v>
      </c>
      <c r="K149" s="200"/>
      <c r="L149" s="36"/>
      <c r="M149" s="247" t="s">
        <v>1</v>
      </c>
      <c r="N149" s="248" t="s">
        <v>41</v>
      </c>
      <c r="O149" s="249">
        <v>0</v>
      </c>
      <c r="P149" s="249">
        <f>O149*H149</f>
        <v>0</v>
      </c>
      <c r="Q149" s="249">
        <v>0</v>
      </c>
      <c r="R149" s="249">
        <f>Q149*H149</f>
        <v>0</v>
      </c>
      <c r="S149" s="249">
        <v>0</v>
      </c>
      <c r="T149" s="250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5" t="s">
        <v>173</v>
      </c>
      <c r="AT149" s="205" t="s">
        <v>169</v>
      </c>
      <c r="AU149" s="205" t="s">
        <v>84</v>
      </c>
      <c r="AY149" s="17" t="s">
        <v>166</v>
      </c>
      <c r="BE149" s="206">
        <f>IF(N149="základní",J149,0)</f>
        <v>10925</v>
      </c>
      <c r="BF149" s="206">
        <f>IF(N149="snížená",J149,0)</f>
        <v>0</v>
      </c>
      <c r="BG149" s="206">
        <f>IF(N149="zákl. přenesená",J149,0)</f>
        <v>0</v>
      </c>
      <c r="BH149" s="206">
        <f>IF(N149="sníž. přenesená",J149,0)</f>
        <v>0</v>
      </c>
      <c r="BI149" s="206">
        <f>IF(N149="nulová",J149,0)</f>
        <v>0</v>
      </c>
      <c r="BJ149" s="17" t="s">
        <v>6</v>
      </c>
      <c r="BK149" s="206">
        <f>ROUND(I149*H149,2)</f>
        <v>10925</v>
      </c>
      <c r="BL149" s="17" t="s">
        <v>173</v>
      </c>
      <c r="BM149" s="205" t="s">
        <v>1482</v>
      </c>
    </row>
    <row r="150" spans="1:31" s="2" customFormat="1" ht="6.95" customHeight="1">
      <c r="A150" s="31"/>
      <c r="B150" s="51"/>
      <c r="C150" s="52"/>
      <c r="D150" s="52"/>
      <c r="E150" s="52"/>
      <c r="F150" s="52"/>
      <c r="G150" s="52"/>
      <c r="H150" s="52"/>
      <c r="I150" s="52"/>
      <c r="J150" s="52"/>
      <c r="K150" s="52"/>
      <c r="L150" s="36"/>
      <c r="M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</row>
  </sheetData>
  <sheetProtection algorithmName="SHA-512" hashValue="co7Ov9WPfh244h6ztzUEZWYU2DUWnLnuy86cBgFjme7OJLcRADwzAb4vwGbtO3pzH2KxhbUQF8PqNMn3lRH2AA==" saltValue="VrCfeipsCdUYWu1y8QXJF49CC4ocJZgtcH1RFRtleTOmoOldIlU2Fr8s6v/f/tWoR+NAZ11DrxUyRuX5NXaRbQ==" spinCount="100000" sheet="1" objects="1" scenarios="1" formatColumns="0" formatRows="0" autoFilter="0"/>
  <autoFilter ref="C127:K149"/>
  <mergeCells count="11">
    <mergeCell ref="L2:V2"/>
    <mergeCell ref="E87:H87"/>
    <mergeCell ref="E89:H89"/>
    <mergeCell ref="E116:H116"/>
    <mergeCell ref="E118:H118"/>
    <mergeCell ref="E120:H120"/>
    <mergeCell ref="E7:H7"/>
    <mergeCell ref="E9:H9"/>
    <mergeCell ref="E11:H11"/>
    <mergeCell ref="E29:H29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2"/>
    </row>
    <row r="2" spans="12:46" s="1" customFormat="1" ht="36.95" customHeight="1"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AT2" s="17" t="s">
        <v>117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20"/>
      <c r="AT3" s="17" t="s">
        <v>84</v>
      </c>
    </row>
    <row r="4" spans="2:46" s="1" customFormat="1" ht="24.95" customHeight="1">
      <c r="B4" s="20"/>
      <c r="D4" s="114" t="s">
        <v>118</v>
      </c>
      <c r="L4" s="20"/>
      <c r="M4" s="115" t="s">
        <v>11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6" t="s">
        <v>15</v>
      </c>
      <c r="L6" s="20"/>
    </row>
    <row r="7" spans="2:12" s="1" customFormat="1" ht="16.5" customHeight="1">
      <c r="B7" s="20"/>
      <c r="E7" s="294" t="str">
        <f>'Rekapitulace stavby'!K6</f>
        <v>Nemocnice Cheb, 2 izolační boxy v oddělení JIP Interna</v>
      </c>
      <c r="F7" s="295"/>
      <c r="G7" s="295"/>
      <c r="H7" s="295"/>
      <c r="L7" s="20"/>
    </row>
    <row r="8" spans="1:31" s="2" customFormat="1" ht="12" customHeight="1">
      <c r="A8" s="31"/>
      <c r="B8" s="36"/>
      <c r="C8" s="31"/>
      <c r="D8" s="116" t="s">
        <v>119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297" t="s">
        <v>1483</v>
      </c>
      <c r="F9" s="296"/>
      <c r="G9" s="296"/>
      <c r="H9" s="296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16" t="s">
        <v>17</v>
      </c>
      <c r="E11" s="31"/>
      <c r="F11" s="107" t="s">
        <v>1</v>
      </c>
      <c r="G11" s="31"/>
      <c r="H11" s="31"/>
      <c r="I11" s="116" t="s">
        <v>18</v>
      </c>
      <c r="J11" s="107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16" t="s">
        <v>19</v>
      </c>
      <c r="E12" s="31"/>
      <c r="F12" s="107" t="s">
        <v>14</v>
      </c>
      <c r="G12" s="31"/>
      <c r="H12" s="31"/>
      <c r="I12" s="116" t="s">
        <v>20</v>
      </c>
      <c r="J12" s="117" t="str">
        <f>'Rekapitulace stavby'!AN8</f>
        <v>29. 3. 2021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16" t="s">
        <v>22</v>
      </c>
      <c r="E14" s="31"/>
      <c r="F14" s="31"/>
      <c r="G14" s="31"/>
      <c r="H14" s="31"/>
      <c r="I14" s="116" t="s">
        <v>23</v>
      </c>
      <c r="J14" s="107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07" t="s">
        <v>24</v>
      </c>
      <c r="F15" s="31"/>
      <c r="G15" s="31"/>
      <c r="H15" s="31"/>
      <c r="I15" s="116" t="s">
        <v>25</v>
      </c>
      <c r="J15" s="107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6" t="s">
        <v>26</v>
      </c>
      <c r="E17" s="31"/>
      <c r="F17" s="31"/>
      <c r="G17" s="31"/>
      <c r="H17" s="31"/>
      <c r="I17" s="116" t="s">
        <v>23</v>
      </c>
      <c r="J17" s="107" t="s">
        <v>27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107" t="s">
        <v>28</v>
      </c>
      <c r="F18" s="31"/>
      <c r="G18" s="31"/>
      <c r="H18" s="31"/>
      <c r="I18" s="116" t="s">
        <v>25</v>
      </c>
      <c r="J18" s="107" t="s">
        <v>29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6" t="s">
        <v>30</v>
      </c>
      <c r="E20" s="31"/>
      <c r="F20" s="31"/>
      <c r="G20" s="31"/>
      <c r="H20" s="31"/>
      <c r="I20" s="116" t="s">
        <v>23</v>
      </c>
      <c r="J20" s="107" t="s">
        <v>1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07" t="s">
        <v>31</v>
      </c>
      <c r="F21" s="31"/>
      <c r="G21" s="31"/>
      <c r="H21" s="31"/>
      <c r="I21" s="116" t="s">
        <v>25</v>
      </c>
      <c r="J21" s="107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6" t="s">
        <v>33</v>
      </c>
      <c r="E23" s="31"/>
      <c r="F23" s="31"/>
      <c r="G23" s="31"/>
      <c r="H23" s="31"/>
      <c r="I23" s="116" t="s">
        <v>23</v>
      </c>
      <c r="J23" s="107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07" t="s">
        <v>34</v>
      </c>
      <c r="F24" s="31"/>
      <c r="G24" s="31"/>
      <c r="H24" s="31"/>
      <c r="I24" s="116" t="s">
        <v>25</v>
      </c>
      <c r="J24" s="107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6" t="s">
        <v>35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8"/>
      <c r="B27" s="119"/>
      <c r="C27" s="118"/>
      <c r="D27" s="118"/>
      <c r="E27" s="298" t="s">
        <v>1</v>
      </c>
      <c r="F27" s="298"/>
      <c r="G27" s="298"/>
      <c r="H27" s="298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21"/>
      <c r="E29" s="121"/>
      <c r="F29" s="121"/>
      <c r="G29" s="121"/>
      <c r="H29" s="121"/>
      <c r="I29" s="121"/>
      <c r="J29" s="121"/>
      <c r="K29" s="121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6"/>
      <c r="C30" s="31"/>
      <c r="D30" s="107" t="s">
        <v>123</v>
      </c>
      <c r="E30" s="31"/>
      <c r="F30" s="31"/>
      <c r="G30" s="31"/>
      <c r="H30" s="31"/>
      <c r="I30" s="31"/>
      <c r="J30" s="122">
        <f>J96</f>
        <v>471402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6"/>
      <c r="C31" s="31"/>
      <c r="D31" s="123" t="s">
        <v>124</v>
      </c>
      <c r="E31" s="31"/>
      <c r="F31" s="31"/>
      <c r="G31" s="31"/>
      <c r="H31" s="31"/>
      <c r="I31" s="31"/>
      <c r="J31" s="122">
        <f>J104</f>
        <v>0</v>
      </c>
      <c r="K31" s="3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4" t="s">
        <v>36</v>
      </c>
      <c r="E32" s="31"/>
      <c r="F32" s="31"/>
      <c r="G32" s="31"/>
      <c r="H32" s="31"/>
      <c r="I32" s="31"/>
      <c r="J32" s="125">
        <f>ROUND(J30+J31,2)</f>
        <v>471402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1"/>
      <c r="E33" s="121"/>
      <c r="F33" s="121"/>
      <c r="G33" s="121"/>
      <c r="H33" s="121"/>
      <c r="I33" s="121"/>
      <c r="J33" s="121"/>
      <c r="K33" s="12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26" t="s">
        <v>38</v>
      </c>
      <c r="G34" s="31"/>
      <c r="H34" s="31"/>
      <c r="I34" s="126" t="s">
        <v>37</v>
      </c>
      <c r="J34" s="126" t="s">
        <v>39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27" t="s">
        <v>40</v>
      </c>
      <c r="E35" s="116" t="s">
        <v>41</v>
      </c>
      <c r="F35" s="128">
        <f>ROUND((SUM(BE104:BE105)+SUM(BE125:BE197)),2)</f>
        <v>471402</v>
      </c>
      <c r="G35" s="31"/>
      <c r="H35" s="31"/>
      <c r="I35" s="129">
        <v>0.21</v>
      </c>
      <c r="J35" s="128">
        <f>ROUND(((SUM(BE104:BE105)+SUM(BE125:BE197))*I35),2)</f>
        <v>98994.42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16" t="s">
        <v>42</v>
      </c>
      <c r="F36" s="128">
        <f>ROUND((SUM(BF104:BF105)+SUM(BF125:BF197)),2)</f>
        <v>0</v>
      </c>
      <c r="G36" s="31"/>
      <c r="H36" s="31"/>
      <c r="I36" s="129">
        <v>0.15</v>
      </c>
      <c r="J36" s="128">
        <f>ROUND(((SUM(BF104:BF105)+SUM(BF125:BF197))*I36),2)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16" t="s">
        <v>43</v>
      </c>
      <c r="F37" s="128">
        <f>ROUND((SUM(BG104:BG105)+SUM(BG125:BG197)),2)</f>
        <v>0</v>
      </c>
      <c r="G37" s="31"/>
      <c r="H37" s="31"/>
      <c r="I37" s="129">
        <v>0.21</v>
      </c>
      <c r="J37" s="128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 hidden="1">
      <c r="A38" s="31"/>
      <c r="B38" s="36"/>
      <c r="C38" s="31"/>
      <c r="D38" s="31"/>
      <c r="E38" s="116" t="s">
        <v>44</v>
      </c>
      <c r="F38" s="128">
        <f>ROUND((SUM(BH104:BH105)+SUM(BH125:BH197)),2)</f>
        <v>0</v>
      </c>
      <c r="G38" s="31"/>
      <c r="H38" s="31"/>
      <c r="I38" s="129">
        <v>0.15</v>
      </c>
      <c r="J38" s="128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customHeight="1" hidden="1">
      <c r="A39" s="31"/>
      <c r="B39" s="36"/>
      <c r="C39" s="31"/>
      <c r="D39" s="31"/>
      <c r="E39" s="116" t="s">
        <v>45</v>
      </c>
      <c r="F39" s="128">
        <f>ROUND((SUM(BI104:BI105)+SUM(BI125:BI197)),2)</f>
        <v>0</v>
      </c>
      <c r="G39" s="31"/>
      <c r="H39" s="31"/>
      <c r="I39" s="129">
        <v>0</v>
      </c>
      <c r="J39" s="128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30"/>
      <c r="D41" s="131" t="s">
        <v>46</v>
      </c>
      <c r="E41" s="132"/>
      <c r="F41" s="132"/>
      <c r="G41" s="133" t="s">
        <v>47</v>
      </c>
      <c r="H41" s="134" t="s">
        <v>48</v>
      </c>
      <c r="I41" s="132"/>
      <c r="J41" s="135">
        <f>SUM(J32:J39)</f>
        <v>570396.42</v>
      </c>
      <c r="K41" s="136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31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8"/>
      <c r="D50" s="137" t="s">
        <v>49</v>
      </c>
      <c r="E50" s="138"/>
      <c r="F50" s="138"/>
      <c r="G50" s="137" t="s">
        <v>50</v>
      </c>
      <c r="H50" s="138"/>
      <c r="I50" s="138"/>
      <c r="J50" s="138"/>
      <c r="K50" s="138"/>
      <c r="L50" s="4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1"/>
      <c r="B61" s="36"/>
      <c r="C61" s="31"/>
      <c r="D61" s="139" t="s">
        <v>51</v>
      </c>
      <c r="E61" s="140"/>
      <c r="F61" s="141" t="s">
        <v>52</v>
      </c>
      <c r="G61" s="139" t="s">
        <v>51</v>
      </c>
      <c r="H61" s="140"/>
      <c r="I61" s="140"/>
      <c r="J61" s="142" t="s">
        <v>52</v>
      </c>
      <c r="K61" s="140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1"/>
      <c r="B65" s="36"/>
      <c r="C65" s="31"/>
      <c r="D65" s="137" t="s">
        <v>53</v>
      </c>
      <c r="E65" s="143"/>
      <c r="F65" s="143"/>
      <c r="G65" s="137" t="s">
        <v>54</v>
      </c>
      <c r="H65" s="143"/>
      <c r="I65" s="143"/>
      <c r="J65" s="143"/>
      <c r="K65" s="143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1"/>
      <c r="B76" s="36"/>
      <c r="C76" s="31"/>
      <c r="D76" s="139" t="s">
        <v>51</v>
      </c>
      <c r="E76" s="140"/>
      <c r="F76" s="141" t="s">
        <v>52</v>
      </c>
      <c r="G76" s="139" t="s">
        <v>51</v>
      </c>
      <c r="H76" s="140"/>
      <c r="I76" s="140"/>
      <c r="J76" s="142" t="s">
        <v>52</v>
      </c>
      <c r="K76" s="140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3" t="s">
        <v>125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99" t="str">
        <f>E7</f>
        <v>Nemocnice Cheb, 2 izolační boxy v oddělení JIP Interna</v>
      </c>
      <c r="F85" s="300"/>
      <c r="G85" s="300"/>
      <c r="H85" s="300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8" t="s">
        <v>119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59" t="str">
        <f>E9</f>
        <v>OVN - Ostatní a vedlejší náklady</v>
      </c>
      <c r="F87" s="301"/>
      <c r="G87" s="301"/>
      <c r="H87" s="301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8" t="s">
        <v>19</v>
      </c>
      <c r="D89" s="33"/>
      <c r="E89" s="33"/>
      <c r="F89" s="26" t="str">
        <f>F12</f>
        <v>Cheb</v>
      </c>
      <c r="G89" s="33"/>
      <c r="H89" s="33"/>
      <c r="I89" s="28" t="s">
        <v>20</v>
      </c>
      <c r="J89" s="63" t="str">
        <f>IF(J12="","",J12)</f>
        <v>29. 3. 2021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25.7" customHeight="1">
      <c r="A91" s="31"/>
      <c r="B91" s="32"/>
      <c r="C91" s="28" t="s">
        <v>22</v>
      </c>
      <c r="D91" s="33"/>
      <c r="E91" s="33"/>
      <c r="F91" s="26" t="str">
        <f>E15</f>
        <v>Karlovarská krajská nemocnice a.s.</v>
      </c>
      <c r="G91" s="33"/>
      <c r="H91" s="33"/>
      <c r="I91" s="28" t="s">
        <v>30</v>
      </c>
      <c r="J91" s="29" t="str">
        <f>E21</f>
        <v>Penta Projekt s.r.o., Mrštíkova 12, Jihlava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8" t="s">
        <v>26</v>
      </c>
      <c r="D92" s="33"/>
      <c r="E92" s="33"/>
      <c r="F92" s="26" t="str">
        <f>IF(E18="","",E18)</f>
        <v>STASKO plus,spol. s r.o.,Rolavská 10,K.Vary</v>
      </c>
      <c r="G92" s="33"/>
      <c r="H92" s="33"/>
      <c r="I92" s="28" t="s">
        <v>33</v>
      </c>
      <c r="J92" s="29" t="str">
        <f>E24</f>
        <v>Ing. Avuk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8" t="s">
        <v>126</v>
      </c>
      <c r="D94" s="149"/>
      <c r="E94" s="149"/>
      <c r="F94" s="149"/>
      <c r="G94" s="149"/>
      <c r="H94" s="149"/>
      <c r="I94" s="149"/>
      <c r="J94" s="150" t="s">
        <v>127</v>
      </c>
      <c r="K94" s="149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51" t="s">
        <v>128</v>
      </c>
      <c r="D96" s="33"/>
      <c r="E96" s="33"/>
      <c r="F96" s="33"/>
      <c r="G96" s="33"/>
      <c r="H96" s="33"/>
      <c r="I96" s="33"/>
      <c r="J96" s="81">
        <f>J125</f>
        <v>471402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7" t="s">
        <v>129</v>
      </c>
    </row>
    <row r="97" spans="2:12" s="9" customFormat="1" ht="24.95" customHeight="1">
      <c r="B97" s="152"/>
      <c r="C97" s="153"/>
      <c r="D97" s="154" t="s">
        <v>1484</v>
      </c>
      <c r="E97" s="155"/>
      <c r="F97" s="155"/>
      <c r="G97" s="155"/>
      <c r="H97" s="155"/>
      <c r="I97" s="155"/>
      <c r="J97" s="156">
        <f>J126</f>
        <v>471402</v>
      </c>
      <c r="K97" s="153"/>
      <c r="L97" s="157"/>
    </row>
    <row r="98" spans="2:12" s="10" customFormat="1" ht="19.9" customHeight="1">
      <c r="B98" s="158"/>
      <c r="C98" s="101"/>
      <c r="D98" s="159" t="s">
        <v>1485</v>
      </c>
      <c r="E98" s="160"/>
      <c r="F98" s="160"/>
      <c r="G98" s="160"/>
      <c r="H98" s="160"/>
      <c r="I98" s="160"/>
      <c r="J98" s="161">
        <f>J127</f>
        <v>86400</v>
      </c>
      <c r="K98" s="101"/>
      <c r="L98" s="162"/>
    </row>
    <row r="99" spans="2:12" s="10" customFormat="1" ht="19.9" customHeight="1">
      <c r="B99" s="158"/>
      <c r="C99" s="101"/>
      <c r="D99" s="159" t="s">
        <v>1486</v>
      </c>
      <c r="E99" s="160"/>
      <c r="F99" s="160"/>
      <c r="G99" s="160"/>
      <c r="H99" s="160"/>
      <c r="I99" s="160"/>
      <c r="J99" s="161">
        <f>J164</f>
        <v>95000</v>
      </c>
      <c r="K99" s="101"/>
      <c r="L99" s="162"/>
    </row>
    <row r="100" spans="2:12" s="10" customFormat="1" ht="19.9" customHeight="1">
      <c r="B100" s="158"/>
      <c r="C100" s="101"/>
      <c r="D100" s="159" t="s">
        <v>1487</v>
      </c>
      <c r="E100" s="160"/>
      <c r="F100" s="160"/>
      <c r="G100" s="160"/>
      <c r="H100" s="160"/>
      <c r="I100" s="160"/>
      <c r="J100" s="161">
        <f>J172</f>
        <v>185000</v>
      </c>
      <c r="K100" s="101"/>
      <c r="L100" s="162"/>
    </row>
    <row r="101" spans="2:12" s="10" customFormat="1" ht="19.9" customHeight="1">
      <c r="B101" s="158"/>
      <c r="C101" s="101"/>
      <c r="D101" s="159" t="s">
        <v>1488</v>
      </c>
      <c r="E101" s="160"/>
      <c r="F101" s="160"/>
      <c r="G101" s="160"/>
      <c r="H101" s="160"/>
      <c r="I101" s="160"/>
      <c r="J101" s="161">
        <f>J184</f>
        <v>105002</v>
      </c>
      <c r="K101" s="101"/>
      <c r="L101" s="162"/>
    </row>
    <row r="102" spans="1:31" s="2" customFormat="1" ht="21.75" customHeight="1">
      <c r="A102" s="31"/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6.95" customHeight="1">
      <c r="A103" s="31"/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29.25" customHeight="1">
      <c r="A104" s="31"/>
      <c r="B104" s="32"/>
      <c r="C104" s="151" t="s">
        <v>149</v>
      </c>
      <c r="D104" s="33"/>
      <c r="E104" s="33"/>
      <c r="F104" s="33"/>
      <c r="G104" s="33"/>
      <c r="H104" s="33"/>
      <c r="I104" s="33"/>
      <c r="J104" s="163">
        <v>0</v>
      </c>
      <c r="K104" s="33"/>
      <c r="L104" s="48"/>
      <c r="N104" s="164" t="s">
        <v>40</v>
      </c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18" customHeight="1">
      <c r="A105" s="31"/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29.25" customHeight="1">
      <c r="A106" s="31"/>
      <c r="B106" s="32"/>
      <c r="C106" s="165" t="s">
        <v>150</v>
      </c>
      <c r="D106" s="149"/>
      <c r="E106" s="149"/>
      <c r="F106" s="149"/>
      <c r="G106" s="149"/>
      <c r="H106" s="149"/>
      <c r="I106" s="149"/>
      <c r="J106" s="166">
        <f>ROUND(J96+J104,2)</f>
        <v>471402</v>
      </c>
      <c r="K106" s="149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5" customHeight="1">
      <c r="A107" s="31"/>
      <c r="B107" s="51"/>
      <c r="C107" s="52"/>
      <c r="D107" s="52"/>
      <c r="E107" s="52"/>
      <c r="F107" s="52"/>
      <c r="G107" s="52"/>
      <c r="H107" s="52"/>
      <c r="I107" s="52"/>
      <c r="J107" s="52"/>
      <c r="K107" s="52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11" spans="1:31" s="2" customFormat="1" ht="6.95" customHeight="1">
      <c r="A111" s="31"/>
      <c r="B111" s="53"/>
      <c r="C111" s="54"/>
      <c r="D111" s="54"/>
      <c r="E111" s="54"/>
      <c r="F111" s="54"/>
      <c r="G111" s="54"/>
      <c r="H111" s="54"/>
      <c r="I111" s="54"/>
      <c r="J111" s="54"/>
      <c r="K111" s="54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24.95" customHeight="1">
      <c r="A112" s="31"/>
      <c r="B112" s="32"/>
      <c r="C112" s="23" t="s">
        <v>151</v>
      </c>
      <c r="D112" s="33"/>
      <c r="E112" s="33"/>
      <c r="F112" s="33"/>
      <c r="G112" s="33"/>
      <c r="H112" s="33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8" t="s">
        <v>15</v>
      </c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6.5" customHeight="1">
      <c r="A115" s="31"/>
      <c r="B115" s="32"/>
      <c r="C115" s="33"/>
      <c r="D115" s="33"/>
      <c r="E115" s="299" t="str">
        <f>E7</f>
        <v>Nemocnice Cheb, 2 izolační boxy v oddělení JIP Interna</v>
      </c>
      <c r="F115" s="300"/>
      <c r="G115" s="300"/>
      <c r="H115" s="300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2" customHeight="1">
      <c r="A116" s="31"/>
      <c r="B116" s="32"/>
      <c r="C116" s="28" t="s">
        <v>119</v>
      </c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6.5" customHeight="1">
      <c r="A117" s="31"/>
      <c r="B117" s="32"/>
      <c r="C117" s="33"/>
      <c r="D117" s="33"/>
      <c r="E117" s="259" t="str">
        <f>E9</f>
        <v>OVN - Ostatní a vedlejší náklady</v>
      </c>
      <c r="F117" s="301"/>
      <c r="G117" s="301"/>
      <c r="H117" s="301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2" customHeight="1">
      <c r="A119" s="31"/>
      <c r="B119" s="32"/>
      <c r="C119" s="28" t="s">
        <v>19</v>
      </c>
      <c r="D119" s="33"/>
      <c r="E119" s="33"/>
      <c r="F119" s="26" t="str">
        <f>F12</f>
        <v>Cheb</v>
      </c>
      <c r="G119" s="33"/>
      <c r="H119" s="33"/>
      <c r="I119" s="28" t="s">
        <v>20</v>
      </c>
      <c r="J119" s="63" t="str">
        <f>IF(J12="","",J12)</f>
        <v>29. 3. 2021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6.95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25.7" customHeight="1">
      <c r="A121" s="31"/>
      <c r="B121" s="32"/>
      <c r="C121" s="28" t="s">
        <v>22</v>
      </c>
      <c r="D121" s="33"/>
      <c r="E121" s="33"/>
      <c r="F121" s="26" t="str">
        <f>E15</f>
        <v>Karlovarská krajská nemocnice a.s.</v>
      </c>
      <c r="G121" s="33"/>
      <c r="H121" s="33"/>
      <c r="I121" s="28" t="s">
        <v>30</v>
      </c>
      <c r="J121" s="29" t="str">
        <f>E21</f>
        <v>Penta Projekt s.r.o., Mrštíkova 12, Jihlava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5.2" customHeight="1">
      <c r="A122" s="31"/>
      <c r="B122" s="32"/>
      <c r="C122" s="28" t="s">
        <v>26</v>
      </c>
      <c r="D122" s="33"/>
      <c r="E122" s="33"/>
      <c r="F122" s="26" t="str">
        <f>IF(E18="","",E18)</f>
        <v>STASKO plus,spol. s r.o.,Rolavská 10,K.Vary</v>
      </c>
      <c r="G122" s="33"/>
      <c r="H122" s="33"/>
      <c r="I122" s="28" t="s">
        <v>33</v>
      </c>
      <c r="J122" s="29" t="str">
        <f>E24</f>
        <v>Ing. Avuk</v>
      </c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0.35" customHeight="1">
      <c r="A123" s="31"/>
      <c r="B123" s="32"/>
      <c r="C123" s="33"/>
      <c r="D123" s="33"/>
      <c r="E123" s="33"/>
      <c r="F123" s="33"/>
      <c r="G123" s="33"/>
      <c r="H123" s="33"/>
      <c r="I123" s="33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11" customFormat="1" ht="29.25" customHeight="1">
      <c r="A124" s="167"/>
      <c r="B124" s="168"/>
      <c r="C124" s="169" t="s">
        <v>152</v>
      </c>
      <c r="D124" s="170" t="s">
        <v>61</v>
      </c>
      <c r="E124" s="170" t="s">
        <v>57</v>
      </c>
      <c r="F124" s="170" t="s">
        <v>58</v>
      </c>
      <c r="G124" s="170" t="s">
        <v>153</v>
      </c>
      <c r="H124" s="170" t="s">
        <v>154</v>
      </c>
      <c r="I124" s="170" t="s">
        <v>155</v>
      </c>
      <c r="J124" s="171" t="s">
        <v>127</v>
      </c>
      <c r="K124" s="172" t="s">
        <v>156</v>
      </c>
      <c r="L124" s="173"/>
      <c r="M124" s="72" t="s">
        <v>1</v>
      </c>
      <c r="N124" s="73" t="s">
        <v>40</v>
      </c>
      <c r="O124" s="73" t="s">
        <v>157</v>
      </c>
      <c r="P124" s="73" t="s">
        <v>158</v>
      </c>
      <c r="Q124" s="73" t="s">
        <v>159</v>
      </c>
      <c r="R124" s="73" t="s">
        <v>160</v>
      </c>
      <c r="S124" s="73" t="s">
        <v>161</v>
      </c>
      <c r="T124" s="74" t="s">
        <v>162</v>
      </c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</row>
    <row r="125" spans="1:63" s="2" customFormat="1" ht="22.9" customHeight="1">
      <c r="A125" s="31"/>
      <c r="B125" s="32"/>
      <c r="C125" s="79" t="s">
        <v>163</v>
      </c>
      <c r="D125" s="33"/>
      <c r="E125" s="33"/>
      <c r="F125" s="33"/>
      <c r="G125" s="33"/>
      <c r="H125" s="33"/>
      <c r="I125" s="33"/>
      <c r="J125" s="174">
        <f>BK125</f>
        <v>471402</v>
      </c>
      <c r="K125" s="33"/>
      <c r="L125" s="36"/>
      <c r="M125" s="75"/>
      <c r="N125" s="175"/>
      <c r="O125" s="76"/>
      <c r="P125" s="176">
        <f>P126</f>
        <v>0</v>
      </c>
      <c r="Q125" s="76"/>
      <c r="R125" s="176">
        <f>R126</f>
        <v>0</v>
      </c>
      <c r="S125" s="76"/>
      <c r="T125" s="177">
        <f>T126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7" t="s">
        <v>75</v>
      </c>
      <c r="AU125" s="17" t="s">
        <v>129</v>
      </c>
      <c r="BK125" s="178">
        <f>BK126</f>
        <v>471402</v>
      </c>
    </row>
    <row r="126" spans="2:63" s="12" customFormat="1" ht="25.9" customHeight="1">
      <c r="B126" s="179"/>
      <c r="C126" s="180"/>
      <c r="D126" s="181" t="s">
        <v>75</v>
      </c>
      <c r="E126" s="182" t="s">
        <v>1489</v>
      </c>
      <c r="F126" s="182" t="s">
        <v>1490</v>
      </c>
      <c r="G126" s="180"/>
      <c r="H126" s="180"/>
      <c r="I126" s="180"/>
      <c r="J126" s="183">
        <f>BK126</f>
        <v>471402</v>
      </c>
      <c r="K126" s="180"/>
      <c r="L126" s="184"/>
      <c r="M126" s="185"/>
      <c r="N126" s="186"/>
      <c r="O126" s="186"/>
      <c r="P126" s="187">
        <f>P127+P164+P172+P184</f>
        <v>0</v>
      </c>
      <c r="Q126" s="186"/>
      <c r="R126" s="187">
        <f>R127+R164+R172+R184</f>
        <v>0</v>
      </c>
      <c r="S126" s="186"/>
      <c r="T126" s="188">
        <f>T127+T164+T172+T184</f>
        <v>0</v>
      </c>
      <c r="AR126" s="189" t="s">
        <v>202</v>
      </c>
      <c r="AT126" s="190" t="s">
        <v>75</v>
      </c>
      <c r="AU126" s="190" t="s">
        <v>76</v>
      </c>
      <c r="AY126" s="189" t="s">
        <v>166</v>
      </c>
      <c r="BK126" s="191">
        <f>BK127+BK164+BK172+BK184</f>
        <v>471402</v>
      </c>
    </row>
    <row r="127" spans="2:63" s="12" customFormat="1" ht="22.9" customHeight="1">
      <c r="B127" s="179"/>
      <c r="C127" s="180"/>
      <c r="D127" s="181" t="s">
        <v>75</v>
      </c>
      <c r="E127" s="192" t="s">
        <v>1491</v>
      </c>
      <c r="F127" s="192" t="s">
        <v>1492</v>
      </c>
      <c r="G127" s="180"/>
      <c r="H127" s="180"/>
      <c r="I127" s="180"/>
      <c r="J127" s="193">
        <f>BK127</f>
        <v>86400</v>
      </c>
      <c r="K127" s="180"/>
      <c r="L127" s="184"/>
      <c r="M127" s="185"/>
      <c r="N127" s="186"/>
      <c r="O127" s="186"/>
      <c r="P127" s="187">
        <f>SUM(P128:P163)</f>
        <v>0</v>
      </c>
      <c r="Q127" s="186"/>
      <c r="R127" s="187">
        <f>SUM(R128:R163)</f>
        <v>0</v>
      </c>
      <c r="S127" s="186"/>
      <c r="T127" s="188">
        <f>SUM(T128:T163)</f>
        <v>0</v>
      </c>
      <c r="AR127" s="189" t="s">
        <v>202</v>
      </c>
      <c r="AT127" s="190" t="s">
        <v>75</v>
      </c>
      <c r="AU127" s="190" t="s">
        <v>6</v>
      </c>
      <c r="AY127" s="189" t="s">
        <v>166</v>
      </c>
      <c r="BK127" s="191">
        <f>SUM(BK128:BK163)</f>
        <v>86400</v>
      </c>
    </row>
    <row r="128" spans="1:65" s="2" customFormat="1" ht="16.5" customHeight="1">
      <c r="A128" s="31"/>
      <c r="B128" s="32"/>
      <c r="C128" s="194" t="s">
        <v>6</v>
      </c>
      <c r="D128" s="194" t="s">
        <v>169</v>
      </c>
      <c r="E128" s="195" t="s">
        <v>1493</v>
      </c>
      <c r="F128" s="196" t="s">
        <v>1492</v>
      </c>
      <c r="G128" s="197" t="s">
        <v>1494</v>
      </c>
      <c r="H128" s="198">
        <v>1</v>
      </c>
      <c r="I128" s="199">
        <v>55600</v>
      </c>
      <c r="J128" s="199">
        <f>ROUND(I128*H128,2)</f>
        <v>55600</v>
      </c>
      <c r="K128" s="200"/>
      <c r="L128" s="36"/>
      <c r="M128" s="201" t="s">
        <v>1</v>
      </c>
      <c r="N128" s="202" t="s">
        <v>41</v>
      </c>
      <c r="O128" s="203">
        <v>0</v>
      </c>
      <c r="P128" s="203">
        <f>O128*H128</f>
        <v>0</v>
      </c>
      <c r="Q128" s="203">
        <v>0</v>
      </c>
      <c r="R128" s="203">
        <f>Q128*H128</f>
        <v>0</v>
      </c>
      <c r="S128" s="203">
        <v>0</v>
      </c>
      <c r="T128" s="204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05" t="s">
        <v>1495</v>
      </c>
      <c r="AT128" s="205" t="s">
        <v>169</v>
      </c>
      <c r="AU128" s="205" t="s">
        <v>84</v>
      </c>
      <c r="AY128" s="17" t="s">
        <v>166</v>
      </c>
      <c r="BE128" s="206">
        <f>IF(N128="základní",J128,0)</f>
        <v>55600</v>
      </c>
      <c r="BF128" s="206">
        <f>IF(N128="snížená",J128,0)</f>
        <v>0</v>
      </c>
      <c r="BG128" s="206">
        <f>IF(N128="zákl. přenesená",J128,0)</f>
        <v>0</v>
      </c>
      <c r="BH128" s="206">
        <f>IF(N128="sníž. přenesená",J128,0)</f>
        <v>0</v>
      </c>
      <c r="BI128" s="206">
        <f>IF(N128="nulová",J128,0)</f>
        <v>0</v>
      </c>
      <c r="BJ128" s="17" t="s">
        <v>6</v>
      </c>
      <c r="BK128" s="206">
        <f>ROUND(I128*H128,2)</f>
        <v>55600</v>
      </c>
      <c r="BL128" s="17" t="s">
        <v>1495</v>
      </c>
      <c r="BM128" s="205" t="s">
        <v>1496</v>
      </c>
    </row>
    <row r="129" spans="2:51" s="13" customFormat="1" ht="22.5">
      <c r="B129" s="207"/>
      <c r="C129" s="208"/>
      <c r="D129" s="209" t="s">
        <v>175</v>
      </c>
      <c r="E129" s="210" t="s">
        <v>1</v>
      </c>
      <c r="F129" s="211" t="s">
        <v>1497</v>
      </c>
      <c r="G129" s="208"/>
      <c r="H129" s="210" t="s">
        <v>1</v>
      </c>
      <c r="I129" s="208"/>
      <c r="J129" s="208"/>
      <c r="K129" s="208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175</v>
      </c>
      <c r="AU129" s="216" t="s">
        <v>84</v>
      </c>
      <c r="AV129" s="13" t="s">
        <v>6</v>
      </c>
      <c r="AW129" s="13" t="s">
        <v>32</v>
      </c>
      <c r="AX129" s="13" t="s">
        <v>76</v>
      </c>
      <c r="AY129" s="216" t="s">
        <v>166</v>
      </c>
    </row>
    <row r="130" spans="2:51" s="13" customFormat="1" ht="22.5">
      <c r="B130" s="207"/>
      <c r="C130" s="208"/>
      <c r="D130" s="209" t="s">
        <v>175</v>
      </c>
      <c r="E130" s="210" t="s">
        <v>1</v>
      </c>
      <c r="F130" s="211" t="s">
        <v>1498</v>
      </c>
      <c r="G130" s="208"/>
      <c r="H130" s="210" t="s">
        <v>1</v>
      </c>
      <c r="I130" s="208"/>
      <c r="J130" s="208"/>
      <c r="K130" s="208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175</v>
      </c>
      <c r="AU130" s="216" t="s">
        <v>84</v>
      </c>
      <c r="AV130" s="13" t="s">
        <v>6</v>
      </c>
      <c r="AW130" s="13" t="s">
        <v>32</v>
      </c>
      <c r="AX130" s="13" t="s">
        <v>76</v>
      </c>
      <c r="AY130" s="216" t="s">
        <v>166</v>
      </c>
    </row>
    <row r="131" spans="2:51" s="13" customFormat="1" ht="11.25">
      <c r="B131" s="207"/>
      <c r="C131" s="208"/>
      <c r="D131" s="209" t="s">
        <v>175</v>
      </c>
      <c r="E131" s="210" t="s">
        <v>1</v>
      </c>
      <c r="F131" s="211" t="s">
        <v>1499</v>
      </c>
      <c r="G131" s="208"/>
      <c r="H131" s="210" t="s">
        <v>1</v>
      </c>
      <c r="I131" s="208"/>
      <c r="J131" s="208"/>
      <c r="K131" s="208"/>
      <c r="L131" s="212"/>
      <c r="M131" s="213"/>
      <c r="N131" s="214"/>
      <c r="O131" s="214"/>
      <c r="P131" s="214"/>
      <c r="Q131" s="214"/>
      <c r="R131" s="214"/>
      <c r="S131" s="214"/>
      <c r="T131" s="215"/>
      <c r="AT131" s="216" t="s">
        <v>175</v>
      </c>
      <c r="AU131" s="216" t="s">
        <v>84</v>
      </c>
      <c r="AV131" s="13" t="s">
        <v>6</v>
      </c>
      <c r="AW131" s="13" t="s">
        <v>32</v>
      </c>
      <c r="AX131" s="13" t="s">
        <v>76</v>
      </c>
      <c r="AY131" s="216" t="s">
        <v>166</v>
      </c>
    </row>
    <row r="132" spans="2:51" s="13" customFormat="1" ht="22.5">
      <c r="B132" s="207"/>
      <c r="C132" s="208"/>
      <c r="D132" s="209" t="s">
        <v>175</v>
      </c>
      <c r="E132" s="210" t="s">
        <v>1</v>
      </c>
      <c r="F132" s="211" t="s">
        <v>1500</v>
      </c>
      <c r="G132" s="208"/>
      <c r="H132" s="210" t="s">
        <v>1</v>
      </c>
      <c r="I132" s="208"/>
      <c r="J132" s="208"/>
      <c r="K132" s="208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175</v>
      </c>
      <c r="AU132" s="216" t="s">
        <v>84</v>
      </c>
      <c r="AV132" s="13" t="s">
        <v>6</v>
      </c>
      <c r="AW132" s="13" t="s">
        <v>32</v>
      </c>
      <c r="AX132" s="13" t="s">
        <v>76</v>
      </c>
      <c r="AY132" s="216" t="s">
        <v>166</v>
      </c>
    </row>
    <row r="133" spans="2:51" s="13" customFormat="1" ht="22.5">
      <c r="B133" s="207"/>
      <c r="C133" s="208"/>
      <c r="D133" s="209" t="s">
        <v>175</v>
      </c>
      <c r="E133" s="210" t="s">
        <v>1</v>
      </c>
      <c r="F133" s="211" t="s">
        <v>1501</v>
      </c>
      <c r="G133" s="208"/>
      <c r="H133" s="210" t="s">
        <v>1</v>
      </c>
      <c r="I133" s="208"/>
      <c r="J133" s="208"/>
      <c r="K133" s="208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175</v>
      </c>
      <c r="AU133" s="216" t="s">
        <v>84</v>
      </c>
      <c r="AV133" s="13" t="s">
        <v>6</v>
      </c>
      <c r="AW133" s="13" t="s">
        <v>32</v>
      </c>
      <c r="AX133" s="13" t="s">
        <v>76</v>
      </c>
      <c r="AY133" s="216" t="s">
        <v>166</v>
      </c>
    </row>
    <row r="134" spans="2:51" s="13" customFormat="1" ht="11.25">
      <c r="B134" s="207"/>
      <c r="C134" s="208"/>
      <c r="D134" s="209" t="s">
        <v>175</v>
      </c>
      <c r="E134" s="210" t="s">
        <v>1</v>
      </c>
      <c r="F134" s="211" t="s">
        <v>1502</v>
      </c>
      <c r="G134" s="208"/>
      <c r="H134" s="210" t="s">
        <v>1</v>
      </c>
      <c r="I134" s="208"/>
      <c r="J134" s="208"/>
      <c r="K134" s="208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175</v>
      </c>
      <c r="AU134" s="216" t="s">
        <v>84</v>
      </c>
      <c r="AV134" s="13" t="s">
        <v>6</v>
      </c>
      <c r="AW134" s="13" t="s">
        <v>32</v>
      </c>
      <c r="AX134" s="13" t="s">
        <v>76</v>
      </c>
      <c r="AY134" s="216" t="s">
        <v>166</v>
      </c>
    </row>
    <row r="135" spans="2:51" s="13" customFormat="1" ht="22.5">
      <c r="B135" s="207"/>
      <c r="C135" s="208"/>
      <c r="D135" s="209" t="s">
        <v>175</v>
      </c>
      <c r="E135" s="210" t="s">
        <v>1</v>
      </c>
      <c r="F135" s="211" t="s">
        <v>1503</v>
      </c>
      <c r="G135" s="208"/>
      <c r="H135" s="210" t="s">
        <v>1</v>
      </c>
      <c r="I135" s="208"/>
      <c r="J135" s="208"/>
      <c r="K135" s="208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175</v>
      </c>
      <c r="AU135" s="216" t="s">
        <v>84</v>
      </c>
      <c r="AV135" s="13" t="s">
        <v>6</v>
      </c>
      <c r="AW135" s="13" t="s">
        <v>32</v>
      </c>
      <c r="AX135" s="13" t="s">
        <v>76</v>
      </c>
      <c r="AY135" s="216" t="s">
        <v>166</v>
      </c>
    </row>
    <row r="136" spans="2:51" s="13" customFormat="1" ht="22.5">
      <c r="B136" s="207"/>
      <c r="C136" s="208"/>
      <c r="D136" s="209" t="s">
        <v>175</v>
      </c>
      <c r="E136" s="210" t="s">
        <v>1</v>
      </c>
      <c r="F136" s="211" t="s">
        <v>1504</v>
      </c>
      <c r="G136" s="208"/>
      <c r="H136" s="210" t="s">
        <v>1</v>
      </c>
      <c r="I136" s="208"/>
      <c r="J136" s="208"/>
      <c r="K136" s="208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175</v>
      </c>
      <c r="AU136" s="216" t="s">
        <v>84</v>
      </c>
      <c r="AV136" s="13" t="s">
        <v>6</v>
      </c>
      <c r="AW136" s="13" t="s">
        <v>32</v>
      </c>
      <c r="AX136" s="13" t="s">
        <v>76</v>
      </c>
      <c r="AY136" s="216" t="s">
        <v>166</v>
      </c>
    </row>
    <row r="137" spans="2:51" s="13" customFormat="1" ht="11.25">
      <c r="B137" s="207"/>
      <c r="C137" s="208"/>
      <c r="D137" s="209" t="s">
        <v>175</v>
      </c>
      <c r="E137" s="210" t="s">
        <v>1</v>
      </c>
      <c r="F137" s="211" t="s">
        <v>1505</v>
      </c>
      <c r="G137" s="208"/>
      <c r="H137" s="210" t="s">
        <v>1</v>
      </c>
      <c r="I137" s="208"/>
      <c r="J137" s="208"/>
      <c r="K137" s="208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175</v>
      </c>
      <c r="AU137" s="216" t="s">
        <v>84</v>
      </c>
      <c r="AV137" s="13" t="s">
        <v>6</v>
      </c>
      <c r="AW137" s="13" t="s">
        <v>32</v>
      </c>
      <c r="AX137" s="13" t="s">
        <v>76</v>
      </c>
      <c r="AY137" s="216" t="s">
        <v>166</v>
      </c>
    </row>
    <row r="138" spans="2:51" s="13" customFormat="1" ht="11.25">
      <c r="B138" s="207"/>
      <c r="C138" s="208"/>
      <c r="D138" s="209" t="s">
        <v>175</v>
      </c>
      <c r="E138" s="210" t="s">
        <v>1</v>
      </c>
      <c r="F138" s="211" t="s">
        <v>1506</v>
      </c>
      <c r="G138" s="208"/>
      <c r="H138" s="210" t="s">
        <v>1</v>
      </c>
      <c r="I138" s="208"/>
      <c r="J138" s="208"/>
      <c r="K138" s="208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175</v>
      </c>
      <c r="AU138" s="216" t="s">
        <v>84</v>
      </c>
      <c r="AV138" s="13" t="s">
        <v>6</v>
      </c>
      <c r="AW138" s="13" t="s">
        <v>32</v>
      </c>
      <c r="AX138" s="13" t="s">
        <v>76</v>
      </c>
      <c r="AY138" s="216" t="s">
        <v>166</v>
      </c>
    </row>
    <row r="139" spans="2:51" s="13" customFormat="1" ht="11.25">
      <c r="B139" s="207"/>
      <c r="C139" s="208"/>
      <c r="D139" s="209" t="s">
        <v>175</v>
      </c>
      <c r="E139" s="210" t="s">
        <v>1</v>
      </c>
      <c r="F139" s="211" t="s">
        <v>1507</v>
      </c>
      <c r="G139" s="208"/>
      <c r="H139" s="210" t="s">
        <v>1</v>
      </c>
      <c r="I139" s="208"/>
      <c r="J139" s="208"/>
      <c r="K139" s="208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175</v>
      </c>
      <c r="AU139" s="216" t="s">
        <v>84</v>
      </c>
      <c r="AV139" s="13" t="s">
        <v>6</v>
      </c>
      <c r="AW139" s="13" t="s">
        <v>32</v>
      </c>
      <c r="AX139" s="13" t="s">
        <v>76</v>
      </c>
      <c r="AY139" s="216" t="s">
        <v>166</v>
      </c>
    </row>
    <row r="140" spans="2:51" s="13" customFormat="1" ht="22.5">
      <c r="B140" s="207"/>
      <c r="C140" s="208"/>
      <c r="D140" s="209" t="s">
        <v>175</v>
      </c>
      <c r="E140" s="210" t="s">
        <v>1</v>
      </c>
      <c r="F140" s="211" t="s">
        <v>1508</v>
      </c>
      <c r="G140" s="208"/>
      <c r="H140" s="210" t="s">
        <v>1</v>
      </c>
      <c r="I140" s="208"/>
      <c r="J140" s="208"/>
      <c r="K140" s="208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175</v>
      </c>
      <c r="AU140" s="216" t="s">
        <v>84</v>
      </c>
      <c r="AV140" s="13" t="s">
        <v>6</v>
      </c>
      <c r="AW140" s="13" t="s">
        <v>32</v>
      </c>
      <c r="AX140" s="13" t="s">
        <v>76</v>
      </c>
      <c r="AY140" s="216" t="s">
        <v>166</v>
      </c>
    </row>
    <row r="141" spans="2:51" s="13" customFormat="1" ht="22.5">
      <c r="B141" s="207"/>
      <c r="C141" s="208"/>
      <c r="D141" s="209" t="s">
        <v>175</v>
      </c>
      <c r="E141" s="210" t="s">
        <v>1</v>
      </c>
      <c r="F141" s="211" t="s">
        <v>1509</v>
      </c>
      <c r="G141" s="208"/>
      <c r="H141" s="210" t="s">
        <v>1</v>
      </c>
      <c r="I141" s="208"/>
      <c r="J141" s="208"/>
      <c r="K141" s="208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175</v>
      </c>
      <c r="AU141" s="216" t="s">
        <v>84</v>
      </c>
      <c r="AV141" s="13" t="s">
        <v>6</v>
      </c>
      <c r="AW141" s="13" t="s">
        <v>32</v>
      </c>
      <c r="AX141" s="13" t="s">
        <v>76</v>
      </c>
      <c r="AY141" s="216" t="s">
        <v>166</v>
      </c>
    </row>
    <row r="142" spans="2:51" s="13" customFormat="1" ht="11.25">
      <c r="B142" s="207"/>
      <c r="C142" s="208"/>
      <c r="D142" s="209" t="s">
        <v>175</v>
      </c>
      <c r="E142" s="210" t="s">
        <v>1</v>
      </c>
      <c r="F142" s="211" t="s">
        <v>1510</v>
      </c>
      <c r="G142" s="208"/>
      <c r="H142" s="210" t="s">
        <v>1</v>
      </c>
      <c r="I142" s="208"/>
      <c r="J142" s="208"/>
      <c r="K142" s="208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175</v>
      </c>
      <c r="AU142" s="216" t="s">
        <v>84</v>
      </c>
      <c r="AV142" s="13" t="s">
        <v>6</v>
      </c>
      <c r="AW142" s="13" t="s">
        <v>32</v>
      </c>
      <c r="AX142" s="13" t="s">
        <v>76</v>
      </c>
      <c r="AY142" s="216" t="s">
        <v>166</v>
      </c>
    </row>
    <row r="143" spans="2:51" s="13" customFormat="1" ht="11.25">
      <c r="B143" s="207"/>
      <c r="C143" s="208"/>
      <c r="D143" s="209" t="s">
        <v>175</v>
      </c>
      <c r="E143" s="210" t="s">
        <v>1</v>
      </c>
      <c r="F143" s="211" t="s">
        <v>1511</v>
      </c>
      <c r="G143" s="208"/>
      <c r="H143" s="210" t="s">
        <v>1</v>
      </c>
      <c r="I143" s="208"/>
      <c r="J143" s="208"/>
      <c r="K143" s="208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175</v>
      </c>
      <c r="AU143" s="216" t="s">
        <v>84</v>
      </c>
      <c r="AV143" s="13" t="s">
        <v>6</v>
      </c>
      <c r="AW143" s="13" t="s">
        <v>32</v>
      </c>
      <c r="AX143" s="13" t="s">
        <v>76</v>
      </c>
      <c r="AY143" s="216" t="s">
        <v>166</v>
      </c>
    </row>
    <row r="144" spans="2:51" s="14" customFormat="1" ht="11.25">
      <c r="B144" s="217"/>
      <c r="C144" s="218"/>
      <c r="D144" s="209" t="s">
        <v>175</v>
      </c>
      <c r="E144" s="219" t="s">
        <v>1</v>
      </c>
      <c r="F144" s="220" t="s">
        <v>6</v>
      </c>
      <c r="G144" s="218"/>
      <c r="H144" s="221">
        <v>1</v>
      </c>
      <c r="I144" s="218"/>
      <c r="J144" s="218"/>
      <c r="K144" s="218"/>
      <c r="L144" s="222"/>
      <c r="M144" s="223"/>
      <c r="N144" s="224"/>
      <c r="O144" s="224"/>
      <c r="P144" s="224"/>
      <c r="Q144" s="224"/>
      <c r="R144" s="224"/>
      <c r="S144" s="224"/>
      <c r="T144" s="225"/>
      <c r="AT144" s="226" t="s">
        <v>175</v>
      </c>
      <c r="AU144" s="226" t="s">
        <v>84</v>
      </c>
      <c r="AV144" s="14" t="s">
        <v>84</v>
      </c>
      <c r="AW144" s="14" t="s">
        <v>32</v>
      </c>
      <c r="AX144" s="14" t="s">
        <v>76</v>
      </c>
      <c r="AY144" s="226" t="s">
        <v>166</v>
      </c>
    </row>
    <row r="145" spans="2:51" s="15" customFormat="1" ht="11.25">
      <c r="B145" s="227"/>
      <c r="C145" s="228"/>
      <c r="D145" s="209" t="s">
        <v>175</v>
      </c>
      <c r="E145" s="229" t="s">
        <v>1</v>
      </c>
      <c r="F145" s="230" t="s">
        <v>178</v>
      </c>
      <c r="G145" s="228"/>
      <c r="H145" s="231">
        <v>1</v>
      </c>
      <c r="I145" s="228"/>
      <c r="J145" s="228"/>
      <c r="K145" s="228"/>
      <c r="L145" s="232"/>
      <c r="M145" s="233"/>
      <c r="N145" s="234"/>
      <c r="O145" s="234"/>
      <c r="P145" s="234"/>
      <c r="Q145" s="234"/>
      <c r="R145" s="234"/>
      <c r="S145" s="234"/>
      <c r="T145" s="235"/>
      <c r="AT145" s="236" t="s">
        <v>175</v>
      </c>
      <c r="AU145" s="236" t="s">
        <v>84</v>
      </c>
      <c r="AV145" s="15" t="s">
        <v>173</v>
      </c>
      <c r="AW145" s="15" t="s">
        <v>4</v>
      </c>
      <c r="AX145" s="15" t="s">
        <v>6</v>
      </c>
      <c r="AY145" s="236" t="s">
        <v>166</v>
      </c>
    </row>
    <row r="146" spans="1:65" s="2" customFormat="1" ht="16.5" customHeight="1">
      <c r="A146" s="31"/>
      <c r="B146" s="32"/>
      <c r="C146" s="194" t="s">
        <v>84</v>
      </c>
      <c r="D146" s="194" t="s">
        <v>169</v>
      </c>
      <c r="E146" s="195" t="s">
        <v>1512</v>
      </c>
      <c r="F146" s="196" t="s">
        <v>1513</v>
      </c>
      <c r="G146" s="197" t="s">
        <v>1494</v>
      </c>
      <c r="H146" s="198">
        <v>1</v>
      </c>
      <c r="I146" s="199">
        <v>10000</v>
      </c>
      <c r="J146" s="199">
        <f>ROUND(I146*H146,2)</f>
        <v>10000</v>
      </c>
      <c r="K146" s="200"/>
      <c r="L146" s="36"/>
      <c r="M146" s="201" t="s">
        <v>1</v>
      </c>
      <c r="N146" s="202" t="s">
        <v>41</v>
      </c>
      <c r="O146" s="203">
        <v>0</v>
      </c>
      <c r="P146" s="203">
        <f>O146*H146</f>
        <v>0</v>
      </c>
      <c r="Q146" s="203">
        <v>0</v>
      </c>
      <c r="R146" s="203">
        <f>Q146*H146</f>
        <v>0</v>
      </c>
      <c r="S146" s="203">
        <v>0</v>
      </c>
      <c r="T146" s="204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5" t="s">
        <v>1495</v>
      </c>
      <c r="AT146" s="205" t="s">
        <v>169</v>
      </c>
      <c r="AU146" s="205" t="s">
        <v>84</v>
      </c>
      <c r="AY146" s="17" t="s">
        <v>166</v>
      </c>
      <c r="BE146" s="206">
        <f>IF(N146="základní",J146,0)</f>
        <v>10000</v>
      </c>
      <c r="BF146" s="206">
        <f>IF(N146="snížená",J146,0)</f>
        <v>0</v>
      </c>
      <c r="BG146" s="206">
        <f>IF(N146="zákl. přenesená",J146,0)</f>
        <v>0</v>
      </c>
      <c r="BH146" s="206">
        <f>IF(N146="sníž. přenesená",J146,0)</f>
        <v>0</v>
      </c>
      <c r="BI146" s="206">
        <f>IF(N146="nulová",J146,0)</f>
        <v>0</v>
      </c>
      <c r="BJ146" s="17" t="s">
        <v>6</v>
      </c>
      <c r="BK146" s="206">
        <f>ROUND(I146*H146,2)</f>
        <v>10000</v>
      </c>
      <c r="BL146" s="17" t="s">
        <v>1495</v>
      </c>
      <c r="BM146" s="205" t="s">
        <v>1514</v>
      </c>
    </row>
    <row r="147" spans="2:51" s="13" customFormat="1" ht="22.5">
      <c r="B147" s="207"/>
      <c r="C147" s="208"/>
      <c r="D147" s="209" t="s">
        <v>175</v>
      </c>
      <c r="E147" s="210" t="s">
        <v>1</v>
      </c>
      <c r="F147" s="211" t="s">
        <v>1515</v>
      </c>
      <c r="G147" s="208"/>
      <c r="H147" s="210" t="s">
        <v>1</v>
      </c>
      <c r="I147" s="208"/>
      <c r="J147" s="208"/>
      <c r="K147" s="208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175</v>
      </c>
      <c r="AU147" s="216" t="s">
        <v>84</v>
      </c>
      <c r="AV147" s="13" t="s">
        <v>6</v>
      </c>
      <c r="AW147" s="13" t="s">
        <v>32</v>
      </c>
      <c r="AX147" s="13" t="s">
        <v>76</v>
      </c>
      <c r="AY147" s="216" t="s">
        <v>166</v>
      </c>
    </row>
    <row r="148" spans="2:51" s="13" customFormat="1" ht="22.5">
      <c r="B148" s="207"/>
      <c r="C148" s="208"/>
      <c r="D148" s="209" t="s">
        <v>175</v>
      </c>
      <c r="E148" s="210" t="s">
        <v>1</v>
      </c>
      <c r="F148" s="211" t="s">
        <v>1516</v>
      </c>
      <c r="G148" s="208"/>
      <c r="H148" s="210" t="s">
        <v>1</v>
      </c>
      <c r="I148" s="208"/>
      <c r="J148" s="208"/>
      <c r="K148" s="208"/>
      <c r="L148" s="212"/>
      <c r="M148" s="213"/>
      <c r="N148" s="214"/>
      <c r="O148" s="214"/>
      <c r="P148" s="214"/>
      <c r="Q148" s="214"/>
      <c r="R148" s="214"/>
      <c r="S148" s="214"/>
      <c r="T148" s="215"/>
      <c r="AT148" s="216" t="s">
        <v>175</v>
      </c>
      <c r="AU148" s="216" t="s">
        <v>84</v>
      </c>
      <c r="AV148" s="13" t="s">
        <v>6</v>
      </c>
      <c r="AW148" s="13" t="s">
        <v>32</v>
      </c>
      <c r="AX148" s="13" t="s">
        <v>76</v>
      </c>
      <c r="AY148" s="216" t="s">
        <v>166</v>
      </c>
    </row>
    <row r="149" spans="2:51" s="13" customFormat="1" ht="22.5">
      <c r="B149" s="207"/>
      <c r="C149" s="208"/>
      <c r="D149" s="209" t="s">
        <v>175</v>
      </c>
      <c r="E149" s="210" t="s">
        <v>1</v>
      </c>
      <c r="F149" s="211" t="s">
        <v>1517</v>
      </c>
      <c r="G149" s="208"/>
      <c r="H149" s="210" t="s">
        <v>1</v>
      </c>
      <c r="I149" s="208"/>
      <c r="J149" s="208"/>
      <c r="K149" s="208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175</v>
      </c>
      <c r="AU149" s="216" t="s">
        <v>84</v>
      </c>
      <c r="AV149" s="13" t="s">
        <v>6</v>
      </c>
      <c r="AW149" s="13" t="s">
        <v>32</v>
      </c>
      <c r="AX149" s="13" t="s">
        <v>76</v>
      </c>
      <c r="AY149" s="216" t="s">
        <v>166</v>
      </c>
    </row>
    <row r="150" spans="2:51" s="13" customFormat="1" ht="22.5">
      <c r="B150" s="207"/>
      <c r="C150" s="208"/>
      <c r="D150" s="209" t="s">
        <v>175</v>
      </c>
      <c r="E150" s="210" t="s">
        <v>1</v>
      </c>
      <c r="F150" s="211" t="s">
        <v>1518</v>
      </c>
      <c r="G150" s="208"/>
      <c r="H150" s="210" t="s">
        <v>1</v>
      </c>
      <c r="I150" s="208"/>
      <c r="J150" s="208"/>
      <c r="K150" s="208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175</v>
      </c>
      <c r="AU150" s="216" t="s">
        <v>84</v>
      </c>
      <c r="AV150" s="13" t="s">
        <v>6</v>
      </c>
      <c r="AW150" s="13" t="s">
        <v>32</v>
      </c>
      <c r="AX150" s="13" t="s">
        <v>76</v>
      </c>
      <c r="AY150" s="216" t="s">
        <v>166</v>
      </c>
    </row>
    <row r="151" spans="2:51" s="13" customFormat="1" ht="11.25">
      <c r="B151" s="207"/>
      <c r="C151" s="208"/>
      <c r="D151" s="209" t="s">
        <v>175</v>
      </c>
      <c r="E151" s="210" t="s">
        <v>1</v>
      </c>
      <c r="F151" s="211" t="s">
        <v>1519</v>
      </c>
      <c r="G151" s="208"/>
      <c r="H151" s="210" t="s">
        <v>1</v>
      </c>
      <c r="I151" s="208"/>
      <c r="J151" s="208"/>
      <c r="K151" s="208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175</v>
      </c>
      <c r="AU151" s="216" t="s">
        <v>84</v>
      </c>
      <c r="AV151" s="13" t="s">
        <v>6</v>
      </c>
      <c r="AW151" s="13" t="s">
        <v>32</v>
      </c>
      <c r="AX151" s="13" t="s">
        <v>76</v>
      </c>
      <c r="AY151" s="216" t="s">
        <v>166</v>
      </c>
    </row>
    <row r="152" spans="2:51" s="13" customFormat="1" ht="22.5">
      <c r="B152" s="207"/>
      <c r="C152" s="208"/>
      <c r="D152" s="209" t="s">
        <v>175</v>
      </c>
      <c r="E152" s="210" t="s">
        <v>1</v>
      </c>
      <c r="F152" s="211" t="s">
        <v>1520</v>
      </c>
      <c r="G152" s="208"/>
      <c r="H152" s="210" t="s">
        <v>1</v>
      </c>
      <c r="I152" s="208"/>
      <c r="J152" s="208"/>
      <c r="K152" s="208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175</v>
      </c>
      <c r="AU152" s="216" t="s">
        <v>84</v>
      </c>
      <c r="AV152" s="13" t="s">
        <v>6</v>
      </c>
      <c r="AW152" s="13" t="s">
        <v>32</v>
      </c>
      <c r="AX152" s="13" t="s">
        <v>76</v>
      </c>
      <c r="AY152" s="216" t="s">
        <v>166</v>
      </c>
    </row>
    <row r="153" spans="2:51" s="13" customFormat="1" ht="11.25">
      <c r="B153" s="207"/>
      <c r="C153" s="208"/>
      <c r="D153" s="209" t="s">
        <v>175</v>
      </c>
      <c r="E153" s="210" t="s">
        <v>1</v>
      </c>
      <c r="F153" s="211" t="s">
        <v>1521</v>
      </c>
      <c r="G153" s="208"/>
      <c r="H153" s="210" t="s">
        <v>1</v>
      </c>
      <c r="I153" s="208"/>
      <c r="J153" s="208"/>
      <c r="K153" s="208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175</v>
      </c>
      <c r="AU153" s="216" t="s">
        <v>84</v>
      </c>
      <c r="AV153" s="13" t="s">
        <v>6</v>
      </c>
      <c r="AW153" s="13" t="s">
        <v>32</v>
      </c>
      <c r="AX153" s="13" t="s">
        <v>76</v>
      </c>
      <c r="AY153" s="216" t="s">
        <v>166</v>
      </c>
    </row>
    <row r="154" spans="2:51" s="14" customFormat="1" ht="11.25">
      <c r="B154" s="217"/>
      <c r="C154" s="218"/>
      <c r="D154" s="209" t="s">
        <v>175</v>
      </c>
      <c r="E154" s="219" t="s">
        <v>1</v>
      </c>
      <c r="F154" s="220" t="s">
        <v>6</v>
      </c>
      <c r="G154" s="218"/>
      <c r="H154" s="221">
        <v>1</v>
      </c>
      <c r="I154" s="218"/>
      <c r="J154" s="218"/>
      <c r="K154" s="218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175</v>
      </c>
      <c r="AU154" s="226" t="s">
        <v>84</v>
      </c>
      <c r="AV154" s="14" t="s">
        <v>84</v>
      </c>
      <c r="AW154" s="14" t="s">
        <v>32</v>
      </c>
      <c r="AX154" s="14" t="s">
        <v>76</v>
      </c>
      <c r="AY154" s="226" t="s">
        <v>166</v>
      </c>
    </row>
    <row r="155" spans="2:51" s="15" customFormat="1" ht="11.25">
      <c r="B155" s="227"/>
      <c r="C155" s="228"/>
      <c r="D155" s="209" t="s">
        <v>175</v>
      </c>
      <c r="E155" s="229" t="s">
        <v>1</v>
      </c>
      <c r="F155" s="230" t="s">
        <v>178</v>
      </c>
      <c r="G155" s="228"/>
      <c r="H155" s="231">
        <v>1</v>
      </c>
      <c r="I155" s="228"/>
      <c r="J155" s="228"/>
      <c r="K155" s="228"/>
      <c r="L155" s="232"/>
      <c r="M155" s="233"/>
      <c r="N155" s="234"/>
      <c r="O155" s="234"/>
      <c r="P155" s="234"/>
      <c r="Q155" s="234"/>
      <c r="R155" s="234"/>
      <c r="S155" s="234"/>
      <c r="T155" s="235"/>
      <c r="AT155" s="236" t="s">
        <v>175</v>
      </c>
      <c r="AU155" s="236" t="s">
        <v>84</v>
      </c>
      <c r="AV155" s="15" t="s">
        <v>173</v>
      </c>
      <c r="AW155" s="15" t="s">
        <v>4</v>
      </c>
      <c r="AX155" s="15" t="s">
        <v>6</v>
      </c>
      <c r="AY155" s="236" t="s">
        <v>166</v>
      </c>
    </row>
    <row r="156" spans="1:65" s="2" customFormat="1" ht="16.5" customHeight="1">
      <c r="A156" s="31"/>
      <c r="B156" s="32"/>
      <c r="C156" s="194" t="s">
        <v>167</v>
      </c>
      <c r="D156" s="194" t="s">
        <v>169</v>
      </c>
      <c r="E156" s="195" t="s">
        <v>1522</v>
      </c>
      <c r="F156" s="196" t="s">
        <v>1523</v>
      </c>
      <c r="G156" s="197" t="s">
        <v>1494</v>
      </c>
      <c r="H156" s="198">
        <v>1</v>
      </c>
      <c r="I156" s="199">
        <v>20800</v>
      </c>
      <c r="J156" s="199">
        <f>ROUND(I156*H156,2)</f>
        <v>20800</v>
      </c>
      <c r="K156" s="200"/>
      <c r="L156" s="36"/>
      <c r="M156" s="201" t="s">
        <v>1</v>
      </c>
      <c r="N156" s="202" t="s">
        <v>41</v>
      </c>
      <c r="O156" s="203">
        <v>0</v>
      </c>
      <c r="P156" s="203">
        <f>O156*H156</f>
        <v>0</v>
      </c>
      <c r="Q156" s="203">
        <v>0</v>
      </c>
      <c r="R156" s="203">
        <f>Q156*H156</f>
        <v>0</v>
      </c>
      <c r="S156" s="203">
        <v>0</v>
      </c>
      <c r="T156" s="204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05" t="s">
        <v>1495</v>
      </c>
      <c r="AT156" s="205" t="s">
        <v>169</v>
      </c>
      <c r="AU156" s="205" t="s">
        <v>84</v>
      </c>
      <c r="AY156" s="17" t="s">
        <v>166</v>
      </c>
      <c r="BE156" s="206">
        <f>IF(N156="základní",J156,0)</f>
        <v>20800</v>
      </c>
      <c r="BF156" s="206">
        <f>IF(N156="snížená",J156,0)</f>
        <v>0</v>
      </c>
      <c r="BG156" s="206">
        <f>IF(N156="zákl. přenesená",J156,0)</f>
        <v>0</v>
      </c>
      <c r="BH156" s="206">
        <f>IF(N156="sníž. přenesená",J156,0)</f>
        <v>0</v>
      </c>
      <c r="BI156" s="206">
        <f>IF(N156="nulová",J156,0)</f>
        <v>0</v>
      </c>
      <c r="BJ156" s="17" t="s">
        <v>6</v>
      </c>
      <c r="BK156" s="206">
        <f>ROUND(I156*H156,2)</f>
        <v>20800</v>
      </c>
      <c r="BL156" s="17" t="s">
        <v>1495</v>
      </c>
      <c r="BM156" s="205" t="s">
        <v>1524</v>
      </c>
    </row>
    <row r="157" spans="2:51" s="13" customFormat="1" ht="11.25">
      <c r="B157" s="207"/>
      <c r="C157" s="208"/>
      <c r="D157" s="209" t="s">
        <v>175</v>
      </c>
      <c r="E157" s="210" t="s">
        <v>1</v>
      </c>
      <c r="F157" s="211" t="s">
        <v>1525</v>
      </c>
      <c r="G157" s="208"/>
      <c r="H157" s="210" t="s">
        <v>1</v>
      </c>
      <c r="I157" s="208"/>
      <c r="J157" s="208"/>
      <c r="K157" s="208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175</v>
      </c>
      <c r="AU157" s="216" t="s">
        <v>84</v>
      </c>
      <c r="AV157" s="13" t="s">
        <v>6</v>
      </c>
      <c r="AW157" s="13" t="s">
        <v>32</v>
      </c>
      <c r="AX157" s="13" t="s">
        <v>76</v>
      </c>
      <c r="AY157" s="216" t="s">
        <v>166</v>
      </c>
    </row>
    <row r="158" spans="2:51" s="13" customFormat="1" ht="11.25">
      <c r="B158" s="207"/>
      <c r="C158" s="208"/>
      <c r="D158" s="209" t="s">
        <v>175</v>
      </c>
      <c r="E158" s="210" t="s">
        <v>1</v>
      </c>
      <c r="F158" s="211" t="s">
        <v>1526</v>
      </c>
      <c r="G158" s="208"/>
      <c r="H158" s="210" t="s">
        <v>1</v>
      </c>
      <c r="I158" s="208"/>
      <c r="J158" s="208"/>
      <c r="K158" s="208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175</v>
      </c>
      <c r="AU158" s="216" t="s">
        <v>84</v>
      </c>
      <c r="AV158" s="13" t="s">
        <v>6</v>
      </c>
      <c r="AW158" s="13" t="s">
        <v>32</v>
      </c>
      <c r="AX158" s="13" t="s">
        <v>76</v>
      </c>
      <c r="AY158" s="216" t="s">
        <v>166</v>
      </c>
    </row>
    <row r="159" spans="2:51" s="13" customFormat="1" ht="22.5">
      <c r="B159" s="207"/>
      <c r="C159" s="208"/>
      <c r="D159" s="209" t="s">
        <v>175</v>
      </c>
      <c r="E159" s="210" t="s">
        <v>1</v>
      </c>
      <c r="F159" s="211" t="s">
        <v>1527</v>
      </c>
      <c r="G159" s="208"/>
      <c r="H159" s="210" t="s">
        <v>1</v>
      </c>
      <c r="I159" s="208"/>
      <c r="J159" s="208"/>
      <c r="K159" s="208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175</v>
      </c>
      <c r="AU159" s="216" t="s">
        <v>84</v>
      </c>
      <c r="AV159" s="13" t="s">
        <v>6</v>
      </c>
      <c r="AW159" s="13" t="s">
        <v>32</v>
      </c>
      <c r="AX159" s="13" t="s">
        <v>76</v>
      </c>
      <c r="AY159" s="216" t="s">
        <v>166</v>
      </c>
    </row>
    <row r="160" spans="2:51" s="13" customFormat="1" ht="11.25">
      <c r="B160" s="207"/>
      <c r="C160" s="208"/>
      <c r="D160" s="209" t="s">
        <v>175</v>
      </c>
      <c r="E160" s="210" t="s">
        <v>1</v>
      </c>
      <c r="F160" s="211" t="s">
        <v>1528</v>
      </c>
      <c r="G160" s="208"/>
      <c r="H160" s="210" t="s">
        <v>1</v>
      </c>
      <c r="I160" s="208"/>
      <c r="J160" s="208"/>
      <c r="K160" s="208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175</v>
      </c>
      <c r="AU160" s="216" t="s">
        <v>84</v>
      </c>
      <c r="AV160" s="13" t="s">
        <v>6</v>
      </c>
      <c r="AW160" s="13" t="s">
        <v>32</v>
      </c>
      <c r="AX160" s="13" t="s">
        <v>76</v>
      </c>
      <c r="AY160" s="216" t="s">
        <v>166</v>
      </c>
    </row>
    <row r="161" spans="2:51" s="13" customFormat="1" ht="11.25">
      <c r="B161" s="207"/>
      <c r="C161" s="208"/>
      <c r="D161" s="209" t="s">
        <v>175</v>
      </c>
      <c r="E161" s="210" t="s">
        <v>1</v>
      </c>
      <c r="F161" s="211" t="s">
        <v>1529</v>
      </c>
      <c r="G161" s="208"/>
      <c r="H161" s="210" t="s">
        <v>1</v>
      </c>
      <c r="I161" s="208"/>
      <c r="J161" s="208"/>
      <c r="K161" s="208"/>
      <c r="L161" s="212"/>
      <c r="M161" s="213"/>
      <c r="N161" s="214"/>
      <c r="O161" s="214"/>
      <c r="P161" s="214"/>
      <c r="Q161" s="214"/>
      <c r="R161" s="214"/>
      <c r="S161" s="214"/>
      <c r="T161" s="215"/>
      <c r="AT161" s="216" t="s">
        <v>175</v>
      </c>
      <c r="AU161" s="216" t="s">
        <v>84</v>
      </c>
      <c r="AV161" s="13" t="s">
        <v>6</v>
      </c>
      <c r="AW161" s="13" t="s">
        <v>32</v>
      </c>
      <c r="AX161" s="13" t="s">
        <v>76</v>
      </c>
      <c r="AY161" s="216" t="s">
        <v>166</v>
      </c>
    </row>
    <row r="162" spans="2:51" s="14" customFormat="1" ht="11.25">
      <c r="B162" s="217"/>
      <c r="C162" s="218"/>
      <c r="D162" s="209" t="s">
        <v>175</v>
      </c>
      <c r="E162" s="219" t="s">
        <v>1</v>
      </c>
      <c r="F162" s="220" t="s">
        <v>6</v>
      </c>
      <c r="G162" s="218"/>
      <c r="H162" s="221">
        <v>1</v>
      </c>
      <c r="I162" s="218"/>
      <c r="J162" s="218"/>
      <c r="K162" s="218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175</v>
      </c>
      <c r="AU162" s="226" t="s">
        <v>84</v>
      </c>
      <c r="AV162" s="14" t="s">
        <v>84</v>
      </c>
      <c r="AW162" s="14" t="s">
        <v>32</v>
      </c>
      <c r="AX162" s="14" t="s">
        <v>76</v>
      </c>
      <c r="AY162" s="226" t="s">
        <v>166</v>
      </c>
    </row>
    <row r="163" spans="2:51" s="15" customFormat="1" ht="11.25">
      <c r="B163" s="227"/>
      <c r="C163" s="228"/>
      <c r="D163" s="209" t="s">
        <v>175</v>
      </c>
      <c r="E163" s="229" t="s">
        <v>1</v>
      </c>
      <c r="F163" s="230" t="s">
        <v>178</v>
      </c>
      <c r="G163" s="228"/>
      <c r="H163" s="231">
        <v>1</v>
      </c>
      <c r="I163" s="228"/>
      <c r="J163" s="228"/>
      <c r="K163" s="228"/>
      <c r="L163" s="232"/>
      <c r="M163" s="233"/>
      <c r="N163" s="234"/>
      <c r="O163" s="234"/>
      <c r="P163" s="234"/>
      <c r="Q163" s="234"/>
      <c r="R163" s="234"/>
      <c r="S163" s="234"/>
      <c r="T163" s="235"/>
      <c r="AT163" s="236" t="s">
        <v>175</v>
      </c>
      <c r="AU163" s="236" t="s">
        <v>84</v>
      </c>
      <c r="AV163" s="15" t="s">
        <v>173</v>
      </c>
      <c r="AW163" s="15" t="s">
        <v>4</v>
      </c>
      <c r="AX163" s="15" t="s">
        <v>6</v>
      </c>
      <c r="AY163" s="236" t="s">
        <v>166</v>
      </c>
    </row>
    <row r="164" spans="2:63" s="12" customFormat="1" ht="22.9" customHeight="1">
      <c r="B164" s="179"/>
      <c r="C164" s="180"/>
      <c r="D164" s="181" t="s">
        <v>75</v>
      </c>
      <c r="E164" s="192" t="s">
        <v>1530</v>
      </c>
      <c r="F164" s="192" t="s">
        <v>1531</v>
      </c>
      <c r="G164" s="180"/>
      <c r="H164" s="180"/>
      <c r="I164" s="180"/>
      <c r="J164" s="193">
        <f>BK164</f>
        <v>95000</v>
      </c>
      <c r="K164" s="180"/>
      <c r="L164" s="184"/>
      <c r="M164" s="185"/>
      <c r="N164" s="186"/>
      <c r="O164" s="186"/>
      <c r="P164" s="187">
        <f>SUM(P165:P171)</f>
        <v>0</v>
      </c>
      <c r="Q164" s="186"/>
      <c r="R164" s="187">
        <f>SUM(R165:R171)</f>
        <v>0</v>
      </c>
      <c r="S164" s="186"/>
      <c r="T164" s="188">
        <f>SUM(T165:T171)</f>
        <v>0</v>
      </c>
      <c r="AR164" s="189" t="s">
        <v>202</v>
      </c>
      <c r="AT164" s="190" t="s">
        <v>75</v>
      </c>
      <c r="AU164" s="190" t="s">
        <v>6</v>
      </c>
      <c r="AY164" s="189" t="s">
        <v>166</v>
      </c>
      <c r="BK164" s="191">
        <f>SUM(BK165:BK171)</f>
        <v>95000</v>
      </c>
    </row>
    <row r="165" spans="1:65" s="2" customFormat="1" ht="16.5" customHeight="1">
      <c r="A165" s="31"/>
      <c r="B165" s="32"/>
      <c r="C165" s="194" t="s">
        <v>173</v>
      </c>
      <c r="D165" s="194" t="s">
        <v>169</v>
      </c>
      <c r="E165" s="195" t="s">
        <v>1532</v>
      </c>
      <c r="F165" s="196" t="s">
        <v>1533</v>
      </c>
      <c r="G165" s="197" t="s">
        <v>1494</v>
      </c>
      <c r="H165" s="198">
        <v>1</v>
      </c>
      <c r="I165" s="199">
        <v>95000</v>
      </c>
      <c r="J165" s="199">
        <f>ROUND(I165*H165,2)</f>
        <v>95000</v>
      </c>
      <c r="K165" s="200"/>
      <c r="L165" s="36"/>
      <c r="M165" s="201" t="s">
        <v>1</v>
      </c>
      <c r="N165" s="202" t="s">
        <v>41</v>
      </c>
      <c r="O165" s="203">
        <v>0</v>
      </c>
      <c r="P165" s="203">
        <f>O165*H165</f>
        <v>0</v>
      </c>
      <c r="Q165" s="203">
        <v>0</v>
      </c>
      <c r="R165" s="203">
        <f>Q165*H165</f>
        <v>0</v>
      </c>
      <c r="S165" s="203">
        <v>0</v>
      </c>
      <c r="T165" s="204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05" t="s">
        <v>1495</v>
      </c>
      <c r="AT165" s="205" t="s">
        <v>169</v>
      </c>
      <c r="AU165" s="205" t="s">
        <v>84</v>
      </c>
      <c r="AY165" s="17" t="s">
        <v>166</v>
      </c>
      <c r="BE165" s="206">
        <f>IF(N165="základní",J165,0)</f>
        <v>95000</v>
      </c>
      <c r="BF165" s="206">
        <f>IF(N165="snížená",J165,0)</f>
        <v>0</v>
      </c>
      <c r="BG165" s="206">
        <f>IF(N165="zákl. přenesená",J165,0)</f>
        <v>0</v>
      </c>
      <c r="BH165" s="206">
        <f>IF(N165="sníž. přenesená",J165,0)</f>
        <v>0</v>
      </c>
      <c r="BI165" s="206">
        <f>IF(N165="nulová",J165,0)</f>
        <v>0</v>
      </c>
      <c r="BJ165" s="17" t="s">
        <v>6</v>
      </c>
      <c r="BK165" s="206">
        <f>ROUND(I165*H165,2)</f>
        <v>95000</v>
      </c>
      <c r="BL165" s="17" t="s">
        <v>1495</v>
      </c>
      <c r="BM165" s="205" t="s">
        <v>1534</v>
      </c>
    </row>
    <row r="166" spans="2:51" s="13" customFormat="1" ht="22.5">
      <c r="B166" s="207"/>
      <c r="C166" s="208"/>
      <c r="D166" s="209" t="s">
        <v>175</v>
      </c>
      <c r="E166" s="210" t="s">
        <v>1</v>
      </c>
      <c r="F166" s="211" t="s">
        <v>1535</v>
      </c>
      <c r="G166" s="208"/>
      <c r="H166" s="210" t="s">
        <v>1</v>
      </c>
      <c r="I166" s="208"/>
      <c r="J166" s="208"/>
      <c r="K166" s="208"/>
      <c r="L166" s="212"/>
      <c r="M166" s="213"/>
      <c r="N166" s="214"/>
      <c r="O166" s="214"/>
      <c r="P166" s="214"/>
      <c r="Q166" s="214"/>
      <c r="R166" s="214"/>
      <c r="S166" s="214"/>
      <c r="T166" s="215"/>
      <c r="AT166" s="216" t="s">
        <v>175</v>
      </c>
      <c r="AU166" s="216" t="s">
        <v>84</v>
      </c>
      <c r="AV166" s="13" t="s">
        <v>6</v>
      </c>
      <c r="AW166" s="13" t="s">
        <v>32</v>
      </c>
      <c r="AX166" s="13" t="s">
        <v>76</v>
      </c>
      <c r="AY166" s="216" t="s">
        <v>166</v>
      </c>
    </row>
    <row r="167" spans="2:51" s="13" customFormat="1" ht="22.5">
      <c r="B167" s="207"/>
      <c r="C167" s="208"/>
      <c r="D167" s="209" t="s">
        <v>175</v>
      </c>
      <c r="E167" s="210" t="s">
        <v>1</v>
      </c>
      <c r="F167" s="211" t="s">
        <v>1536</v>
      </c>
      <c r="G167" s="208"/>
      <c r="H167" s="210" t="s">
        <v>1</v>
      </c>
      <c r="I167" s="208"/>
      <c r="J167" s="208"/>
      <c r="K167" s="208"/>
      <c r="L167" s="212"/>
      <c r="M167" s="213"/>
      <c r="N167" s="214"/>
      <c r="O167" s="214"/>
      <c r="P167" s="214"/>
      <c r="Q167" s="214"/>
      <c r="R167" s="214"/>
      <c r="S167" s="214"/>
      <c r="T167" s="215"/>
      <c r="AT167" s="216" t="s">
        <v>175</v>
      </c>
      <c r="AU167" s="216" t="s">
        <v>84</v>
      </c>
      <c r="AV167" s="13" t="s">
        <v>6</v>
      </c>
      <c r="AW167" s="13" t="s">
        <v>32</v>
      </c>
      <c r="AX167" s="13" t="s">
        <v>76</v>
      </c>
      <c r="AY167" s="216" t="s">
        <v>166</v>
      </c>
    </row>
    <row r="168" spans="2:51" s="13" customFormat="1" ht="22.5">
      <c r="B168" s="207"/>
      <c r="C168" s="208"/>
      <c r="D168" s="209" t="s">
        <v>175</v>
      </c>
      <c r="E168" s="210" t="s">
        <v>1</v>
      </c>
      <c r="F168" s="211" t="s">
        <v>1537</v>
      </c>
      <c r="G168" s="208"/>
      <c r="H168" s="210" t="s">
        <v>1</v>
      </c>
      <c r="I168" s="208"/>
      <c r="J168" s="208"/>
      <c r="K168" s="208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175</v>
      </c>
      <c r="AU168" s="216" t="s">
        <v>84</v>
      </c>
      <c r="AV168" s="13" t="s">
        <v>6</v>
      </c>
      <c r="AW168" s="13" t="s">
        <v>32</v>
      </c>
      <c r="AX168" s="13" t="s">
        <v>76</v>
      </c>
      <c r="AY168" s="216" t="s">
        <v>166</v>
      </c>
    </row>
    <row r="169" spans="2:51" s="13" customFormat="1" ht="11.25">
      <c r="B169" s="207"/>
      <c r="C169" s="208"/>
      <c r="D169" s="209" t="s">
        <v>175</v>
      </c>
      <c r="E169" s="210" t="s">
        <v>1</v>
      </c>
      <c r="F169" s="211" t="s">
        <v>1538</v>
      </c>
      <c r="G169" s="208"/>
      <c r="H169" s="210" t="s">
        <v>1</v>
      </c>
      <c r="I169" s="208"/>
      <c r="J169" s="208"/>
      <c r="K169" s="208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175</v>
      </c>
      <c r="AU169" s="216" t="s">
        <v>84</v>
      </c>
      <c r="AV169" s="13" t="s">
        <v>6</v>
      </c>
      <c r="AW169" s="13" t="s">
        <v>32</v>
      </c>
      <c r="AX169" s="13" t="s">
        <v>76</v>
      </c>
      <c r="AY169" s="216" t="s">
        <v>166</v>
      </c>
    </row>
    <row r="170" spans="2:51" s="14" customFormat="1" ht="11.25">
      <c r="B170" s="217"/>
      <c r="C170" s="218"/>
      <c r="D170" s="209" t="s">
        <v>175</v>
      </c>
      <c r="E170" s="219" t="s">
        <v>1</v>
      </c>
      <c r="F170" s="220" t="s">
        <v>6</v>
      </c>
      <c r="G170" s="218"/>
      <c r="H170" s="221">
        <v>1</v>
      </c>
      <c r="I170" s="218"/>
      <c r="J170" s="218"/>
      <c r="K170" s="218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175</v>
      </c>
      <c r="AU170" s="226" t="s">
        <v>84</v>
      </c>
      <c r="AV170" s="14" t="s">
        <v>84</v>
      </c>
      <c r="AW170" s="14" t="s">
        <v>32</v>
      </c>
      <c r="AX170" s="14" t="s">
        <v>76</v>
      </c>
      <c r="AY170" s="226" t="s">
        <v>166</v>
      </c>
    </row>
    <row r="171" spans="2:51" s="15" customFormat="1" ht="11.25">
      <c r="B171" s="227"/>
      <c r="C171" s="228"/>
      <c r="D171" s="209" t="s">
        <v>175</v>
      </c>
      <c r="E171" s="229" t="s">
        <v>1</v>
      </c>
      <c r="F171" s="230" t="s">
        <v>178</v>
      </c>
      <c r="G171" s="228"/>
      <c r="H171" s="231">
        <v>1</v>
      </c>
      <c r="I171" s="228"/>
      <c r="J171" s="228"/>
      <c r="K171" s="228"/>
      <c r="L171" s="232"/>
      <c r="M171" s="233"/>
      <c r="N171" s="234"/>
      <c r="O171" s="234"/>
      <c r="P171" s="234"/>
      <c r="Q171" s="234"/>
      <c r="R171" s="234"/>
      <c r="S171" s="234"/>
      <c r="T171" s="235"/>
      <c r="AT171" s="236" t="s">
        <v>175</v>
      </c>
      <c r="AU171" s="236" t="s">
        <v>84</v>
      </c>
      <c r="AV171" s="15" t="s">
        <v>173</v>
      </c>
      <c r="AW171" s="15" t="s">
        <v>4</v>
      </c>
      <c r="AX171" s="15" t="s">
        <v>6</v>
      </c>
      <c r="AY171" s="236" t="s">
        <v>166</v>
      </c>
    </row>
    <row r="172" spans="2:63" s="12" customFormat="1" ht="22.9" customHeight="1">
      <c r="B172" s="179"/>
      <c r="C172" s="180"/>
      <c r="D172" s="181" t="s">
        <v>75</v>
      </c>
      <c r="E172" s="192" t="s">
        <v>1539</v>
      </c>
      <c r="F172" s="192" t="s">
        <v>1540</v>
      </c>
      <c r="G172" s="180"/>
      <c r="H172" s="180"/>
      <c r="I172" s="180"/>
      <c r="J172" s="193">
        <f>BK172</f>
        <v>185000</v>
      </c>
      <c r="K172" s="180"/>
      <c r="L172" s="184"/>
      <c r="M172" s="185"/>
      <c r="N172" s="186"/>
      <c r="O172" s="186"/>
      <c r="P172" s="187">
        <f>SUM(P173:P183)</f>
        <v>0</v>
      </c>
      <c r="Q172" s="186"/>
      <c r="R172" s="187">
        <f>SUM(R173:R183)</f>
        <v>0</v>
      </c>
      <c r="S172" s="186"/>
      <c r="T172" s="188">
        <f>SUM(T173:T183)</f>
        <v>0</v>
      </c>
      <c r="AR172" s="189" t="s">
        <v>202</v>
      </c>
      <c r="AT172" s="190" t="s">
        <v>75</v>
      </c>
      <c r="AU172" s="190" t="s">
        <v>6</v>
      </c>
      <c r="AY172" s="189" t="s">
        <v>166</v>
      </c>
      <c r="BK172" s="191">
        <f>SUM(BK173:BK183)</f>
        <v>185000</v>
      </c>
    </row>
    <row r="173" spans="1:65" s="2" customFormat="1" ht="16.5" customHeight="1">
      <c r="A173" s="31"/>
      <c r="B173" s="32"/>
      <c r="C173" s="194" t="s">
        <v>202</v>
      </c>
      <c r="D173" s="194" t="s">
        <v>169</v>
      </c>
      <c r="E173" s="195" t="s">
        <v>1541</v>
      </c>
      <c r="F173" s="196" t="s">
        <v>1540</v>
      </c>
      <c r="G173" s="197" t="s">
        <v>1494</v>
      </c>
      <c r="H173" s="198">
        <v>1</v>
      </c>
      <c r="I173" s="199">
        <v>185000</v>
      </c>
      <c r="J173" s="199">
        <f>ROUND(I173*H173,2)</f>
        <v>185000</v>
      </c>
      <c r="K173" s="200"/>
      <c r="L173" s="36"/>
      <c r="M173" s="201" t="s">
        <v>1</v>
      </c>
      <c r="N173" s="202" t="s">
        <v>41</v>
      </c>
      <c r="O173" s="203">
        <v>0</v>
      </c>
      <c r="P173" s="203">
        <f>O173*H173</f>
        <v>0</v>
      </c>
      <c r="Q173" s="203">
        <v>0</v>
      </c>
      <c r="R173" s="203">
        <f>Q173*H173</f>
        <v>0</v>
      </c>
      <c r="S173" s="203">
        <v>0</v>
      </c>
      <c r="T173" s="204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05" t="s">
        <v>1495</v>
      </c>
      <c r="AT173" s="205" t="s">
        <v>169</v>
      </c>
      <c r="AU173" s="205" t="s">
        <v>84</v>
      </c>
      <c r="AY173" s="17" t="s">
        <v>166</v>
      </c>
      <c r="BE173" s="206">
        <f>IF(N173="základní",J173,0)</f>
        <v>185000</v>
      </c>
      <c r="BF173" s="206">
        <f>IF(N173="snížená",J173,0)</f>
        <v>0</v>
      </c>
      <c r="BG173" s="206">
        <f>IF(N173="zákl. přenesená",J173,0)</f>
        <v>0</v>
      </c>
      <c r="BH173" s="206">
        <f>IF(N173="sníž. přenesená",J173,0)</f>
        <v>0</v>
      </c>
      <c r="BI173" s="206">
        <f>IF(N173="nulová",J173,0)</f>
        <v>0</v>
      </c>
      <c r="BJ173" s="17" t="s">
        <v>6</v>
      </c>
      <c r="BK173" s="206">
        <f>ROUND(I173*H173,2)</f>
        <v>185000</v>
      </c>
      <c r="BL173" s="17" t="s">
        <v>1495</v>
      </c>
      <c r="BM173" s="205" t="s">
        <v>1542</v>
      </c>
    </row>
    <row r="174" spans="2:51" s="13" customFormat="1" ht="22.5">
      <c r="B174" s="207"/>
      <c r="C174" s="208"/>
      <c r="D174" s="209" t="s">
        <v>175</v>
      </c>
      <c r="E174" s="210" t="s">
        <v>1</v>
      </c>
      <c r="F174" s="211" t="s">
        <v>1543</v>
      </c>
      <c r="G174" s="208"/>
      <c r="H174" s="210" t="s">
        <v>1</v>
      </c>
      <c r="I174" s="208"/>
      <c r="J174" s="208"/>
      <c r="K174" s="208"/>
      <c r="L174" s="212"/>
      <c r="M174" s="213"/>
      <c r="N174" s="214"/>
      <c r="O174" s="214"/>
      <c r="P174" s="214"/>
      <c r="Q174" s="214"/>
      <c r="R174" s="214"/>
      <c r="S174" s="214"/>
      <c r="T174" s="215"/>
      <c r="AT174" s="216" t="s">
        <v>175</v>
      </c>
      <c r="AU174" s="216" t="s">
        <v>84</v>
      </c>
      <c r="AV174" s="13" t="s">
        <v>6</v>
      </c>
      <c r="AW174" s="13" t="s">
        <v>32</v>
      </c>
      <c r="AX174" s="13" t="s">
        <v>76</v>
      </c>
      <c r="AY174" s="216" t="s">
        <v>166</v>
      </c>
    </row>
    <row r="175" spans="2:51" s="13" customFormat="1" ht="11.25">
      <c r="B175" s="207"/>
      <c r="C175" s="208"/>
      <c r="D175" s="209" t="s">
        <v>175</v>
      </c>
      <c r="E175" s="210" t="s">
        <v>1</v>
      </c>
      <c r="F175" s="211" t="s">
        <v>1544</v>
      </c>
      <c r="G175" s="208"/>
      <c r="H175" s="210" t="s">
        <v>1</v>
      </c>
      <c r="I175" s="208"/>
      <c r="J175" s="208"/>
      <c r="K175" s="208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175</v>
      </c>
      <c r="AU175" s="216" t="s">
        <v>84</v>
      </c>
      <c r="AV175" s="13" t="s">
        <v>6</v>
      </c>
      <c r="AW175" s="13" t="s">
        <v>32</v>
      </c>
      <c r="AX175" s="13" t="s">
        <v>76</v>
      </c>
      <c r="AY175" s="216" t="s">
        <v>166</v>
      </c>
    </row>
    <row r="176" spans="2:51" s="13" customFormat="1" ht="22.5">
      <c r="B176" s="207"/>
      <c r="C176" s="208"/>
      <c r="D176" s="209" t="s">
        <v>175</v>
      </c>
      <c r="E176" s="210" t="s">
        <v>1</v>
      </c>
      <c r="F176" s="211" t="s">
        <v>1545</v>
      </c>
      <c r="G176" s="208"/>
      <c r="H176" s="210" t="s">
        <v>1</v>
      </c>
      <c r="I176" s="208"/>
      <c r="J176" s="208"/>
      <c r="K176" s="208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175</v>
      </c>
      <c r="AU176" s="216" t="s">
        <v>84</v>
      </c>
      <c r="AV176" s="13" t="s">
        <v>6</v>
      </c>
      <c r="AW176" s="13" t="s">
        <v>32</v>
      </c>
      <c r="AX176" s="13" t="s">
        <v>76</v>
      </c>
      <c r="AY176" s="216" t="s">
        <v>166</v>
      </c>
    </row>
    <row r="177" spans="2:51" s="13" customFormat="1" ht="22.5">
      <c r="B177" s="207"/>
      <c r="C177" s="208"/>
      <c r="D177" s="209" t="s">
        <v>175</v>
      </c>
      <c r="E177" s="210" t="s">
        <v>1</v>
      </c>
      <c r="F177" s="211" t="s">
        <v>1546</v>
      </c>
      <c r="G177" s="208"/>
      <c r="H177" s="210" t="s">
        <v>1</v>
      </c>
      <c r="I177" s="208"/>
      <c r="J177" s="208"/>
      <c r="K177" s="208"/>
      <c r="L177" s="212"/>
      <c r="M177" s="213"/>
      <c r="N177" s="214"/>
      <c r="O177" s="214"/>
      <c r="P177" s="214"/>
      <c r="Q177" s="214"/>
      <c r="R177" s="214"/>
      <c r="S177" s="214"/>
      <c r="T177" s="215"/>
      <c r="AT177" s="216" t="s">
        <v>175</v>
      </c>
      <c r="AU177" s="216" t="s">
        <v>84</v>
      </c>
      <c r="AV177" s="13" t="s">
        <v>6</v>
      </c>
      <c r="AW177" s="13" t="s">
        <v>32</v>
      </c>
      <c r="AX177" s="13" t="s">
        <v>76</v>
      </c>
      <c r="AY177" s="216" t="s">
        <v>166</v>
      </c>
    </row>
    <row r="178" spans="2:51" s="13" customFormat="1" ht="22.5">
      <c r="B178" s="207"/>
      <c r="C178" s="208"/>
      <c r="D178" s="209" t="s">
        <v>175</v>
      </c>
      <c r="E178" s="210" t="s">
        <v>1</v>
      </c>
      <c r="F178" s="211" t="s">
        <v>1547</v>
      </c>
      <c r="G178" s="208"/>
      <c r="H178" s="210" t="s">
        <v>1</v>
      </c>
      <c r="I178" s="208"/>
      <c r="J178" s="208"/>
      <c r="K178" s="208"/>
      <c r="L178" s="212"/>
      <c r="M178" s="213"/>
      <c r="N178" s="214"/>
      <c r="O178" s="214"/>
      <c r="P178" s="214"/>
      <c r="Q178" s="214"/>
      <c r="R178" s="214"/>
      <c r="S178" s="214"/>
      <c r="T178" s="215"/>
      <c r="AT178" s="216" t="s">
        <v>175</v>
      </c>
      <c r="AU178" s="216" t="s">
        <v>84</v>
      </c>
      <c r="AV178" s="13" t="s">
        <v>6</v>
      </c>
      <c r="AW178" s="13" t="s">
        <v>32</v>
      </c>
      <c r="AX178" s="13" t="s">
        <v>76</v>
      </c>
      <c r="AY178" s="216" t="s">
        <v>166</v>
      </c>
    </row>
    <row r="179" spans="2:51" s="13" customFormat="1" ht="11.25">
      <c r="B179" s="207"/>
      <c r="C179" s="208"/>
      <c r="D179" s="209" t="s">
        <v>175</v>
      </c>
      <c r="E179" s="210" t="s">
        <v>1</v>
      </c>
      <c r="F179" s="211" t="s">
        <v>1548</v>
      </c>
      <c r="G179" s="208"/>
      <c r="H179" s="210" t="s">
        <v>1</v>
      </c>
      <c r="I179" s="208"/>
      <c r="J179" s="208"/>
      <c r="K179" s="208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175</v>
      </c>
      <c r="AU179" s="216" t="s">
        <v>84</v>
      </c>
      <c r="AV179" s="13" t="s">
        <v>6</v>
      </c>
      <c r="AW179" s="13" t="s">
        <v>32</v>
      </c>
      <c r="AX179" s="13" t="s">
        <v>76</v>
      </c>
      <c r="AY179" s="216" t="s">
        <v>166</v>
      </c>
    </row>
    <row r="180" spans="2:51" s="13" customFormat="1" ht="22.5">
      <c r="B180" s="207"/>
      <c r="C180" s="208"/>
      <c r="D180" s="209" t="s">
        <v>175</v>
      </c>
      <c r="E180" s="210" t="s">
        <v>1</v>
      </c>
      <c r="F180" s="211" t="s">
        <v>1549</v>
      </c>
      <c r="G180" s="208"/>
      <c r="H180" s="210" t="s">
        <v>1</v>
      </c>
      <c r="I180" s="208"/>
      <c r="J180" s="208"/>
      <c r="K180" s="208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175</v>
      </c>
      <c r="AU180" s="216" t="s">
        <v>84</v>
      </c>
      <c r="AV180" s="13" t="s">
        <v>6</v>
      </c>
      <c r="AW180" s="13" t="s">
        <v>32</v>
      </c>
      <c r="AX180" s="13" t="s">
        <v>76</v>
      </c>
      <c r="AY180" s="216" t="s">
        <v>166</v>
      </c>
    </row>
    <row r="181" spans="2:51" s="13" customFormat="1" ht="11.25">
      <c r="B181" s="207"/>
      <c r="C181" s="208"/>
      <c r="D181" s="209" t="s">
        <v>175</v>
      </c>
      <c r="E181" s="210" t="s">
        <v>1</v>
      </c>
      <c r="F181" s="211" t="s">
        <v>1550</v>
      </c>
      <c r="G181" s="208"/>
      <c r="H181" s="210" t="s">
        <v>1</v>
      </c>
      <c r="I181" s="208"/>
      <c r="J181" s="208"/>
      <c r="K181" s="208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175</v>
      </c>
      <c r="AU181" s="216" t="s">
        <v>84</v>
      </c>
      <c r="AV181" s="13" t="s">
        <v>6</v>
      </c>
      <c r="AW181" s="13" t="s">
        <v>32</v>
      </c>
      <c r="AX181" s="13" t="s">
        <v>76</v>
      </c>
      <c r="AY181" s="216" t="s">
        <v>166</v>
      </c>
    </row>
    <row r="182" spans="2:51" s="14" customFormat="1" ht="11.25">
      <c r="B182" s="217"/>
      <c r="C182" s="218"/>
      <c r="D182" s="209" t="s">
        <v>175</v>
      </c>
      <c r="E182" s="219" t="s">
        <v>1</v>
      </c>
      <c r="F182" s="220" t="s">
        <v>6</v>
      </c>
      <c r="G182" s="218"/>
      <c r="H182" s="221">
        <v>1</v>
      </c>
      <c r="I182" s="218"/>
      <c r="J182" s="218"/>
      <c r="K182" s="218"/>
      <c r="L182" s="222"/>
      <c r="M182" s="223"/>
      <c r="N182" s="224"/>
      <c r="O182" s="224"/>
      <c r="P182" s="224"/>
      <c r="Q182" s="224"/>
      <c r="R182" s="224"/>
      <c r="S182" s="224"/>
      <c r="T182" s="225"/>
      <c r="AT182" s="226" t="s">
        <v>175</v>
      </c>
      <c r="AU182" s="226" t="s">
        <v>84</v>
      </c>
      <c r="AV182" s="14" t="s">
        <v>84</v>
      </c>
      <c r="AW182" s="14" t="s">
        <v>32</v>
      </c>
      <c r="AX182" s="14" t="s">
        <v>76</v>
      </c>
      <c r="AY182" s="226" t="s">
        <v>166</v>
      </c>
    </row>
    <row r="183" spans="2:51" s="15" customFormat="1" ht="11.25">
      <c r="B183" s="227"/>
      <c r="C183" s="228"/>
      <c r="D183" s="209" t="s">
        <v>175</v>
      </c>
      <c r="E183" s="229" t="s">
        <v>1</v>
      </c>
      <c r="F183" s="230" t="s">
        <v>178</v>
      </c>
      <c r="G183" s="228"/>
      <c r="H183" s="231">
        <v>1</v>
      </c>
      <c r="I183" s="228"/>
      <c r="J183" s="228"/>
      <c r="K183" s="228"/>
      <c r="L183" s="232"/>
      <c r="M183" s="233"/>
      <c r="N183" s="234"/>
      <c r="O183" s="234"/>
      <c r="P183" s="234"/>
      <c r="Q183" s="234"/>
      <c r="R183" s="234"/>
      <c r="S183" s="234"/>
      <c r="T183" s="235"/>
      <c r="AT183" s="236" t="s">
        <v>175</v>
      </c>
      <c r="AU183" s="236" t="s">
        <v>84</v>
      </c>
      <c r="AV183" s="15" t="s">
        <v>173</v>
      </c>
      <c r="AW183" s="15" t="s">
        <v>4</v>
      </c>
      <c r="AX183" s="15" t="s">
        <v>6</v>
      </c>
      <c r="AY183" s="236" t="s">
        <v>166</v>
      </c>
    </row>
    <row r="184" spans="2:63" s="12" customFormat="1" ht="22.9" customHeight="1">
      <c r="B184" s="179"/>
      <c r="C184" s="180"/>
      <c r="D184" s="181" t="s">
        <v>75</v>
      </c>
      <c r="E184" s="192" t="s">
        <v>1551</v>
      </c>
      <c r="F184" s="192" t="s">
        <v>124</v>
      </c>
      <c r="G184" s="180"/>
      <c r="H184" s="180"/>
      <c r="I184" s="180"/>
      <c r="J184" s="193">
        <f>BK184</f>
        <v>105002</v>
      </c>
      <c r="K184" s="180"/>
      <c r="L184" s="184"/>
      <c r="M184" s="185"/>
      <c r="N184" s="186"/>
      <c r="O184" s="186"/>
      <c r="P184" s="187">
        <f>SUM(P185:P197)</f>
        <v>0</v>
      </c>
      <c r="Q184" s="186"/>
      <c r="R184" s="187">
        <f>SUM(R185:R197)</f>
        <v>0</v>
      </c>
      <c r="S184" s="186"/>
      <c r="T184" s="188">
        <f>SUM(T185:T197)</f>
        <v>0</v>
      </c>
      <c r="AR184" s="189" t="s">
        <v>202</v>
      </c>
      <c r="AT184" s="190" t="s">
        <v>75</v>
      </c>
      <c r="AU184" s="190" t="s">
        <v>6</v>
      </c>
      <c r="AY184" s="189" t="s">
        <v>166</v>
      </c>
      <c r="BK184" s="191">
        <f>SUM(BK185:BK197)</f>
        <v>105002</v>
      </c>
    </row>
    <row r="185" spans="1:65" s="2" customFormat="1" ht="16.5" customHeight="1">
      <c r="A185" s="31"/>
      <c r="B185" s="32"/>
      <c r="C185" s="194" t="s">
        <v>179</v>
      </c>
      <c r="D185" s="194" t="s">
        <v>169</v>
      </c>
      <c r="E185" s="195" t="s">
        <v>1552</v>
      </c>
      <c r="F185" s="196" t="s">
        <v>1553</v>
      </c>
      <c r="G185" s="197" t="s">
        <v>1494</v>
      </c>
      <c r="H185" s="198">
        <v>1</v>
      </c>
      <c r="I185" s="199">
        <v>10000</v>
      </c>
      <c r="J185" s="199">
        <f>ROUND(I185*H185,2)</f>
        <v>10000</v>
      </c>
      <c r="K185" s="200"/>
      <c r="L185" s="36"/>
      <c r="M185" s="201" t="s">
        <v>1</v>
      </c>
      <c r="N185" s="202" t="s">
        <v>41</v>
      </c>
      <c r="O185" s="203">
        <v>0</v>
      </c>
      <c r="P185" s="203">
        <f>O185*H185</f>
        <v>0</v>
      </c>
      <c r="Q185" s="203">
        <v>0</v>
      </c>
      <c r="R185" s="203">
        <f>Q185*H185</f>
        <v>0</v>
      </c>
      <c r="S185" s="203">
        <v>0</v>
      </c>
      <c r="T185" s="204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05" t="s">
        <v>1495</v>
      </c>
      <c r="AT185" s="205" t="s">
        <v>169</v>
      </c>
      <c r="AU185" s="205" t="s">
        <v>84</v>
      </c>
      <c r="AY185" s="17" t="s">
        <v>166</v>
      </c>
      <c r="BE185" s="206">
        <f>IF(N185="základní",J185,0)</f>
        <v>10000</v>
      </c>
      <c r="BF185" s="206">
        <f>IF(N185="snížená",J185,0)</f>
        <v>0</v>
      </c>
      <c r="BG185" s="206">
        <f>IF(N185="zákl. přenesená",J185,0)</f>
        <v>0</v>
      </c>
      <c r="BH185" s="206">
        <f>IF(N185="sníž. přenesená",J185,0)</f>
        <v>0</v>
      </c>
      <c r="BI185" s="206">
        <f>IF(N185="nulová",J185,0)</f>
        <v>0</v>
      </c>
      <c r="BJ185" s="17" t="s">
        <v>6</v>
      </c>
      <c r="BK185" s="206">
        <f>ROUND(I185*H185,2)</f>
        <v>10000</v>
      </c>
      <c r="BL185" s="17" t="s">
        <v>1495</v>
      </c>
      <c r="BM185" s="205" t="s">
        <v>1554</v>
      </c>
    </row>
    <row r="186" spans="2:51" s="13" customFormat="1" ht="11.25">
      <c r="B186" s="207"/>
      <c r="C186" s="208"/>
      <c r="D186" s="209" t="s">
        <v>175</v>
      </c>
      <c r="E186" s="210" t="s">
        <v>1</v>
      </c>
      <c r="F186" s="211" t="s">
        <v>1555</v>
      </c>
      <c r="G186" s="208"/>
      <c r="H186" s="210" t="s">
        <v>1</v>
      </c>
      <c r="I186" s="208"/>
      <c r="J186" s="208"/>
      <c r="K186" s="208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175</v>
      </c>
      <c r="AU186" s="216" t="s">
        <v>84</v>
      </c>
      <c r="AV186" s="13" t="s">
        <v>6</v>
      </c>
      <c r="AW186" s="13" t="s">
        <v>32</v>
      </c>
      <c r="AX186" s="13" t="s">
        <v>76</v>
      </c>
      <c r="AY186" s="216" t="s">
        <v>166</v>
      </c>
    </row>
    <row r="187" spans="2:51" s="13" customFormat="1" ht="11.25">
      <c r="B187" s="207"/>
      <c r="C187" s="208"/>
      <c r="D187" s="209" t="s">
        <v>175</v>
      </c>
      <c r="E187" s="210" t="s">
        <v>1</v>
      </c>
      <c r="F187" s="211" t="s">
        <v>1556</v>
      </c>
      <c r="G187" s="208"/>
      <c r="H187" s="210" t="s">
        <v>1</v>
      </c>
      <c r="I187" s="208"/>
      <c r="J187" s="208"/>
      <c r="K187" s="208"/>
      <c r="L187" s="212"/>
      <c r="M187" s="213"/>
      <c r="N187" s="214"/>
      <c r="O187" s="214"/>
      <c r="P187" s="214"/>
      <c r="Q187" s="214"/>
      <c r="R187" s="214"/>
      <c r="S187" s="214"/>
      <c r="T187" s="215"/>
      <c r="AT187" s="216" t="s">
        <v>175</v>
      </c>
      <c r="AU187" s="216" t="s">
        <v>84</v>
      </c>
      <c r="AV187" s="13" t="s">
        <v>6</v>
      </c>
      <c r="AW187" s="13" t="s">
        <v>32</v>
      </c>
      <c r="AX187" s="13" t="s">
        <v>76</v>
      </c>
      <c r="AY187" s="216" t="s">
        <v>166</v>
      </c>
    </row>
    <row r="188" spans="2:51" s="13" customFormat="1" ht="11.25">
      <c r="B188" s="207"/>
      <c r="C188" s="208"/>
      <c r="D188" s="209" t="s">
        <v>175</v>
      </c>
      <c r="E188" s="210" t="s">
        <v>1</v>
      </c>
      <c r="F188" s="211" t="s">
        <v>1557</v>
      </c>
      <c r="G188" s="208"/>
      <c r="H188" s="210" t="s">
        <v>1</v>
      </c>
      <c r="I188" s="208"/>
      <c r="J188" s="208"/>
      <c r="K188" s="208"/>
      <c r="L188" s="212"/>
      <c r="M188" s="213"/>
      <c r="N188" s="214"/>
      <c r="O188" s="214"/>
      <c r="P188" s="214"/>
      <c r="Q188" s="214"/>
      <c r="R188" s="214"/>
      <c r="S188" s="214"/>
      <c r="T188" s="215"/>
      <c r="AT188" s="216" t="s">
        <v>175</v>
      </c>
      <c r="AU188" s="216" t="s">
        <v>84</v>
      </c>
      <c r="AV188" s="13" t="s">
        <v>6</v>
      </c>
      <c r="AW188" s="13" t="s">
        <v>32</v>
      </c>
      <c r="AX188" s="13" t="s">
        <v>76</v>
      </c>
      <c r="AY188" s="216" t="s">
        <v>166</v>
      </c>
    </row>
    <row r="189" spans="2:51" s="13" customFormat="1" ht="22.5">
      <c r="B189" s="207"/>
      <c r="C189" s="208"/>
      <c r="D189" s="209" t="s">
        <v>175</v>
      </c>
      <c r="E189" s="210" t="s">
        <v>1</v>
      </c>
      <c r="F189" s="211" t="s">
        <v>1558</v>
      </c>
      <c r="G189" s="208"/>
      <c r="H189" s="210" t="s">
        <v>1</v>
      </c>
      <c r="I189" s="208"/>
      <c r="J189" s="208"/>
      <c r="K189" s="208"/>
      <c r="L189" s="212"/>
      <c r="M189" s="213"/>
      <c r="N189" s="214"/>
      <c r="O189" s="214"/>
      <c r="P189" s="214"/>
      <c r="Q189" s="214"/>
      <c r="R189" s="214"/>
      <c r="S189" s="214"/>
      <c r="T189" s="215"/>
      <c r="AT189" s="216" t="s">
        <v>175</v>
      </c>
      <c r="AU189" s="216" t="s">
        <v>84</v>
      </c>
      <c r="AV189" s="13" t="s">
        <v>6</v>
      </c>
      <c r="AW189" s="13" t="s">
        <v>32</v>
      </c>
      <c r="AX189" s="13" t="s">
        <v>76</v>
      </c>
      <c r="AY189" s="216" t="s">
        <v>166</v>
      </c>
    </row>
    <row r="190" spans="2:51" s="13" customFormat="1" ht="22.5">
      <c r="B190" s="207"/>
      <c r="C190" s="208"/>
      <c r="D190" s="209" t="s">
        <v>175</v>
      </c>
      <c r="E190" s="210" t="s">
        <v>1</v>
      </c>
      <c r="F190" s="211" t="s">
        <v>1559</v>
      </c>
      <c r="G190" s="208"/>
      <c r="H190" s="210" t="s">
        <v>1</v>
      </c>
      <c r="I190" s="208"/>
      <c r="J190" s="208"/>
      <c r="K190" s="208"/>
      <c r="L190" s="212"/>
      <c r="M190" s="213"/>
      <c r="N190" s="214"/>
      <c r="O190" s="214"/>
      <c r="P190" s="214"/>
      <c r="Q190" s="214"/>
      <c r="R190" s="214"/>
      <c r="S190" s="214"/>
      <c r="T190" s="215"/>
      <c r="AT190" s="216" t="s">
        <v>175</v>
      </c>
      <c r="AU190" s="216" t="s">
        <v>84</v>
      </c>
      <c r="AV190" s="13" t="s">
        <v>6</v>
      </c>
      <c r="AW190" s="13" t="s">
        <v>32</v>
      </c>
      <c r="AX190" s="13" t="s">
        <v>76</v>
      </c>
      <c r="AY190" s="216" t="s">
        <v>166</v>
      </c>
    </row>
    <row r="191" spans="2:51" s="13" customFormat="1" ht="22.5">
      <c r="B191" s="207"/>
      <c r="C191" s="208"/>
      <c r="D191" s="209" t="s">
        <v>175</v>
      </c>
      <c r="E191" s="210" t="s">
        <v>1</v>
      </c>
      <c r="F191" s="211" t="s">
        <v>1560</v>
      </c>
      <c r="G191" s="208"/>
      <c r="H191" s="210" t="s">
        <v>1</v>
      </c>
      <c r="I191" s="208"/>
      <c r="J191" s="208"/>
      <c r="K191" s="208"/>
      <c r="L191" s="212"/>
      <c r="M191" s="213"/>
      <c r="N191" s="214"/>
      <c r="O191" s="214"/>
      <c r="P191" s="214"/>
      <c r="Q191" s="214"/>
      <c r="R191" s="214"/>
      <c r="S191" s="214"/>
      <c r="T191" s="215"/>
      <c r="AT191" s="216" t="s">
        <v>175</v>
      </c>
      <c r="AU191" s="216" t="s">
        <v>84</v>
      </c>
      <c r="AV191" s="13" t="s">
        <v>6</v>
      </c>
      <c r="AW191" s="13" t="s">
        <v>32</v>
      </c>
      <c r="AX191" s="13" t="s">
        <v>76</v>
      </c>
      <c r="AY191" s="216" t="s">
        <v>166</v>
      </c>
    </row>
    <row r="192" spans="2:51" s="13" customFormat="1" ht="11.25">
      <c r="B192" s="207"/>
      <c r="C192" s="208"/>
      <c r="D192" s="209" t="s">
        <v>175</v>
      </c>
      <c r="E192" s="210" t="s">
        <v>1</v>
      </c>
      <c r="F192" s="211" t="s">
        <v>1561</v>
      </c>
      <c r="G192" s="208"/>
      <c r="H192" s="210" t="s">
        <v>1</v>
      </c>
      <c r="I192" s="208"/>
      <c r="J192" s="208"/>
      <c r="K192" s="208"/>
      <c r="L192" s="212"/>
      <c r="M192" s="213"/>
      <c r="N192" s="214"/>
      <c r="O192" s="214"/>
      <c r="P192" s="214"/>
      <c r="Q192" s="214"/>
      <c r="R192" s="214"/>
      <c r="S192" s="214"/>
      <c r="T192" s="215"/>
      <c r="AT192" s="216" t="s">
        <v>175</v>
      </c>
      <c r="AU192" s="216" t="s">
        <v>84</v>
      </c>
      <c r="AV192" s="13" t="s">
        <v>6</v>
      </c>
      <c r="AW192" s="13" t="s">
        <v>32</v>
      </c>
      <c r="AX192" s="13" t="s">
        <v>76</v>
      </c>
      <c r="AY192" s="216" t="s">
        <v>166</v>
      </c>
    </row>
    <row r="193" spans="2:51" s="14" customFormat="1" ht="11.25">
      <c r="B193" s="217"/>
      <c r="C193" s="218"/>
      <c r="D193" s="209" t="s">
        <v>175</v>
      </c>
      <c r="E193" s="219" t="s">
        <v>1</v>
      </c>
      <c r="F193" s="220" t="s">
        <v>6</v>
      </c>
      <c r="G193" s="218"/>
      <c r="H193" s="221">
        <v>1</v>
      </c>
      <c r="I193" s="218"/>
      <c r="J193" s="218"/>
      <c r="K193" s="218"/>
      <c r="L193" s="222"/>
      <c r="M193" s="223"/>
      <c r="N193" s="224"/>
      <c r="O193" s="224"/>
      <c r="P193" s="224"/>
      <c r="Q193" s="224"/>
      <c r="R193" s="224"/>
      <c r="S193" s="224"/>
      <c r="T193" s="225"/>
      <c r="AT193" s="226" t="s">
        <v>175</v>
      </c>
      <c r="AU193" s="226" t="s">
        <v>84</v>
      </c>
      <c r="AV193" s="14" t="s">
        <v>84</v>
      </c>
      <c r="AW193" s="14" t="s">
        <v>32</v>
      </c>
      <c r="AX193" s="14" t="s">
        <v>76</v>
      </c>
      <c r="AY193" s="226" t="s">
        <v>166</v>
      </c>
    </row>
    <row r="194" spans="2:51" s="15" customFormat="1" ht="11.25">
      <c r="B194" s="227"/>
      <c r="C194" s="228"/>
      <c r="D194" s="209" t="s">
        <v>175</v>
      </c>
      <c r="E194" s="229" t="s">
        <v>1</v>
      </c>
      <c r="F194" s="230" t="s">
        <v>178</v>
      </c>
      <c r="G194" s="228"/>
      <c r="H194" s="231">
        <v>1</v>
      </c>
      <c r="I194" s="228"/>
      <c r="J194" s="228"/>
      <c r="K194" s="228"/>
      <c r="L194" s="232"/>
      <c r="M194" s="233"/>
      <c r="N194" s="234"/>
      <c r="O194" s="234"/>
      <c r="P194" s="234"/>
      <c r="Q194" s="234"/>
      <c r="R194" s="234"/>
      <c r="S194" s="234"/>
      <c r="T194" s="235"/>
      <c r="AT194" s="236" t="s">
        <v>175</v>
      </c>
      <c r="AU194" s="236" t="s">
        <v>84</v>
      </c>
      <c r="AV194" s="15" t="s">
        <v>173</v>
      </c>
      <c r="AW194" s="15" t="s">
        <v>4</v>
      </c>
      <c r="AX194" s="15" t="s">
        <v>6</v>
      </c>
      <c r="AY194" s="236" t="s">
        <v>166</v>
      </c>
    </row>
    <row r="195" spans="1:65" s="2" customFormat="1" ht="16.5" customHeight="1">
      <c r="A195" s="31"/>
      <c r="B195" s="32"/>
      <c r="C195" s="194" t="s">
        <v>215</v>
      </c>
      <c r="D195" s="194" t="s">
        <v>169</v>
      </c>
      <c r="E195" s="195" t="s">
        <v>1562</v>
      </c>
      <c r="F195" s="196" t="s">
        <v>1563</v>
      </c>
      <c r="G195" s="197" t="s">
        <v>1494</v>
      </c>
      <c r="H195" s="198">
        <v>1</v>
      </c>
      <c r="I195" s="199">
        <v>1</v>
      </c>
      <c r="J195" s="199">
        <f>ROUND(I195*H195,2)</f>
        <v>1</v>
      </c>
      <c r="K195" s="200"/>
      <c r="L195" s="36"/>
      <c r="M195" s="201" t="s">
        <v>1</v>
      </c>
      <c r="N195" s="202" t="s">
        <v>41</v>
      </c>
      <c r="O195" s="203">
        <v>0</v>
      </c>
      <c r="P195" s="203">
        <f>O195*H195</f>
        <v>0</v>
      </c>
      <c r="Q195" s="203">
        <v>0</v>
      </c>
      <c r="R195" s="203">
        <f>Q195*H195</f>
        <v>0</v>
      </c>
      <c r="S195" s="203">
        <v>0</v>
      </c>
      <c r="T195" s="204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05" t="s">
        <v>1495</v>
      </c>
      <c r="AT195" s="205" t="s">
        <v>169</v>
      </c>
      <c r="AU195" s="205" t="s">
        <v>84</v>
      </c>
      <c r="AY195" s="17" t="s">
        <v>166</v>
      </c>
      <c r="BE195" s="206">
        <f>IF(N195="základní",J195,0)</f>
        <v>1</v>
      </c>
      <c r="BF195" s="206">
        <f>IF(N195="snížená",J195,0)</f>
        <v>0</v>
      </c>
      <c r="BG195" s="206">
        <f>IF(N195="zákl. přenesená",J195,0)</f>
        <v>0</v>
      </c>
      <c r="BH195" s="206">
        <f>IF(N195="sníž. přenesená",J195,0)</f>
        <v>0</v>
      </c>
      <c r="BI195" s="206">
        <f>IF(N195="nulová",J195,0)</f>
        <v>0</v>
      </c>
      <c r="BJ195" s="17" t="s">
        <v>6</v>
      </c>
      <c r="BK195" s="206">
        <f>ROUND(I195*H195,2)</f>
        <v>1</v>
      </c>
      <c r="BL195" s="17" t="s">
        <v>1495</v>
      </c>
      <c r="BM195" s="205" t="s">
        <v>1564</v>
      </c>
    </row>
    <row r="196" spans="1:65" s="2" customFormat="1" ht="16.5" customHeight="1">
      <c r="A196" s="31"/>
      <c r="B196" s="32"/>
      <c r="C196" s="194" t="s">
        <v>220</v>
      </c>
      <c r="D196" s="194" t="s">
        <v>169</v>
      </c>
      <c r="E196" s="195" t="s">
        <v>1565</v>
      </c>
      <c r="F196" s="196" t="s">
        <v>1566</v>
      </c>
      <c r="G196" s="197" t="s">
        <v>1494</v>
      </c>
      <c r="H196" s="198">
        <v>1</v>
      </c>
      <c r="I196" s="199">
        <v>95000</v>
      </c>
      <c r="J196" s="199">
        <f>ROUND(I196*H196,2)</f>
        <v>95000</v>
      </c>
      <c r="K196" s="200"/>
      <c r="L196" s="36"/>
      <c r="M196" s="201" t="s">
        <v>1</v>
      </c>
      <c r="N196" s="202" t="s">
        <v>41</v>
      </c>
      <c r="O196" s="203">
        <v>0</v>
      </c>
      <c r="P196" s="203">
        <f>O196*H196</f>
        <v>0</v>
      </c>
      <c r="Q196" s="203">
        <v>0</v>
      </c>
      <c r="R196" s="203">
        <f>Q196*H196</f>
        <v>0</v>
      </c>
      <c r="S196" s="203">
        <v>0</v>
      </c>
      <c r="T196" s="204">
        <f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205" t="s">
        <v>1495</v>
      </c>
      <c r="AT196" s="205" t="s">
        <v>169</v>
      </c>
      <c r="AU196" s="205" t="s">
        <v>84</v>
      </c>
      <c r="AY196" s="17" t="s">
        <v>166</v>
      </c>
      <c r="BE196" s="206">
        <f>IF(N196="základní",J196,0)</f>
        <v>95000</v>
      </c>
      <c r="BF196" s="206">
        <f>IF(N196="snížená",J196,0)</f>
        <v>0</v>
      </c>
      <c r="BG196" s="206">
        <f>IF(N196="zákl. přenesená",J196,0)</f>
        <v>0</v>
      </c>
      <c r="BH196" s="206">
        <f>IF(N196="sníž. přenesená",J196,0)</f>
        <v>0</v>
      </c>
      <c r="BI196" s="206">
        <f>IF(N196="nulová",J196,0)</f>
        <v>0</v>
      </c>
      <c r="BJ196" s="17" t="s">
        <v>6</v>
      </c>
      <c r="BK196" s="206">
        <f>ROUND(I196*H196,2)</f>
        <v>95000</v>
      </c>
      <c r="BL196" s="17" t="s">
        <v>1495</v>
      </c>
      <c r="BM196" s="205" t="s">
        <v>1567</v>
      </c>
    </row>
    <row r="197" spans="1:65" s="2" customFormat="1" ht="16.5" customHeight="1">
      <c r="A197" s="31"/>
      <c r="B197" s="32"/>
      <c r="C197" s="194" t="s">
        <v>192</v>
      </c>
      <c r="D197" s="194" t="s">
        <v>169</v>
      </c>
      <c r="E197" s="195" t="s">
        <v>1568</v>
      </c>
      <c r="F197" s="196" t="s">
        <v>1569</v>
      </c>
      <c r="G197" s="197" t="s">
        <v>1494</v>
      </c>
      <c r="H197" s="198">
        <v>1</v>
      </c>
      <c r="I197" s="199">
        <v>1</v>
      </c>
      <c r="J197" s="199">
        <f>ROUND(I197*H197,2)</f>
        <v>1</v>
      </c>
      <c r="K197" s="200"/>
      <c r="L197" s="36"/>
      <c r="M197" s="247" t="s">
        <v>1</v>
      </c>
      <c r="N197" s="248" t="s">
        <v>41</v>
      </c>
      <c r="O197" s="249">
        <v>0</v>
      </c>
      <c r="P197" s="249">
        <f>O197*H197</f>
        <v>0</v>
      </c>
      <c r="Q197" s="249">
        <v>0</v>
      </c>
      <c r="R197" s="249">
        <f>Q197*H197</f>
        <v>0</v>
      </c>
      <c r="S197" s="249">
        <v>0</v>
      </c>
      <c r="T197" s="250">
        <f>S197*H197</f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205" t="s">
        <v>1495</v>
      </c>
      <c r="AT197" s="205" t="s">
        <v>169</v>
      </c>
      <c r="AU197" s="205" t="s">
        <v>84</v>
      </c>
      <c r="AY197" s="17" t="s">
        <v>166</v>
      </c>
      <c r="BE197" s="206">
        <f>IF(N197="základní",J197,0)</f>
        <v>1</v>
      </c>
      <c r="BF197" s="206">
        <f>IF(N197="snížená",J197,0)</f>
        <v>0</v>
      </c>
      <c r="BG197" s="206">
        <f>IF(N197="zákl. přenesená",J197,0)</f>
        <v>0</v>
      </c>
      <c r="BH197" s="206">
        <f>IF(N197="sníž. přenesená",J197,0)</f>
        <v>0</v>
      </c>
      <c r="BI197" s="206">
        <f>IF(N197="nulová",J197,0)</f>
        <v>0</v>
      </c>
      <c r="BJ197" s="17" t="s">
        <v>6</v>
      </c>
      <c r="BK197" s="206">
        <f>ROUND(I197*H197,2)</f>
        <v>1</v>
      </c>
      <c r="BL197" s="17" t="s">
        <v>1495</v>
      </c>
      <c r="BM197" s="205" t="s">
        <v>1570</v>
      </c>
    </row>
    <row r="198" spans="1:31" s="2" customFormat="1" ht="6.95" customHeight="1">
      <c r="A198" s="31"/>
      <c r="B198" s="51"/>
      <c r="C198" s="52"/>
      <c r="D198" s="52"/>
      <c r="E198" s="52"/>
      <c r="F198" s="52"/>
      <c r="G198" s="52"/>
      <c r="H198" s="52"/>
      <c r="I198" s="52"/>
      <c r="J198" s="52"/>
      <c r="K198" s="52"/>
      <c r="L198" s="36"/>
      <c r="M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</row>
  </sheetData>
  <sheetProtection algorithmName="SHA-512" hashValue="rEJsIbEmdmvZTXslahgqxsNxqLstuGoy4Y+n2xJpRUblNgOjcDZJ47VbHjS3CvRMonyBLnBEzYHjTe1sW9kxPg==" saltValue="t0VSTlM7t1PDiGCa6t2i7UXsMgebrxi/Y4UgpeRQPiZjO5/LeBYbrJDUmnq065MO308EKIF0M3IOMJQNBBiYtw==" spinCount="100000" sheet="1" objects="1" scenarios="1" formatColumns="0" formatRows="0" autoFilter="0"/>
  <autoFilter ref="C124:K197"/>
  <mergeCells count="8">
    <mergeCell ref="E115:H115"/>
    <mergeCell ref="E117:H117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2"/>
    </row>
    <row r="2" spans="12:46" s="1" customFormat="1" ht="36.95" customHeight="1"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AT2" s="17" t="s">
        <v>89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20"/>
      <c r="AT3" s="17" t="s">
        <v>84</v>
      </c>
    </row>
    <row r="4" spans="2:46" s="1" customFormat="1" ht="24.95" customHeight="1">
      <c r="B4" s="20"/>
      <c r="D4" s="114" t="s">
        <v>118</v>
      </c>
      <c r="L4" s="20"/>
      <c r="M4" s="115" t="s">
        <v>11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6" t="s">
        <v>15</v>
      </c>
      <c r="L6" s="20"/>
    </row>
    <row r="7" spans="2:12" s="1" customFormat="1" ht="16.5" customHeight="1">
      <c r="B7" s="20"/>
      <c r="E7" s="294" t="str">
        <f>'Rekapitulace stavby'!K6</f>
        <v>Nemocnice Cheb, 2 izolační boxy v oddělení JIP Interna</v>
      </c>
      <c r="F7" s="295"/>
      <c r="G7" s="295"/>
      <c r="H7" s="295"/>
      <c r="L7" s="20"/>
    </row>
    <row r="8" spans="2:12" s="1" customFormat="1" ht="12" customHeight="1">
      <c r="B8" s="20"/>
      <c r="D8" s="116" t="s">
        <v>119</v>
      </c>
      <c r="L8" s="20"/>
    </row>
    <row r="9" spans="1:31" s="2" customFormat="1" ht="16.5" customHeight="1">
      <c r="A9" s="31"/>
      <c r="B9" s="36"/>
      <c r="C9" s="31"/>
      <c r="D9" s="31"/>
      <c r="E9" s="294" t="s">
        <v>120</v>
      </c>
      <c r="F9" s="296"/>
      <c r="G9" s="296"/>
      <c r="H9" s="296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16" t="s">
        <v>121</v>
      </c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6.5" customHeight="1">
      <c r="A11" s="31"/>
      <c r="B11" s="36"/>
      <c r="C11" s="31"/>
      <c r="D11" s="31"/>
      <c r="E11" s="297" t="s">
        <v>122</v>
      </c>
      <c r="F11" s="296"/>
      <c r="G11" s="296"/>
      <c r="H11" s="296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1.25">
      <c r="A12" s="31"/>
      <c r="B12" s="36"/>
      <c r="C12" s="31"/>
      <c r="D12" s="31"/>
      <c r="E12" s="31"/>
      <c r="F12" s="31"/>
      <c r="G12" s="31"/>
      <c r="H12" s="31"/>
      <c r="I12" s="31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2" customHeight="1">
      <c r="A13" s="31"/>
      <c r="B13" s="36"/>
      <c r="C13" s="31"/>
      <c r="D13" s="116" t="s">
        <v>17</v>
      </c>
      <c r="E13" s="31"/>
      <c r="F13" s="107" t="s">
        <v>1</v>
      </c>
      <c r="G13" s="31"/>
      <c r="H13" s="31"/>
      <c r="I13" s="116" t="s">
        <v>18</v>
      </c>
      <c r="J13" s="107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16" t="s">
        <v>19</v>
      </c>
      <c r="E14" s="31"/>
      <c r="F14" s="107" t="s">
        <v>14</v>
      </c>
      <c r="G14" s="31"/>
      <c r="H14" s="31"/>
      <c r="I14" s="116" t="s">
        <v>20</v>
      </c>
      <c r="J14" s="117" t="str">
        <f>'Rekapitulace stavby'!AN8</f>
        <v>29. 3. 2021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0.9" customHeight="1">
      <c r="A15" s="31"/>
      <c r="B15" s="36"/>
      <c r="C15" s="31"/>
      <c r="D15" s="31"/>
      <c r="E15" s="31"/>
      <c r="F15" s="31"/>
      <c r="G15" s="31"/>
      <c r="H15" s="31"/>
      <c r="I15" s="31"/>
      <c r="J15" s="31"/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2" customHeight="1">
      <c r="A16" s="31"/>
      <c r="B16" s="36"/>
      <c r="C16" s="31"/>
      <c r="D16" s="116" t="s">
        <v>22</v>
      </c>
      <c r="E16" s="31"/>
      <c r="F16" s="31"/>
      <c r="G16" s="31"/>
      <c r="H16" s="31"/>
      <c r="I16" s="116" t="s">
        <v>23</v>
      </c>
      <c r="J16" s="107" t="s">
        <v>1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">
        <v>24</v>
      </c>
      <c r="F17" s="31"/>
      <c r="G17" s="31"/>
      <c r="H17" s="31"/>
      <c r="I17" s="116" t="s">
        <v>25</v>
      </c>
      <c r="J17" s="107" t="s">
        <v>1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31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6" t="s">
        <v>26</v>
      </c>
      <c r="E19" s="31"/>
      <c r="F19" s="31"/>
      <c r="G19" s="31"/>
      <c r="H19" s="31"/>
      <c r="I19" s="116" t="s">
        <v>23</v>
      </c>
      <c r="J19" s="107" t="s">
        <v>27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107" t="s">
        <v>28</v>
      </c>
      <c r="F20" s="31"/>
      <c r="G20" s="31"/>
      <c r="H20" s="31"/>
      <c r="I20" s="116" t="s">
        <v>25</v>
      </c>
      <c r="J20" s="107" t="s">
        <v>29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31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6" t="s">
        <v>30</v>
      </c>
      <c r="E22" s="31"/>
      <c r="F22" s="31"/>
      <c r="G22" s="31"/>
      <c r="H22" s="31"/>
      <c r="I22" s="116" t="s">
        <v>23</v>
      </c>
      <c r="J22" s="107" t="s">
        <v>1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">
        <v>31</v>
      </c>
      <c r="F23" s="31"/>
      <c r="G23" s="31"/>
      <c r="H23" s="31"/>
      <c r="I23" s="116" t="s">
        <v>25</v>
      </c>
      <c r="J23" s="107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6" t="s">
        <v>33</v>
      </c>
      <c r="E25" s="31"/>
      <c r="F25" s="31"/>
      <c r="G25" s="31"/>
      <c r="H25" s="31"/>
      <c r="I25" s="116" t="s">
        <v>23</v>
      </c>
      <c r="J25" s="107" t="s">
        <v>1</v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">
        <v>34</v>
      </c>
      <c r="F26" s="31"/>
      <c r="G26" s="31"/>
      <c r="H26" s="31"/>
      <c r="I26" s="116" t="s">
        <v>25</v>
      </c>
      <c r="J26" s="107" t="s">
        <v>1</v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31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6" t="s">
        <v>35</v>
      </c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18"/>
      <c r="B29" s="119"/>
      <c r="C29" s="118"/>
      <c r="D29" s="118"/>
      <c r="E29" s="298" t="s">
        <v>1</v>
      </c>
      <c r="F29" s="298"/>
      <c r="G29" s="298"/>
      <c r="H29" s="298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31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1"/>
      <c r="E31" s="121"/>
      <c r="F31" s="121"/>
      <c r="G31" s="121"/>
      <c r="H31" s="121"/>
      <c r="I31" s="121"/>
      <c r="J31" s="121"/>
      <c r="K31" s="12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107" t="s">
        <v>123</v>
      </c>
      <c r="E32" s="31"/>
      <c r="F32" s="31"/>
      <c r="G32" s="31"/>
      <c r="H32" s="31"/>
      <c r="I32" s="31"/>
      <c r="J32" s="122">
        <f>J98</f>
        <v>1647978.0000000002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3" t="s">
        <v>124</v>
      </c>
      <c r="E33" s="31"/>
      <c r="F33" s="31"/>
      <c r="G33" s="31"/>
      <c r="H33" s="31"/>
      <c r="I33" s="31"/>
      <c r="J33" s="122">
        <f>J120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25.35" customHeight="1">
      <c r="A34" s="31"/>
      <c r="B34" s="36"/>
      <c r="C34" s="31"/>
      <c r="D34" s="124" t="s">
        <v>36</v>
      </c>
      <c r="E34" s="31"/>
      <c r="F34" s="31"/>
      <c r="G34" s="31"/>
      <c r="H34" s="31"/>
      <c r="I34" s="31"/>
      <c r="J34" s="125">
        <f>ROUND(J32+J33,2)</f>
        <v>1647978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6.95" customHeight="1">
      <c r="A35" s="31"/>
      <c r="B35" s="36"/>
      <c r="C35" s="31"/>
      <c r="D35" s="121"/>
      <c r="E35" s="121"/>
      <c r="F35" s="121"/>
      <c r="G35" s="121"/>
      <c r="H35" s="121"/>
      <c r="I35" s="121"/>
      <c r="J35" s="121"/>
      <c r="K35" s="12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31"/>
      <c r="F36" s="126" t="s">
        <v>38</v>
      </c>
      <c r="G36" s="31"/>
      <c r="H36" s="31"/>
      <c r="I36" s="126" t="s">
        <v>37</v>
      </c>
      <c r="J36" s="126" t="s">
        <v>39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>
      <c r="A37" s="31"/>
      <c r="B37" s="36"/>
      <c r="C37" s="31"/>
      <c r="D37" s="127" t="s">
        <v>40</v>
      </c>
      <c r="E37" s="116" t="s">
        <v>41</v>
      </c>
      <c r="F37" s="128">
        <f>ROUND((SUM(BE120:BE121)+SUM(BE143:BE393)),2)</f>
        <v>1647978</v>
      </c>
      <c r="G37" s="31"/>
      <c r="H37" s="31"/>
      <c r="I37" s="129">
        <v>0.21</v>
      </c>
      <c r="J37" s="128">
        <f>ROUND(((SUM(BE120:BE121)+SUM(BE143:BE393))*I37),2)</f>
        <v>346075.38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6"/>
      <c r="C38" s="31"/>
      <c r="D38" s="31"/>
      <c r="E38" s="116" t="s">
        <v>42</v>
      </c>
      <c r="F38" s="128">
        <f>ROUND((SUM(BF120:BF121)+SUM(BF143:BF393)),2)</f>
        <v>0</v>
      </c>
      <c r="G38" s="31"/>
      <c r="H38" s="31"/>
      <c r="I38" s="129">
        <v>0.15</v>
      </c>
      <c r="J38" s="128">
        <f>ROUND(((SUM(BF120:BF121)+SUM(BF143:BF393))*I38),2)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customHeight="1" hidden="1">
      <c r="A39" s="31"/>
      <c r="B39" s="36"/>
      <c r="C39" s="31"/>
      <c r="D39" s="31"/>
      <c r="E39" s="116" t="s">
        <v>43</v>
      </c>
      <c r="F39" s="128">
        <f>ROUND((SUM(BG120:BG121)+SUM(BG143:BG393)),2)</f>
        <v>0</v>
      </c>
      <c r="G39" s="31"/>
      <c r="H39" s="31"/>
      <c r="I39" s="129">
        <v>0.21</v>
      </c>
      <c r="J39" s="128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 hidden="1">
      <c r="A40" s="31"/>
      <c r="B40" s="36"/>
      <c r="C40" s="31"/>
      <c r="D40" s="31"/>
      <c r="E40" s="116" t="s">
        <v>44</v>
      </c>
      <c r="F40" s="128">
        <f>ROUND((SUM(BH120:BH121)+SUM(BH143:BH393)),2)</f>
        <v>0</v>
      </c>
      <c r="G40" s="31"/>
      <c r="H40" s="31"/>
      <c r="I40" s="129">
        <v>0.15</v>
      </c>
      <c r="J40" s="128">
        <f>0</f>
        <v>0</v>
      </c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14.45" customHeight="1" hidden="1">
      <c r="A41" s="31"/>
      <c r="B41" s="36"/>
      <c r="C41" s="31"/>
      <c r="D41" s="31"/>
      <c r="E41" s="116" t="s">
        <v>45</v>
      </c>
      <c r="F41" s="128">
        <f>ROUND((SUM(BI120:BI121)+SUM(BI143:BI393)),2)</f>
        <v>0</v>
      </c>
      <c r="G41" s="31"/>
      <c r="H41" s="31"/>
      <c r="I41" s="129">
        <v>0</v>
      </c>
      <c r="J41" s="128">
        <f>0</f>
        <v>0</v>
      </c>
      <c r="K41" s="31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6.95" customHeight="1">
      <c r="A42" s="31"/>
      <c r="B42" s="36"/>
      <c r="C42" s="31"/>
      <c r="D42" s="31"/>
      <c r="E42" s="31"/>
      <c r="F42" s="31"/>
      <c r="G42" s="31"/>
      <c r="H42" s="31"/>
      <c r="I42" s="31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2" customFormat="1" ht="25.35" customHeight="1">
      <c r="A43" s="31"/>
      <c r="B43" s="36"/>
      <c r="C43" s="130"/>
      <c r="D43" s="131" t="s">
        <v>46</v>
      </c>
      <c r="E43" s="132"/>
      <c r="F43" s="132"/>
      <c r="G43" s="133" t="s">
        <v>47</v>
      </c>
      <c r="H43" s="134" t="s">
        <v>48</v>
      </c>
      <c r="I43" s="132"/>
      <c r="J43" s="135">
        <f>SUM(J34:J41)</f>
        <v>1994053.38</v>
      </c>
      <c r="K43" s="136"/>
      <c r="L43" s="48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s="2" customFormat="1" ht="14.45" customHeight="1">
      <c r="A44" s="31"/>
      <c r="B44" s="36"/>
      <c r="C44" s="31"/>
      <c r="D44" s="31"/>
      <c r="E44" s="31"/>
      <c r="F44" s="31"/>
      <c r="G44" s="31"/>
      <c r="H44" s="31"/>
      <c r="I44" s="31"/>
      <c r="J44" s="31"/>
      <c r="K44" s="31"/>
      <c r="L44" s="48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8"/>
      <c r="D50" s="137" t="s">
        <v>49</v>
      </c>
      <c r="E50" s="138"/>
      <c r="F50" s="138"/>
      <c r="G50" s="137" t="s">
        <v>50</v>
      </c>
      <c r="H50" s="138"/>
      <c r="I50" s="138"/>
      <c r="J50" s="138"/>
      <c r="K50" s="138"/>
      <c r="L50" s="4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1"/>
      <c r="B61" s="36"/>
      <c r="C61" s="31"/>
      <c r="D61" s="139" t="s">
        <v>51</v>
      </c>
      <c r="E61" s="140"/>
      <c r="F61" s="141" t="s">
        <v>52</v>
      </c>
      <c r="G61" s="139" t="s">
        <v>51</v>
      </c>
      <c r="H61" s="140"/>
      <c r="I61" s="140"/>
      <c r="J61" s="142" t="s">
        <v>52</v>
      </c>
      <c r="K61" s="140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1"/>
      <c r="B65" s="36"/>
      <c r="C65" s="31"/>
      <c r="D65" s="137" t="s">
        <v>53</v>
      </c>
      <c r="E65" s="143"/>
      <c r="F65" s="143"/>
      <c r="G65" s="137" t="s">
        <v>54</v>
      </c>
      <c r="H65" s="143"/>
      <c r="I65" s="143"/>
      <c r="J65" s="143"/>
      <c r="K65" s="143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1"/>
      <c r="B76" s="36"/>
      <c r="C76" s="31"/>
      <c r="D76" s="139" t="s">
        <v>51</v>
      </c>
      <c r="E76" s="140"/>
      <c r="F76" s="141" t="s">
        <v>52</v>
      </c>
      <c r="G76" s="139" t="s">
        <v>51</v>
      </c>
      <c r="H76" s="140"/>
      <c r="I76" s="140"/>
      <c r="J76" s="142" t="s">
        <v>52</v>
      </c>
      <c r="K76" s="140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3" t="s">
        <v>125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99" t="str">
        <f>E7</f>
        <v>Nemocnice Cheb, 2 izolační boxy v oddělení JIP Interna</v>
      </c>
      <c r="F85" s="300"/>
      <c r="G85" s="300"/>
      <c r="H85" s="300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2:12" s="1" customFormat="1" ht="12" customHeight="1">
      <c r="B86" s="21"/>
      <c r="C86" s="28" t="s">
        <v>119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1"/>
      <c r="B87" s="32"/>
      <c r="C87" s="33"/>
      <c r="D87" s="33"/>
      <c r="E87" s="299" t="s">
        <v>120</v>
      </c>
      <c r="F87" s="301"/>
      <c r="G87" s="301"/>
      <c r="H87" s="301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8" t="s">
        <v>121</v>
      </c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59" t="str">
        <f>E11</f>
        <v>D1_01_1 - Stavební</v>
      </c>
      <c r="F89" s="301"/>
      <c r="G89" s="301"/>
      <c r="H89" s="301"/>
      <c r="I89" s="33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8" t="s">
        <v>19</v>
      </c>
      <c r="D91" s="33"/>
      <c r="E91" s="33"/>
      <c r="F91" s="26" t="str">
        <f>F14</f>
        <v>Cheb</v>
      </c>
      <c r="G91" s="33"/>
      <c r="H91" s="33"/>
      <c r="I91" s="28" t="s">
        <v>20</v>
      </c>
      <c r="J91" s="63" t="str">
        <f>IF(J14="","",J14)</f>
        <v>29. 3. 2021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25.7" customHeight="1">
      <c r="A93" s="31"/>
      <c r="B93" s="32"/>
      <c r="C93" s="28" t="s">
        <v>22</v>
      </c>
      <c r="D93" s="33"/>
      <c r="E93" s="33"/>
      <c r="F93" s="26" t="str">
        <f>E17</f>
        <v>Karlovarská krajská nemocnice a.s.</v>
      </c>
      <c r="G93" s="33"/>
      <c r="H93" s="33"/>
      <c r="I93" s="28" t="s">
        <v>30</v>
      </c>
      <c r="J93" s="29" t="str">
        <f>E23</f>
        <v>Penta Projekt s.r.o., Mrštíkova 12, Jihlava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8" t="s">
        <v>26</v>
      </c>
      <c r="D94" s="33"/>
      <c r="E94" s="33"/>
      <c r="F94" s="26" t="str">
        <f>IF(E20="","",E20)</f>
        <v>STASKO plus,spol. s r.o.,Rolavská 10,K.Vary</v>
      </c>
      <c r="G94" s="33"/>
      <c r="H94" s="33"/>
      <c r="I94" s="28" t="s">
        <v>33</v>
      </c>
      <c r="J94" s="29" t="str">
        <f>E26</f>
        <v>Ing. Avuk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48" t="s">
        <v>126</v>
      </c>
      <c r="D96" s="149"/>
      <c r="E96" s="149"/>
      <c r="F96" s="149"/>
      <c r="G96" s="149"/>
      <c r="H96" s="149"/>
      <c r="I96" s="149"/>
      <c r="J96" s="150" t="s">
        <v>127</v>
      </c>
      <c r="K96" s="149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31" s="2" customFormat="1" ht="10.35" customHeight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51" t="s">
        <v>128</v>
      </c>
      <c r="D98" s="33"/>
      <c r="E98" s="33"/>
      <c r="F98" s="33"/>
      <c r="G98" s="33"/>
      <c r="H98" s="33"/>
      <c r="I98" s="33"/>
      <c r="J98" s="81">
        <f>J143</f>
        <v>1647978.0000000002</v>
      </c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7" t="s">
        <v>129</v>
      </c>
    </row>
    <row r="99" spans="2:12" s="9" customFormat="1" ht="24.95" customHeight="1">
      <c r="B99" s="152"/>
      <c r="C99" s="153"/>
      <c r="D99" s="154" t="s">
        <v>130</v>
      </c>
      <c r="E99" s="155"/>
      <c r="F99" s="155"/>
      <c r="G99" s="155"/>
      <c r="H99" s="155"/>
      <c r="I99" s="155"/>
      <c r="J99" s="156">
        <f>J144</f>
        <v>139905.5</v>
      </c>
      <c r="K99" s="153"/>
      <c r="L99" s="157"/>
    </row>
    <row r="100" spans="2:12" s="10" customFormat="1" ht="19.9" customHeight="1">
      <c r="B100" s="158"/>
      <c r="C100" s="101"/>
      <c r="D100" s="159" t="s">
        <v>131</v>
      </c>
      <c r="E100" s="160"/>
      <c r="F100" s="160"/>
      <c r="G100" s="160"/>
      <c r="H100" s="160"/>
      <c r="I100" s="160"/>
      <c r="J100" s="161">
        <f>J145</f>
        <v>864.6</v>
      </c>
      <c r="K100" s="101"/>
      <c r="L100" s="162"/>
    </row>
    <row r="101" spans="2:12" s="10" customFormat="1" ht="19.9" customHeight="1">
      <c r="B101" s="158"/>
      <c r="C101" s="101"/>
      <c r="D101" s="159" t="s">
        <v>132</v>
      </c>
      <c r="E101" s="160"/>
      <c r="F101" s="160"/>
      <c r="G101" s="160"/>
      <c r="H101" s="160"/>
      <c r="I101" s="160"/>
      <c r="J101" s="161">
        <f>J150</f>
        <v>3161.48</v>
      </c>
      <c r="K101" s="101"/>
      <c r="L101" s="162"/>
    </row>
    <row r="102" spans="2:12" s="10" customFormat="1" ht="19.9" customHeight="1">
      <c r="B102" s="158"/>
      <c r="C102" s="101"/>
      <c r="D102" s="159" t="s">
        <v>133</v>
      </c>
      <c r="E102" s="160"/>
      <c r="F102" s="160"/>
      <c r="G102" s="160"/>
      <c r="H102" s="160"/>
      <c r="I102" s="160"/>
      <c r="J102" s="161">
        <f>J163</f>
        <v>135879.42</v>
      </c>
      <c r="K102" s="101"/>
      <c r="L102" s="162"/>
    </row>
    <row r="103" spans="2:12" s="10" customFormat="1" ht="14.85" customHeight="1">
      <c r="B103" s="158"/>
      <c r="C103" s="101"/>
      <c r="D103" s="159" t="s">
        <v>134</v>
      </c>
      <c r="E103" s="160"/>
      <c r="F103" s="160"/>
      <c r="G103" s="160"/>
      <c r="H103" s="160"/>
      <c r="I103" s="160"/>
      <c r="J103" s="161">
        <f>J164</f>
        <v>15180</v>
      </c>
      <c r="K103" s="101"/>
      <c r="L103" s="162"/>
    </row>
    <row r="104" spans="2:12" s="10" customFormat="1" ht="14.85" customHeight="1">
      <c r="B104" s="158"/>
      <c r="C104" s="101"/>
      <c r="D104" s="159" t="s">
        <v>135</v>
      </c>
      <c r="E104" s="160"/>
      <c r="F104" s="160"/>
      <c r="G104" s="160"/>
      <c r="H104" s="160"/>
      <c r="I104" s="160"/>
      <c r="J104" s="161">
        <f>J168</f>
        <v>32213.8</v>
      </c>
      <c r="K104" s="101"/>
      <c r="L104" s="162"/>
    </row>
    <row r="105" spans="2:12" s="10" customFormat="1" ht="14.85" customHeight="1">
      <c r="B105" s="158"/>
      <c r="C105" s="101"/>
      <c r="D105" s="159" t="s">
        <v>136</v>
      </c>
      <c r="E105" s="160"/>
      <c r="F105" s="160"/>
      <c r="G105" s="160"/>
      <c r="H105" s="160"/>
      <c r="I105" s="160"/>
      <c r="J105" s="161">
        <f>J172</f>
        <v>75080.88000000002</v>
      </c>
      <c r="K105" s="101"/>
      <c r="L105" s="162"/>
    </row>
    <row r="106" spans="2:12" s="10" customFormat="1" ht="14.85" customHeight="1">
      <c r="B106" s="158"/>
      <c r="C106" s="101"/>
      <c r="D106" s="159" t="s">
        <v>137</v>
      </c>
      <c r="E106" s="160"/>
      <c r="F106" s="160"/>
      <c r="G106" s="160"/>
      <c r="H106" s="160"/>
      <c r="I106" s="160"/>
      <c r="J106" s="161">
        <f>J254</f>
        <v>13404.74</v>
      </c>
      <c r="K106" s="101"/>
      <c r="L106" s="162"/>
    </row>
    <row r="107" spans="2:12" s="9" customFormat="1" ht="24.95" customHeight="1">
      <c r="B107" s="152"/>
      <c r="C107" s="153"/>
      <c r="D107" s="154" t="s">
        <v>138</v>
      </c>
      <c r="E107" s="155"/>
      <c r="F107" s="155"/>
      <c r="G107" s="155"/>
      <c r="H107" s="155"/>
      <c r="I107" s="155"/>
      <c r="J107" s="156">
        <f>J261</f>
        <v>1508072.5000000002</v>
      </c>
      <c r="K107" s="153"/>
      <c r="L107" s="157"/>
    </row>
    <row r="108" spans="2:12" s="10" customFormat="1" ht="19.9" customHeight="1">
      <c r="B108" s="158"/>
      <c r="C108" s="101"/>
      <c r="D108" s="159" t="s">
        <v>139</v>
      </c>
      <c r="E108" s="160"/>
      <c r="F108" s="160"/>
      <c r="G108" s="160"/>
      <c r="H108" s="160"/>
      <c r="I108" s="160"/>
      <c r="J108" s="161">
        <f>J262</f>
        <v>337568.49000000005</v>
      </c>
      <c r="K108" s="101"/>
      <c r="L108" s="162"/>
    </row>
    <row r="109" spans="2:12" s="10" customFormat="1" ht="19.9" customHeight="1">
      <c r="B109" s="158"/>
      <c r="C109" s="101"/>
      <c r="D109" s="159" t="s">
        <v>140</v>
      </c>
      <c r="E109" s="160"/>
      <c r="F109" s="160"/>
      <c r="G109" s="160"/>
      <c r="H109" s="160"/>
      <c r="I109" s="160"/>
      <c r="J109" s="161">
        <f>J304</f>
        <v>30704.1</v>
      </c>
      <c r="K109" s="101"/>
      <c r="L109" s="162"/>
    </row>
    <row r="110" spans="2:12" s="10" customFormat="1" ht="19.9" customHeight="1">
      <c r="B110" s="158"/>
      <c r="C110" s="101"/>
      <c r="D110" s="159" t="s">
        <v>141</v>
      </c>
      <c r="E110" s="160"/>
      <c r="F110" s="160"/>
      <c r="G110" s="160"/>
      <c r="H110" s="160"/>
      <c r="I110" s="160"/>
      <c r="J110" s="161">
        <f>J311</f>
        <v>1092321.8</v>
      </c>
      <c r="K110" s="101"/>
      <c r="L110" s="162"/>
    </row>
    <row r="111" spans="2:12" s="10" customFormat="1" ht="14.85" customHeight="1">
      <c r="B111" s="158"/>
      <c r="C111" s="101"/>
      <c r="D111" s="159" t="s">
        <v>142</v>
      </c>
      <c r="E111" s="160"/>
      <c r="F111" s="160"/>
      <c r="G111" s="160"/>
      <c r="H111" s="160"/>
      <c r="I111" s="160"/>
      <c r="J111" s="161">
        <f>J313</f>
        <v>25816</v>
      </c>
      <c r="K111" s="101"/>
      <c r="L111" s="162"/>
    </row>
    <row r="112" spans="2:12" s="10" customFormat="1" ht="14.85" customHeight="1">
      <c r="B112" s="158"/>
      <c r="C112" s="101"/>
      <c r="D112" s="159" t="s">
        <v>143</v>
      </c>
      <c r="E112" s="160"/>
      <c r="F112" s="160"/>
      <c r="G112" s="160"/>
      <c r="H112" s="160"/>
      <c r="I112" s="160"/>
      <c r="J112" s="161">
        <f>J324</f>
        <v>51.449999999999996</v>
      </c>
      <c r="K112" s="101"/>
      <c r="L112" s="162"/>
    </row>
    <row r="113" spans="2:12" s="10" customFormat="1" ht="14.85" customHeight="1">
      <c r="B113" s="158"/>
      <c r="C113" s="101"/>
      <c r="D113" s="159" t="s">
        <v>144</v>
      </c>
      <c r="E113" s="160"/>
      <c r="F113" s="160"/>
      <c r="G113" s="160"/>
      <c r="H113" s="160"/>
      <c r="I113" s="160"/>
      <c r="J113" s="161">
        <f>J333</f>
        <v>1055640</v>
      </c>
      <c r="K113" s="101"/>
      <c r="L113" s="162"/>
    </row>
    <row r="114" spans="2:12" s="10" customFormat="1" ht="19.9" customHeight="1">
      <c r="B114" s="158"/>
      <c r="C114" s="101"/>
      <c r="D114" s="159" t="s">
        <v>145</v>
      </c>
      <c r="E114" s="160"/>
      <c r="F114" s="160"/>
      <c r="G114" s="160"/>
      <c r="H114" s="160"/>
      <c r="I114" s="160"/>
      <c r="J114" s="161">
        <f>J342</f>
        <v>11003.82</v>
      </c>
      <c r="K114" s="101"/>
      <c r="L114" s="162"/>
    </row>
    <row r="115" spans="2:12" s="10" customFormat="1" ht="19.9" customHeight="1">
      <c r="B115" s="158"/>
      <c r="C115" s="101"/>
      <c r="D115" s="159" t="s">
        <v>146</v>
      </c>
      <c r="E115" s="160"/>
      <c r="F115" s="160"/>
      <c r="G115" s="160"/>
      <c r="H115" s="160"/>
      <c r="I115" s="160"/>
      <c r="J115" s="161">
        <f>J353</f>
        <v>28789.97</v>
      </c>
      <c r="K115" s="101"/>
      <c r="L115" s="162"/>
    </row>
    <row r="116" spans="2:12" s="10" customFormat="1" ht="19.9" customHeight="1">
      <c r="B116" s="158"/>
      <c r="C116" s="101"/>
      <c r="D116" s="159" t="s">
        <v>147</v>
      </c>
      <c r="E116" s="160"/>
      <c r="F116" s="160"/>
      <c r="G116" s="160"/>
      <c r="H116" s="160"/>
      <c r="I116" s="160"/>
      <c r="J116" s="161">
        <f>J375</f>
        <v>5269</v>
      </c>
      <c r="K116" s="101"/>
      <c r="L116" s="162"/>
    </row>
    <row r="117" spans="2:12" s="10" customFormat="1" ht="19.9" customHeight="1">
      <c r="B117" s="158"/>
      <c r="C117" s="101"/>
      <c r="D117" s="159" t="s">
        <v>148</v>
      </c>
      <c r="E117" s="160"/>
      <c r="F117" s="160"/>
      <c r="G117" s="160"/>
      <c r="H117" s="160"/>
      <c r="I117" s="160"/>
      <c r="J117" s="161">
        <f>J381</f>
        <v>2415.32</v>
      </c>
      <c r="K117" s="101"/>
      <c r="L117" s="162"/>
    </row>
    <row r="118" spans="1:31" s="2" customFormat="1" ht="21.7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6.95" customHeight="1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29.25" customHeight="1">
      <c r="A120" s="31"/>
      <c r="B120" s="32"/>
      <c r="C120" s="151" t="s">
        <v>149</v>
      </c>
      <c r="D120" s="33"/>
      <c r="E120" s="33"/>
      <c r="F120" s="33"/>
      <c r="G120" s="33"/>
      <c r="H120" s="33"/>
      <c r="I120" s="33"/>
      <c r="J120" s="163">
        <v>0</v>
      </c>
      <c r="K120" s="33"/>
      <c r="L120" s="48"/>
      <c r="N120" s="164" t="s">
        <v>40</v>
      </c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8" customHeight="1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29.25" customHeight="1">
      <c r="A122" s="31"/>
      <c r="B122" s="32"/>
      <c r="C122" s="165" t="s">
        <v>150</v>
      </c>
      <c r="D122" s="149"/>
      <c r="E122" s="149"/>
      <c r="F122" s="149"/>
      <c r="G122" s="149"/>
      <c r="H122" s="149"/>
      <c r="I122" s="149"/>
      <c r="J122" s="166">
        <f>ROUND(J98+J120,2)</f>
        <v>1647978</v>
      </c>
      <c r="K122" s="149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6.95" customHeight="1">
      <c r="A123" s="31"/>
      <c r="B123" s="51"/>
      <c r="C123" s="52"/>
      <c r="D123" s="52"/>
      <c r="E123" s="52"/>
      <c r="F123" s="52"/>
      <c r="G123" s="52"/>
      <c r="H123" s="52"/>
      <c r="I123" s="52"/>
      <c r="J123" s="52"/>
      <c r="K123" s="52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7" spans="1:31" s="2" customFormat="1" ht="6.95" customHeight="1">
      <c r="A127" s="31"/>
      <c r="B127" s="53"/>
      <c r="C127" s="54"/>
      <c r="D127" s="54"/>
      <c r="E127" s="54"/>
      <c r="F127" s="54"/>
      <c r="G127" s="54"/>
      <c r="H127" s="54"/>
      <c r="I127" s="54"/>
      <c r="J127" s="54"/>
      <c r="K127" s="54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24.95" customHeight="1">
      <c r="A128" s="31"/>
      <c r="B128" s="32"/>
      <c r="C128" s="23" t="s">
        <v>151</v>
      </c>
      <c r="D128" s="33"/>
      <c r="E128" s="33"/>
      <c r="F128" s="33"/>
      <c r="G128" s="33"/>
      <c r="H128" s="33"/>
      <c r="I128" s="33"/>
      <c r="J128" s="33"/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s="2" customFormat="1" ht="6.95" customHeight="1">
      <c r="A129" s="31"/>
      <c r="B129" s="32"/>
      <c r="C129" s="33"/>
      <c r="D129" s="33"/>
      <c r="E129" s="33"/>
      <c r="F129" s="33"/>
      <c r="G129" s="33"/>
      <c r="H129" s="33"/>
      <c r="I129" s="33"/>
      <c r="J129" s="33"/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s="2" customFormat="1" ht="12" customHeight="1">
      <c r="A130" s="31"/>
      <c r="B130" s="32"/>
      <c r="C130" s="28" t="s">
        <v>15</v>
      </c>
      <c r="D130" s="33"/>
      <c r="E130" s="33"/>
      <c r="F130" s="33"/>
      <c r="G130" s="33"/>
      <c r="H130" s="33"/>
      <c r="I130" s="33"/>
      <c r="J130" s="33"/>
      <c r="K130" s="33"/>
      <c r="L130" s="48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31" s="2" customFormat="1" ht="16.5" customHeight="1">
      <c r="A131" s="31"/>
      <c r="B131" s="32"/>
      <c r="C131" s="33"/>
      <c r="D131" s="33"/>
      <c r="E131" s="299" t="str">
        <f>E7</f>
        <v>Nemocnice Cheb, 2 izolační boxy v oddělení JIP Interna</v>
      </c>
      <c r="F131" s="300"/>
      <c r="G131" s="300"/>
      <c r="H131" s="300"/>
      <c r="I131" s="33"/>
      <c r="J131" s="33"/>
      <c r="K131" s="33"/>
      <c r="L131" s="48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2:12" s="1" customFormat="1" ht="12" customHeight="1">
      <c r="B132" s="21"/>
      <c r="C132" s="28" t="s">
        <v>119</v>
      </c>
      <c r="D132" s="22"/>
      <c r="E132" s="22"/>
      <c r="F132" s="22"/>
      <c r="G132" s="22"/>
      <c r="H132" s="22"/>
      <c r="I132" s="22"/>
      <c r="J132" s="22"/>
      <c r="K132" s="22"/>
      <c r="L132" s="20"/>
    </row>
    <row r="133" spans="1:31" s="2" customFormat="1" ht="16.5" customHeight="1">
      <c r="A133" s="31"/>
      <c r="B133" s="32"/>
      <c r="C133" s="33"/>
      <c r="D133" s="33"/>
      <c r="E133" s="299" t="s">
        <v>120</v>
      </c>
      <c r="F133" s="301"/>
      <c r="G133" s="301"/>
      <c r="H133" s="301"/>
      <c r="I133" s="33"/>
      <c r="J133" s="33"/>
      <c r="K133" s="33"/>
      <c r="L133" s="48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31" s="2" customFormat="1" ht="12" customHeight="1">
      <c r="A134" s="31"/>
      <c r="B134" s="32"/>
      <c r="C134" s="28" t="s">
        <v>121</v>
      </c>
      <c r="D134" s="33"/>
      <c r="E134" s="33"/>
      <c r="F134" s="33"/>
      <c r="G134" s="33"/>
      <c r="H134" s="33"/>
      <c r="I134" s="33"/>
      <c r="J134" s="33"/>
      <c r="K134" s="33"/>
      <c r="L134" s="48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31" s="2" customFormat="1" ht="16.5" customHeight="1">
      <c r="A135" s="31"/>
      <c r="B135" s="32"/>
      <c r="C135" s="33"/>
      <c r="D135" s="33"/>
      <c r="E135" s="259" t="str">
        <f>E11</f>
        <v>D1_01_1 - Stavební</v>
      </c>
      <c r="F135" s="301"/>
      <c r="G135" s="301"/>
      <c r="H135" s="301"/>
      <c r="I135" s="33"/>
      <c r="J135" s="33"/>
      <c r="K135" s="33"/>
      <c r="L135" s="48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31" s="2" customFormat="1" ht="6.95" customHeight="1">
      <c r="A136" s="31"/>
      <c r="B136" s="32"/>
      <c r="C136" s="33"/>
      <c r="D136" s="33"/>
      <c r="E136" s="33"/>
      <c r="F136" s="33"/>
      <c r="G136" s="33"/>
      <c r="H136" s="33"/>
      <c r="I136" s="33"/>
      <c r="J136" s="33"/>
      <c r="K136" s="33"/>
      <c r="L136" s="48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</row>
    <row r="137" spans="1:31" s="2" customFormat="1" ht="12" customHeight="1">
      <c r="A137" s="31"/>
      <c r="B137" s="32"/>
      <c r="C137" s="28" t="s">
        <v>19</v>
      </c>
      <c r="D137" s="33"/>
      <c r="E137" s="33"/>
      <c r="F137" s="26" t="str">
        <f>F14</f>
        <v>Cheb</v>
      </c>
      <c r="G137" s="33"/>
      <c r="H137" s="33"/>
      <c r="I137" s="28" t="s">
        <v>20</v>
      </c>
      <c r="J137" s="63" t="str">
        <f>IF(J14="","",J14)</f>
        <v>29. 3. 2021</v>
      </c>
      <c r="K137" s="33"/>
      <c r="L137" s="48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</row>
    <row r="138" spans="1:31" s="2" customFormat="1" ht="6.95" customHeight="1">
      <c r="A138" s="31"/>
      <c r="B138" s="32"/>
      <c r="C138" s="33"/>
      <c r="D138" s="33"/>
      <c r="E138" s="33"/>
      <c r="F138" s="33"/>
      <c r="G138" s="33"/>
      <c r="H138" s="33"/>
      <c r="I138" s="33"/>
      <c r="J138" s="33"/>
      <c r="K138" s="33"/>
      <c r="L138" s="48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</row>
    <row r="139" spans="1:31" s="2" customFormat="1" ht="25.7" customHeight="1">
      <c r="A139" s="31"/>
      <c r="B139" s="32"/>
      <c r="C139" s="28" t="s">
        <v>22</v>
      </c>
      <c r="D139" s="33"/>
      <c r="E139" s="33"/>
      <c r="F139" s="26" t="str">
        <f>E17</f>
        <v>Karlovarská krajská nemocnice a.s.</v>
      </c>
      <c r="G139" s="33"/>
      <c r="H139" s="33"/>
      <c r="I139" s="28" t="s">
        <v>30</v>
      </c>
      <c r="J139" s="29" t="str">
        <f>E23</f>
        <v>Penta Projekt s.r.o., Mrštíkova 12, Jihlava</v>
      </c>
      <c r="K139" s="33"/>
      <c r="L139" s="48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</row>
    <row r="140" spans="1:31" s="2" customFormat="1" ht="15.2" customHeight="1">
      <c r="A140" s="31"/>
      <c r="B140" s="32"/>
      <c r="C140" s="28" t="s">
        <v>26</v>
      </c>
      <c r="D140" s="33"/>
      <c r="E140" s="33"/>
      <c r="F140" s="26" t="str">
        <f>IF(E20="","",E20)</f>
        <v>STASKO plus,spol. s r.o.,Rolavská 10,K.Vary</v>
      </c>
      <c r="G140" s="33"/>
      <c r="H140" s="33"/>
      <c r="I140" s="28" t="s">
        <v>33</v>
      </c>
      <c r="J140" s="29" t="str">
        <f>E26</f>
        <v>Ing. Avuk</v>
      </c>
      <c r="K140" s="33"/>
      <c r="L140" s="48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</row>
    <row r="141" spans="1:31" s="2" customFormat="1" ht="10.35" customHeight="1">
      <c r="A141" s="31"/>
      <c r="B141" s="32"/>
      <c r="C141" s="33"/>
      <c r="D141" s="33"/>
      <c r="E141" s="33"/>
      <c r="F141" s="33"/>
      <c r="G141" s="33"/>
      <c r="H141" s="33"/>
      <c r="I141" s="33"/>
      <c r="J141" s="33"/>
      <c r="K141" s="33"/>
      <c r="L141" s="48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</row>
    <row r="142" spans="1:31" s="11" customFormat="1" ht="29.25" customHeight="1">
      <c r="A142" s="167"/>
      <c r="B142" s="168"/>
      <c r="C142" s="169" t="s">
        <v>152</v>
      </c>
      <c r="D142" s="170" t="s">
        <v>61</v>
      </c>
      <c r="E142" s="170" t="s">
        <v>57</v>
      </c>
      <c r="F142" s="170" t="s">
        <v>58</v>
      </c>
      <c r="G142" s="170" t="s">
        <v>153</v>
      </c>
      <c r="H142" s="170" t="s">
        <v>154</v>
      </c>
      <c r="I142" s="170" t="s">
        <v>155</v>
      </c>
      <c r="J142" s="171" t="s">
        <v>127</v>
      </c>
      <c r="K142" s="172" t="s">
        <v>156</v>
      </c>
      <c r="L142" s="173"/>
      <c r="M142" s="72" t="s">
        <v>1</v>
      </c>
      <c r="N142" s="73" t="s">
        <v>40</v>
      </c>
      <c r="O142" s="73" t="s">
        <v>157</v>
      </c>
      <c r="P142" s="73" t="s">
        <v>158</v>
      </c>
      <c r="Q142" s="73" t="s">
        <v>159</v>
      </c>
      <c r="R142" s="73" t="s">
        <v>160</v>
      </c>
      <c r="S142" s="73" t="s">
        <v>161</v>
      </c>
      <c r="T142" s="74" t="s">
        <v>162</v>
      </c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</row>
    <row r="143" spans="1:63" s="2" customFormat="1" ht="22.9" customHeight="1">
      <c r="A143" s="31"/>
      <c r="B143" s="32"/>
      <c r="C143" s="79" t="s">
        <v>163</v>
      </c>
      <c r="D143" s="33"/>
      <c r="E143" s="33"/>
      <c r="F143" s="33"/>
      <c r="G143" s="33"/>
      <c r="H143" s="33"/>
      <c r="I143" s="33"/>
      <c r="J143" s="174">
        <f>BK143</f>
        <v>1647978.0000000002</v>
      </c>
      <c r="K143" s="33"/>
      <c r="L143" s="36"/>
      <c r="M143" s="75"/>
      <c r="N143" s="175"/>
      <c r="O143" s="76"/>
      <c r="P143" s="176">
        <f>P144+P261</f>
        <v>0</v>
      </c>
      <c r="Q143" s="76"/>
      <c r="R143" s="176">
        <f>R144+R261</f>
        <v>1.5569107500000001</v>
      </c>
      <c r="S143" s="76"/>
      <c r="T143" s="177">
        <f>T144+T261</f>
        <v>4.10793815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T143" s="17" t="s">
        <v>75</v>
      </c>
      <c r="AU143" s="17" t="s">
        <v>129</v>
      </c>
      <c r="BK143" s="178">
        <f>BK144+BK261</f>
        <v>1647978.0000000002</v>
      </c>
    </row>
    <row r="144" spans="2:63" s="12" customFormat="1" ht="25.9" customHeight="1">
      <c r="B144" s="179"/>
      <c r="C144" s="180"/>
      <c r="D144" s="181" t="s">
        <v>75</v>
      </c>
      <c r="E144" s="182" t="s">
        <v>164</v>
      </c>
      <c r="F144" s="182" t="s">
        <v>165</v>
      </c>
      <c r="G144" s="180"/>
      <c r="H144" s="180"/>
      <c r="I144" s="180"/>
      <c r="J144" s="183">
        <f>BK144</f>
        <v>139905.5</v>
      </c>
      <c r="K144" s="180"/>
      <c r="L144" s="184"/>
      <c r="M144" s="185"/>
      <c r="N144" s="186"/>
      <c r="O144" s="186"/>
      <c r="P144" s="187">
        <f>P145+P150+P163</f>
        <v>0</v>
      </c>
      <c r="Q144" s="186"/>
      <c r="R144" s="187">
        <f>R145+R150+R163</f>
        <v>0.5770071</v>
      </c>
      <c r="S144" s="186"/>
      <c r="T144" s="188">
        <f>T145+T150+T163</f>
        <v>3.8791281499999997</v>
      </c>
      <c r="AR144" s="189" t="s">
        <v>6</v>
      </c>
      <c r="AT144" s="190" t="s">
        <v>75</v>
      </c>
      <c r="AU144" s="190" t="s">
        <v>76</v>
      </c>
      <c r="AY144" s="189" t="s">
        <v>166</v>
      </c>
      <c r="BK144" s="191">
        <f>BK145+BK150+BK163</f>
        <v>139905.5</v>
      </c>
    </row>
    <row r="145" spans="2:63" s="12" customFormat="1" ht="22.9" customHeight="1">
      <c r="B145" s="179"/>
      <c r="C145" s="180"/>
      <c r="D145" s="181" t="s">
        <v>75</v>
      </c>
      <c r="E145" s="192" t="s">
        <v>167</v>
      </c>
      <c r="F145" s="192" t="s">
        <v>168</v>
      </c>
      <c r="G145" s="180"/>
      <c r="H145" s="180"/>
      <c r="I145" s="180"/>
      <c r="J145" s="193">
        <f>BK145</f>
        <v>864.6</v>
      </c>
      <c r="K145" s="180"/>
      <c r="L145" s="184"/>
      <c r="M145" s="185"/>
      <c r="N145" s="186"/>
      <c r="O145" s="186"/>
      <c r="P145" s="187">
        <f>SUM(P146:P149)</f>
        <v>0</v>
      </c>
      <c r="Q145" s="186"/>
      <c r="R145" s="187">
        <f>SUM(R146:R149)</f>
        <v>0.2035275</v>
      </c>
      <c r="S145" s="186"/>
      <c r="T145" s="188">
        <f>SUM(T146:T149)</f>
        <v>0</v>
      </c>
      <c r="AR145" s="189" t="s">
        <v>6</v>
      </c>
      <c r="AT145" s="190" t="s">
        <v>75</v>
      </c>
      <c r="AU145" s="190" t="s">
        <v>6</v>
      </c>
      <c r="AY145" s="189" t="s">
        <v>166</v>
      </c>
      <c r="BK145" s="191">
        <f>SUM(BK146:BK149)</f>
        <v>864.6</v>
      </c>
    </row>
    <row r="146" spans="1:65" s="2" customFormat="1" ht="21.75" customHeight="1">
      <c r="A146" s="31"/>
      <c r="B146" s="32"/>
      <c r="C146" s="194" t="s">
        <v>6</v>
      </c>
      <c r="D146" s="194" t="s">
        <v>169</v>
      </c>
      <c r="E146" s="195" t="s">
        <v>170</v>
      </c>
      <c r="F146" s="196" t="s">
        <v>171</v>
      </c>
      <c r="G146" s="197" t="s">
        <v>172</v>
      </c>
      <c r="H146" s="198">
        <v>1.65</v>
      </c>
      <c r="I146" s="199">
        <v>524</v>
      </c>
      <c r="J146" s="199">
        <f>ROUND(I146*H146,2)</f>
        <v>864.6</v>
      </c>
      <c r="K146" s="200"/>
      <c r="L146" s="36"/>
      <c r="M146" s="201" t="s">
        <v>1</v>
      </c>
      <c r="N146" s="202" t="s">
        <v>41</v>
      </c>
      <c r="O146" s="203">
        <v>0</v>
      </c>
      <c r="P146" s="203">
        <f>O146*H146</f>
        <v>0</v>
      </c>
      <c r="Q146" s="203">
        <v>0.12335</v>
      </c>
      <c r="R146" s="203">
        <f>Q146*H146</f>
        <v>0.2035275</v>
      </c>
      <c r="S146" s="203">
        <v>0</v>
      </c>
      <c r="T146" s="204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5" t="s">
        <v>173</v>
      </c>
      <c r="AT146" s="205" t="s">
        <v>169</v>
      </c>
      <c r="AU146" s="205" t="s">
        <v>84</v>
      </c>
      <c r="AY146" s="17" t="s">
        <v>166</v>
      </c>
      <c r="BE146" s="206">
        <f>IF(N146="základní",J146,0)</f>
        <v>864.6</v>
      </c>
      <c r="BF146" s="206">
        <f>IF(N146="snížená",J146,0)</f>
        <v>0</v>
      </c>
      <c r="BG146" s="206">
        <f>IF(N146="zákl. přenesená",J146,0)</f>
        <v>0</v>
      </c>
      <c r="BH146" s="206">
        <f>IF(N146="sníž. přenesená",J146,0)</f>
        <v>0</v>
      </c>
      <c r="BI146" s="206">
        <f>IF(N146="nulová",J146,0)</f>
        <v>0</v>
      </c>
      <c r="BJ146" s="17" t="s">
        <v>6</v>
      </c>
      <c r="BK146" s="206">
        <f>ROUND(I146*H146,2)</f>
        <v>864.6</v>
      </c>
      <c r="BL146" s="17" t="s">
        <v>173</v>
      </c>
      <c r="BM146" s="205" t="s">
        <v>174</v>
      </c>
    </row>
    <row r="147" spans="2:51" s="13" customFormat="1" ht="11.25">
      <c r="B147" s="207"/>
      <c r="C147" s="208"/>
      <c r="D147" s="209" t="s">
        <v>175</v>
      </c>
      <c r="E147" s="210" t="s">
        <v>1</v>
      </c>
      <c r="F147" s="211" t="s">
        <v>176</v>
      </c>
      <c r="G147" s="208"/>
      <c r="H147" s="210" t="s">
        <v>1</v>
      </c>
      <c r="I147" s="208"/>
      <c r="J147" s="208"/>
      <c r="K147" s="208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175</v>
      </c>
      <c r="AU147" s="216" t="s">
        <v>84</v>
      </c>
      <c r="AV147" s="13" t="s">
        <v>6</v>
      </c>
      <c r="AW147" s="13" t="s">
        <v>32</v>
      </c>
      <c r="AX147" s="13" t="s">
        <v>76</v>
      </c>
      <c r="AY147" s="216" t="s">
        <v>166</v>
      </c>
    </row>
    <row r="148" spans="2:51" s="14" customFormat="1" ht="11.25">
      <c r="B148" s="217"/>
      <c r="C148" s="218"/>
      <c r="D148" s="209" t="s">
        <v>175</v>
      </c>
      <c r="E148" s="219" t="s">
        <v>1</v>
      </c>
      <c r="F148" s="220" t="s">
        <v>177</v>
      </c>
      <c r="G148" s="218"/>
      <c r="H148" s="221">
        <v>1.65</v>
      </c>
      <c r="I148" s="218"/>
      <c r="J148" s="218"/>
      <c r="K148" s="218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175</v>
      </c>
      <c r="AU148" s="226" t="s">
        <v>84</v>
      </c>
      <c r="AV148" s="14" t="s">
        <v>84</v>
      </c>
      <c r="AW148" s="14" t="s">
        <v>32</v>
      </c>
      <c r="AX148" s="14" t="s">
        <v>76</v>
      </c>
      <c r="AY148" s="226" t="s">
        <v>166</v>
      </c>
    </row>
    <row r="149" spans="2:51" s="15" customFormat="1" ht="11.25">
      <c r="B149" s="227"/>
      <c r="C149" s="228"/>
      <c r="D149" s="209" t="s">
        <v>175</v>
      </c>
      <c r="E149" s="229" t="s">
        <v>1</v>
      </c>
      <c r="F149" s="230" t="s">
        <v>178</v>
      </c>
      <c r="G149" s="228"/>
      <c r="H149" s="231">
        <v>1.65</v>
      </c>
      <c r="I149" s="228"/>
      <c r="J149" s="228"/>
      <c r="K149" s="228"/>
      <c r="L149" s="232"/>
      <c r="M149" s="233"/>
      <c r="N149" s="234"/>
      <c r="O149" s="234"/>
      <c r="P149" s="234"/>
      <c r="Q149" s="234"/>
      <c r="R149" s="234"/>
      <c r="S149" s="234"/>
      <c r="T149" s="235"/>
      <c r="AT149" s="236" t="s">
        <v>175</v>
      </c>
      <c r="AU149" s="236" t="s">
        <v>84</v>
      </c>
      <c r="AV149" s="15" t="s">
        <v>173</v>
      </c>
      <c r="AW149" s="15" t="s">
        <v>4</v>
      </c>
      <c r="AX149" s="15" t="s">
        <v>6</v>
      </c>
      <c r="AY149" s="236" t="s">
        <v>166</v>
      </c>
    </row>
    <row r="150" spans="2:63" s="12" customFormat="1" ht="22.9" customHeight="1">
      <c r="B150" s="179"/>
      <c r="C150" s="180"/>
      <c r="D150" s="181" t="s">
        <v>75</v>
      </c>
      <c r="E150" s="192" t="s">
        <v>179</v>
      </c>
      <c r="F150" s="192" t="s">
        <v>180</v>
      </c>
      <c r="G150" s="180"/>
      <c r="H150" s="180"/>
      <c r="I150" s="180"/>
      <c r="J150" s="193">
        <f>BK150</f>
        <v>3161.48</v>
      </c>
      <c r="K150" s="180"/>
      <c r="L150" s="184"/>
      <c r="M150" s="185"/>
      <c r="N150" s="186"/>
      <c r="O150" s="186"/>
      <c r="P150" s="187">
        <f>SUM(P151:P162)</f>
        <v>0</v>
      </c>
      <c r="Q150" s="186"/>
      <c r="R150" s="187">
        <f>SUM(R151:R162)</f>
        <v>0.2732</v>
      </c>
      <c r="S150" s="186"/>
      <c r="T150" s="188">
        <f>SUM(T151:T162)</f>
        <v>0</v>
      </c>
      <c r="AR150" s="189" t="s">
        <v>6</v>
      </c>
      <c r="AT150" s="190" t="s">
        <v>75</v>
      </c>
      <c r="AU150" s="190" t="s">
        <v>6</v>
      </c>
      <c r="AY150" s="189" t="s">
        <v>166</v>
      </c>
      <c r="BK150" s="191">
        <f>SUM(BK151:BK162)</f>
        <v>3161.48</v>
      </c>
    </row>
    <row r="151" spans="1:65" s="2" customFormat="1" ht="21.75" customHeight="1">
      <c r="A151" s="31"/>
      <c r="B151" s="32"/>
      <c r="C151" s="194" t="s">
        <v>84</v>
      </c>
      <c r="D151" s="194" t="s">
        <v>169</v>
      </c>
      <c r="E151" s="195" t="s">
        <v>181</v>
      </c>
      <c r="F151" s="196" t="s">
        <v>182</v>
      </c>
      <c r="G151" s="197" t="s">
        <v>183</v>
      </c>
      <c r="H151" s="198">
        <v>1</v>
      </c>
      <c r="I151" s="199">
        <v>1859</v>
      </c>
      <c r="J151" s="199">
        <f>ROUND(I151*H151,2)</f>
        <v>1859</v>
      </c>
      <c r="K151" s="200"/>
      <c r="L151" s="36"/>
      <c r="M151" s="201" t="s">
        <v>1</v>
      </c>
      <c r="N151" s="202" t="s">
        <v>41</v>
      </c>
      <c r="O151" s="203">
        <v>0</v>
      </c>
      <c r="P151" s="203">
        <f>O151*H151</f>
        <v>0</v>
      </c>
      <c r="Q151" s="203">
        <v>0.1436</v>
      </c>
      <c r="R151" s="203">
        <f>Q151*H151</f>
        <v>0.1436</v>
      </c>
      <c r="S151" s="203">
        <v>0</v>
      </c>
      <c r="T151" s="204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5" t="s">
        <v>173</v>
      </c>
      <c r="AT151" s="205" t="s">
        <v>169</v>
      </c>
      <c r="AU151" s="205" t="s">
        <v>84</v>
      </c>
      <c r="AY151" s="17" t="s">
        <v>166</v>
      </c>
      <c r="BE151" s="206">
        <f>IF(N151="základní",J151,0)</f>
        <v>1859</v>
      </c>
      <c r="BF151" s="206">
        <f>IF(N151="snížená",J151,0)</f>
        <v>0</v>
      </c>
      <c r="BG151" s="206">
        <f>IF(N151="zákl. přenesená",J151,0)</f>
        <v>0</v>
      </c>
      <c r="BH151" s="206">
        <f>IF(N151="sníž. přenesená",J151,0)</f>
        <v>0</v>
      </c>
      <c r="BI151" s="206">
        <f>IF(N151="nulová",J151,0)</f>
        <v>0</v>
      </c>
      <c r="BJ151" s="17" t="s">
        <v>6</v>
      </c>
      <c r="BK151" s="206">
        <f>ROUND(I151*H151,2)</f>
        <v>1859</v>
      </c>
      <c r="BL151" s="17" t="s">
        <v>173</v>
      </c>
      <c r="BM151" s="205" t="s">
        <v>184</v>
      </c>
    </row>
    <row r="152" spans="2:51" s="13" customFormat="1" ht="11.25">
      <c r="B152" s="207"/>
      <c r="C152" s="208"/>
      <c r="D152" s="209" t="s">
        <v>175</v>
      </c>
      <c r="E152" s="210" t="s">
        <v>1</v>
      </c>
      <c r="F152" s="211" t="s">
        <v>176</v>
      </c>
      <c r="G152" s="208"/>
      <c r="H152" s="210" t="s">
        <v>1</v>
      </c>
      <c r="I152" s="208"/>
      <c r="J152" s="208"/>
      <c r="K152" s="208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175</v>
      </c>
      <c r="AU152" s="216" t="s">
        <v>84</v>
      </c>
      <c r="AV152" s="13" t="s">
        <v>6</v>
      </c>
      <c r="AW152" s="13" t="s">
        <v>32</v>
      </c>
      <c r="AX152" s="13" t="s">
        <v>76</v>
      </c>
      <c r="AY152" s="216" t="s">
        <v>166</v>
      </c>
    </row>
    <row r="153" spans="2:51" s="14" customFormat="1" ht="11.25">
      <c r="B153" s="217"/>
      <c r="C153" s="218"/>
      <c r="D153" s="209" t="s">
        <v>175</v>
      </c>
      <c r="E153" s="219" t="s">
        <v>1</v>
      </c>
      <c r="F153" s="220" t="s">
        <v>6</v>
      </c>
      <c r="G153" s="218"/>
      <c r="H153" s="221">
        <v>1</v>
      </c>
      <c r="I153" s="218"/>
      <c r="J153" s="218"/>
      <c r="K153" s="218"/>
      <c r="L153" s="222"/>
      <c r="M153" s="223"/>
      <c r="N153" s="224"/>
      <c r="O153" s="224"/>
      <c r="P153" s="224"/>
      <c r="Q153" s="224"/>
      <c r="R153" s="224"/>
      <c r="S153" s="224"/>
      <c r="T153" s="225"/>
      <c r="AT153" s="226" t="s">
        <v>175</v>
      </c>
      <c r="AU153" s="226" t="s">
        <v>84</v>
      </c>
      <c r="AV153" s="14" t="s">
        <v>84</v>
      </c>
      <c r="AW153" s="14" t="s">
        <v>32</v>
      </c>
      <c r="AX153" s="14" t="s">
        <v>76</v>
      </c>
      <c r="AY153" s="226" t="s">
        <v>166</v>
      </c>
    </row>
    <row r="154" spans="2:51" s="15" customFormat="1" ht="11.25">
      <c r="B154" s="227"/>
      <c r="C154" s="228"/>
      <c r="D154" s="209" t="s">
        <v>175</v>
      </c>
      <c r="E154" s="229" t="s">
        <v>1</v>
      </c>
      <c r="F154" s="230" t="s">
        <v>178</v>
      </c>
      <c r="G154" s="228"/>
      <c r="H154" s="231">
        <v>1</v>
      </c>
      <c r="I154" s="228"/>
      <c r="J154" s="228"/>
      <c r="K154" s="228"/>
      <c r="L154" s="232"/>
      <c r="M154" s="233"/>
      <c r="N154" s="234"/>
      <c r="O154" s="234"/>
      <c r="P154" s="234"/>
      <c r="Q154" s="234"/>
      <c r="R154" s="234"/>
      <c r="S154" s="234"/>
      <c r="T154" s="235"/>
      <c r="AT154" s="236" t="s">
        <v>175</v>
      </c>
      <c r="AU154" s="236" t="s">
        <v>84</v>
      </c>
      <c r="AV154" s="15" t="s">
        <v>173</v>
      </c>
      <c r="AW154" s="15" t="s">
        <v>4</v>
      </c>
      <c r="AX154" s="15" t="s">
        <v>6</v>
      </c>
      <c r="AY154" s="236" t="s">
        <v>166</v>
      </c>
    </row>
    <row r="155" spans="1:65" s="2" customFormat="1" ht="21.75" customHeight="1">
      <c r="A155" s="31"/>
      <c r="B155" s="32"/>
      <c r="C155" s="194" t="s">
        <v>167</v>
      </c>
      <c r="D155" s="194" t="s">
        <v>169</v>
      </c>
      <c r="E155" s="195" t="s">
        <v>185</v>
      </c>
      <c r="F155" s="196" t="s">
        <v>186</v>
      </c>
      <c r="G155" s="197" t="s">
        <v>172</v>
      </c>
      <c r="H155" s="198">
        <v>3.24</v>
      </c>
      <c r="I155" s="199">
        <v>402</v>
      </c>
      <c r="J155" s="199">
        <f>ROUND(I155*H155,2)</f>
        <v>1302.48</v>
      </c>
      <c r="K155" s="200"/>
      <c r="L155" s="36"/>
      <c r="M155" s="201" t="s">
        <v>1</v>
      </c>
      <c r="N155" s="202" t="s">
        <v>41</v>
      </c>
      <c r="O155" s="203">
        <v>0</v>
      </c>
      <c r="P155" s="203">
        <f>O155*H155</f>
        <v>0</v>
      </c>
      <c r="Q155" s="203">
        <v>0.04</v>
      </c>
      <c r="R155" s="203">
        <f>Q155*H155</f>
        <v>0.12960000000000002</v>
      </c>
      <c r="S155" s="203">
        <v>0</v>
      </c>
      <c r="T155" s="204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5" t="s">
        <v>173</v>
      </c>
      <c r="AT155" s="205" t="s">
        <v>169</v>
      </c>
      <c r="AU155" s="205" t="s">
        <v>84</v>
      </c>
      <c r="AY155" s="17" t="s">
        <v>166</v>
      </c>
      <c r="BE155" s="206">
        <f>IF(N155="základní",J155,0)</f>
        <v>1302.48</v>
      </c>
      <c r="BF155" s="206">
        <f>IF(N155="snížená",J155,0)</f>
        <v>0</v>
      </c>
      <c r="BG155" s="206">
        <f>IF(N155="zákl. přenesená",J155,0)</f>
        <v>0</v>
      </c>
      <c r="BH155" s="206">
        <f>IF(N155="sníž. přenesená",J155,0)</f>
        <v>0</v>
      </c>
      <c r="BI155" s="206">
        <f>IF(N155="nulová",J155,0)</f>
        <v>0</v>
      </c>
      <c r="BJ155" s="17" t="s">
        <v>6</v>
      </c>
      <c r="BK155" s="206">
        <f>ROUND(I155*H155,2)</f>
        <v>1302.48</v>
      </c>
      <c r="BL155" s="17" t="s">
        <v>173</v>
      </c>
      <c r="BM155" s="205" t="s">
        <v>187</v>
      </c>
    </row>
    <row r="156" spans="2:51" s="13" customFormat="1" ht="11.25">
      <c r="B156" s="207"/>
      <c r="C156" s="208"/>
      <c r="D156" s="209" t="s">
        <v>175</v>
      </c>
      <c r="E156" s="210" t="s">
        <v>1</v>
      </c>
      <c r="F156" s="211" t="s">
        <v>188</v>
      </c>
      <c r="G156" s="208"/>
      <c r="H156" s="210" t="s">
        <v>1</v>
      </c>
      <c r="I156" s="208"/>
      <c r="J156" s="208"/>
      <c r="K156" s="208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175</v>
      </c>
      <c r="AU156" s="216" t="s">
        <v>84</v>
      </c>
      <c r="AV156" s="13" t="s">
        <v>6</v>
      </c>
      <c r="AW156" s="13" t="s">
        <v>32</v>
      </c>
      <c r="AX156" s="13" t="s">
        <v>76</v>
      </c>
      <c r="AY156" s="216" t="s">
        <v>166</v>
      </c>
    </row>
    <row r="157" spans="2:51" s="14" customFormat="1" ht="11.25">
      <c r="B157" s="217"/>
      <c r="C157" s="218"/>
      <c r="D157" s="209" t="s">
        <v>175</v>
      </c>
      <c r="E157" s="219" t="s">
        <v>1</v>
      </c>
      <c r="F157" s="220" t="s">
        <v>189</v>
      </c>
      <c r="G157" s="218"/>
      <c r="H157" s="221">
        <v>0.42</v>
      </c>
      <c r="I157" s="218"/>
      <c r="J157" s="218"/>
      <c r="K157" s="218"/>
      <c r="L157" s="222"/>
      <c r="M157" s="223"/>
      <c r="N157" s="224"/>
      <c r="O157" s="224"/>
      <c r="P157" s="224"/>
      <c r="Q157" s="224"/>
      <c r="R157" s="224"/>
      <c r="S157" s="224"/>
      <c r="T157" s="225"/>
      <c r="AT157" s="226" t="s">
        <v>175</v>
      </c>
      <c r="AU157" s="226" t="s">
        <v>84</v>
      </c>
      <c r="AV157" s="14" t="s">
        <v>84</v>
      </c>
      <c r="AW157" s="14" t="s">
        <v>32</v>
      </c>
      <c r="AX157" s="14" t="s">
        <v>76</v>
      </c>
      <c r="AY157" s="226" t="s">
        <v>166</v>
      </c>
    </row>
    <row r="158" spans="2:51" s="13" customFormat="1" ht="11.25">
      <c r="B158" s="207"/>
      <c r="C158" s="208"/>
      <c r="D158" s="209" t="s">
        <v>175</v>
      </c>
      <c r="E158" s="210" t="s">
        <v>1</v>
      </c>
      <c r="F158" s="211" t="s">
        <v>188</v>
      </c>
      <c r="G158" s="208"/>
      <c r="H158" s="210" t="s">
        <v>1</v>
      </c>
      <c r="I158" s="208"/>
      <c r="J158" s="208"/>
      <c r="K158" s="208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175</v>
      </c>
      <c r="AU158" s="216" t="s">
        <v>84</v>
      </c>
      <c r="AV158" s="13" t="s">
        <v>6</v>
      </c>
      <c r="AW158" s="13" t="s">
        <v>32</v>
      </c>
      <c r="AX158" s="13" t="s">
        <v>76</v>
      </c>
      <c r="AY158" s="216" t="s">
        <v>166</v>
      </c>
    </row>
    <row r="159" spans="2:51" s="14" customFormat="1" ht="11.25">
      <c r="B159" s="217"/>
      <c r="C159" s="218"/>
      <c r="D159" s="209" t="s">
        <v>175</v>
      </c>
      <c r="E159" s="219" t="s">
        <v>1</v>
      </c>
      <c r="F159" s="220" t="s">
        <v>189</v>
      </c>
      <c r="G159" s="218"/>
      <c r="H159" s="221">
        <v>0.42</v>
      </c>
      <c r="I159" s="218"/>
      <c r="J159" s="218"/>
      <c r="K159" s="218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175</v>
      </c>
      <c r="AU159" s="226" t="s">
        <v>84</v>
      </c>
      <c r="AV159" s="14" t="s">
        <v>84</v>
      </c>
      <c r="AW159" s="14" t="s">
        <v>32</v>
      </c>
      <c r="AX159" s="14" t="s">
        <v>76</v>
      </c>
      <c r="AY159" s="226" t="s">
        <v>166</v>
      </c>
    </row>
    <row r="160" spans="2:51" s="13" customFormat="1" ht="11.25">
      <c r="B160" s="207"/>
      <c r="C160" s="208"/>
      <c r="D160" s="209" t="s">
        <v>175</v>
      </c>
      <c r="E160" s="210" t="s">
        <v>1</v>
      </c>
      <c r="F160" s="211" t="s">
        <v>190</v>
      </c>
      <c r="G160" s="208"/>
      <c r="H160" s="210" t="s">
        <v>1</v>
      </c>
      <c r="I160" s="208"/>
      <c r="J160" s="208"/>
      <c r="K160" s="208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175</v>
      </c>
      <c r="AU160" s="216" t="s">
        <v>84</v>
      </c>
      <c r="AV160" s="13" t="s">
        <v>6</v>
      </c>
      <c r="AW160" s="13" t="s">
        <v>32</v>
      </c>
      <c r="AX160" s="13" t="s">
        <v>76</v>
      </c>
      <c r="AY160" s="216" t="s">
        <v>166</v>
      </c>
    </row>
    <row r="161" spans="2:51" s="14" customFormat="1" ht="11.25">
      <c r="B161" s="217"/>
      <c r="C161" s="218"/>
      <c r="D161" s="209" t="s">
        <v>175</v>
      </c>
      <c r="E161" s="219" t="s">
        <v>1</v>
      </c>
      <c r="F161" s="220" t="s">
        <v>191</v>
      </c>
      <c r="G161" s="218"/>
      <c r="H161" s="221">
        <v>2.4</v>
      </c>
      <c r="I161" s="218"/>
      <c r="J161" s="218"/>
      <c r="K161" s="218"/>
      <c r="L161" s="222"/>
      <c r="M161" s="223"/>
      <c r="N161" s="224"/>
      <c r="O161" s="224"/>
      <c r="P161" s="224"/>
      <c r="Q161" s="224"/>
      <c r="R161" s="224"/>
      <c r="S161" s="224"/>
      <c r="T161" s="225"/>
      <c r="AT161" s="226" t="s">
        <v>175</v>
      </c>
      <c r="AU161" s="226" t="s">
        <v>84</v>
      </c>
      <c r="AV161" s="14" t="s">
        <v>84</v>
      </c>
      <c r="AW161" s="14" t="s">
        <v>32</v>
      </c>
      <c r="AX161" s="14" t="s">
        <v>76</v>
      </c>
      <c r="AY161" s="226" t="s">
        <v>166</v>
      </c>
    </row>
    <row r="162" spans="2:51" s="15" customFormat="1" ht="11.25">
      <c r="B162" s="227"/>
      <c r="C162" s="228"/>
      <c r="D162" s="209" t="s">
        <v>175</v>
      </c>
      <c r="E162" s="229" t="s">
        <v>1</v>
      </c>
      <c r="F162" s="230" t="s">
        <v>178</v>
      </c>
      <c r="G162" s="228"/>
      <c r="H162" s="231">
        <v>3.24</v>
      </c>
      <c r="I162" s="228"/>
      <c r="J162" s="228"/>
      <c r="K162" s="228"/>
      <c r="L162" s="232"/>
      <c r="M162" s="233"/>
      <c r="N162" s="234"/>
      <c r="O162" s="234"/>
      <c r="P162" s="234"/>
      <c r="Q162" s="234"/>
      <c r="R162" s="234"/>
      <c r="S162" s="234"/>
      <c r="T162" s="235"/>
      <c r="AT162" s="236" t="s">
        <v>175</v>
      </c>
      <c r="AU162" s="236" t="s">
        <v>84</v>
      </c>
      <c r="AV162" s="15" t="s">
        <v>173</v>
      </c>
      <c r="AW162" s="15" t="s">
        <v>4</v>
      </c>
      <c r="AX162" s="15" t="s">
        <v>6</v>
      </c>
      <c r="AY162" s="236" t="s">
        <v>166</v>
      </c>
    </row>
    <row r="163" spans="2:63" s="12" customFormat="1" ht="22.9" customHeight="1">
      <c r="B163" s="179"/>
      <c r="C163" s="180"/>
      <c r="D163" s="181" t="s">
        <v>75</v>
      </c>
      <c r="E163" s="192" t="s">
        <v>192</v>
      </c>
      <c r="F163" s="192" t="s">
        <v>193</v>
      </c>
      <c r="G163" s="180"/>
      <c r="H163" s="180"/>
      <c r="I163" s="180"/>
      <c r="J163" s="193">
        <f>BK163</f>
        <v>135879.42</v>
      </c>
      <c r="K163" s="180"/>
      <c r="L163" s="184"/>
      <c r="M163" s="185"/>
      <c r="N163" s="186"/>
      <c r="O163" s="186"/>
      <c r="P163" s="187">
        <f>P164+P168+P172+P254</f>
        <v>0</v>
      </c>
      <c r="Q163" s="186"/>
      <c r="R163" s="187">
        <f>R164+R168+R172+R254</f>
        <v>0.1002796</v>
      </c>
      <c r="S163" s="186"/>
      <c r="T163" s="188">
        <f>T164+T168+T172+T254</f>
        <v>3.8791281499999997</v>
      </c>
      <c r="AR163" s="189" t="s">
        <v>6</v>
      </c>
      <c r="AT163" s="190" t="s">
        <v>75</v>
      </c>
      <c r="AU163" s="190" t="s">
        <v>6</v>
      </c>
      <c r="AY163" s="189" t="s">
        <v>166</v>
      </c>
      <c r="BK163" s="191">
        <f>BK164+BK168+BK172+BK254</f>
        <v>135879.42</v>
      </c>
    </row>
    <row r="164" spans="2:63" s="12" customFormat="1" ht="20.85" customHeight="1">
      <c r="B164" s="179"/>
      <c r="C164" s="180"/>
      <c r="D164" s="181" t="s">
        <v>75</v>
      </c>
      <c r="E164" s="192" t="s">
        <v>194</v>
      </c>
      <c r="F164" s="192" t="s">
        <v>195</v>
      </c>
      <c r="G164" s="180"/>
      <c r="H164" s="180"/>
      <c r="I164" s="180"/>
      <c r="J164" s="193">
        <f>BK164</f>
        <v>15180</v>
      </c>
      <c r="K164" s="180"/>
      <c r="L164" s="184"/>
      <c r="M164" s="185"/>
      <c r="N164" s="186"/>
      <c r="O164" s="186"/>
      <c r="P164" s="187">
        <f>SUM(P165:P167)</f>
        <v>0</v>
      </c>
      <c r="Q164" s="186"/>
      <c r="R164" s="187">
        <f>SUM(R165:R167)</f>
        <v>0.046200000000000005</v>
      </c>
      <c r="S164" s="186"/>
      <c r="T164" s="188">
        <f>SUM(T165:T167)</f>
        <v>0</v>
      </c>
      <c r="AR164" s="189" t="s">
        <v>6</v>
      </c>
      <c r="AT164" s="190" t="s">
        <v>75</v>
      </c>
      <c r="AU164" s="190" t="s">
        <v>84</v>
      </c>
      <c r="AY164" s="189" t="s">
        <v>166</v>
      </c>
      <c r="BK164" s="191">
        <f>SUM(BK165:BK167)</f>
        <v>15180</v>
      </c>
    </row>
    <row r="165" spans="1:65" s="2" customFormat="1" ht="33" customHeight="1">
      <c r="A165" s="31"/>
      <c r="B165" s="32"/>
      <c r="C165" s="194" t="s">
        <v>173</v>
      </c>
      <c r="D165" s="194" t="s">
        <v>169</v>
      </c>
      <c r="E165" s="195" t="s">
        <v>196</v>
      </c>
      <c r="F165" s="196" t="s">
        <v>197</v>
      </c>
      <c r="G165" s="197" t="s">
        <v>172</v>
      </c>
      <c r="H165" s="198">
        <v>220</v>
      </c>
      <c r="I165" s="199">
        <v>69</v>
      </c>
      <c r="J165" s="199">
        <f>ROUND(I165*H165,2)</f>
        <v>15180</v>
      </c>
      <c r="K165" s="200"/>
      <c r="L165" s="36"/>
      <c r="M165" s="201" t="s">
        <v>1</v>
      </c>
      <c r="N165" s="202" t="s">
        <v>41</v>
      </c>
      <c r="O165" s="203">
        <v>0</v>
      </c>
      <c r="P165" s="203">
        <f>O165*H165</f>
        <v>0</v>
      </c>
      <c r="Q165" s="203">
        <v>0.00021</v>
      </c>
      <c r="R165" s="203">
        <f>Q165*H165</f>
        <v>0.046200000000000005</v>
      </c>
      <c r="S165" s="203">
        <v>0</v>
      </c>
      <c r="T165" s="204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05" t="s">
        <v>173</v>
      </c>
      <c r="AT165" s="205" t="s">
        <v>169</v>
      </c>
      <c r="AU165" s="205" t="s">
        <v>167</v>
      </c>
      <c r="AY165" s="17" t="s">
        <v>166</v>
      </c>
      <c r="BE165" s="206">
        <f>IF(N165="základní",J165,0)</f>
        <v>15180</v>
      </c>
      <c r="BF165" s="206">
        <f>IF(N165="snížená",J165,0)</f>
        <v>0</v>
      </c>
      <c r="BG165" s="206">
        <f>IF(N165="zákl. přenesená",J165,0)</f>
        <v>0</v>
      </c>
      <c r="BH165" s="206">
        <f>IF(N165="sníž. přenesená",J165,0)</f>
        <v>0</v>
      </c>
      <c r="BI165" s="206">
        <f>IF(N165="nulová",J165,0)</f>
        <v>0</v>
      </c>
      <c r="BJ165" s="17" t="s">
        <v>6</v>
      </c>
      <c r="BK165" s="206">
        <f>ROUND(I165*H165,2)</f>
        <v>15180</v>
      </c>
      <c r="BL165" s="17" t="s">
        <v>173</v>
      </c>
      <c r="BM165" s="205" t="s">
        <v>198</v>
      </c>
    </row>
    <row r="166" spans="2:51" s="14" customFormat="1" ht="11.25">
      <c r="B166" s="217"/>
      <c r="C166" s="218"/>
      <c r="D166" s="209" t="s">
        <v>175</v>
      </c>
      <c r="E166" s="219" t="s">
        <v>1</v>
      </c>
      <c r="F166" s="220" t="s">
        <v>199</v>
      </c>
      <c r="G166" s="218"/>
      <c r="H166" s="221">
        <v>220</v>
      </c>
      <c r="I166" s="218"/>
      <c r="J166" s="218"/>
      <c r="K166" s="218"/>
      <c r="L166" s="222"/>
      <c r="M166" s="223"/>
      <c r="N166" s="224"/>
      <c r="O166" s="224"/>
      <c r="P166" s="224"/>
      <c r="Q166" s="224"/>
      <c r="R166" s="224"/>
      <c r="S166" s="224"/>
      <c r="T166" s="225"/>
      <c r="AT166" s="226" t="s">
        <v>175</v>
      </c>
      <c r="AU166" s="226" t="s">
        <v>167</v>
      </c>
      <c r="AV166" s="14" t="s">
        <v>84</v>
      </c>
      <c r="AW166" s="14" t="s">
        <v>32</v>
      </c>
      <c r="AX166" s="14" t="s">
        <v>76</v>
      </c>
      <c r="AY166" s="226" t="s">
        <v>166</v>
      </c>
    </row>
    <row r="167" spans="2:51" s="15" customFormat="1" ht="11.25">
      <c r="B167" s="227"/>
      <c r="C167" s="228"/>
      <c r="D167" s="209" t="s">
        <v>175</v>
      </c>
      <c r="E167" s="229" t="s">
        <v>1</v>
      </c>
      <c r="F167" s="230" t="s">
        <v>178</v>
      </c>
      <c r="G167" s="228"/>
      <c r="H167" s="231">
        <v>220</v>
      </c>
      <c r="I167" s="228"/>
      <c r="J167" s="228"/>
      <c r="K167" s="228"/>
      <c r="L167" s="232"/>
      <c r="M167" s="233"/>
      <c r="N167" s="234"/>
      <c r="O167" s="234"/>
      <c r="P167" s="234"/>
      <c r="Q167" s="234"/>
      <c r="R167" s="234"/>
      <c r="S167" s="234"/>
      <c r="T167" s="235"/>
      <c r="AT167" s="236" t="s">
        <v>175</v>
      </c>
      <c r="AU167" s="236" t="s">
        <v>167</v>
      </c>
      <c r="AV167" s="15" t="s">
        <v>173</v>
      </c>
      <c r="AW167" s="15" t="s">
        <v>4</v>
      </c>
      <c r="AX167" s="15" t="s">
        <v>6</v>
      </c>
      <c r="AY167" s="236" t="s">
        <v>166</v>
      </c>
    </row>
    <row r="168" spans="2:63" s="12" customFormat="1" ht="20.85" customHeight="1">
      <c r="B168" s="179"/>
      <c r="C168" s="180"/>
      <c r="D168" s="181" t="s">
        <v>75</v>
      </c>
      <c r="E168" s="192" t="s">
        <v>200</v>
      </c>
      <c r="F168" s="192" t="s">
        <v>201</v>
      </c>
      <c r="G168" s="180"/>
      <c r="H168" s="180"/>
      <c r="I168" s="180"/>
      <c r="J168" s="193">
        <f>BK168</f>
        <v>32213.8</v>
      </c>
      <c r="K168" s="180"/>
      <c r="L168" s="184"/>
      <c r="M168" s="185"/>
      <c r="N168" s="186"/>
      <c r="O168" s="186"/>
      <c r="P168" s="187">
        <f>SUM(P169:P171)</f>
        <v>0</v>
      </c>
      <c r="Q168" s="186"/>
      <c r="R168" s="187">
        <f>SUM(R169:R171)</f>
        <v>0.013708000000000001</v>
      </c>
      <c r="S168" s="186"/>
      <c r="T168" s="188">
        <f>SUM(T169:T171)</f>
        <v>0</v>
      </c>
      <c r="AR168" s="189" t="s">
        <v>6</v>
      </c>
      <c r="AT168" s="190" t="s">
        <v>75</v>
      </c>
      <c r="AU168" s="190" t="s">
        <v>84</v>
      </c>
      <c r="AY168" s="189" t="s">
        <v>166</v>
      </c>
      <c r="BK168" s="191">
        <f>SUM(BK169:BK171)</f>
        <v>32213.8</v>
      </c>
    </row>
    <row r="169" spans="1:65" s="2" customFormat="1" ht="21.75" customHeight="1">
      <c r="A169" s="31"/>
      <c r="B169" s="32"/>
      <c r="C169" s="194" t="s">
        <v>202</v>
      </c>
      <c r="D169" s="194" t="s">
        <v>169</v>
      </c>
      <c r="E169" s="195" t="s">
        <v>203</v>
      </c>
      <c r="F169" s="196" t="s">
        <v>204</v>
      </c>
      <c r="G169" s="197" t="s">
        <v>172</v>
      </c>
      <c r="H169" s="198">
        <v>342.7</v>
      </c>
      <c r="I169" s="199">
        <v>94</v>
      </c>
      <c r="J169" s="199">
        <f>ROUND(I169*H169,2)</f>
        <v>32213.8</v>
      </c>
      <c r="K169" s="200"/>
      <c r="L169" s="36"/>
      <c r="M169" s="201" t="s">
        <v>1</v>
      </c>
      <c r="N169" s="202" t="s">
        <v>41</v>
      </c>
      <c r="O169" s="203">
        <v>0</v>
      </c>
      <c r="P169" s="203">
        <f>O169*H169</f>
        <v>0</v>
      </c>
      <c r="Q169" s="203">
        <v>4E-05</v>
      </c>
      <c r="R169" s="203">
        <f>Q169*H169</f>
        <v>0.013708000000000001</v>
      </c>
      <c r="S169" s="203">
        <v>0</v>
      </c>
      <c r="T169" s="204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05" t="s">
        <v>173</v>
      </c>
      <c r="AT169" s="205" t="s">
        <v>169</v>
      </c>
      <c r="AU169" s="205" t="s">
        <v>167</v>
      </c>
      <c r="AY169" s="17" t="s">
        <v>166</v>
      </c>
      <c r="BE169" s="206">
        <f>IF(N169="základní",J169,0)</f>
        <v>32213.8</v>
      </c>
      <c r="BF169" s="206">
        <f>IF(N169="snížená",J169,0)</f>
        <v>0</v>
      </c>
      <c r="BG169" s="206">
        <f>IF(N169="zákl. přenesená",J169,0)</f>
        <v>0</v>
      </c>
      <c r="BH169" s="206">
        <f>IF(N169="sníž. přenesená",J169,0)</f>
        <v>0</v>
      </c>
      <c r="BI169" s="206">
        <f>IF(N169="nulová",J169,0)</f>
        <v>0</v>
      </c>
      <c r="BJ169" s="17" t="s">
        <v>6</v>
      </c>
      <c r="BK169" s="206">
        <f>ROUND(I169*H169,2)</f>
        <v>32213.8</v>
      </c>
      <c r="BL169" s="17" t="s">
        <v>173</v>
      </c>
      <c r="BM169" s="205" t="s">
        <v>205</v>
      </c>
    </row>
    <row r="170" spans="2:51" s="14" customFormat="1" ht="11.25">
      <c r="B170" s="217"/>
      <c r="C170" s="218"/>
      <c r="D170" s="209" t="s">
        <v>175</v>
      </c>
      <c r="E170" s="219" t="s">
        <v>1</v>
      </c>
      <c r="F170" s="220" t="s">
        <v>206</v>
      </c>
      <c r="G170" s="218"/>
      <c r="H170" s="221">
        <v>342.7</v>
      </c>
      <c r="I170" s="218"/>
      <c r="J170" s="218"/>
      <c r="K170" s="218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175</v>
      </c>
      <c r="AU170" s="226" t="s">
        <v>167</v>
      </c>
      <c r="AV170" s="14" t="s">
        <v>84</v>
      </c>
      <c r="AW170" s="14" t="s">
        <v>32</v>
      </c>
      <c r="AX170" s="14" t="s">
        <v>76</v>
      </c>
      <c r="AY170" s="226" t="s">
        <v>166</v>
      </c>
    </row>
    <row r="171" spans="2:51" s="15" customFormat="1" ht="11.25">
      <c r="B171" s="227"/>
      <c r="C171" s="228"/>
      <c r="D171" s="209" t="s">
        <v>175</v>
      </c>
      <c r="E171" s="229" t="s">
        <v>1</v>
      </c>
      <c r="F171" s="230" t="s">
        <v>178</v>
      </c>
      <c r="G171" s="228"/>
      <c r="H171" s="231">
        <v>342.7</v>
      </c>
      <c r="I171" s="228"/>
      <c r="J171" s="228"/>
      <c r="K171" s="228"/>
      <c r="L171" s="232"/>
      <c r="M171" s="233"/>
      <c r="N171" s="234"/>
      <c r="O171" s="234"/>
      <c r="P171" s="234"/>
      <c r="Q171" s="234"/>
      <c r="R171" s="234"/>
      <c r="S171" s="234"/>
      <c r="T171" s="235"/>
      <c r="AT171" s="236" t="s">
        <v>175</v>
      </c>
      <c r="AU171" s="236" t="s">
        <v>167</v>
      </c>
      <c r="AV171" s="15" t="s">
        <v>173</v>
      </c>
      <c r="AW171" s="15" t="s">
        <v>4</v>
      </c>
      <c r="AX171" s="15" t="s">
        <v>6</v>
      </c>
      <c r="AY171" s="236" t="s">
        <v>166</v>
      </c>
    </row>
    <row r="172" spans="2:63" s="12" customFormat="1" ht="20.85" customHeight="1">
      <c r="B172" s="179"/>
      <c r="C172" s="180"/>
      <c r="D172" s="181" t="s">
        <v>75</v>
      </c>
      <c r="E172" s="192" t="s">
        <v>207</v>
      </c>
      <c r="F172" s="192" t="s">
        <v>208</v>
      </c>
      <c r="G172" s="180"/>
      <c r="H172" s="180"/>
      <c r="I172" s="180"/>
      <c r="J172" s="193">
        <f>BK172</f>
        <v>75080.88000000002</v>
      </c>
      <c r="K172" s="180"/>
      <c r="L172" s="184"/>
      <c r="M172" s="185"/>
      <c r="N172" s="186"/>
      <c r="O172" s="186"/>
      <c r="P172" s="187">
        <f>SUM(P173:P253)</f>
        <v>0</v>
      </c>
      <c r="Q172" s="186"/>
      <c r="R172" s="187">
        <f>SUM(R173:R253)</f>
        <v>0.0403716</v>
      </c>
      <c r="S172" s="186"/>
      <c r="T172" s="188">
        <f>SUM(T173:T253)</f>
        <v>3.8791281499999997</v>
      </c>
      <c r="AR172" s="189" t="s">
        <v>6</v>
      </c>
      <c r="AT172" s="190" t="s">
        <v>75</v>
      </c>
      <c r="AU172" s="190" t="s">
        <v>84</v>
      </c>
      <c r="AY172" s="189" t="s">
        <v>166</v>
      </c>
      <c r="BK172" s="191">
        <f>SUM(BK173:BK253)</f>
        <v>75080.88000000002</v>
      </c>
    </row>
    <row r="173" spans="1:65" s="2" customFormat="1" ht="21.75" customHeight="1">
      <c r="A173" s="31"/>
      <c r="B173" s="32"/>
      <c r="C173" s="194" t="s">
        <v>179</v>
      </c>
      <c r="D173" s="194" t="s">
        <v>169</v>
      </c>
      <c r="E173" s="195" t="s">
        <v>209</v>
      </c>
      <c r="F173" s="196" t="s">
        <v>210</v>
      </c>
      <c r="G173" s="197" t="s">
        <v>172</v>
      </c>
      <c r="H173" s="198">
        <v>5.124</v>
      </c>
      <c r="I173" s="199">
        <v>517</v>
      </c>
      <c r="J173" s="199">
        <f>ROUND(I173*H173,2)</f>
        <v>2649.11</v>
      </c>
      <c r="K173" s="200"/>
      <c r="L173" s="36"/>
      <c r="M173" s="201" t="s">
        <v>1</v>
      </c>
      <c r="N173" s="202" t="s">
        <v>41</v>
      </c>
      <c r="O173" s="203">
        <v>0</v>
      </c>
      <c r="P173" s="203">
        <f>O173*H173</f>
        <v>0</v>
      </c>
      <c r="Q173" s="203">
        <v>0</v>
      </c>
      <c r="R173" s="203">
        <f>Q173*H173</f>
        <v>0</v>
      </c>
      <c r="S173" s="203">
        <v>0.05638</v>
      </c>
      <c r="T173" s="204">
        <f>S173*H173</f>
        <v>0.28889112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05" t="s">
        <v>211</v>
      </c>
      <c r="AT173" s="205" t="s">
        <v>169</v>
      </c>
      <c r="AU173" s="205" t="s">
        <v>167</v>
      </c>
      <c r="AY173" s="17" t="s">
        <v>166</v>
      </c>
      <c r="BE173" s="206">
        <f>IF(N173="základní",J173,0)</f>
        <v>2649.11</v>
      </c>
      <c r="BF173" s="206">
        <f>IF(N173="snížená",J173,0)</f>
        <v>0</v>
      </c>
      <c r="BG173" s="206">
        <f>IF(N173="zákl. přenesená",J173,0)</f>
        <v>0</v>
      </c>
      <c r="BH173" s="206">
        <f>IF(N173="sníž. přenesená",J173,0)</f>
        <v>0</v>
      </c>
      <c r="BI173" s="206">
        <f>IF(N173="nulová",J173,0)</f>
        <v>0</v>
      </c>
      <c r="BJ173" s="17" t="s">
        <v>6</v>
      </c>
      <c r="BK173" s="206">
        <f>ROUND(I173*H173,2)</f>
        <v>2649.11</v>
      </c>
      <c r="BL173" s="17" t="s">
        <v>211</v>
      </c>
      <c r="BM173" s="205" t="s">
        <v>212</v>
      </c>
    </row>
    <row r="174" spans="2:51" s="13" customFormat="1" ht="11.25">
      <c r="B174" s="207"/>
      <c r="C174" s="208"/>
      <c r="D174" s="209" t="s">
        <v>175</v>
      </c>
      <c r="E174" s="210" t="s">
        <v>1</v>
      </c>
      <c r="F174" s="211" t="s">
        <v>213</v>
      </c>
      <c r="G174" s="208"/>
      <c r="H174" s="210" t="s">
        <v>1</v>
      </c>
      <c r="I174" s="208"/>
      <c r="J174" s="208"/>
      <c r="K174" s="208"/>
      <c r="L174" s="212"/>
      <c r="M174" s="213"/>
      <c r="N174" s="214"/>
      <c r="O174" s="214"/>
      <c r="P174" s="214"/>
      <c r="Q174" s="214"/>
      <c r="R174" s="214"/>
      <c r="S174" s="214"/>
      <c r="T174" s="215"/>
      <c r="AT174" s="216" t="s">
        <v>175</v>
      </c>
      <c r="AU174" s="216" t="s">
        <v>167</v>
      </c>
      <c r="AV174" s="13" t="s">
        <v>6</v>
      </c>
      <c r="AW174" s="13" t="s">
        <v>32</v>
      </c>
      <c r="AX174" s="13" t="s">
        <v>76</v>
      </c>
      <c r="AY174" s="216" t="s">
        <v>166</v>
      </c>
    </row>
    <row r="175" spans="2:51" s="14" customFormat="1" ht="11.25">
      <c r="B175" s="217"/>
      <c r="C175" s="218"/>
      <c r="D175" s="209" t="s">
        <v>175</v>
      </c>
      <c r="E175" s="219" t="s">
        <v>1</v>
      </c>
      <c r="F175" s="220" t="s">
        <v>214</v>
      </c>
      <c r="G175" s="218"/>
      <c r="H175" s="221">
        <v>5.124</v>
      </c>
      <c r="I175" s="218"/>
      <c r="J175" s="218"/>
      <c r="K175" s="218"/>
      <c r="L175" s="222"/>
      <c r="M175" s="223"/>
      <c r="N175" s="224"/>
      <c r="O175" s="224"/>
      <c r="P175" s="224"/>
      <c r="Q175" s="224"/>
      <c r="R175" s="224"/>
      <c r="S175" s="224"/>
      <c r="T175" s="225"/>
      <c r="AT175" s="226" t="s">
        <v>175</v>
      </c>
      <c r="AU175" s="226" t="s">
        <v>167</v>
      </c>
      <c r="AV175" s="14" t="s">
        <v>84</v>
      </c>
      <c r="AW175" s="14" t="s">
        <v>32</v>
      </c>
      <c r="AX175" s="14" t="s">
        <v>76</v>
      </c>
      <c r="AY175" s="226" t="s">
        <v>166</v>
      </c>
    </row>
    <row r="176" spans="2:51" s="15" customFormat="1" ht="11.25">
      <c r="B176" s="227"/>
      <c r="C176" s="228"/>
      <c r="D176" s="209" t="s">
        <v>175</v>
      </c>
      <c r="E176" s="229" t="s">
        <v>1</v>
      </c>
      <c r="F176" s="230" t="s">
        <v>178</v>
      </c>
      <c r="G176" s="228"/>
      <c r="H176" s="231">
        <v>5.124</v>
      </c>
      <c r="I176" s="228"/>
      <c r="J176" s="228"/>
      <c r="K176" s="228"/>
      <c r="L176" s="232"/>
      <c r="M176" s="233"/>
      <c r="N176" s="234"/>
      <c r="O176" s="234"/>
      <c r="P176" s="234"/>
      <c r="Q176" s="234"/>
      <c r="R176" s="234"/>
      <c r="S176" s="234"/>
      <c r="T176" s="235"/>
      <c r="AT176" s="236" t="s">
        <v>175</v>
      </c>
      <c r="AU176" s="236" t="s">
        <v>167</v>
      </c>
      <c r="AV176" s="15" t="s">
        <v>173</v>
      </c>
      <c r="AW176" s="15" t="s">
        <v>4</v>
      </c>
      <c r="AX176" s="15" t="s">
        <v>6</v>
      </c>
      <c r="AY176" s="236" t="s">
        <v>166</v>
      </c>
    </row>
    <row r="177" spans="1:65" s="2" customFormat="1" ht="21.75" customHeight="1">
      <c r="A177" s="31"/>
      <c r="B177" s="32"/>
      <c r="C177" s="194" t="s">
        <v>215</v>
      </c>
      <c r="D177" s="194" t="s">
        <v>169</v>
      </c>
      <c r="E177" s="195" t="s">
        <v>216</v>
      </c>
      <c r="F177" s="196" t="s">
        <v>217</v>
      </c>
      <c r="G177" s="197" t="s">
        <v>172</v>
      </c>
      <c r="H177" s="198">
        <v>0.743</v>
      </c>
      <c r="I177" s="199">
        <v>517</v>
      </c>
      <c r="J177" s="199">
        <f>ROUND(I177*H177,2)</f>
        <v>384.13</v>
      </c>
      <c r="K177" s="200"/>
      <c r="L177" s="36"/>
      <c r="M177" s="201" t="s">
        <v>1</v>
      </c>
      <c r="N177" s="202" t="s">
        <v>41</v>
      </c>
      <c r="O177" s="203">
        <v>0</v>
      </c>
      <c r="P177" s="203">
        <f>O177*H177</f>
        <v>0</v>
      </c>
      <c r="Q177" s="203">
        <v>0</v>
      </c>
      <c r="R177" s="203">
        <f>Q177*H177</f>
        <v>0</v>
      </c>
      <c r="S177" s="203">
        <v>0.01721</v>
      </c>
      <c r="T177" s="204">
        <f>S177*H177</f>
        <v>0.01278703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05" t="s">
        <v>211</v>
      </c>
      <c r="AT177" s="205" t="s">
        <v>169</v>
      </c>
      <c r="AU177" s="205" t="s">
        <v>167</v>
      </c>
      <c r="AY177" s="17" t="s">
        <v>166</v>
      </c>
      <c r="BE177" s="206">
        <f>IF(N177="základní",J177,0)</f>
        <v>384.13</v>
      </c>
      <c r="BF177" s="206">
        <f>IF(N177="snížená",J177,0)</f>
        <v>0</v>
      </c>
      <c r="BG177" s="206">
        <f>IF(N177="zákl. přenesená",J177,0)</f>
        <v>0</v>
      </c>
      <c r="BH177" s="206">
        <f>IF(N177="sníž. přenesená",J177,0)</f>
        <v>0</v>
      </c>
      <c r="BI177" s="206">
        <f>IF(N177="nulová",J177,0)</f>
        <v>0</v>
      </c>
      <c r="BJ177" s="17" t="s">
        <v>6</v>
      </c>
      <c r="BK177" s="206">
        <f>ROUND(I177*H177,2)</f>
        <v>384.13</v>
      </c>
      <c r="BL177" s="17" t="s">
        <v>211</v>
      </c>
      <c r="BM177" s="205" t="s">
        <v>218</v>
      </c>
    </row>
    <row r="178" spans="2:51" s="14" customFormat="1" ht="11.25">
      <c r="B178" s="217"/>
      <c r="C178" s="218"/>
      <c r="D178" s="209" t="s">
        <v>175</v>
      </c>
      <c r="E178" s="219" t="s">
        <v>1</v>
      </c>
      <c r="F178" s="220" t="s">
        <v>219</v>
      </c>
      <c r="G178" s="218"/>
      <c r="H178" s="221">
        <v>0.743</v>
      </c>
      <c r="I178" s="218"/>
      <c r="J178" s="218"/>
      <c r="K178" s="218"/>
      <c r="L178" s="222"/>
      <c r="M178" s="223"/>
      <c r="N178" s="224"/>
      <c r="O178" s="224"/>
      <c r="P178" s="224"/>
      <c r="Q178" s="224"/>
      <c r="R178" s="224"/>
      <c r="S178" s="224"/>
      <c r="T178" s="225"/>
      <c r="AT178" s="226" t="s">
        <v>175</v>
      </c>
      <c r="AU178" s="226" t="s">
        <v>167</v>
      </c>
      <c r="AV178" s="14" t="s">
        <v>84</v>
      </c>
      <c r="AW178" s="14" t="s">
        <v>32</v>
      </c>
      <c r="AX178" s="14" t="s">
        <v>76</v>
      </c>
      <c r="AY178" s="226" t="s">
        <v>166</v>
      </c>
    </row>
    <row r="179" spans="2:51" s="15" customFormat="1" ht="11.25">
      <c r="B179" s="227"/>
      <c r="C179" s="228"/>
      <c r="D179" s="209" t="s">
        <v>175</v>
      </c>
      <c r="E179" s="229" t="s">
        <v>1</v>
      </c>
      <c r="F179" s="230" t="s">
        <v>178</v>
      </c>
      <c r="G179" s="228"/>
      <c r="H179" s="231">
        <v>0.743</v>
      </c>
      <c r="I179" s="228"/>
      <c r="J179" s="228"/>
      <c r="K179" s="228"/>
      <c r="L179" s="232"/>
      <c r="M179" s="233"/>
      <c r="N179" s="234"/>
      <c r="O179" s="234"/>
      <c r="P179" s="234"/>
      <c r="Q179" s="234"/>
      <c r="R179" s="234"/>
      <c r="S179" s="234"/>
      <c r="T179" s="235"/>
      <c r="AT179" s="236" t="s">
        <v>175</v>
      </c>
      <c r="AU179" s="236" t="s">
        <v>167</v>
      </c>
      <c r="AV179" s="15" t="s">
        <v>173</v>
      </c>
      <c r="AW179" s="15" t="s">
        <v>4</v>
      </c>
      <c r="AX179" s="15" t="s">
        <v>6</v>
      </c>
      <c r="AY179" s="236" t="s">
        <v>166</v>
      </c>
    </row>
    <row r="180" spans="1:65" s="2" customFormat="1" ht="21.75" customHeight="1">
      <c r="A180" s="31"/>
      <c r="B180" s="32"/>
      <c r="C180" s="194" t="s">
        <v>220</v>
      </c>
      <c r="D180" s="194" t="s">
        <v>169</v>
      </c>
      <c r="E180" s="195" t="s">
        <v>221</v>
      </c>
      <c r="F180" s="196" t="s">
        <v>222</v>
      </c>
      <c r="G180" s="197" t="s">
        <v>172</v>
      </c>
      <c r="H180" s="198">
        <v>81.5</v>
      </c>
      <c r="I180" s="199">
        <v>149</v>
      </c>
      <c r="J180" s="199">
        <f>ROUND(I180*H180,2)</f>
        <v>12143.5</v>
      </c>
      <c r="K180" s="200"/>
      <c r="L180" s="36"/>
      <c r="M180" s="201" t="s">
        <v>1</v>
      </c>
      <c r="N180" s="202" t="s">
        <v>41</v>
      </c>
      <c r="O180" s="203">
        <v>0</v>
      </c>
      <c r="P180" s="203">
        <f>O180*H180</f>
        <v>0</v>
      </c>
      <c r="Q180" s="203">
        <v>0</v>
      </c>
      <c r="R180" s="203">
        <f>Q180*H180</f>
        <v>0</v>
      </c>
      <c r="S180" s="203">
        <v>0.0021</v>
      </c>
      <c r="T180" s="204">
        <f>S180*H180</f>
        <v>0.17115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05" t="s">
        <v>211</v>
      </c>
      <c r="AT180" s="205" t="s">
        <v>169</v>
      </c>
      <c r="AU180" s="205" t="s">
        <v>167</v>
      </c>
      <c r="AY180" s="17" t="s">
        <v>166</v>
      </c>
      <c r="BE180" s="206">
        <f>IF(N180="základní",J180,0)</f>
        <v>12143.5</v>
      </c>
      <c r="BF180" s="206">
        <f>IF(N180="snížená",J180,0)</f>
        <v>0</v>
      </c>
      <c r="BG180" s="206">
        <f>IF(N180="zákl. přenesená",J180,0)</f>
        <v>0</v>
      </c>
      <c r="BH180" s="206">
        <f>IF(N180="sníž. přenesená",J180,0)</f>
        <v>0</v>
      </c>
      <c r="BI180" s="206">
        <f>IF(N180="nulová",J180,0)</f>
        <v>0</v>
      </c>
      <c r="BJ180" s="17" t="s">
        <v>6</v>
      </c>
      <c r="BK180" s="206">
        <f>ROUND(I180*H180,2)</f>
        <v>12143.5</v>
      </c>
      <c r="BL180" s="17" t="s">
        <v>211</v>
      </c>
      <c r="BM180" s="205" t="s">
        <v>223</v>
      </c>
    </row>
    <row r="181" spans="2:51" s="14" customFormat="1" ht="11.25">
      <c r="B181" s="217"/>
      <c r="C181" s="218"/>
      <c r="D181" s="209" t="s">
        <v>175</v>
      </c>
      <c r="E181" s="219" t="s">
        <v>1</v>
      </c>
      <c r="F181" s="220" t="s">
        <v>224</v>
      </c>
      <c r="G181" s="218"/>
      <c r="H181" s="221">
        <v>61.7</v>
      </c>
      <c r="I181" s="218"/>
      <c r="J181" s="218"/>
      <c r="K181" s="218"/>
      <c r="L181" s="222"/>
      <c r="M181" s="223"/>
      <c r="N181" s="224"/>
      <c r="O181" s="224"/>
      <c r="P181" s="224"/>
      <c r="Q181" s="224"/>
      <c r="R181" s="224"/>
      <c r="S181" s="224"/>
      <c r="T181" s="225"/>
      <c r="AT181" s="226" t="s">
        <v>175</v>
      </c>
      <c r="AU181" s="226" t="s">
        <v>167</v>
      </c>
      <c r="AV181" s="14" t="s">
        <v>84</v>
      </c>
      <c r="AW181" s="14" t="s">
        <v>32</v>
      </c>
      <c r="AX181" s="14" t="s">
        <v>76</v>
      </c>
      <c r="AY181" s="226" t="s">
        <v>166</v>
      </c>
    </row>
    <row r="182" spans="2:51" s="14" customFormat="1" ht="11.25">
      <c r="B182" s="217"/>
      <c r="C182" s="218"/>
      <c r="D182" s="209" t="s">
        <v>175</v>
      </c>
      <c r="E182" s="219" t="s">
        <v>1</v>
      </c>
      <c r="F182" s="220" t="s">
        <v>225</v>
      </c>
      <c r="G182" s="218"/>
      <c r="H182" s="221">
        <v>9</v>
      </c>
      <c r="I182" s="218"/>
      <c r="J182" s="218"/>
      <c r="K182" s="218"/>
      <c r="L182" s="222"/>
      <c r="M182" s="223"/>
      <c r="N182" s="224"/>
      <c r="O182" s="224"/>
      <c r="P182" s="224"/>
      <c r="Q182" s="224"/>
      <c r="R182" s="224"/>
      <c r="S182" s="224"/>
      <c r="T182" s="225"/>
      <c r="AT182" s="226" t="s">
        <v>175</v>
      </c>
      <c r="AU182" s="226" t="s">
        <v>167</v>
      </c>
      <c r="AV182" s="14" t="s">
        <v>84</v>
      </c>
      <c r="AW182" s="14" t="s">
        <v>32</v>
      </c>
      <c r="AX182" s="14" t="s">
        <v>76</v>
      </c>
      <c r="AY182" s="226" t="s">
        <v>166</v>
      </c>
    </row>
    <row r="183" spans="2:51" s="14" customFormat="1" ht="11.25">
      <c r="B183" s="217"/>
      <c r="C183" s="218"/>
      <c r="D183" s="209" t="s">
        <v>175</v>
      </c>
      <c r="E183" s="219" t="s">
        <v>1</v>
      </c>
      <c r="F183" s="220" t="s">
        <v>226</v>
      </c>
      <c r="G183" s="218"/>
      <c r="H183" s="221">
        <v>10.8</v>
      </c>
      <c r="I183" s="218"/>
      <c r="J183" s="218"/>
      <c r="K183" s="218"/>
      <c r="L183" s="222"/>
      <c r="M183" s="223"/>
      <c r="N183" s="224"/>
      <c r="O183" s="224"/>
      <c r="P183" s="224"/>
      <c r="Q183" s="224"/>
      <c r="R183" s="224"/>
      <c r="S183" s="224"/>
      <c r="T183" s="225"/>
      <c r="AT183" s="226" t="s">
        <v>175</v>
      </c>
      <c r="AU183" s="226" t="s">
        <v>167</v>
      </c>
      <c r="AV183" s="14" t="s">
        <v>84</v>
      </c>
      <c r="AW183" s="14" t="s">
        <v>32</v>
      </c>
      <c r="AX183" s="14" t="s">
        <v>76</v>
      </c>
      <c r="AY183" s="226" t="s">
        <v>166</v>
      </c>
    </row>
    <row r="184" spans="2:51" s="15" customFormat="1" ht="11.25">
      <c r="B184" s="227"/>
      <c r="C184" s="228"/>
      <c r="D184" s="209" t="s">
        <v>175</v>
      </c>
      <c r="E184" s="229" t="s">
        <v>1</v>
      </c>
      <c r="F184" s="230" t="s">
        <v>178</v>
      </c>
      <c r="G184" s="228"/>
      <c r="H184" s="231">
        <v>81.5</v>
      </c>
      <c r="I184" s="228"/>
      <c r="J184" s="228"/>
      <c r="K184" s="228"/>
      <c r="L184" s="232"/>
      <c r="M184" s="233"/>
      <c r="N184" s="234"/>
      <c r="O184" s="234"/>
      <c r="P184" s="234"/>
      <c r="Q184" s="234"/>
      <c r="R184" s="234"/>
      <c r="S184" s="234"/>
      <c r="T184" s="235"/>
      <c r="AT184" s="236" t="s">
        <v>175</v>
      </c>
      <c r="AU184" s="236" t="s">
        <v>167</v>
      </c>
      <c r="AV184" s="15" t="s">
        <v>173</v>
      </c>
      <c r="AW184" s="15" t="s">
        <v>4</v>
      </c>
      <c r="AX184" s="15" t="s">
        <v>6</v>
      </c>
      <c r="AY184" s="236" t="s">
        <v>166</v>
      </c>
    </row>
    <row r="185" spans="1:65" s="2" customFormat="1" ht="21.75" customHeight="1">
      <c r="A185" s="31"/>
      <c r="B185" s="32"/>
      <c r="C185" s="194" t="s">
        <v>192</v>
      </c>
      <c r="D185" s="194" t="s">
        <v>169</v>
      </c>
      <c r="E185" s="195" t="s">
        <v>227</v>
      </c>
      <c r="F185" s="196" t="s">
        <v>228</v>
      </c>
      <c r="G185" s="197" t="s">
        <v>172</v>
      </c>
      <c r="H185" s="198">
        <v>25.3</v>
      </c>
      <c r="I185" s="199">
        <v>149</v>
      </c>
      <c r="J185" s="199">
        <f>ROUND(I185*H185,2)</f>
        <v>3769.7</v>
      </c>
      <c r="K185" s="200"/>
      <c r="L185" s="36"/>
      <c r="M185" s="201" t="s">
        <v>1</v>
      </c>
      <c r="N185" s="202" t="s">
        <v>41</v>
      </c>
      <c r="O185" s="203">
        <v>0</v>
      </c>
      <c r="P185" s="203">
        <f>O185*H185</f>
        <v>0</v>
      </c>
      <c r="Q185" s="203">
        <v>0</v>
      </c>
      <c r="R185" s="203">
        <f>Q185*H185</f>
        <v>0</v>
      </c>
      <c r="S185" s="203">
        <v>0.0021</v>
      </c>
      <c r="T185" s="204">
        <f>S185*H185</f>
        <v>0.05313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05" t="s">
        <v>211</v>
      </c>
      <c r="AT185" s="205" t="s">
        <v>169</v>
      </c>
      <c r="AU185" s="205" t="s">
        <v>167</v>
      </c>
      <c r="AY185" s="17" t="s">
        <v>166</v>
      </c>
      <c r="BE185" s="206">
        <f>IF(N185="základní",J185,0)</f>
        <v>3769.7</v>
      </c>
      <c r="BF185" s="206">
        <f>IF(N185="snížená",J185,0)</f>
        <v>0</v>
      </c>
      <c r="BG185" s="206">
        <f>IF(N185="zákl. přenesená",J185,0)</f>
        <v>0</v>
      </c>
      <c r="BH185" s="206">
        <f>IF(N185="sníž. přenesená",J185,0)</f>
        <v>0</v>
      </c>
      <c r="BI185" s="206">
        <f>IF(N185="nulová",J185,0)</f>
        <v>0</v>
      </c>
      <c r="BJ185" s="17" t="s">
        <v>6</v>
      </c>
      <c r="BK185" s="206">
        <f>ROUND(I185*H185,2)</f>
        <v>3769.7</v>
      </c>
      <c r="BL185" s="17" t="s">
        <v>211</v>
      </c>
      <c r="BM185" s="205" t="s">
        <v>229</v>
      </c>
    </row>
    <row r="186" spans="2:51" s="14" customFormat="1" ht="11.25">
      <c r="B186" s="217"/>
      <c r="C186" s="218"/>
      <c r="D186" s="209" t="s">
        <v>175</v>
      </c>
      <c r="E186" s="219" t="s">
        <v>1</v>
      </c>
      <c r="F186" s="220" t="s">
        <v>230</v>
      </c>
      <c r="G186" s="218"/>
      <c r="H186" s="221">
        <v>6.6</v>
      </c>
      <c r="I186" s="218"/>
      <c r="J186" s="218"/>
      <c r="K186" s="218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175</v>
      </c>
      <c r="AU186" s="226" t="s">
        <v>167</v>
      </c>
      <c r="AV186" s="14" t="s">
        <v>84</v>
      </c>
      <c r="AW186" s="14" t="s">
        <v>32</v>
      </c>
      <c r="AX186" s="14" t="s">
        <v>76</v>
      </c>
      <c r="AY186" s="226" t="s">
        <v>166</v>
      </c>
    </row>
    <row r="187" spans="2:51" s="14" customFormat="1" ht="11.25">
      <c r="B187" s="217"/>
      <c r="C187" s="218"/>
      <c r="D187" s="209" t="s">
        <v>175</v>
      </c>
      <c r="E187" s="219" t="s">
        <v>1</v>
      </c>
      <c r="F187" s="220" t="s">
        <v>231</v>
      </c>
      <c r="G187" s="218"/>
      <c r="H187" s="221">
        <v>5.4</v>
      </c>
      <c r="I187" s="218"/>
      <c r="J187" s="218"/>
      <c r="K187" s="218"/>
      <c r="L187" s="222"/>
      <c r="M187" s="223"/>
      <c r="N187" s="224"/>
      <c r="O187" s="224"/>
      <c r="P187" s="224"/>
      <c r="Q187" s="224"/>
      <c r="R187" s="224"/>
      <c r="S187" s="224"/>
      <c r="T187" s="225"/>
      <c r="AT187" s="226" t="s">
        <v>175</v>
      </c>
      <c r="AU187" s="226" t="s">
        <v>167</v>
      </c>
      <c r="AV187" s="14" t="s">
        <v>84</v>
      </c>
      <c r="AW187" s="14" t="s">
        <v>32</v>
      </c>
      <c r="AX187" s="14" t="s">
        <v>76</v>
      </c>
      <c r="AY187" s="226" t="s">
        <v>166</v>
      </c>
    </row>
    <row r="188" spans="2:51" s="14" customFormat="1" ht="11.25">
      <c r="B188" s="217"/>
      <c r="C188" s="218"/>
      <c r="D188" s="209" t="s">
        <v>175</v>
      </c>
      <c r="E188" s="219" t="s">
        <v>1</v>
      </c>
      <c r="F188" s="220" t="s">
        <v>232</v>
      </c>
      <c r="G188" s="218"/>
      <c r="H188" s="221">
        <v>7.3</v>
      </c>
      <c r="I188" s="218"/>
      <c r="J188" s="218"/>
      <c r="K188" s="218"/>
      <c r="L188" s="222"/>
      <c r="M188" s="223"/>
      <c r="N188" s="224"/>
      <c r="O188" s="224"/>
      <c r="P188" s="224"/>
      <c r="Q188" s="224"/>
      <c r="R188" s="224"/>
      <c r="S188" s="224"/>
      <c r="T188" s="225"/>
      <c r="AT188" s="226" t="s">
        <v>175</v>
      </c>
      <c r="AU188" s="226" t="s">
        <v>167</v>
      </c>
      <c r="AV188" s="14" t="s">
        <v>84</v>
      </c>
      <c r="AW188" s="14" t="s">
        <v>32</v>
      </c>
      <c r="AX188" s="14" t="s">
        <v>76</v>
      </c>
      <c r="AY188" s="226" t="s">
        <v>166</v>
      </c>
    </row>
    <row r="189" spans="2:51" s="14" customFormat="1" ht="11.25">
      <c r="B189" s="217"/>
      <c r="C189" s="218"/>
      <c r="D189" s="209" t="s">
        <v>175</v>
      </c>
      <c r="E189" s="219" t="s">
        <v>1</v>
      </c>
      <c r="F189" s="220" t="s">
        <v>233</v>
      </c>
      <c r="G189" s="218"/>
      <c r="H189" s="221">
        <v>6</v>
      </c>
      <c r="I189" s="218"/>
      <c r="J189" s="218"/>
      <c r="K189" s="218"/>
      <c r="L189" s="222"/>
      <c r="M189" s="223"/>
      <c r="N189" s="224"/>
      <c r="O189" s="224"/>
      <c r="P189" s="224"/>
      <c r="Q189" s="224"/>
      <c r="R189" s="224"/>
      <c r="S189" s="224"/>
      <c r="T189" s="225"/>
      <c r="AT189" s="226" t="s">
        <v>175</v>
      </c>
      <c r="AU189" s="226" t="s">
        <v>167</v>
      </c>
      <c r="AV189" s="14" t="s">
        <v>84</v>
      </c>
      <c r="AW189" s="14" t="s">
        <v>32</v>
      </c>
      <c r="AX189" s="14" t="s">
        <v>76</v>
      </c>
      <c r="AY189" s="226" t="s">
        <v>166</v>
      </c>
    </row>
    <row r="190" spans="2:51" s="15" customFormat="1" ht="11.25">
      <c r="B190" s="227"/>
      <c r="C190" s="228"/>
      <c r="D190" s="209" t="s">
        <v>175</v>
      </c>
      <c r="E190" s="229" t="s">
        <v>1</v>
      </c>
      <c r="F190" s="230" t="s">
        <v>178</v>
      </c>
      <c r="G190" s="228"/>
      <c r="H190" s="231">
        <v>25.3</v>
      </c>
      <c r="I190" s="228"/>
      <c r="J190" s="228"/>
      <c r="K190" s="228"/>
      <c r="L190" s="232"/>
      <c r="M190" s="233"/>
      <c r="N190" s="234"/>
      <c r="O190" s="234"/>
      <c r="P190" s="234"/>
      <c r="Q190" s="234"/>
      <c r="R190" s="234"/>
      <c r="S190" s="234"/>
      <c r="T190" s="235"/>
      <c r="AT190" s="236" t="s">
        <v>175</v>
      </c>
      <c r="AU190" s="236" t="s">
        <v>167</v>
      </c>
      <c r="AV190" s="15" t="s">
        <v>173</v>
      </c>
      <c r="AW190" s="15" t="s">
        <v>4</v>
      </c>
      <c r="AX190" s="15" t="s">
        <v>6</v>
      </c>
      <c r="AY190" s="236" t="s">
        <v>166</v>
      </c>
    </row>
    <row r="191" spans="1:65" s="2" customFormat="1" ht="21.75" customHeight="1">
      <c r="A191" s="31"/>
      <c r="B191" s="32"/>
      <c r="C191" s="194" t="s">
        <v>234</v>
      </c>
      <c r="D191" s="194" t="s">
        <v>169</v>
      </c>
      <c r="E191" s="195" t="s">
        <v>235</v>
      </c>
      <c r="F191" s="196" t="s">
        <v>236</v>
      </c>
      <c r="G191" s="197" t="s">
        <v>172</v>
      </c>
      <c r="H191" s="198">
        <v>106.8</v>
      </c>
      <c r="I191" s="199">
        <v>75</v>
      </c>
      <c r="J191" s="199">
        <f>ROUND(I191*H191,2)</f>
        <v>8010</v>
      </c>
      <c r="K191" s="200"/>
      <c r="L191" s="36"/>
      <c r="M191" s="201" t="s">
        <v>1</v>
      </c>
      <c r="N191" s="202" t="s">
        <v>41</v>
      </c>
      <c r="O191" s="203">
        <v>0</v>
      </c>
      <c r="P191" s="203">
        <f>O191*H191</f>
        <v>0</v>
      </c>
      <c r="Q191" s="203">
        <v>0</v>
      </c>
      <c r="R191" s="203">
        <f>Q191*H191</f>
        <v>0</v>
      </c>
      <c r="S191" s="203">
        <v>0.0021</v>
      </c>
      <c r="T191" s="204">
        <f>S191*H191</f>
        <v>0.22427999999999998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05" t="s">
        <v>211</v>
      </c>
      <c r="AT191" s="205" t="s">
        <v>169</v>
      </c>
      <c r="AU191" s="205" t="s">
        <v>167</v>
      </c>
      <c r="AY191" s="17" t="s">
        <v>166</v>
      </c>
      <c r="BE191" s="206">
        <f>IF(N191="základní",J191,0)</f>
        <v>8010</v>
      </c>
      <c r="BF191" s="206">
        <f>IF(N191="snížená",J191,0)</f>
        <v>0</v>
      </c>
      <c r="BG191" s="206">
        <f>IF(N191="zákl. přenesená",J191,0)</f>
        <v>0</v>
      </c>
      <c r="BH191" s="206">
        <f>IF(N191="sníž. přenesená",J191,0)</f>
        <v>0</v>
      </c>
      <c r="BI191" s="206">
        <f>IF(N191="nulová",J191,0)</f>
        <v>0</v>
      </c>
      <c r="BJ191" s="17" t="s">
        <v>6</v>
      </c>
      <c r="BK191" s="206">
        <f>ROUND(I191*H191,2)</f>
        <v>8010</v>
      </c>
      <c r="BL191" s="17" t="s">
        <v>211</v>
      </c>
      <c r="BM191" s="205" t="s">
        <v>237</v>
      </c>
    </row>
    <row r="192" spans="1:65" s="2" customFormat="1" ht="21.75" customHeight="1">
      <c r="A192" s="31"/>
      <c r="B192" s="32"/>
      <c r="C192" s="194" t="s">
        <v>238</v>
      </c>
      <c r="D192" s="194" t="s">
        <v>169</v>
      </c>
      <c r="E192" s="195" t="s">
        <v>239</v>
      </c>
      <c r="F192" s="196" t="s">
        <v>240</v>
      </c>
      <c r="G192" s="197" t="s">
        <v>183</v>
      </c>
      <c r="H192" s="198">
        <v>8</v>
      </c>
      <c r="I192" s="199">
        <v>155</v>
      </c>
      <c r="J192" s="199">
        <f>ROUND(I192*H192,2)</f>
        <v>1240</v>
      </c>
      <c r="K192" s="200"/>
      <c r="L192" s="36"/>
      <c r="M192" s="201" t="s">
        <v>1</v>
      </c>
      <c r="N192" s="202" t="s">
        <v>41</v>
      </c>
      <c r="O192" s="203">
        <v>0</v>
      </c>
      <c r="P192" s="203">
        <f>O192*H192</f>
        <v>0</v>
      </c>
      <c r="Q192" s="203">
        <v>0</v>
      </c>
      <c r="R192" s="203">
        <f>Q192*H192</f>
        <v>0</v>
      </c>
      <c r="S192" s="203">
        <v>0.0881</v>
      </c>
      <c r="T192" s="204">
        <f>S192*H192</f>
        <v>0.7048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205" t="s">
        <v>211</v>
      </c>
      <c r="AT192" s="205" t="s">
        <v>169</v>
      </c>
      <c r="AU192" s="205" t="s">
        <v>167</v>
      </c>
      <c r="AY192" s="17" t="s">
        <v>166</v>
      </c>
      <c r="BE192" s="206">
        <f>IF(N192="základní",J192,0)</f>
        <v>1240</v>
      </c>
      <c r="BF192" s="206">
        <f>IF(N192="snížená",J192,0)</f>
        <v>0</v>
      </c>
      <c r="BG192" s="206">
        <f>IF(N192="zákl. přenesená",J192,0)</f>
        <v>0</v>
      </c>
      <c r="BH192" s="206">
        <f>IF(N192="sníž. přenesená",J192,0)</f>
        <v>0</v>
      </c>
      <c r="BI192" s="206">
        <f>IF(N192="nulová",J192,0)</f>
        <v>0</v>
      </c>
      <c r="BJ192" s="17" t="s">
        <v>6</v>
      </c>
      <c r="BK192" s="206">
        <f>ROUND(I192*H192,2)</f>
        <v>1240</v>
      </c>
      <c r="BL192" s="17" t="s">
        <v>211</v>
      </c>
      <c r="BM192" s="205" t="s">
        <v>241</v>
      </c>
    </row>
    <row r="193" spans="2:51" s="13" customFormat="1" ht="11.25">
      <c r="B193" s="207"/>
      <c r="C193" s="208"/>
      <c r="D193" s="209" t="s">
        <v>175</v>
      </c>
      <c r="E193" s="210" t="s">
        <v>1</v>
      </c>
      <c r="F193" s="211" t="s">
        <v>213</v>
      </c>
      <c r="G193" s="208"/>
      <c r="H193" s="210" t="s">
        <v>1</v>
      </c>
      <c r="I193" s="208"/>
      <c r="J193" s="208"/>
      <c r="K193" s="208"/>
      <c r="L193" s="212"/>
      <c r="M193" s="213"/>
      <c r="N193" s="214"/>
      <c r="O193" s="214"/>
      <c r="P193" s="214"/>
      <c r="Q193" s="214"/>
      <c r="R193" s="214"/>
      <c r="S193" s="214"/>
      <c r="T193" s="215"/>
      <c r="AT193" s="216" t="s">
        <v>175</v>
      </c>
      <c r="AU193" s="216" t="s">
        <v>167</v>
      </c>
      <c r="AV193" s="13" t="s">
        <v>6</v>
      </c>
      <c r="AW193" s="13" t="s">
        <v>32</v>
      </c>
      <c r="AX193" s="13" t="s">
        <v>76</v>
      </c>
      <c r="AY193" s="216" t="s">
        <v>166</v>
      </c>
    </row>
    <row r="194" spans="2:51" s="14" customFormat="1" ht="11.25">
      <c r="B194" s="217"/>
      <c r="C194" s="218"/>
      <c r="D194" s="209" t="s">
        <v>175</v>
      </c>
      <c r="E194" s="219" t="s">
        <v>1</v>
      </c>
      <c r="F194" s="220" t="s">
        <v>220</v>
      </c>
      <c r="G194" s="218"/>
      <c r="H194" s="221">
        <v>8</v>
      </c>
      <c r="I194" s="218"/>
      <c r="J194" s="218"/>
      <c r="K194" s="218"/>
      <c r="L194" s="222"/>
      <c r="M194" s="223"/>
      <c r="N194" s="224"/>
      <c r="O194" s="224"/>
      <c r="P194" s="224"/>
      <c r="Q194" s="224"/>
      <c r="R194" s="224"/>
      <c r="S194" s="224"/>
      <c r="T194" s="225"/>
      <c r="AT194" s="226" t="s">
        <v>175</v>
      </c>
      <c r="AU194" s="226" t="s">
        <v>167</v>
      </c>
      <c r="AV194" s="14" t="s">
        <v>84</v>
      </c>
      <c r="AW194" s="14" t="s">
        <v>32</v>
      </c>
      <c r="AX194" s="14" t="s">
        <v>76</v>
      </c>
      <c r="AY194" s="226" t="s">
        <v>166</v>
      </c>
    </row>
    <row r="195" spans="2:51" s="15" customFormat="1" ht="11.25">
      <c r="B195" s="227"/>
      <c r="C195" s="228"/>
      <c r="D195" s="209" t="s">
        <v>175</v>
      </c>
      <c r="E195" s="229" t="s">
        <v>1</v>
      </c>
      <c r="F195" s="230" t="s">
        <v>178</v>
      </c>
      <c r="G195" s="228"/>
      <c r="H195" s="231">
        <v>8</v>
      </c>
      <c r="I195" s="228"/>
      <c r="J195" s="228"/>
      <c r="K195" s="228"/>
      <c r="L195" s="232"/>
      <c r="M195" s="233"/>
      <c r="N195" s="234"/>
      <c r="O195" s="234"/>
      <c r="P195" s="234"/>
      <c r="Q195" s="234"/>
      <c r="R195" s="234"/>
      <c r="S195" s="234"/>
      <c r="T195" s="235"/>
      <c r="AT195" s="236" t="s">
        <v>175</v>
      </c>
      <c r="AU195" s="236" t="s">
        <v>167</v>
      </c>
      <c r="AV195" s="15" t="s">
        <v>173</v>
      </c>
      <c r="AW195" s="15" t="s">
        <v>4</v>
      </c>
      <c r="AX195" s="15" t="s">
        <v>6</v>
      </c>
      <c r="AY195" s="236" t="s">
        <v>166</v>
      </c>
    </row>
    <row r="196" spans="1:65" s="2" customFormat="1" ht="21.75" customHeight="1">
      <c r="A196" s="31"/>
      <c r="B196" s="32"/>
      <c r="C196" s="194" t="s">
        <v>242</v>
      </c>
      <c r="D196" s="194" t="s">
        <v>169</v>
      </c>
      <c r="E196" s="195" t="s">
        <v>243</v>
      </c>
      <c r="F196" s="196" t="s">
        <v>244</v>
      </c>
      <c r="G196" s="197" t="s">
        <v>183</v>
      </c>
      <c r="H196" s="198">
        <v>1</v>
      </c>
      <c r="I196" s="199">
        <v>288</v>
      </c>
      <c r="J196" s="199">
        <f>ROUND(I196*H196,2)</f>
        <v>288</v>
      </c>
      <c r="K196" s="200"/>
      <c r="L196" s="36"/>
      <c r="M196" s="201" t="s">
        <v>1</v>
      </c>
      <c r="N196" s="202" t="s">
        <v>41</v>
      </c>
      <c r="O196" s="203">
        <v>0</v>
      </c>
      <c r="P196" s="203">
        <f>O196*H196</f>
        <v>0</v>
      </c>
      <c r="Q196" s="203">
        <v>0</v>
      </c>
      <c r="R196" s="203">
        <f>Q196*H196</f>
        <v>0</v>
      </c>
      <c r="S196" s="203">
        <v>0.074</v>
      </c>
      <c r="T196" s="204">
        <f>S196*H196</f>
        <v>0.074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205" t="s">
        <v>211</v>
      </c>
      <c r="AT196" s="205" t="s">
        <v>169</v>
      </c>
      <c r="AU196" s="205" t="s">
        <v>167</v>
      </c>
      <c r="AY196" s="17" t="s">
        <v>166</v>
      </c>
      <c r="BE196" s="206">
        <f>IF(N196="základní",J196,0)</f>
        <v>288</v>
      </c>
      <c r="BF196" s="206">
        <f>IF(N196="snížená",J196,0)</f>
        <v>0</v>
      </c>
      <c r="BG196" s="206">
        <f>IF(N196="zákl. přenesená",J196,0)</f>
        <v>0</v>
      </c>
      <c r="BH196" s="206">
        <f>IF(N196="sníž. přenesená",J196,0)</f>
        <v>0</v>
      </c>
      <c r="BI196" s="206">
        <f>IF(N196="nulová",J196,0)</f>
        <v>0</v>
      </c>
      <c r="BJ196" s="17" t="s">
        <v>6</v>
      </c>
      <c r="BK196" s="206">
        <f>ROUND(I196*H196,2)</f>
        <v>288</v>
      </c>
      <c r="BL196" s="17" t="s">
        <v>211</v>
      </c>
      <c r="BM196" s="205" t="s">
        <v>245</v>
      </c>
    </row>
    <row r="197" spans="2:51" s="13" customFormat="1" ht="11.25">
      <c r="B197" s="207"/>
      <c r="C197" s="208"/>
      <c r="D197" s="209" t="s">
        <v>175</v>
      </c>
      <c r="E197" s="210" t="s">
        <v>1</v>
      </c>
      <c r="F197" s="211" t="s">
        <v>188</v>
      </c>
      <c r="G197" s="208"/>
      <c r="H197" s="210" t="s">
        <v>1</v>
      </c>
      <c r="I197" s="208"/>
      <c r="J197" s="208"/>
      <c r="K197" s="208"/>
      <c r="L197" s="212"/>
      <c r="M197" s="213"/>
      <c r="N197" s="214"/>
      <c r="O197" s="214"/>
      <c r="P197" s="214"/>
      <c r="Q197" s="214"/>
      <c r="R197" s="214"/>
      <c r="S197" s="214"/>
      <c r="T197" s="215"/>
      <c r="AT197" s="216" t="s">
        <v>175</v>
      </c>
      <c r="AU197" s="216" t="s">
        <v>167</v>
      </c>
      <c r="AV197" s="13" t="s">
        <v>6</v>
      </c>
      <c r="AW197" s="13" t="s">
        <v>32</v>
      </c>
      <c r="AX197" s="13" t="s">
        <v>76</v>
      </c>
      <c r="AY197" s="216" t="s">
        <v>166</v>
      </c>
    </row>
    <row r="198" spans="2:51" s="14" customFormat="1" ht="11.25">
      <c r="B198" s="217"/>
      <c r="C198" s="218"/>
      <c r="D198" s="209" t="s">
        <v>175</v>
      </c>
      <c r="E198" s="219" t="s">
        <v>1</v>
      </c>
      <c r="F198" s="220" t="s">
        <v>6</v>
      </c>
      <c r="G198" s="218"/>
      <c r="H198" s="221">
        <v>1</v>
      </c>
      <c r="I198" s="218"/>
      <c r="J198" s="218"/>
      <c r="K198" s="218"/>
      <c r="L198" s="222"/>
      <c r="M198" s="223"/>
      <c r="N198" s="224"/>
      <c r="O198" s="224"/>
      <c r="P198" s="224"/>
      <c r="Q198" s="224"/>
      <c r="R198" s="224"/>
      <c r="S198" s="224"/>
      <c r="T198" s="225"/>
      <c r="AT198" s="226" t="s">
        <v>175</v>
      </c>
      <c r="AU198" s="226" t="s">
        <v>167</v>
      </c>
      <c r="AV198" s="14" t="s">
        <v>84</v>
      </c>
      <c r="AW198" s="14" t="s">
        <v>32</v>
      </c>
      <c r="AX198" s="14" t="s">
        <v>76</v>
      </c>
      <c r="AY198" s="226" t="s">
        <v>166</v>
      </c>
    </row>
    <row r="199" spans="2:51" s="15" customFormat="1" ht="11.25">
      <c r="B199" s="227"/>
      <c r="C199" s="228"/>
      <c r="D199" s="209" t="s">
        <v>175</v>
      </c>
      <c r="E199" s="229" t="s">
        <v>1</v>
      </c>
      <c r="F199" s="230" t="s">
        <v>178</v>
      </c>
      <c r="G199" s="228"/>
      <c r="H199" s="231">
        <v>1</v>
      </c>
      <c r="I199" s="228"/>
      <c r="J199" s="228"/>
      <c r="K199" s="228"/>
      <c r="L199" s="232"/>
      <c r="M199" s="233"/>
      <c r="N199" s="234"/>
      <c r="O199" s="234"/>
      <c r="P199" s="234"/>
      <c r="Q199" s="234"/>
      <c r="R199" s="234"/>
      <c r="S199" s="234"/>
      <c r="T199" s="235"/>
      <c r="AT199" s="236" t="s">
        <v>175</v>
      </c>
      <c r="AU199" s="236" t="s">
        <v>167</v>
      </c>
      <c r="AV199" s="15" t="s">
        <v>173</v>
      </c>
      <c r="AW199" s="15" t="s">
        <v>4</v>
      </c>
      <c r="AX199" s="15" t="s">
        <v>6</v>
      </c>
      <c r="AY199" s="236" t="s">
        <v>166</v>
      </c>
    </row>
    <row r="200" spans="1:65" s="2" customFormat="1" ht="21.75" customHeight="1">
      <c r="A200" s="31"/>
      <c r="B200" s="32"/>
      <c r="C200" s="194" t="s">
        <v>246</v>
      </c>
      <c r="D200" s="194" t="s">
        <v>169</v>
      </c>
      <c r="E200" s="195" t="s">
        <v>247</v>
      </c>
      <c r="F200" s="196" t="s">
        <v>248</v>
      </c>
      <c r="G200" s="197" t="s">
        <v>249</v>
      </c>
      <c r="H200" s="198">
        <v>6.6</v>
      </c>
      <c r="I200" s="199">
        <v>921</v>
      </c>
      <c r="J200" s="199">
        <f>ROUND(I200*H200,2)</f>
        <v>6078.6</v>
      </c>
      <c r="K200" s="200"/>
      <c r="L200" s="36"/>
      <c r="M200" s="201" t="s">
        <v>1</v>
      </c>
      <c r="N200" s="202" t="s">
        <v>41</v>
      </c>
      <c r="O200" s="203">
        <v>0</v>
      </c>
      <c r="P200" s="203">
        <f>O200*H200</f>
        <v>0</v>
      </c>
      <c r="Q200" s="203">
        <v>8E-05</v>
      </c>
      <c r="R200" s="203">
        <f>Q200*H200</f>
        <v>0.000528</v>
      </c>
      <c r="S200" s="203">
        <v>0</v>
      </c>
      <c r="T200" s="204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205" t="s">
        <v>211</v>
      </c>
      <c r="AT200" s="205" t="s">
        <v>169</v>
      </c>
      <c r="AU200" s="205" t="s">
        <v>167</v>
      </c>
      <c r="AY200" s="17" t="s">
        <v>166</v>
      </c>
      <c r="BE200" s="206">
        <f>IF(N200="základní",J200,0)</f>
        <v>6078.6</v>
      </c>
      <c r="BF200" s="206">
        <f>IF(N200="snížená",J200,0)</f>
        <v>0</v>
      </c>
      <c r="BG200" s="206">
        <f>IF(N200="zákl. přenesená",J200,0)</f>
        <v>0</v>
      </c>
      <c r="BH200" s="206">
        <f>IF(N200="sníž. přenesená",J200,0)</f>
        <v>0</v>
      </c>
      <c r="BI200" s="206">
        <f>IF(N200="nulová",J200,0)</f>
        <v>0</v>
      </c>
      <c r="BJ200" s="17" t="s">
        <v>6</v>
      </c>
      <c r="BK200" s="206">
        <f>ROUND(I200*H200,2)</f>
        <v>6078.6</v>
      </c>
      <c r="BL200" s="17" t="s">
        <v>211</v>
      </c>
      <c r="BM200" s="205" t="s">
        <v>250</v>
      </c>
    </row>
    <row r="201" spans="2:51" s="13" customFormat="1" ht="11.25">
      <c r="B201" s="207"/>
      <c r="C201" s="208"/>
      <c r="D201" s="209" t="s">
        <v>175</v>
      </c>
      <c r="E201" s="210" t="s">
        <v>1</v>
      </c>
      <c r="F201" s="211" t="s">
        <v>176</v>
      </c>
      <c r="G201" s="208"/>
      <c r="H201" s="210" t="s">
        <v>1</v>
      </c>
      <c r="I201" s="208"/>
      <c r="J201" s="208"/>
      <c r="K201" s="208"/>
      <c r="L201" s="212"/>
      <c r="M201" s="213"/>
      <c r="N201" s="214"/>
      <c r="O201" s="214"/>
      <c r="P201" s="214"/>
      <c r="Q201" s="214"/>
      <c r="R201" s="214"/>
      <c r="S201" s="214"/>
      <c r="T201" s="215"/>
      <c r="AT201" s="216" t="s">
        <v>175</v>
      </c>
      <c r="AU201" s="216" t="s">
        <v>167</v>
      </c>
      <c r="AV201" s="13" t="s">
        <v>6</v>
      </c>
      <c r="AW201" s="13" t="s">
        <v>32</v>
      </c>
      <c r="AX201" s="13" t="s">
        <v>76</v>
      </c>
      <c r="AY201" s="216" t="s">
        <v>166</v>
      </c>
    </row>
    <row r="202" spans="2:51" s="14" customFormat="1" ht="11.25">
      <c r="B202" s="217"/>
      <c r="C202" s="218"/>
      <c r="D202" s="209" t="s">
        <v>175</v>
      </c>
      <c r="E202" s="219" t="s">
        <v>1</v>
      </c>
      <c r="F202" s="220" t="s">
        <v>251</v>
      </c>
      <c r="G202" s="218"/>
      <c r="H202" s="221">
        <v>6.6</v>
      </c>
      <c r="I202" s="218"/>
      <c r="J202" s="218"/>
      <c r="K202" s="218"/>
      <c r="L202" s="222"/>
      <c r="M202" s="223"/>
      <c r="N202" s="224"/>
      <c r="O202" s="224"/>
      <c r="P202" s="224"/>
      <c r="Q202" s="224"/>
      <c r="R202" s="224"/>
      <c r="S202" s="224"/>
      <c r="T202" s="225"/>
      <c r="AT202" s="226" t="s">
        <v>175</v>
      </c>
      <c r="AU202" s="226" t="s">
        <v>167</v>
      </c>
      <c r="AV202" s="14" t="s">
        <v>84</v>
      </c>
      <c r="AW202" s="14" t="s">
        <v>32</v>
      </c>
      <c r="AX202" s="14" t="s">
        <v>76</v>
      </c>
      <c r="AY202" s="226" t="s">
        <v>166</v>
      </c>
    </row>
    <row r="203" spans="2:51" s="15" customFormat="1" ht="11.25">
      <c r="B203" s="227"/>
      <c r="C203" s="228"/>
      <c r="D203" s="209" t="s">
        <v>175</v>
      </c>
      <c r="E203" s="229" t="s">
        <v>1</v>
      </c>
      <c r="F203" s="230" t="s">
        <v>178</v>
      </c>
      <c r="G203" s="228"/>
      <c r="H203" s="231">
        <v>6.6</v>
      </c>
      <c r="I203" s="228"/>
      <c r="J203" s="228"/>
      <c r="K203" s="228"/>
      <c r="L203" s="232"/>
      <c r="M203" s="233"/>
      <c r="N203" s="234"/>
      <c r="O203" s="234"/>
      <c r="P203" s="234"/>
      <c r="Q203" s="234"/>
      <c r="R203" s="234"/>
      <c r="S203" s="234"/>
      <c r="T203" s="235"/>
      <c r="AT203" s="236" t="s">
        <v>175</v>
      </c>
      <c r="AU203" s="236" t="s">
        <v>167</v>
      </c>
      <c r="AV203" s="15" t="s">
        <v>173</v>
      </c>
      <c r="AW203" s="15" t="s">
        <v>4</v>
      </c>
      <c r="AX203" s="15" t="s">
        <v>6</v>
      </c>
      <c r="AY203" s="236" t="s">
        <v>166</v>
      </c>
    </row>
    <row r="204" spans="1:65" s="2" customFormat="1" ht="33" customHeight="1">
      <c r="A204" s="31"/>
      <c r="B204" s="32"/>
      <c r="C204" s="194" t="s">
        <v>252</v>
      </c>
      <c r="D204" s="194" t="s">
        <v>169</v>
      </c>
      <c r="E204" s="195" t="s">
        <v>253</v>
      </c>
      <c r="F204" s="196" t="s">
        <v>254</v>
      </c>
      <c r="G204" s="197" t="s">
        <v>249</v>
      </c>
      <c r="H204" s="198">
        <v>0.5</v>
      </c>
      <c r="I204" s="199">
        <v>1922</v>
      </c>
      <c r="J204" s="199">
        <f>ROUND(I204*H204,2)</f>
        <v>961</v>
      </c>
      <c r="K204" s="200"/>
      <c r="L204" s="36"/>
      <c r="M204" s="201" t="s">
        <v>1</v>
      </c>
      <c r="N204" s="202" t="s">
        <v>41</v>
      </c>
      <c r="O204" s="203">
        <v>0</v>
      </c>
      <c r="P204" s="203">
        <f>O204*H204</f>
        <v>0</v>
      </c>
      <c r="Q204" s="203">
        <v>0.04737</v>
      </c>
      <c r="R204" s="203">
        <f>Q204*H204</f>
        <v>0.023685</v>
      </c>
      <c r="S204" s="203">
        <v>0</v>
      </c>
      <c r="T204" s="204">
        <f>S204*H204</f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205" t="s">
        <v>211</v>
      </c>
      <c r="AT204" s="205" t="s">
        <v>169</v>
      </c>
      <c r="AU204" s="205" t="s">
        <v>167</v>
      </c>
      <c r="AY204" s="17" t="s">
        <v>166</v>
      </c>
      <c r="BE204" s="206">
        <f>IF(N204="základní",J204,0)</f>
        <v>961</v>
      </c>
      <c r="BF204" s="206">
        <f>IF(N204="snížená",J204,0)</f>
        <v>0</v>
      </c>
      <c r="BG204" s="206">
        <f>IF(N204="zákl. přenesená",J204,0)</f>
        <v>0</v>
      </c>
      <c r="BH204" s="206">
        <f>IF(N204="sníž. přenesená",J204,0)</f>
        <v>0</v>
      </c>
      <c r="BI204" s="206">
        <f>IF(N204="nulová",J204,0)</f>
        <v>0</v>
      </c>
      <c r="BJ204" s="17" t="s">
        <v>6</v>
      </c>
      <c r="BK204" s="206">
        <f>ROUND(I204*H204,2)</f>
        <v>961</v>
      </c>
      <c r="BL204" s="17" t="s">
        <v>211</v>
      </c>
      <c r="BM204" s="205" t="s">
        <v>255</v>
      </c>
    </row>
    <row r="205" spans="2:51" s="13" customFormat="1" ht="11.25">
      <c r="B205" s="207"/>
      <c r="C205" s="208"/>
      <c r="D205" s="209" t="s">
        <v>175</v>
      </c>
      <c r="E205" s="210" t="s">
        <v>1</v>
      </c>
      <c r="F205" s="211" t="s">
        <v>176</v>
      </c>
      <c r="G205" s="208"/>
      <c r="H205" s="210" t="s">
        <v>1</v>
      </c>
      <c r="I205" s="208"/>
      <c r="J205" s="208"/>
      <c r="K205" s="208"/>
      <c r="L205" s="212"/>
      <c r="M205" s="213"/>
      <c r="N205" s="214"/>
      <c r="O205" s="214"/>
      <c r="P205" s="214"/>
      <c r="Q205" s="214"/>
      <c r="R205" s="214"/>
      <c r="S205" s="214"/>
      <c r="T205" s="215"/>
      <c r="AT205" s="216" t="s">
        <v>175</v>
      </c>
      <c r="AU205" s="216" t="s">
        <v>167</v>
      </c>
      <c r="AV205" s="13" t="s">
        <v>6</v>
      </c>
      <c r="AW205" s="13" t="s">
        <v>32</v>
      </c>
      <c r="AX205" s="13" t="s">
        <v>76</v>
      </c>
      <c r="AY205" s="216" t="s">
        <v>166</v>
      </c>
    </row>
    <row r="206" spans="2:51" s="14" customFormat="1" ht="11.25">
      <c r="B206" s="217"/>
      <c r="C206" s="218"/>
      <c r="D206" s="209" t="s">
        <v>175</v>
      </c>
      <c r="E206" s="219" t="s">
        <v>1</v>
      </c>
      <c r="F206" s="220" t="s">
        <v>256</v>
      </c>
      <c r="G206" s="218"/>
      <c r="H206" s="221">
        <v>0.5</v>
      </c>
      <c r="I206" s="218"/>
      <c r="J206" s="218"/>
      <c r="K206" s="218"/>
      <c r="L206" s="222"/>
      <c r="M206" s="223"/>
      <c r="N206" s="224"/>
      <c r="O206" s="224"/>
      <c r="P206" s="224"/>
      <c r="Q206" s="224"/>
      <c r="R206" s="224"/>
      <c r="S206" s="224"/>
      <c r="T206" s="225"/>
      <c r="AT206" s="226" t="s">
        <v>175</v>
      </c>
      <c r="AU206" s="226" t="s">
        <v>167</v>
      </c>
      <c r="AV206" s="14" t="s">
        <v>84</v>
      </c>
      <c r="AW206" s="14" t="s">
        <v>32</v>
      </c>
      <c r="AX206" s="14" t="s">
        <v>76</v>
      </c>
      <c r="AY206" s="226" t="s">
        <v>166</v>
      </c>
    </row>
    <row r="207" spans="2:51" s="15" customFormat="1" ht="11.25">
      <c r="B207" s="227"/>
      <c r="C207" s="228"/>
      <c r="D207" s="209" t="s">
        <v>175</v>
      </c>
      <c r="E207" s="229" t="s">
        <v>1</v>
      </c>
      <c r="F207" s="230" t="s">
        <v>178</v>
      </c>
      <c r="G207" s="228"/>
      <c r="H207" s="231">
        <v>0.5</v>
      </c>
      <c r="I207" s="228"/>
      <c r="J207" s="228"/>
      <c r="K207" s="228"/>
      <c r="L207" s="232"/>
      <c r="M207" s="233"/>
      <c r="N207" s="234"/>
      <c r="O207" s="234"/>
      <c r="P207" s="234"/>
      <c r="Q207" s="234"/>
      <c r="R207" s="234"/>
      <c r="S207" s="234"/>
      <c r="T207" s="235"/>
      <c r="AT207" s="236" t="s">
        <v>175</v>
      </c>
      <c r="AU207" s="236" t="s">
        <v>167</v>
      </c>
      <c r="AV207" s="15" t="s">
        <v>173</v>
      </c>
      <c r="AW207" s="15" t="s">
        <v>4</v>
      </c>
      <c r="AX207" s="15" t="s">
        <v>6</v>
      </c>
      <c r="AY207" s="236" t="s">
        <v>166</v>
      </c>
    </row>
    <row r="208" spans="1:65" s="2" customFormat="1" ht="21.75" customHeight="1">
      <c r="A208" s="31"/>
      <c r="B208" s="32"/>
      <c r="C208" s="194" t="s">
        <v>9</v>
      </c>
      <c r="D208" s="194" t="s">
        <v>169</v>
      </c>
      <c r="E208" s="195" t="s">
        <v>257</v>
      </c>
      <c r="F208" s="196" t="s">
        <v>258</v>
      </c>
      <c r="G208" s="197" t="s">
        <v>259</v>
      </c>
      <c r="H208" s="198">
        <v>0.33</v>
      </c>
      <c r="I208" s="199">
        <v>4177</v>
      </c>
      <c r="J208" s="199">
        <f>ROUND(I208*H208,2)</f>
        <v>1378.41</v>
      </c>
      <c r="K208" s="200"/>
      <c r="L208" s="36"/>
      <c r="M208" s="201" t="s">
        <v>1</v>
      </c>
      <c r="N208" s="202" t="s">
        <v>41</v>
      </c>
      <c r="O208" s="203">
        <v>0</v>
      </c>
      <c r="P208" s="203">
        <f>O208*H208</f>
        <v>0</v>
      </c>
      <c r="Q208" s="203">
        <v>0</v>
      </c>
      <c r="R208" s="203">
        <f>Q208*H208</f>
        <v>0</v>
      </c>
      <c r="S208" s="203">
        <v>1.8</v>
      </c>
      <c r="T208" s="204">
        <f>S208*H208</f>
        <v>0.5940000000000001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205" t="s">
        <v>211</v>
      </c>
      <c r="AT208" s="205" t="s">
        <v>169</v>
      </c>
      <c r="AU208" s="205" t="s">
        <v>167</v>
      </c>
      <c r="AY208" s="17" t="s">
        <v>166</v>
      </c>
      <c r="BE208" s="206">
        <f>IF(N208="základní",J208,0)</f>
        <v>1378.41</v>
      </c>
      <c r="BF208" s="206">
        <f>IF(N208="snížená",J208,0)</f>
        <v>0</v>
      </c>
      <c r="BG208" s="206">
        <f>IF(N208="zákl. přenesená",J208,0)</f>
        <v>0</v>
      </c>
      <c r="BH208" s="206">
        <f>IF(N208="sníž. přenesená",J208,0)</f>
        <v>0</v>
      </c>
      <c r="BI208" s="206">
        <f>IF(N208="nulová",J208,0)</f>
        <v>0</v>
      </c>
      <c r="BJ208" s="17" t="s">
        <v>6</v>
      </c>
      <c r="BK208" s="206">
        <f>ROUND(I208*H208,2)</f>
        <v>1378.41</v>
      </c>
      <c r="BL208" s="17" t="s">
        <v>211</v>
      </c>
      <c r="BM208" s="205" t="s">
        <v>260</v>
      </c>
    </row>
    <row r="209" spans="2:51" s="13" customFormat="1" ht="11.25">
      <c r="B209" s="207"/>
      <c r="C209" s="208"/>
      <c r="D209" s="209" t="s">
        <v>175</v>
      </c>
      <c r="E209" s="210" t="s">
        <v>1</v>
      </c>
      <c r="F209" s="211" t="s">
        <v>176</v>
      </c>
      <c r="G209" s="208"/>
      <c r="H209" s="210" t="s">
        <v>1</v>
      </c>
      <c r="I209" s="208"/>
      <c r="J209" s="208"/>
      <c r="K209" s="208"/>
      <c r="L209" s="212"/>
      <c r="M209" s="213"/>
      <c r="N209" s="214"/>
      <c r="O209" s="214"/>
      <c r="P209" s="214"/>
      <c r="Q209" s="214"/>
      <c r="R209" s="214"/>
      <c r="S209" s="214"/>
      <c r="T209" s="215"/>
      <c r="AT209" s="216" t="s">
        <v>175</v>
      </c>
      <c r="AU209" s="216" t="s">
        <v>167</v>
      </c>
      <c r="AV209" s="13" t="s">
        <v>6</v>
      </c>
      <c r="AW209" s="13" t="s">
        <v>32</v>
      </c>
      <c r="AX209" s="13" t="s">
        <v>76</v>
      </c>
      <c r="AY209" s="216" t="s">
        <v>166</v>
      </c>
    </row>
    <row r="210" spans="2:51" s="14" customFormat="1" ht="11.25">
      <c r="B210" s="217"/>
      <c r="C210" s="218"/>
      <c r="D210" s="209" t="s">
        <v>175</v>
      </c>
      <c r="E210" s="219" t="s">
        <v>1</v>
      </c>
      <c r="F210" s="220" t="s">
        <v>261</v>
      </c>
      <c r="G210" s="218"/>
      <c r="H210" s="221">
        <v>0.33</v>
      </c>
      <c r="I210" s="218"/>
      <c r="J210" s="218"/>
      <c r="K210" s="218"/>
      <c r="L210" s="222"/>
      <c r="M210" s="223"/>
      <c r="N210" s="224"/>
      <c r="O210" s="224"/>
      <c r="P210" s="224"/>
      <c r="Q210" s="224"/>
      <c r="R210" s="224"/>
      <c r="S210" s="224"/>
      <c r="T210" s="225"/>
      <c r="AT210" s="226" t="s">
        <v>175</v>
      </c>
      <c r="AU210" s="226" t="s">
        <v>167</v>
      </c>
      <c r="AV210" s="14" t="s">
        <v>84</v>
      </c>
      <c r="AW210" s="14" t="s">
        <v>32</v>
      </c>
      <c r="AX210" s="14" t="s">
        <v>76</v>
      </c>
      <c r="AY210" s="226" t="s">
        <v>166</v>
      </c>
    </row>
    <row r="211" spans="2:51" s="15" customFormat="1" ht="11.25">
      <c r="B211" s="227"/>
      <c r="C211" s="228"/>
      <c r="D211" s="209" t="s">
        <v>175</v>
      </c>
      <c r="E211" s="229" t="s">
        <v>1</v>
      </c>
      <c r="F211" s="230" t="s">
        <v>178</v>
      </c>
      <c r="G211" s="228"/>
      <c r="H211" s="231">
        <v>0.33</v>
      </c>
      <c r="I211" s="228"/>
      <c r="J211" s="228"/>
      <c r="K211" s="228"/>
      <c r="L211" s="232"/>
      <c r="M211" s="233"/>
      <c r="N211" s="234"/>
      <c r="O211" s="234"/>
      <c r="P211" s="234"/>
      <c r="Q211" s="234"/>
      <c r="R211" s="234"/>
      <c r="S211" s="234"/>
      <c r="T211" s="235"/>
      <c r="AT211" s="236" t="s">
        <v>175</v>
      </c>
      <c r="AU211" s="236" t="s">
        <v>167</v>
      </c>
      <c r="AV211" s="15" t="s">
        <v>173</v>
      </c>
      <c r="AW211" s="15" t="s">
        <v>4</v>
      </c>
      <c r="AX211" s="15" t="s">
        <v>6</v>
      </c>
      <c r="AY211" s="236" t="s">
        <v>166</v>
      </c>
    </row>
    <row r="212" spans="1:65" s="2" customFormat="1" ht="21.75" customHeight="1">
      <c r="A212" s="31"/>
      <c r="B212" s="32"/>
      <c r="C212" s="194" t="s">
        <v>211</v>
      </c>
      <c r="D212" s="194" t="s">
        <v>169</v>
      </c>
      <c r="E212" s="195" t="s">
        <v>262</v>
      </c>
      <c r="F212" s="196" t="s">
        <v>263</v>
      </c>
      <c r="G212" s="197" t="s">
        <v>249</v>
      </c>
      <c r="H212" s="198">
        <v>20</v>
      </c>
      <c r="I212" s="199">
        <v>100</v>
      </c>
      <c r="J212" s="199">
        <f>ROUND(I212*H212,2)</f>
        <v>2000</v>
      </c>
      <c r="K212" s="200"/>
      <c r="L212" s="36"/>
      <c r="M212" s="201" t="s">
        <v>1</v>
      </c>
      <c r="N212" s="202" t="s">
        <v>41</v>
      </c>
      <c r="O212" s="203">
        <v>0</v>
      </c>
      <c r="P212" s="203">
        <f>O212*H212</f>
        <v>0</v>
      </c>
      <c r="Q212" s="203">
        <v>0</v>
      </c>
      <c r="R212" s="203">
        <f>Q212*H212</f>
        <v>0</v>
      </c>
      <c r="S212" s="203">
        <v>0.006</v>
      </c>
      <c r="T212" s="204">
        <f>S212*H212</f>
        <v>0.12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205" t="s">
        <v>211</v>
      </c>
      <c r="AT212" s="205" t="s">
        <v>169</v>
      </c>
      <c r="AU212" s="205" t="s">
        <v>167</v>
      </c>
      <c r="AY212" s="17" t="s">
        <v>166</v>
      </c>
      <c r="BE212" s="206">
        <f>IF(N212="základní",J212,0)</f>
        <v>2000</v>
      </c>
      <c r="BF212" s="206">
        <f>IF(N212="snížená",J212,0)</f>
        <v>0</v>
      </c>
      <c r="BG212" s="206">
        <f>IF(N212="zákl. přenesená",J212,0)</f>
        <v>0</v>
      </c>
      <c r="BH212" s="206">
        <f>IF(N212="sníž. přenesená",J212,0)</f>
        <v>0</v>
      </c>
      <c r="BI212" s="206">
        <f>IF(N212="nulová",J212,0)</f>
        <v>0</v>
      </c>
      <c r="BJ212" s="17" t="s">
        <v>6</v>
      </c>
      <c r="BK212" s="206">
        <f>ROUND(I212*H212,2)</f>
        <v>2000</v>
      </c>
      <c r="BL212" s="17" t="s">
        <v>211</v>
      </c>
      <c r="BM212" s="205" t="s">
        <v>264</v>
      </c>
    </row>
    <row r="213" spans="2:51" s="13" customFormat="1" ht="11.25">
      <c r="B213" s="207"/>
      <c r="C213" s="208"/>
      <c r="D213" s="209" t="s">
        <v>175</v>
      </c>
      <c r="E213" s="210" t="s">
        <v>1</v>
      </c>
      <c r="F213" s="211" t="s">
        <v>190</v>
      </c>
      <c r="G213" s="208"/>
      <c r="H213" s="210" t="s">
        <v>1</v>
      </c>
      <c r="I213" s="208"/>
      <c r="J213" s="208"/>
      <c r="K213" s="208"/>
      <c r="L213" s="212"/>
      <c r="M213" s="213"/>
      <c r="N213" s="214"/>
      <c r="O213" s="214"/>
      <c r="P213" s="214"/>
      <c r="Q213" s="214"/>
      <c r="R213" s="214"/>
      <c r="S213" s="214"/>
      <c r="T213" s="215"/>
      <c r="AT213" s="216" t="s">
        <v>175</v>
      </c>
      <c r="AU213" s="216" t="s">
        <v>167</v>
      </c>
      <c r="AV213" s="13" t="s">
        <v>6</v>
      </c>
      <c r="AW213" s="13" t="s">
        <v>32</v>
      </c>
      <c r="AX213" s="13" t="s">
        <v>76</v>
      </c>
      <c r="AY213" s="216" t="s">
        <v>166</v>
      </c>
    </row>
    <row r="214" spans="2:51" s="14" customFormat="1" ht="11.25">
      <c r="B214" s="217"/>
      <c r="C214" s="218"/>
      <c r="D214" s="209" t="s">
        <v>175</v>
      </c>
      <c r="E214" s="219" t="s">
        <v>1</v>
      </c>
      <c r="F214" s="220" t="s">
        <v>265</v>
      </c>
      <c r="G214" s="218"/>
      <c r="H214" s="221">
        <v>20</v>
      </c>
      <c r="I214" s="218"/>
      <c r="J214" s="218"/>
      <c r="K214" s="218"/>
      <c r="L214" s="222"/>
      <c r="M214" s="223"/>
      <c r="N214" s="224"/>
      <c r="O214" s="224"/>
      <c r="P214" s="224"/>
      <c r="Q214" s="224"/>
      <c r="R214" s="224"/>
      <c r="S214" s="224"/>
      <c r="T214" s="225"/>
      <c r="AT214" s="226" t="s">
        <v>175</v>
      </c>
      <c r="AU214" s="226" t="s">
        <v>167</v>
      </c>
      <c r="AV214" s="14" t="s">
        <v>84</v>
      </c>
      <c r="AW214" s="14" t="s">
        <v>32</v>
      </c>
      <c r="AX214" s="14" t="s">
        <v>76</v>
      </c>
      <c r="AY214" s="226" t="s">
        <v>166</v>
      </c>
    </row>
    <row r="215" spans="2:51" s="15" customFormat="1" ht="11.25">
      <c r="B215" s="227"/>
      <c r="C215" s="228"/>
      <c r="D215" s="209" t="s">
        <v>175</v>
      </c>
      <c r="E215" s="229" t="s">
        <v>1</v>
      </c>
      <c r="F215" s="230" t="s">
        <v>178</v>
      </c>
      <c r="G215" s="228"/>
      <c r="H215" s="231">
        <v>20</v>
      </c>
      <c r="I215" s="228"/>
      <c r="J215" s="228"/>
      <c r="K215" s="228"/>
      <c r="L215" s="232"/>
      <c r="M215" s="233"/>
      <c r="N215" s="234"/>
      <c r="O215" s="234"/>
      <c r="P215" s="234"/>
      <c r="Q215" s="234"/>
      <c r="R215" s="234"/>
      <c r="S215" s="234"/>
      <c r="T215" s="235"/>
      <c r="AT215" s="236" t="s">
        <v>175</v>
      </c>
      <c r="AU215" s="236" t="s">
        <v>167</v>
      </c>
      <c r="AV215" s="15" t="s">
        <v>173</v>
      </c>
      <c r="AW215" s="15" t="s">
        <v>4</v>
      </c>
      <c r="AX215" s="15" t="s">
        <v>6</v>
      </c>
      <c r="AY215" s="236" t="s">
        <v>166</v>
      </c>
    </row>
    <row r="216" spans="1:65" s="2" customFormat="1" ht="21.75" customHeight="1">
      <c r="A216" s="31"/>
      <c r="B216" s="32"/>
      <c r="C216" s="194" t="s">
        <v>266</v>
      </c>
      <c r="D216" s="194" t="s">
        <v>169</v>
      </c>
      <c r="E216" s="195" t="s">
        <v>267</v>
      </c>
      <c r="F216" s="196" t="s">
        <v>268</v>
      </c>
      <c r="G216" s="197" t="s">
        <v>249</v>
      </c>
      <c r="H216" s="198">
        <v>10</v>
      </c>
      <c r="I216" s="199">
        <v>117</v>
      </c>
      <c r="J216" s="199">
        <f>ROUND(I216*H216,2)</f>
        <v>1170</v>
      </c>
      <c r="K216" s="200"/>
      <c r="L216" s="36"/>
      <c r="M216" s="201" t="s">
        <v>1</v>
      </c>
      <c r="N216" s="202" t="s">
        <v>41</v>
      </c>
      <c r="O216" s="203">
        <v>0</v>
      </c>
      <c r="P216" s="203">
        <f>O216*H216</f>
        <v>0</v>
      </c>
      <c r="Q216" s="203">
        <v>0</v>
      </c>
      <c r="R216" s="203">
        <f>Q216*H216</f>
        <v>0</v>
      </c>
      <c r="S216" s="203">
        <v>0.018</v>
      </c>
      <c r="T216" s="204">
        <f>S216*H216</f>
        <v>0.18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205" t="s">
        <v>211</v>
      </c>
      <c r="AT216" s="205" t="s">
        <v>169</v>
      </c>
      <c r="AU216" s="205" t="s">
        <v>167</v>
      </c>
      <c r="AY216" s="17" t="s">
        <v>166</v>
      </c>
      <c r="BE216" s="206">
        <f>IF(N216="základní",J216,0)</f>
        <v>1170</v>
      </c>
      <c r="BF216" s="206">
        <f>IF(N216="snížená",J216,0)</f>
        <v>0</v>
      </c>
      <c r="BG216" s="206">
        <f>IF(N216="zákl. přenesená",J216,0)</f>
        <v>0</v>
      </c>
      <c r="BH216" s="206">
        <f>IF(N216="sníž. přenesená",J216,0)</f>
        <v>0</v>
      </c>
      <c r="BI216" s="206">
        <f>IF(N216="nulová",J216,0)</f>
        <v>0</v>
      </c>
      <c r="BJ216" s="17" t="s">
        <v>6</v>
      </c>
      <c r="BK216" s="206">
        <f>ROUND(I216*H216,2)</f>
        <v>1170</v>
      </c>
      <c r="BL216" s="17" t="s">
        <v>211</v>
      </c>
      <c r="BM216" s="205" t="s">
        <v>269</v>
      </c>
    </row>
    <row r="217" spans="2:51" s="13" customFormat="1" ht="11.25">
      <c r="B217" s="207"/>
      <c r="C217" s="208"/>
      <c r="D217" s="209" t="s">
        <v>175</v>
      </c>
      <c r="E217" s="210" t="s">
        <v>1</v>
      </c>
      <c r="F217" s="211" t="s">
        <v>190</v>
      </c>
      <c r="G217" s="208"/>
      <c r="H217" s="210" t="s">
        <v>1</v>
      </c>
      <c r="I217" s="208"/>
      <c r="J217" s="208"/>
      <c r="K217" s="208"/>
      <c r="L217" s="212"/>
      <c r="M217" s="213"/>
      <c r="N217" s="214"/>
      <c r="O217" s="214"/>
      <c r="P217" s="214"/>
      <c r="Q217" s="214"/>
      <c r="R217" s="214"/>
      <c r="S217" s="214"/>
      <c r="T217" s="215"/>
      <c r="AT217" s="216" t="s">
        <v>175</v>
      </c>
      <c r="AU217" s="216" t="s">
        <v>167</v>
      </c>
      <c r="AV217" s="13" t="s">
        <v>6</v>
      </c>
      <c r="AW217" s="13" t="s">
        <v>32</v>
      </c>
      <c r="AX217" s="13" t="s">
        <v>76</v>
      </c>
      <c r="AY217" s="216" t="s">
        <v>166</v>
      </c>
    </row>
    <row r="218" spans="2:51" s="14" customFormat="1" ht="11.25">
      <c r="B218" s="217"/>
      <c r="C218" s="218"/>
      <c r="D218" s="209" t="s">
        <v>175</v>
      </c>
      <c r="E218" s="219" t="s">
        <v>1</v>
      </c>
      <c r="F218" s="220" t="s">
        <v>270</v>
      </c>
      <c r="G218" s="218"/>
      <c r="H218" s="221">
        <v>10</v>
      </c>
      <c r="I218" s="218"/>
      <c r="J218" s="218"/>
      <c r="K218" s="218"/>
      <c r="L218" s="222"/>
      <c r="M218" s="223"/>
      <c r="N218" s="224"/>
      <c r="O218" s="224"/>
      <c r="P218" s="224"/>
      <c r="Q218" s="224"/>
      <c r="R218" s="224"/>
      <c r="S218" s="224"/>
      <c r="T218" s="225"/>
      <c r="AT218" s="226" t="s">
        <v>175</v>
      </c>
      <c r="AU218" s="226" t="s">
        <v>167</v>
      </c>
      <c r="AV218" s="14" t="s">
        <v>84</v>
      </c>
      <c r="AW218" s="14" t="s">
        <v>32</v>
      </c>
      <c r="AX218" s="14" t="s">
        <v>76</v>
      </c>
      <c r="AY218" s="226" t="s">
        <v>166</v>
      </c>
    </row>
    <row r="219" spans="2:51" s="15" customFormat="1" ht="11.25">
      <c r="B219" s="227"/>
      <c r="C219" s="228"/>
      <c r="D219" s="209" t="s">
        <v>175</v>
      </c>
      <c r="E219" s="229" t="s">
        <v>1</v>
      </c>
      <c r="F219" s="230" t="s">
        <v>178</v>
      </c>
      <c r="G219" s="228"/>
      <c r="H219" s="231">
        <v>10</v>
      </c>
      <c r="I219" s="228"/>
      <c r="J219" s="228"/>
      <c r="K219" s="228"/>
      <c r="L219" s="232"/>
      <c r="M219" s="233"/>
      <c r="N219" s="234"/>
      <c r="O219" s="234"/>
      <c r="P219" s="234"/>
      <c r="Q219" s="234"/>
      <c r="R219" s="234"/>
      <c r="S219" s="234"/>
      <c r="T219" s="235"/>
      <c r="AT219" s="236" t="s">
        <v>175</v>
      </c>
      <c r="AU219" s="236" t="s">
        <v>167</v>
      </c>
      <c r="AV219" s="15" t="s">
        <v>173</v>
      </c>
      <c r="AW219" s="15" t="s">
        <v>4</v>
      </c>
      <c r="AX219" s="15" t="s">
        <v>6</v>
      </c>
      <c r="AY219" s="236" t="s">
        <v>166</v>
      </c>
    </row>
    <row r="220" spans="1:65" s="2" customFormat="1" ht="21.75" customHeight="1">
      <c r="A220" s="31"/>
      <c r="B220" s="32"/>
      <c r="C220" s="194" t="s">
        <v>271</v>
      </c>
      <c r="D220" s="194" t="s">
        <v>169</v>
      </c>
      <c r="E220" s="195" t="s">
        <v>272</v>
      </c>
      <c r="F220" s="196" t="s">
        <v>273</v>
      </c>
      <c r="G220" s="197" t="s">
        <v>249</v>
      </c>
      <c r="H220" s="198">
        <v>5.6</v>
      </c>
      <c r="I220" s="199">
        <v>228</v>
      </c>
      <c r="J220" s="199">
        <f>ROUND(I220*H220,2)</f>
        <v>1276.8</v>
      </c>
      <c r="K220" s="200"/>
      <c r="L220" s="36"/>
      <c r="M220" s="201" t="s">
        <v>1</v>
      </c>
      <c r="N220" s="202" t="s">
        <v>41</v>
      </c>
      <c r="O220" s="203">
        <v>0</v>
      </c>
      <c r="P220" s="203">
        <f>O220*H220</f>
        <v>0</v>
      </c>
      <c r="Q220" s="203">
        <v>0</v>
      </c>
      <c r="R220" s="203">
        <f>Q220*H220</f>
        <v>0</v>
      </c>
      <c r="S220" s="203">
        <v>0.04</v>
      </c>
      <c r="T220" s="204">
        <f>S220*H220</f>
        <v>0.22399999999999998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205" t="s">
        <v>211</v>
      </c>
      <c r="AT220" s="205" t="s">
        <v>169</v>
      </c>
      <c r="AU220" s="205" t="s">
        <v>167</v>
      </c>
      <c r="AY220" s="17" t="s">
        <v>166</v>
      </c>
      <c r="BE220" s="206">
        <f>IF(N220="základní",J220,0)</f>
        <v>1276.8</v>
      </c>
      <c r="BF220" s="206">
        <f>IF(N220="snížená",J220,0)</f>
        <v>0</v>
      </c>
      <c r="BG220" s="206">
        <f>IF(N220="zákl. přenesená",J220,0)</f>
        <v>0</v>
      </c>
      <c r="BH220" s="206">
        <f>IF(N220="sníž. přenesená",J220,0)</f>
        <v>0</v>
      </c>
      <c r="BI220" s="206">
        <f>IF(N220="nulová",J220,0)</f>
        <v>0</v>
      </c>
      <c r="BJ220" s="17" t="s">
        <v>6</v>
      </c>
      <c r="BK220" s="206">
        <f>ROUND(I220*H220,2)</f>
        <v>1276.8</v>
      </c>
      <c r="BL220" s="17" t="s">
        <v>211</v>
      </c>
      <c r="BM220" s="205" t="s">
        <v>274</v>
      </c>
    </row>
    <row r="221" spans="2:51" s="13" customFormat="1" ht="11.25">
      <c r="B221" s="207"/>
      <c r="C221" s="208"/>
      <c r="D221" s="209" t="s">
        <v>175</v>
      </c>
      <c r="E221" s="210" t="s">
        <v>1</v>
      </c>
      <c r="F221" s="211" t="s">
        <v>188</v>
      </c>
      <c r="G221" s="208"/>
      <c r="H221" s="210" t="s">
        <v>1</v>
      </c>
      <c r="I221" s="208"/>
      <c r="J221" s="208"/>
      <c r="K221" s="208"/>
      <c r="L221" s="212"/>
      <c r="M221" s="213"/>
      <c r="N221" s="214"/>
      <c r="O221" s="214"/>
      <c r="P221" s="214"/>
      <c r="Q221" s="214"/>
      <c r="R221" s="214"/>
      <c r="S221" s="214"/>
      <c r="T221" s="215"/>
      <c r="AT221" s="216" t="s">
        <v>175</v>
      </c>
      <c r="AU221" s="216" t="s">
        <v>167</v>
      </c>
      <c r="AV221" s="13" t="s">
        <v>6</v>
      </c>
      <c r="AW221" s="13" t="s">
        <v>32</v>
      </c>
      <c r="AX221" s="13" t="s">
        <v>76</v>
      </c>
      <c r="AY221" s="216" t="s">
        <v>166</v>
      </c>
    </row>
    <row r="222" spans="2:51" s="14" customFormat="1" ht="11.25">
      <c r="B222" s="217"/>
      <c r="C222" s="218"/>
      <c r="D222" s="209" t="s">
        <v>175</v>
      </c>
      <c r="E222" s="219" t="s">
        <v>1</v>
      </c>
      <c r="F222" s="220" t="s">
        <v>275</v>
      </c>
      <c r="G222" s="218"/>
      <c r="H222" s="221">
        <v>2.8</v>
      </c>
      <c r="I222" s="218"/>
      <c r="J222" s="218"/>
      <c r="K222" s="218"/>
      <c r="L222" s="222"/>
      <c r="M222" s="223"/>
      <c r="N222" s="224"/>
      <c r="O222" s="224"/>
      <c r="P222" s="224"/>
      <c r="Q222" s="224"/>
      <c r="R222" s="224"/>
      <c r="S222" s="224"/>
      <c r="T222" s="225"/>
      <c r="AT222" s="226" t="s">
        <v>175</v>
      </c>
      <c r="AU222" s="226" t="s">
        <v>167</v>
      </c>
      <c r="AV222" s="14" t="s">
        <v>84</v>
      </c>
      <c r="AW222" s="14" t="s">
        <v>32</v>
      </c>
      <c r="AX222" s="14" t="s">
        <v>76</v>
      </c>
      <c r="AY222" s="226" t="s">
        <v>166</v>
      </c>
    </row>
    <row r="223" spans="2:51" s="13" customFormat="1" ht="11.25">
      <c r="B223" s="207"/>
      <c r="C223" s="208"/>
      <c r="D223" s="209" t="s">
        <v>175</v>
      </c>
      <c r="E223" s="210" t="s">
        <v>1</v>
      </c>
      <c r="F223" s="211" t="s">
        <v>188</v>
      </c>
      <c r="G223" s="208"/>
      <c r="H223" s="210" t="s">
        <v>1</v>
      </c>
      <c r="I223" s="208"/>
      <c r="J223" s="208"/>
      <c r="K223" s="208"/>
      <c r="L223" s="212"/>
      <c r="M223" s="213"/>
      <c r="N223" s="214"/>
      <c r="O223" s="214"/>
      <c r="P223" s="214"/>
      <c r="Q223" s="214"/>
      <c r="R223" s="214"/>
      <c r="S223" s="214"/>
      <c r="T223" s="215"/>
      <c r="AT223" s="216" t="s">
        <v>175</v>
      </c>
      <c r="AU223" s="216" t="s">
        <v>167</v>
      </c>
      <c r="AV223" s="13" t="s">
        <v>6</v>
      </c>
      <c r="AW223" s="13" t="s">
        <v>32</v>
      </c>
      <c r="AX223" s="13" t="s">
        <v>76</v>
      </c>
      <c r="AY223" s="216" t="s">
        <v>166</v>
      </c>
    </row>
    <row r="224" spans="2:51" s="14" customFormat="1" ht="11.25">
      <c r="B224" s="217"/>
      <c r="C224" s="218"/>
      <c r="D224" s="209" t="s">
        <v>175</v>
      </c>
      <c r="E224" s="219" t="s">
        <v>1</v>
      </c>
      <c r="F224" s="220" t="s">
        <v>275</v>
      </c>
      <c r="G224" s="218"/>
      <c r="H224" s="221">
        <v>2.8</v>
      </c>
      <c r="I224" s="218"/>
      <c r="J224" s="218"/>
      <c r="K224" s="218"/>
      <c r="L224" s="222"/>
      <c r="M224" s="223"/>
      <c r="N224" s="224"/>
      <c r="O224" s="224"/>
      <c r="P224" s="224"/>
      <c r="Q224" s="224"/>
      <c r="R224" s="224"/>
      <c r="S224" s="224"/>
      <c r="T224" s="225"/>
      <c r="AT224" s="226" t="s">
        <v>175</v>
      </c>
      <c r="AU224" s="226" t="s">
        <v>167</v>
      </c>
      <c r="AV224" s="14" t="s">
        <v>84</v>
      </c>
      <c r="AW224" s="14" t="s">
        <v>32</v>
      </c>
      <c r="AX224" s="14" t="s">
        <v>76</v>
      </c>
      <c r="AY224" s="226" t="s">
        <v>166</v>
      </c>
    </row>
    <row r="225" spans="2:51" s="15" customFormat="1" ht="11.25">
      <c r="B225" s="227"/>
      <c r="C225" s="228"/>
      <c r="D225" s="209" t="s">
        <v>175</v>
      </c>
      <c r="E225" s="229" t="s">
        <v>1</v>
      </c>
      <c r="F225" s="230" t="s">
        <v>178</v>
      </c>
      <c r="G225" s="228"/>
      <c r="H225" s="231">
        <v>5.6</v>
      </c>
      <c r="I225" s="228"/>
      <c r="J225" s="228"/>
      <c r="K225" s="228"/>
      <c r="L225" s="232"/>
      <c r="M225" s="233"/>
      <c r="N225" s="234"/>
      <c r="O225" s="234"/>
      <c r="P225" s="234"/>
      <c r="Q225" s="234"/>
      <c r="R225" s="234"/>
      <c r="S225" s="234"/>
      <c r="T225" s="235"/>
      <c r="AT225" s="236" t="s">
        <v>175</v>
      </c>
      <c r="AU225" s="236" t="s">
        <v>167</v>
      </c>
      <c r="AV225" s="15" t="s">
        <v>173</v>
      </c>
      <c r="AW225" s="15" t="s">
        <v>4</v>
      </c>
      <c r="AX225" s="15" t="s">
        <v>6</v>
      </c>
      <c r="AY225" s="236" t="s">
        <v>166</v>
      </c>
    </row>
    <row r="226" spans="1:65" s="2" customFormat="1" ht="21.75" customHeight="1">
      <c r="A226" s="31"/>
      <c r="B226" s="32"/>
      <c r="C226" s="194" t="s">
        <v>276</v>
      </c>
      <c r="D226" s="194" t="s">
        <v>169</v>
      </c>
      <c r="E226" s="195" t="s">
        <v>277</v>
      </c>
      <c r="F226" s="196" t="s">
        <v>278</v>
      </c>
      <c r="G226" s="197" t="s">
        <v>249</v>
      </c>
      <c r="H226" s="198">
        <v>5</v>
      </c>
      <c r="I226" s="199">
        <v>2841</v>
      </c>
      <c r="J226" s="199">
        <f>ROUND(I226*H226,2)</f>
        <v>14205</v>
      </c>
      <c r="K226" s="200"/>
      <c r="L226" s="36"/>
      <c r="M226" s="201" t="s">
        <v>1</v>
      </c>
      <c r="N226" s="202" t="s">
        <v>41</v>
      </c>
      <c r="O226" s="203">
        <v>0</v>
      </c>
      <c r="P226" s="203">
        <f>O226*H226</f>
        <v>0</v>
      </c>
      <c r="Q226" s="203">
        <v>0.00067</v>
      </c>
      <c r="R226" s="203">
        <f>Q226*H226</f>
        <v>0.00335</v>
      </c>
      <c r="S226" s="203">
        <v>0.031</v>
      </c>
      <c r="T226" s="204">
        <f>S226*H226</f>
        <v>0.155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205" t="s">
        <v>211</v>
      </c>
      <c r="AT226" s="205" t="s">
        <v>169</v>
      </c>
      <c r="AU226" s="205" t="s">
        <v>167</v>
      </c>
      <c r="AY226" s="17" t="s">
        <v>166</v>
      </c>
      <c r="BE226" s="206">
        <f>IF(N226="základní",J226,0)</f>
        <v>14205</v>
      </c>
      <c r="BF226" s="206">
        <f>IF(N226="snížená",J226,0)</f>
        <v>0</v>
      </c>
      <c r="BG226" s="206">
        <f>IF(N226="zákl. přenesená",J226,0)</f>
        <v>0</v>
      </c>
      <c r="BH226" s="206">
        <f>IF(N226="sníž. přenesená",J226,0)</f>
        <v>0</v>
      </c>
      <c r="BI226" s="206">
        <f>IF(N226="nulová",J226,0)</f>
        <v>0</v>
      </c>
      <c r="BJ226" s="17" t="s">
        <v>6</v>
      </c>
      <c r="BK226" s="206">
        <f>ROUND(I226*H226,2)</f>
        <v>14205</v>
      </c>
      <c r="BL226" s="17" t="s">
        <v>211</v>
      </c>
      <c r="BM226" s="205" t="s">
        <v>279</v>
      </c>
    </row>
    <row r="227" spans="2:51" s="13" customFormat="1" ht="11.25">
      <c r="B227" s="207"/>
      <c r="C227" s="208"/>
      <c r="D227" s="209" t="s">
        <v>175</v>
      </c>
      <c r="E227" s="210" t="s">
        <v>1</v>
      </c>
      <c r="F227" s="211" t="s">
        <v>190</v>
      </c>
      <c r="G227" s="208"/>
      <c r="H227" s="210" t="s">
        <v>1</v>
      </c>
      <c r="I227" s="208"/>
      <c r="J227" s="208"/>
      <c r="K227" s="208"/>
      <c r="L227" s="212"/>
      <c r="M227" s="213"/>
      <c r="N227" s="214"/>
      <c r="O227" s="214"/>
      <c r="P227" s="214"/>
      <c r="Q227" s="214"/>
      <c r="R227" s="214"/>
      <c r="S227" s="214"/>
      <c r="T227" s="215"/>
      <c r="AT227" s="216" t="s">
        <v>175</v>
      </c>
      <c r="AU227" s="216" t="s">
        <v>167</v>
      </c>
      <c r="AV227" s="13" t="s">
        <v>6</v>
      </c>
      <c r="AW227" s="13" t="s">
        <v>32</v>
      </c>
      <c r="AX227" s="13" t="s">
        <v>76</v>
      </c>
      <c r="AY227" s="216" t="s">
        <v>166</v>
      </c>
    </row>
    <row r="228" spans="2:51" s="14" customFormat="1" ht="11.25">
      <c r="B228" s="217"/>
      <c r="C228" s="218"/>
      <c r="D228" s="209" t="s">
        <v>175</v>
      </c>
      <c r="E228" s="219" t="s">
        <v>1</v>
      </c>
      <c r="F228" s="220" t="s">
        <v>280</v>
      </c>
      <c r="G228" s="218"/>
      <c r="H228" s="221">
        <v>5</v>
      </c>
      <c r="I228" s="218"/>
      <c r="J228" s="218"/>
      <c r="K228" s="218"/>
      <c r="L228" s="222"/>
      <c r="M228" s="223"/>
      <c r="N228" s="224"/>
      <c r="O228" s="224"/>
      <c r="P228" s="224"/>
      <c r="Q228" s="224"/>
      <c r="R228" s="224"/>
      <c r="S228" s="224"/>
      <c r="T228" s="225"/>
      <c r="AT228" s="226" t="s">
        <v>175</v>
      </c>
      <c r="AU228" s="226" t="s">
        <v>167</v>
      </c>
      <c r="AV228" s="14" t="s">
        <v>84</v>
      </c>
      <c r="AW228" s="14" t="s">
        <v>32</v>
      </c>
      <c r="AX228" s="14" t="s">
        <v>76</v>
      </c>
      <c r="AY228" s="226" t="s">
        <v>166</v>
      </c>
    </row>
    <row r="229" spans="2:51" s="15" customFormat="1" ht="11.25">
      <c r="B229" s="227"/>
      <c r="C229" s="228"/>
      <c r="D229" s="209" t="s">
        <v>175</v>
      </c>
      <c r="E229" s="229" t="s">
        <v>1</v>
      </c>
      <c r="F229" s="230" t="s">
        <v>178</v>
      </c>
      <c r="G229" s="228"/>
      <c r="H229" s="231">
        <v>5</v>
      </c>
      <c r="I229" s="228"/>
      <c r="J229" s="228"/>
      <c r="K229" s="228"/>
      <c r="L229" s="232"/>
      <c r="M229" s="233"/>
      <c r="N229" s="234"/>
      <c r="O229" s="234"/>
      <c r="P229" s="234"/>
      <c r="Q229" s="234"/>
      <c r="R229" s="234"/>
      <c r="S229" s="234"/>
      <c r="T229" s="235"/>
      <c r="AT229" s="236" t="s">
        <v>175</v>
      </c>
      <c r="AU229" s="236" t="s">
        <v>167</v>
      </c>
      <c r="AV229" s="15" t="s">
        <v>173</v>
      </c>
      <c r="AW229" s="15" t="s">
        <v>4</v>
      </c>
      <c r="AX229" s="15" t="s">
        <v>6</v>
      </c>
      <c r="AY229" s="236" t="s">
        <v>166</v>
      </c>
    </row>
    <row r="230" spans="1:65" s="2" customFormat="1" ht="21.75" customHeight="1">
      <c r="A230" s="31"/>
      <c r="B230" s="32"/>
      <c r="C230" s="194" t="s">
        <v>281</v>
      </c>
      <c r="D230" s="194" t="s">
        <v>169</v>
      </c>
      <c r="E230" s="195" t="s">
        <v>282</v>
      </c>
      <c r="F230" s="196" t="s">
        <v>283</v>
      </c>
      <c r="G230" s="197" t="s">
        <v>249</v>
      </c>
      <c r="H230" s="198">
        <v>2.55</v>
      </c>
      <c r="I230" s="199">
        <v>6569</v>
      </c>
      <c r="J230" s="199">
        <f>ROUND(I230*H230,2)</f>
        <v>16750.95</v>
      </c>
      <c r="K230" s="200"/>
      <c r="L230" s="36"/>
      <c r="M230" s="201" t="s">
        <v>1</v>
      </c>
      <c r="N230" s="202" t="s">
        <v>41</v>
      </c>
      <c r="O230" s="203">
        <v>0</v>
      </c>
      <c r="P230" s="203">
        <f>O230*H230</f>
        <v>0</v>
      </c>
      <c r="Q230" s="203">
        <v>0.00434</v>
      </c>
      <c r="R230" s="203">
        <f>Q230*H230</f>
        <v>0.011066999999999999</v>
      </c>
      <c r="S230" s="203">
        <v>0.283</v>
      </c>
      <c r="T230" s="204">
        <f>S230*H230</f>
        <v>0.7216499999999999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205" t="s">
        <v>211</v>
      </c>
      <c r="AT230" s="205" t="s">
        <v>169</v>
      </c>
      <c r="AU230" s="205" t="s">
        <v>167</v>
      </c>
      <c r="AY230" s="17" t="s">
        <v>166</v>
      </c>
      <c r="BE230" s="206">
        <f>IF(N230="základní",J230,0)</f>
        <v>16750.95</v>
      </c>
      <c r="BF230" s="206">
        <f>IF(N230="snížená",J230,0)</f>
        <v>0</v>
      </c>
      <c r="BG230" s="206">
        <f>IF(N230="zákl. přenesená",J230,0)</f>
        <v>0</v>
      </c>
      <c r="BH230" s="206">
        <f>IF(N230="sníž. přenesená",J230,0)</f>
        <v>0</v>
      </c>
      <c r="BI230" s="206">
        <f>IF(N230="nulová",J230,0)</f>
        <v>0</v>
      </c>
      <c r="BJ230" s="17" t="s">
        <v>6</v>
      </c>
      <c r="BK230" s="206">
        <f>ROUND(I230*H230,2)</f>
        <v>16750.95</v>
      </c>
      <c r="BL230" s="17" t="s">
        <v>211</v>
      </c>
      <c r="BM230" s="205" t="s">
        <v>284</v>
      </c>
    </row>
    <row r="231" spans="2:51" s="13" customFormat="1" ht="11.25">
      <c r="B231" s="207"/>
      <c r="C231" s="208"/>
      <c r="D231" s="209" t="s">
        <v>175</v>
      </c>
      <c r="E231" s="210" t="s">
        <v>1</v>
      </c>
      <c r="F231" s="211" t="s">
        <v>285</v>
      </c>
      <c r="G231" s="208"/>
      <c r="H231" s="210" t="s">
        <v>1</v>
      </c>
      <c r="I231" s="208"/>
      <c r="J231" s="208"/>
      <c r="K231" s="208"/>
      <c r="L231" s="212"/>
      <c r="M231" s="213"/>
      <c r="N231" s="214"/>
      <c r="O231" s="214"/>
      <c r="P231" s="214"/>
      <c r="Q231" s="214"/>
      <c r="R231" s="214"/>
      <c r="S231" s="214"/>
      <c r="T231" s="215"/>
      <c r="AT231" s="216" t="s">
        <v>175</v>
      </c>
      <c r="AU231" s="216" t="s">
        <v>167</v>
      </c>
      <c r="AV231" s="13" t="s">
        <v>6</v>
      </c>
      <c r="AW231" s="13" t="s">
        <v>32</v>
      </c>
      <c r="AX231" s="13" t="s">
        <v>76</v>
      </c>
      <c r="AY231" s="216" t="s">
        <v>166</v>
      </c>
    </row>
    <row r="232" spans="2:51" s="14" customFormat="1" ht="11.25">
      <c r="B232" s="217"/>
      <c r="C232" s="218"/>
      <c r="D232" s="209" t="s">
        <v>175</v>
      </c>
      <c r="E232" s="219" t="s">
        <v>1</v>
      </c>
      <c r="F232" s="220" t="s">
        <v>286</v>
      </c>
      <c r="G232" s="218"/>
      <c r="H232" s="221">
        <v>0.9</v>
      </c>
      <c r="I232" s="218"/>
      <c r="J232" s="218"/>
      <c r="K232" s="218"/>
      <c r="L232" s="222"/>
      <c r="M232" s="223"/>
      <c r="N232" s="224"/>
      <c r="O232" s="224"/>
      <c r="P232" s="224"/>
      <c r="Q232" s="224"/>
      <c r="R232" s="224"/>
      <c r="S232" s="224"/>
      <c r="T232" s="225"/>
      <c r="AT232" s="226" t="s">
        <v>175</v>
      </c>
      <c r="AU232" s="226" t="s">
        <v>167</v>
      </c>
      <c r="AV232" s="14" t="s">
        <v>84</v>
      </c>
      <c r="AW232" s="14" t="s">
        <v>32</v>
      </c>
      <c r="AX232" s="14" t="s">
        <v>76</v>
      </c>
      <c r="AY232" s="226" t="s">
        <v>166</v>
      </c>
    </row>
    <row r="233" spans="2:51" s="13" customFormat="1" ht="11.25">
      <c r="B233" s="207"/>
      <c r="C233" s="208"/>
      <c r="D233" s="209" t="s">
        <v>175</v>
      </c>
      <c r="E233" s="210" t="s">
        <v>1</v>
      </c>
      <c r="F233" s="211" t="s">
        <v>287</v>
      </c>
      <c r="G233" s="208"/>
      <c r="H233" s="210" t="s">
        <v>1</v>
      </c>
      <c r="I233" s="208"/>
      <c r="J233" s="208"/>
      <c r="K233" s="208"/>
      <c r="L233" s="212"/>
      <c r="M233" s="213"/>
      <c r="N233" s="214"/>
      <c r="O233" s="214"/>
      <c r="P233" s="214"/>
      <c r="Q233" s="214"/>
      <c r="R233" s="214"/>
      <c r="S233" s="214"/>
      <c r="T233" s="215"/>
      <c r="AT233" s="216" t="s">
        <v>175</v>
      </c>
      <c r="AU233" s="216" t="s">
        <v>167</v>
      </c>
      <c r="AV233" s="13" t="s">
        <v>6</v>
      </c>
      <c r="AW233" s="13" t="s">
        <v>32</v>
      </c>
      <c r="AX233" s="13" t="s">
        <v>76</v>
      </c>
      <c r="AY233" s="216" t="s">
        <v>166</v>
      </c>
    </row>
    <row r="234" spans="2:51" s="14" customFormat="1" ht="11.25">
      <c r="B234" s="217"/>
      <c r="C234" s="218"/>
      <c r="D234" s="209" t="s">
        <v>175</v>
      </c>
      <c r="E234" s="219" t="s">
        <v>1</v>
      </c>
      <c r="F234" s="220" t="s">
        <v>288</v>
      </c>
      <c r="G234" s="218"/>
      <c r="H234" s="221">
        <v>0.13</v>
      </c>
      <c r="I234" s="218"/>
      <c r="J234" s="218"/>
      <c r="K234" s="218"/>
      <c r="L234" s="222"/>
      <c r="M234" s="223"/>
      <c r="N234" s="224"/>
      <c r="O234" s="224"/>
      <c r="P234" s="224"/>
      <c r="Q234" s="224"/>
      <c r="R234" s="224"/>
      <c r="S234" s="224"/>
      <c r="T234" s="225"/>
      <c r="AT234" s="226" t="s">
        <v>175</v>
      </c>
      <c r="AU234" s="226" t="s">
        <v>167</v>
      </c>
      <c r="AV234" s="14" t="s">
        <v>84</v>
      </c>
      <c r="AW234" s="14" t="s">
        <v>32</v>
      </c>
      <c r="AX234" s="14" t="s">
        <v>76</v>
      </c>
      <c r="AY234" s="226" t="s">
        <v>166</v>
      </c>
    </row>
    <row r="235" spans="2:51" s="13" customFormat="1" ht="11.25">
      <c r="B235" s="207"/>
      <c r="C235" s="208"/>
      <c r="D235" s="209" t="s">
        <v>175</v>
      </c>
      <c r="E235" s="210" t="s">
        <v>1</v>
      </c>
      <c r="F235" s="211" t="s">
        <v>289</v>
      </c>
      <c r="G235" s="208"/>
      <c r="H235" s="210" t="s">
        <v>1</v>
      </c>
      <c r="I235" s="208"/>
      <c r="J235" s="208"/>
      <c r="K235" s="208"/>
      <c r="L235" s="212"/>
      <c r="M235" s="213"/>
      <c r="N235" s="214"/>
      <c r="O235" s="214"/>
      <c r="P235" s="214"/>
      <c r="Q235" s="214"/>
      <c r="R235" s="214"/>
      <c r="S235" s="214"/>
      <c r="T235" s="215"/>
      <c r="AT235" s="216" t="s">
        <v>175</v>
      </c>
      <c r="AU235" s="216" t="s">
        <v>167</v>
      </c>
      <c r="AV235" s="13" t="s">
        <v>6</v>
      </c>
      <c r="AW235" s="13" t="s">
        <v>32</v>
      </c>
      <c r="AX235" s="13" t="s">
        <v>76</v>
      </c>
      <c r="AY235" s="216" t="s">
        <v>166</v>
      </c>
    </row>
    <row r="236" spans="2:51" s="14" customFormat="1" ht="11.25">
      <c r="B236" s="217"/>
      <c r="C236" s="218"/>
      <c r="D236" s="209" t="s">
        <v>175</v>
      </c>
      <c r="E236" s="219" t="s">
        <v>1</v>
      </c>
      <c r="F236" s="220" t="s">
        <v>290</v>
      </c>
      <c r="G236" s="218"/>
      <c r="H236" s="221">
        <v>0.7</v>
      </c>
      <c r="I236" s="218"/>
      <c r="J236" s="218"/>
      <c r="K236" s="218"/>
      <c r="L236" s="222"/>
      <c r="M236" s="223"/>
      <c r="N236" s="224"/>
      <c r="O236" s="224"/>
      <c r="P236" s="224"/>
      <c r="Q236" s="224"/>
      <c r="R236" s="224"/>
      <c r="S236" s="224"/>
      <c r="T236" s="225"/>
      <c r="AT236" s="226" t="s">
        <v>175</v>
      </c>
      <c r="AU236" s="226" t="s">
        <v>167</v>
      </c>
      <c r="AV236" s="14" t="s">
        <v>84</v>
      </c>
      <c r="AW236" s="14" t="s">
        <v>32</v>
      </c>
      <c r="AX236" s="14" t="s">
        <v>76</v>
      </c>
      <c r="AY236" s="226" t="s">
        <v>166</v>
      </c>
    </row>
    <row r="237" spans="2:51" s="13" customFormat="1" ht="11.25">
      <c r="B237" s="207"/>
      <c r="C237" s="208"/>
      <c r="D237" s="209" t="s">
        <v>175</v>
      </c>
      <c r="E237" s="210" t="s">
        <v>1</v>
      </c>
      <c r="F237" s="211" t="s">
        <v>291</v>
      </c>
      <c r="G237" s="208"/>
      <c r="H237" s="210" t="s">
        <v>1</v>
      </c>
      <c r="I237" s="208"/>
      <c r="J237" s="208"/>
      <c r="K237" s="208"/>
      <c r="L237" s="212"/>
      <c r="M237" s="213"/>
      <c r="N237" s="214"/>
      <c r="O237" s="214"/>
      <c r="P237" s="214"/>
      <c r="Q237" s="214"/>
      <c r="R237" s="214"/>
      <c r="S237" s="214"/>
      <c r="T237" s="215"/>
      <c r="AT237" s="216" t="s">
        <v>175</v>
      </c>
      <c r="AU237" s="216" t="s">
        <v>167</v>
      </c>
      <c r="AV237" s="13" t="s">
        <v>6</v>
      </c>
      <c r="AW237" s="13" t="s">
        <v>32</v>
      </c>
      <c r="AX237" s="13" t="s">
        <v>76</v>
      </c>
      <c r="AY237" s="216" t="s">
        <v>166</v>
      </c>
    </row>
    <row r="238" spans="2:51" s="14" customFormat="1" ht="11.25">
      <c r="B238" s="217"/>
      <c r="C238" s="218"/>
      <c r="D238" s="209" t="s">
        <v>175</v>
      </c>
      <c r="E238" s="219" t="s">
        <v>1</v>
      </c>
      <c r="F238" s="220" t="s">
        <v>292</v>
      </c>
      <c r="G238" s="218"/>
      <c r="H238" s="221">
        <v>0.82</v>
      </c>
      <c r="I238" s="218"/>
      <c r="J238" s="218"/>
      <c r="K238" s="218"/>
      <c r="L238" s="222"/>
      <c r="M238" s="223"/>
      <c r="N238" s="224"/>
      <c r="O238" s="224"/>
      <c r="P238" s="224"/>
      <c r="Q238" s="224"/>
      <c r="R238" s="224"/>
      <c r="S238" s="224"/>
      <c r="T238" s="225"/>
      <c r="AT238" s="226" t="s">
        <v>175</v>
      </c>
      <c r="AU238" s="226" t="s">
        <v>167</v>
      </c>
      <c r="AV238" s="14" t="s">
        <v>84</v>
      </c>
      <c r="AW238" s="14" t="s">
        <v>32</v>
      </c>
      <c r="AX238" s="14" t="s">
        <v>76</v>
      </c>
      <c r="AY238" s="226" t="s">
        <v>166</v>
      </c>
    </row>
    <row r="239" spans="2:51" s="15" customFormat="1" ht="11.25">
      <c r="B239" s="227"/>
      <c r="C239" s="228"/>
      <c r="D239" s="209" t="s">
        <v>175</v>
      </c>
      <c r="E239" s="229" t="s">
        <v>1</v>
      </c>
      <c r="F239" s="230" t="s">
        <v>178</v>
      </c>
      <c r="G239" s="228"/>
      <c r="H239" s="231">
        <v>2.55</v>
      </c>
      <c r="I239" s="228"/>
      <c r="J239" s="228"/>
      <c r="K239" s="228"/>
      <c r="L239" s="232"/>
      <c r="M239" s="233"/>
      <c r="N239" s="234"/>
      <c r="O239" s="234"/>
      <c r="P239" s="234"/>
      <c r="Q239" s="234"/>
      <c r="R239" s="234"/>
      <c r="S239" s="234"/>
      <c r="T239" s="235"/>
      <c r="AT239" s="236" t="s">
        <v>175</v>
      </c>
      <c r="AU239" s="236" t="s">
        <v>167</v>
      </c>
      <c r="AV239" s="15" t="s">
        <v>173</v>
      </c>
      <c r="AW239" s="15" t="s">
        <v>4</v>
      </c>
      <c r="AX239" s="15" t="s">
        <v>6</v>
      </c>
      <c r="AY239" s="236" t="s">
        <v>166</v>
      </c>
    </row>
    <row r="240" spans="1:65" s="2" customFormat="1" ht="21.75" customHeight="1">
      <c r="A240" s="31"/>
      <c r="B240" s="32"/>
      <c r="C240" s="194" t="s">
        <v>7</v>
      </c>
      <c r="D240" s="194" t="s">
        <v>169</v>
      </c>
      <c r="E240" s="195" t="s">
        <v>293</v>
      </c>
      <c r="F240" s="196" t="s">
        <v>294</v>
      </c>
      <c r="G240" s="197" t="s">
        <v>249</v>
      </c>
      <c r="H240" s="198">
        <v>0.28</v>
      </c>
      <c r="I240" s="199">
        <v>8762</v>
      </c>
      <c r="J240" s="199">
        <f>ROUND(I240*H240,2)</f>
        <v>2453.36</v>
      </c>
      <c r="K240" s="200"/>
      <c r="L240" s="36"/>
      <c r="M240" s="201" t="s">
        <v>1</v>
      </c>
      <c r="N240" s="202" t="s">
        <v>41</v>
      </c>
      <c r="O240" s="203">
        <v>0</v>
      </c>
      <c r="P240" s="203">
        <f>O240*H240</f>
        <v>0</v>
      </c>
      <c r="Q240" s="203">
        <v>0.00622</v>
      </c>
      <c r="R240" s="203">
        <f>Q240*H240</f>
        <v>0.0017416</v>
      </c>
      <c r="S240" s="203">
        <v>0.502</v>
      </c>
      <c r="T240" s="204">
        <f>S240*H240</f>
        <v>0.14056000000000002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205" t="s">
        <v>211</v>
      </c>
      <c r="AT240" s="205" t="s">
        <v>169</v>
      </c>
      <c r="AU240" s="205" t="s">
        <v>167</v>
      </c>
      <c r="AY240" s="17" t="s">
        <v>166</v>
      </c>
      <c r="BE240" s="206">
        <f>IF(N240="základní",J240,0)</f>
        <v>2453.36</v>
      </c>
      <c r="BF240" s="206">
        <f>IF(N240="snížená",J240,0)</f>
        <v>0</v>
      </c>
      <c r="BG240" s="206">
        <f>IF(N240="zákl. přenesená",J240,0)</f>
        <v>0</v>
      </c>
      <c r="BH240" s="206">
        <f>IF(N240="sníž. přenesená",J240,0)</f>
        <v>0</v>
      </c>
      <c r="BI240" s="206">
        <f>IF(N240="nulová",J240,0)</f>
        <v>0</v>
      </c>
      <c r="BJ240" s="17" t="s">
        <v>6</v>
      </c>
      <c r="BK240" s="206">
        <f>ROUND(I240*H240,2)</f>
        <v>2453.36</v>
      </c>
      <c r="BL240" s="17" t="s">
        <v>211</v>
      </c>
      <c r="BM240" s="205" t="s">
        <v>295</v>
      </c>
    </row>
    <row r="241" spans="2:51" s="13" customFormat="1" ht="11.25">
      <c r="B241" s="207"/>
      <c r="C241" s="208"/>
      <c r="D241" s="209" t="s">
        <v>175</v>
      </c>
      <c r="E241" s="210" t="s">
        <v>1</v>
      </c>
      <c r="F241" s="211" t="s">
        <v>296</v>
      </c>
      <c r="G241" s="208"/>
      <c r="H241" s="210" t="s">
        <v>1</v>
      </c>
      <c r="I241" s="208"/>
      <c r="J241" s="208"/>
      <c r="K241" s="208"/>
      <c r="L241" s="212"/>
      <c r="M241" s="213"/>
      <c r="N241" s="214"/>
      <c r="O241" s="214"/>
      <c r="P241" s="214"/>
      <c r="Q241" s="214"/>
      <c r="R241" s="214"/>
      <c r="S241" s="214"/>
      <c r="T241" s="215"/>
      <c r="AT241" s="216" t="s">
        <v>175</v>
      </c>
      <c r="AU241" s="216" t="s">
        <v>167</v>
      </c>
      <c r="AV241" s="13" t="s">
        <v>6</v>
      </c>
      <c r="AW241" s="13" t="s">
        <v>32</v>
      </c>
      <c r="AX241" s="13" t="s">
        <v>76</v>
      </c>
      <c r="AY241" s="216" t="s">
        <v>166</v>
      </c>
    </row>
    <row r="242" spans="2:51" s="14" customFormat="1" ht="11.25">
      <c r="B242" s="217"/>
      <c r="C242" s="218"/>
      <c r="D242" s="209" t="s">
        <v>175</v>
      </c>
      <c r="E242" s="219" t="s">
        <v>1</v>
      </c>
      <c r="F242" s="220" t="s">
        <v>297</v>
      </c>
      <c r="G242" s="218"/>
      <c r="H242" s="221">
        <v>0.15</v>
      </c>
      <c r="I242" s="218"/>
      <c r="J242" s="218"/>
      <c r="K242" s="218"/>
      <c r="L242" s="222"/>
      <c r="M242" s="223"/>
      <c r="N242" s="224"/>
      <c r="O242" s="224"/>
      <c r="P242" s="224"/>
      <c r="Q242" s="224"/>
      <c r="R242" s="224"/>
      <c r="S242" s="224"/>
      <c r="T242" s="225"/>
      <c r="AT242" s="226" t="s">
        <v>175</v>
      </c>
      <c r="AU242" s="226" t="s">
        <v>167</v>
      </c>
      <c r="AV242" s="14" t="s">
        <v>84</v>
      </c>
      <c r="AW242" s="14" t="s">
        <v>32</v>
      </c>
      <c r="AX242" s="14" t="s">
        <v>76</v>
      </c>
      <c r="AY242" s="226" t="s">
        <v>166</v>
      </c>
    </row>
    <row r="243" spans="2:51" s="13" customFormat="1" ht="11.25">
      <c r="B243" s="207"/>
      <c r="C243" s="208"/>
      <c r="D243" s="209" t="s">
        <v>175</v>
      </c>
      <c r="E243" s="210" t="s">
        <v>1</v>
      </c>
      <c r="F243" s="211" t="s">
        <v>298</v>
      </c>
      <c r="G243" s="208"/>
      <c r="H243" s="210" t="s">
        <v>1</v>
      </c>
      <c r="I243" s="208"/>
      <c r="J243" s="208"/>
      <c r="K243" s="208"/>
      <c r="L243" s="212"/>
      <c r="M243" s="213"/>
      <c r="N243" s="214"/>
      <c r="O243" s="214"/>
      <c r="P243" s="214"/>
      <c r="Q243" s="214"/>
      <c r="R243" s="214"/>
      <c r="S243" s="214"/>
      <c r="T243" s="215"/>
      <c r="AT243" s="216" t="s">
        <v>175</v>
      </c>
      <c r="AU243" s="216" t="s">
        <v>167</v>
      </c>
      <c r="AV243" s="13" t="s">
        <v>6</v>
      </c>
      <c r="AW243" s="13" t="s">
        <v>32</v>
      </c>
      <c r="AX243" s="13" t="s">
        <v>76</v>
      </c>
      <c r="AY243" s="216" t="s">
        <v>166</v>
      </c>
    </row>
    <row r="244" spans="2:51" s="14" customFormat="1" ht="11.25">
      <c r="B244" s="217"/>
      <c r="C244" s="218"/>
      <c r="D244" s="209" t="s">
        <v>175</v>
      </c>
      <c r="E244" s="219" t="s">
        <v>1</v>
      </c>
      <c r="F244" s="220" t="s">
        <v>288</v>
      </c>
      <c r="G244" s="218"/>
      <c r="H244" s="221">
        <v>0.13</v>
      </c>
      <c r="I244" s="218"/>
      <c r="J244" s="218"/>
      <c r="K244" s="218"/>
      <c r="L244" s="222"/>
      <c r="M244" s="223"/>
      <c r="N244" s="224"/>
      <c r="O244" s="224"/>
      <c r="P244" s="224"/>
      <c r="Q244" s="224"/>
      <c r="R244" s="224"/>
      <c r="S244" s="224"/>
      <c r="T244" s="225"/>
      <c r="AT244" s="226" t="s">
        <v>175</v>
      </c>
      <c r="AU244" s="226" t="s">
        <v>167</v>
      </c>
      <c r="AV244" s="14" t="s">
        <v>84</v>
      </c>
      <c r="AW244" s="14" t="s">
        <v>32</v>
      </c>
      <c r="AX244" s="14" t="s">
        <v>76</v>
      </c>
      <c r="AY244" s="226" t="s">
        <v>166</v>
      </c>
    </row>
    <row r="245" spans="2:51" s="15" customFormat="1" ht="11.25">
      <c r="B245" s="227"/>
      <c r="C245" s="228"/>
      <c r="D245" s="209" t="s">
        <v>175</v>
      </c>
      <c r="E245" s="229" t="s">
        <v>1</v>
      </c>
      <c r="F245" s="230" t="s">
        <v>178</v>
      </c>
      <c r="G245" s="228"/>
      <c r="H245" s="231">
        <v>0.28</v>
      </c>
      <c r="I245" s="228"/>
      <c r="J245" s="228"/>
      <c r="K245" s="228"/>
      <c r="L245" s="232"/>
      <c r="M245" s="233"/>
      <c r="N245" s="234"/>
      <c r="O245" s="234"/>
      <c r="P245" s="234"/>
      <c r="Q245" s="234"/>
      <c r="R245" s="234"/>
      <c r="S245" s="234"/>
      <c r="T245" s="235"/>
      <c r="AT245" s="236" t="s">
        <v>175</v>
      </c>
      <c r="AU245" s="236" t="s">
        <v>167</v>
      </c>
      <c r="AV245" s="15" t="s">
        <v>173</v>
      </c>
      <c r="AW245" s="15" t="s">
        <v>4</v>
      </c>
      <c r="AX245" s="15" t="s">
        <v>6</v>
      </c>
      <c r="AY245" s="236" t="s">
        <v>166</v>
      </c>
    </row>
    <row r="246" spans="1:65" s="2" customFormat="1" ht="21.75" customHeight="1">
      <c r="A246" s="31"/>
      <c r="B246" s="32"/>
      <c r="C246" s="194" t="s">
        <v>299</v>
      </c>
      <c r="D246" s="194" t="s">
        <v>169</v>
      </c>
      <c r="E246" s="195" t="s">
        <v>300</v>
      </c>
      <c r="F246" s="196" t="s">
        <v>301</v>
      </c>
      <c r="G246" s="197" t="s">
        <v>172</v>
      </c>
      <c r="H246" s="198">
        <v>3.16</v>
      </c>
      <c r="I246" s="199">
        <v>102</v>
      </c>
      <c r="J246" s="199">
        <f>ROUND(I246*H246,2)</f>
        <v>322.32</v>
      </c>
      <c r="K246" s="200"/>
      <c r="L246" s="36"/>
      <c r="M246" s="201" t="s">
        <v>1</v>
      </c>
      <c r="N246" s="202" t="s">
        <v>41</v>
      </c>
      <c r="O246" s="203">
        <v>0</v>
      </c>
      <c r="P246" s="203">
        <f>O246*H246</f>
        <v>0</v>
      </c>
      <c r="Q246" s="203">
        <v>0</v>
      </c>
      <c r="R246" s="203">
        <f>Q246*H246</f>
        <v>0</v>
      </c>
      <c r="S246" s="203">
        <v>0.068</v>
      </c>
      <c r="T246" s="204">
        <f>S246*H246</f>
        <v>0.21488000000000002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205" t="s">
        <v>211</v>
      </c>
      <c r="AT246" s="205" t="s">
        <v>169</v>
      </c>
      <c r="AU246" s="205" t="s">
        <v>167</v>
      </c>
      <c r="AY246" s="17" t="s">
        <v>166</v>
      </c>
      <c r="BE246" s="206">
        <f>IF(N246="základní",J246,0)</f>
        <v>322.32</v>
      </c>
      <c r="BF246" s="206">
        <f>IF(N246="snížená",J246,0)</f>
        <v>0</v>
      </c>
      <c r="BG246" s="206">
        <f>IF(N246="zákl. přenesená",J246,0)</f>
        <v>0</v>
      </c>
      <c r="BH246" s="206">
        <f>IF(N246="sníž. přenesená",J246,0)</f>
        <v>0</v>
      </c>
      <c r="BI246" s="206">
        <f>IF(N246="nulová",J246,0)</f>
        <v>0</v>
      </c>
      <c r="BJ246" s="17" t="s">
        <v>6</v>
      </c>
      <c r="BK246" s="206">
        <f>ROUND(I246*H246,2)</f>
        <v>322.32</v>
      </c>
      <c r="BL246" s="17" t="s">
        <v>211</v>
      </c>
      <c r="BM246" s="205" t="s">
        <v>302</v>
      </c>
    </row>
    <row r="247" spans="2:51" s="13" customFormat="1" ht="11.25">
      <c r="B247" s="207"/>
      <c r="C247" s="208"/>
      <c r="D247" s="209" t="s">
        <v>175</v>
      </c>
      <c r="E247" s="210" t="s">
        <v>1</v>
      </c>
      <c r="F247" s="211" t="s">
        <v>188</v>
      </c>
      <c r="G247" s="208"/>
      <c r="H247" s="210" t="s">
        <v>1</v>
      </c>
      <c r="I247" s="208"/>
      <c r="J247" s="208"/>
      <c r="K247" s="208"/>
      <c r="L247" s="212"/>
      <c r="M247" s="213"/>
      <c r="N247" s="214"/>
      <c r="O247" s="214"/>
      <c r="P247" s="214"/>
      <c r="Q247" s="214"/>
      <c r="R247" s="214"/>
      <c r="S247" s="214"/>
      <c r="T247" s="215"/>
      <c r="AT247" s="216" t="s">
        <v>175</v>
      </c>
      <c r="AU247" s="216" t="s">
        <v>167</v>
      </c>
      <c r="AV247" s="13" t="s">
        <v>6</v>
      </c>
      <c r="AW247" s="13" t="s">
        <v>32</v>
      </c>
      <c r="AX247" s="13" t="s">
        <v>76</v>
      </c>
      <c r="AY247" s="216" t="s">
        <v>166</v>
      </c>
    </row>
    <row r="248" spans="2:51" s="14" customFormat="1" ht="11.25">
      <c r="B248" s="217"/>
      <c r="C248" s="218"/>
      <c r="D248" s="209" t="s">
        <v>175</v>
      </c>
      <c r="E248" s="219" t="s">
        <v>1</v>
      </c>
      <c r="F248" s="220" t="s">
        <v>303</v>
      </c>
      <c r="G248" s="218"/>
      <c r="H248" s="221">
        <v>0.56</v>
      </c>
      <c r="I248" s="218"/>
      <c r="J248" s="218"/>
      <c r="K248" s="218"/>
      <c r="L248" s="222"/>
      <c r="M248" s="223"/>
      <c r="N248" s="224"/>
      <c r="O248" s="224"/>
      <c r="P248" s="224"/>
      <c r="Q248" s="224"/>
      <c r="R248" s="224"/>
      <c r="S248" s="224"/>
      <c r="T248" s="225"/>
      <c r="AT248" s="226" t="s">
        <v>175</v>
      </c>
      <c r="AU248" s="226" t="s">
        <v>167</v>
      </c>
      <c r="AV248" s="14" t="s">
        <v>84</v>
      </c>
      <c r="AW248" s="14" t="s">
        <v>32</v>
      </c>
      <c r="AX248" s="14" t="s">
        <v>76</v>
      </c>
      <c r="AY248" s="226" t="s">
        <v>166</v>
      </c>
    </row>
    <row r="249" spans="2:51" s="13" customFormat="1" ht="11.25">
      <c r="B249" s="207"/>
      <c r="C249" s="208"/>
      <c r="D249" s="209" t="s">
        <v>175</v>
      </c>
      <c r="E249" s="210" t="s">
        <v>1</v>
      </c>
      <c r="F249" s="211" t="s">
        <v>188</v>
      </c>
      <c r="G249" s="208"/>
      <c r="H249" s="210" t="s">
        <v>1</v>
      </c>
      <c r="I249" s="208"/>
      <c r="J249" s="208"/>
      <c r="K249" s="208"/>
      <c r="L249" s="212"/>
      <c r="M249" s="213"/>
      <c r="N249" s="214"/>
      <c r="O249" s="214"/>
      <c r="P249" s="214"/>
      <c r="Q249" s="214"/>
      <c r="R249" s="214"/>
      <c r="S249" s="214"/>
      <c r="T249" s="215"/>
      <c r="AT249" s="216" t="s">
        <v>175</v>
      </c>
      <c r="AU249" s="216" t="s">
        <v>167</v>
      </c>
      <c r="AV249" s="13" t="s">
        <v>6</v>
      </c>
      <c r="AW249" s="13" t="s">
        <v>32</v>
      </c>
      <c r="AX249" s="13" t="s">
        <v>76</v>
      </c>
      <c r="AY249" s="216" t="s">
        <v>166</v>
      </c>
    </row>
    <row r="250" spans="2:51" s="14" customFormat="1" ht="11.25">
      <c r="B250" s="217"/>
      <c r="C250" s="218"/>
      <c r="D250" s="209" t="s">
        <v>175</v>
      </c>
      <c r="E250" s="219" t="s">
        <v>1</v>
      </c>
      <c r="F250" s="220" t="s">
        <v>303</v>
      </c>
      <c r="G250" s="218"/>
      <c r="H250" s="221">
        <v>0.56</v>
      </c>
      <c r="I250" s="218"/>
      <c r="J250" s="218"/>
      <c r="K250" s="218"/>
      <c r="L250" s="222"/>
      <c r="M250" s="223"/>
      <c r="N250" s="224"/>
      <c r="O250" s="224"/>
      <c r="P250" s="224"/>
      <c r="Q250" s="224"/>
      <c r="R250" s="224"/>
      <c r="S250" s="224"/>
      <c r="T250" s="225"/>
      <c r="AT250" s="226" t="s">
        <v>175</v>
      </c>
      <c r="AU250" s="226" t="s">
        <v>167</v>
      </c>
      <c r="AV250" s="14" t="s">
        <v>84</v>
      </c>
      <c r="AW250" s="14" t="s">
        <v>32</v>
      </c>
      <c r="AX250" s="14" t="s">
        <v>76</v>
      </c>
      <c r="AY250" s="226" t="s">
        <v>166</v>
      </c>
    </row>
    <row r="251" spans="2:51" s="13" customFormat="1" ht="11.25">
      <c r="B251" s="207"/>
      <c r="C251" s="208"/>
      <c r="D251" s="209" t="s">
        <v>175</v>
      </c>
      <c r="E251" s="210" t="s">
        <v>1</v>
      </c>
      <c r="F251" s="211" t="s">
        <v>176</v>
      </c>
      <c r="G251" s="208"/>
      <c r="H251" s="210" t="s">
        <v>1</v>
      </c>
      <c r="I251" s="208"/>
      <c r="J251" s="208"/>
      <c r="K251" s="208"/>
      <c r="L251" s="212"/>
      <c r="M251" s="213"/>
      <c r="N251" s="214"/>
      <c r="O251" s="214"/>
      <c r="P251" s="214"/>
      <c r="Q251" s="214"/>
      <c r="R251" s="214"/>
      <c r="S251" s="214"/>
      <c r="T251" s="215"/>
      <c r="AT251" s="216" t="s">
        <v>175</v>
      </c>
      <c r="AU251" s="216" t="s">
        <v>167</v>
      </c>
      <c r="AV251" s="13" t="s">
        <v>6</v>
      </c>
      <c r="AW251" s="13" t="s">
        <v>32</v>
      </c>
      <c r="AX251" s="13" t="s">
        <v>76</v>
      </c>
      <c r="AY251" s="216" t="s">
        <v>166</v>
      </c>
    </row>
    <row r="252" spans="2:51" s="14" customFormat="1" ht="11.25">
      <c r="B252" s="217"/>
      <c r="C252" s="218"/>
      <c r="D252" s="209" t="s">
        <v>175</v>
      </c>
      <c r="E252" s="219" t="s">
        <v>1</v>
      </c>
      <c r="F252" s="220" t="s">
        <v>304</v>
      </c>
      <c r="G252" s="218"/>
      <c r="H252" s="221">
        <v>2.04</v>
      </c>
      <c r="I252" s="218"/>
      <c r="J252" s="218"/>
      <c r="K252" s="218"/>
      <c r="L252" s="222"/>
      <c r="M252" s="223"/>
      <c r="N252" s="224"/>
      <c r="O252" s="224"/>
      <c r="P252" s="224"/>
      <c r="Q252" s="224"/>
      <c r="R252" s="224"/>
      <c r="S252" s="224"/>
      <c r="T252" s="225"/>
      <c r="AT252" s="226" t="s">
        <v>175</v>
      </c>
      <c r="AU252" s="226" t="s">
        <v>167</v>
      </c>
      <c r="AV252" s="14" t="s">
        <v>84</v>
      </c>
      <c r="AW252" s="14" t="s">
        <v>32</v>
      </c>
      <c r="AX252" s="14" t="s">
        <v>76</v>
      </c>
      <c r="AY252" s="226" t="s">
        <v>166</v>
      </c>
    </row>
    <row r="253" spans="2:51" s="15" customFormat="1" ht="11.25">
      <c r="B253" s="227"/>
      <c r="C253" s="228"/>
      <c r="D253" s="209" t="s">
        <v>175</v>
      </c>
      <c r="E253" s="229" t="s">
        <v>1</v>
      </c>
      <c r="F253" s="230" t="s">
        <v>178</v>
      </c>
      <c r="G253" s="228"/>
      <c r="H253" s="231">
        <v>3.16</v>
      </c>
      <c r="I253" s="228"/>
      <c r="J253" s="228"/>
      <c r="K253" s="228"/>
      <c r="L253" s="232"/>
      <c r="M253" s="233"/>
      <c r="N253" s="234"/>
      <c r="O253" s="234"/>
      <c r="P253" s="234"/>
      <c r="Q253" s="234"/>
      <c r="R253" s="234"/>
      <c r="S253" s="234"/>
      <c r="T253" s="235"/>
      <c r="AT253" s="236" t="s">
        <v>175</v>
      </c>
      <c r="AU253" s="236" t="s">
        <v>167</v>
      </c>
      <c r="AV253" s="15" t="s">
        <v>173</v>
      </c>
      <c r="AW253" s="15" t="s">
        <v>4</v>
      </c>
      <c r="AX253" s="15" t="s">
        <v>6</v>
      </c>
      <c r="AY253" s="236" t="s">
        <v>166</v>
      </c>
    </row>
    <row r="254" spans="2:63" s="12" customFormat="1" ht="20.85" customHeight="1">
      <c r="B254" s="179"/>
      <c r="C254" s="180"/>
      <c r="D254" s="181" t="s">
        <v>75</v>
      </c>
      <c r="E254" s="192" t="s">
        <v>305</v>
      </c>
      <c r="F254" s="192" t="s">
        <v>306</v>
      </c>
      <c r="G254" s="180"/>
      <c r="H254" s="180"/>
      <c r="I254" s="180"/>
      <c r="J254" s="193">
        <f>BK254</f>
        <v>13404.74</v>
      </c>
      <c r="K254" s="180"/>
      <c r="L254" s="184"/>
      <c r="M254" s="185"/>
      <c r="N254" s="186"/>
      <c r="O254" s="186"/>
      <c r="P254" s="187">
        <f>SUM(P255:P260)</f>
        <v>0</v>
      </c>
      <c r="Q254" s="186"/>
      <c r="R254" s="187">
        <f>SUM(R255:R260)</f>
        <v>0</v>
      </c>
      <c r="S254" s="186"/>
      <c r="T254" s="188">
        <f>SUM(T255:T260)</f>
        <v>0</v>
      </c>
      <c r="AR254" s="189" t="s">
        <v>6</v>
      </c>
      <c r="AT254" s="190" t="s">
        <v>75</v>
      </c>
      <c r="AU254" s="190" t="s">
        <v>84</v>
      </c>
      <c r="AY254" s="189" t="s">
        <v>166</v>
      </c>
      <c r="BK254" s="191">
        <f>SUM(BK255:BK260)</f>
        <v>13404.74</v>
      </c>
    </row>
    <row r="255" spans="1:65" s="2" customFormat="1" ht="21.75" customHeight="1">
      <c r="A255" s="31"/>
      <c r="B255" s="32"/>
      <c r="C255" s="194" t="s">
        <v>307</v>
      </c>
      <c r="D255" s="194" t="s">
        <v>169</v>
      </c>
      <c r="E255" s="195" t="s">
        <v>308</v>
      </c>
      <c r="F255" s="196" t="s">
        <v>309</v>
      </c>
      <c r="G255" s="197" t="s">
        <v>310</v>
      </c>
      <c r="H255" s="198">
        <v>4.108</v>
      </c>
      <c r="I255" s="199">
        <v>1473</v>
      </c>
      <c r="J255" s="199">
        <f>ROUND(I255*H255,2)</f>
        <v>6051.08</v>
      </c>
      <c r="K255" s="200"/>
      <c r="L255" s="36"/>
      <c r="M255" s="201" t="s">
        <v>1</v>
      </c>
      <c r="N255" s="202" t="s">
        <v>41</v>
      </c>
      <c r="O255" s="203">
        <v>0</v>
      </c>
      <c r="P255" s="203">
        <f>O255*H255</f>
        <v>0</v>
      </c>
      <c r="Q255" s="203">
        <v>0</v>
      </c>
      <c r="R255" s="203">
        <f>Q255*H255</f>
        <v>0</v>
      </c>
      <c r="S255" s="203">
        <v>0</v>
      </c>
      <c r="T255" s="204">
        <f>S255*H255</f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205" t="s">
        <v>173</v>
      </c>
      <c r="AT255" s="205" t="s">
        <v>169</v>
      </c>
      <c r="AU255" s="205" t="s">
        <v>167</v>
      </c>
      <c r="AY255" s="17" t="s">
        <v>166</v>
      </c>
      <c r="BE255" s="206">
        <f>IF(N255="základní",J255,0)</f>
        <v>6051.08</v>
      </c>
      <c r="BF255" s="206">
        <f>IF(N255="snížená",J255,0)</f>
        <v>0</v>
      </c>
      <c r="BG255" s="206">
        <f>IF(N255="zákl. přenesená",J255,0)</f>
        <v>0</v>
      </c>
      <c r="BH255" s="206">
        <f>IF(N255="sníž. přenesená",J255,0)</f>
        <v>0</v>
      </c>
      <c r="BI255" s="206">
        <f>IF(N255="nulová",J255,0)</f>
        <v>0</v>
      </c>
      <c r="BJ255" s="17" t="s">
        <v>6</v>
      </c>
      <c r="BK255" s="206">
        <f>ROUND(I255*H255,2)</f>
        <v>6051.08</v>
      </c>
      <c r="BL255" s="17" t="s">
        <v>173</v>
      </c>
      <c r="BM255" s="205" t="s">
        <v>311</v>
      </c>
    </row>
    <row r="256" spans="1:65" s="2" customFormat="1" ht="33" customHeight="1">
      <c r="A256" s="31"/>
      <c r="B256" s="32"/>
      <c r="C256" s="194" t="s">
        <v>312</v>
      </c>
      <c r="D256" s="194" t="s">
        <v>169</v>
      </c>
      <c r="E256" s="195" t="s">
        <v>313</v>
      </c>
      <c r="F256" s="196" t="s">
        <v>314</v>
      </c>
      <c r="G256" s="197" t="s">
        <v>310</v>
      </c>
      <c r="H256" s="198">
        <v>4.108</v>
      </c>
      <c r="I256" s="199">
        <v>348</v>
      </c>
      <c r="J256" s="199">
        <f>ROUND(I256*H256,2)</f>
        <v>1429.58</v>
      </c>
      <c r="K256" s="200"/>
      <c r="L256" s="36"/>
      <c r="M256" s="201" t="s">
        <v>1</v>
      </c>
      <c r="N256" s="202" t="s">
        <v>41</v>
      </c>
      <c r="O256" s="203">
        <v>0</v>
      </c>
      <c r="P256" s="203">
        <f>O256*H256</f>
        <v>0</v>
      </c>
      <c r="Q256" s="203">
        <v>0</v>
      </c>
      <c r="R256" s="203">
        <f>Q256*H256</f>
        <v>0</v>
      </c>
      <c r="S256" s="203">
        <v>0</v>
      </c>
      <c r="T256" s="204">
        <f>S256*H256</f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205" t="s">
        <v>173</v>
      </c>
      <c r="AT256" s="205" t="s">
        <v>169</v>
      </c>
      <c r="AU256" s="205" t="s">
        <v>167</v>
      </c>
      <c r="AY256" s="17" t="s">
        <v>166</v>
      </c>
      <c r="BE256" s="206">
        <f>IF(N256="základní",J256,0)</f>
        <v>1429.58</v>
      </c>
      <c r="BF256" s="206">
        <f>IF(N256="snížená",J256,0)</f>
        <v>0</v>
      </c>
      <c r="BG256" s="206">
        <f>IF(N256="zákl. přenesená",J256,0)</f>
        <v>0</v>
      </c>
      <c r="BH256" s="206">
        <f>IF(N256="sníž. přenesená",J256,0)</f>
        <v>0</v>
      </c>
      <c r="BI256" s="206">
        <f>IF(N256="nulová",J256,0)</f>
        <v>0</v>
      </c>
      <c r="BJ256" s="17" t="s">
        <v>6</v>
      </c>
      <c r="BK256" s="206">
        <f>ROUND(I256*H256,2)</f>
        <v>1429.58</v>
      </c>
      <c r="BL256" s="17" t="s">
        <v>173</v>
      </c>
      <c r="BM256" s="205" t="s">
        <v>315</v>
      </c>
    </row>
    <row r="257" spans="1:65" s="2" customFormat="1" ht="21.75" customHeight="1">
      <c r="A257" s="31"/>
      <c r="B257" s="32"/>
      <c r="C257" s="194" t="s">
        <v>316</v>
      </c>
      <c r="D257" s="194" t="s">
        <v>169</v>
      </c>
      <c r="E257" s="195" t="s">
        <v>317</v>
      </c>
      <c r="F257" s="196" t="s">
        <v>318</v>
      </c>
      <c r="G257" s="197" t="s">
        <v>310</v>
      </c>
      <c r="H257" s="198">
        <v>61.62</v>
      </c>
      <c r="I257" s="199">
        <v>10</v>
      </c>
      <c r="J257" s="199">
        <f>ROUND(I257*H257,2)</f>
        <v>616.2</v>
      </c>
      <c r="K257" s="200"/>
      <c r="L257" s="36"/>
      <c r="M257" s="201" t="s">
        <v>1</v>
      </c>
      <c r="N257" s="202" t="s">
        <v>41</v>
      </c>
      <c r="O257" s="203">
        <v>0</v>
      </c>
      <c r="P257" s="203">
        <f>O257*H257</f>
        <v>0</v>
      </c>
      <c r="Q257" s="203">
        <v>0</v>
      </c>
      <c r="R257" s="203">
        <f>Q257*H257</f>
        <v>0</v>
      </c>
      <c r="S257" s="203">
        <v>0</v>
      </c>
      <c r="T257" s="204">
        <f>S257*H257</f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205" t="s">
        <v>173</v>
      </c>
      <c r="AT257" s="205" t="s">
        <v>169</v>
      </c>
      <c r="AU257" s="205" t="s">
        <v>167</v>
      </c>
      <c r="AY257" s="17" t="s">
        <v>166</v>
      </c>
      <c r="BE257" s="206">
        <f>IF(N257="základní",J257,0)</f>
        <v>616.2</v>
      </c>
      <c r="BF257" s="206">
        <f>IF(N257="snížená",J257,0)</f>
        <v>0</v>
      </c>
      <c r="BG257" s="206">
        <f>IF(N257="zákl. přenesená",J257,0)</f>
        <v>0</v>
      </c>
      <c r="BH257" s="206">
        <f>IF(N257="sníž. přenesená",J257,0)</f>
        <v>0</v>
      </c>
      <c r="BI257" s="206">
        <f>IF(N257="nulová",J257,0)</f>
        <v>0</v>
      </c>
      <c r="BJ257" s="17" t="s">
        <v>6</v>
      </c>
      <c r="BK257" s="206">
        <f>ROUND(I257*H257,2)</f>
        <v>616.2</v>
      </c>
      <c r="BL257" s="17" t="s">
        <v>173</v>
      </c>
      <c r="BM257" s="205" t="s">
        <v>319</v>
      </c>
    </row>
    <row r="258" spans="2:51" s="14" customFormat="1" ht="11.25">
      <c r="B258" s="217"/>
      <c r="C258" s="218"/>
      <c r="D258" s="209" t="s">
        <v>175</v>
      </c>
      <c r="E258" s="219" t="s">
        <v>1</v>
      </c>
      <c r="F258" s="220" t="s">
        <v>320</v>
      </c>
      <c r="G258" s="218"/>
      <c r="H258" s="221">
        <v>61.62</v>
      </c>
      <c r="I258" s="218"/>
      <c r="J258" s="218"/>
      <c r="K258" s="218"/>
      <c r="L258" s="222"/>
      <c r="M258" s="223"/>
      <c r="N258" s="224"/>
      <c r="O258" s="224"/>
      <c r="P258" s="224"/>
      <c r="Q258" s="224"/>
      <c r="R258" s="224"/>
      <c r="S258" s="224"/>
      <c r="T258" s="225"/>
      <c r="AT258" s="226" t="s">
        <v>175</v>
      </c>
      <c r="AU258" s="226" t="s">
        <v>167</v>
      </c>
      <c r="AV258" s="14" t="s">
        <v>84</v>
      </c>
      <c r="AW258" s="14" t="s">
        <v>32</v>
      </c>
      <c r="AX258" s="14" t="s">
        <v>6</v>
      </c>
      <c r="AY258" s="226" t="s">
        <v>166</v>
      </c>
    </row>
    <row r="259" spans="1:65" s="2" customFormat="1" ht="33" customHeight="1">
      <c r="A259" s="31"/>
      <c r="B259" s="32"/>
      <c r="C259" s="194" t="s">
        <v>321</v>
      </c>
      <c r="D259" s="194" t="s">
        <v>169</v>
      </c>
      <c r="E259" s="195" t="s">
        <v>322</v>
      </c>
      <c r="F259" s="196" t="s">
        <v>323</v>
      </c>
      <c r="G259" s="197" t="s">
        <v>310</v>
      </c>
      <c r="H259" s="198">
        <v>4.108</v>
      </c>
      <c r="I259" s="199">
        <v>1253</v>
      </c>
      <c r="J259" s="199">
        <f>ROUND(I259*H259,2)</f>
        <v>5147.32</v>
      </c>
      <c r="K259" s="200"/>
      <c r="L259" s="36"/>
      <c r="M259" s="201" t="s">
        <v>1</v>
      </c>
      <c r="N259" s="202" t="s">
        <v>41</v>
      </c>
      <c r="O259" s="203">
        <v>0</v>
      </c>
      <c r="P259" s="203">
        <f>O259*H259</f>
        <v>0</v>
      </c>
      <c r="Q259" s="203">
        <v>0</v>
      </c>
      <c r="R259" s="203">
        <f>Q259*H259</f>
        <v>0</v>
      </c>
      <c r="S259" s="203">
        <v>0</v>
      </c>
      <c r="T259" s="204">
        <f>S259*H259</f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205" t="s">
        <v>173</v>
      </c>
      <c r="AT259" s="205" t="s">
        <v>169</v>
      </c>
      <c r="AU259" s="205" t="s">
        <v>167</v>
      </c>
      <c r="AY259" s="17" t="s">
        <v>166</v>
      </c>
      <c r="BE259" s="206">
        <f>IF(N259="základní",J259,0)</f>
        <v>5147.32</v>
      </c>
      <c r="BF259" s="206">
        <f>IF(N259="snížená",J259,0)</f>
        <v>0</v>
      </c>
      <c r="BG259" s="206">
        <f>IF(N259="zákl. přenesená",J259,0)</f>
        <v>0</v>
      </c>
      <c r="BH259" s="206">
        <f>IF(N259="sníž. přenesená",J259,0)</f>
        <v>0</v>
      </c>
      <c r="BI259" s="206">
        <f>IF(N259="nulová",J259,0)</f>
        <v>0</v>
      </c>
      <c r="BJ259" s="17" t="s">
        <v>6</v>
      </c>
      <c r="BK259" s="206">
        <f>ROUND(I259*H259,2)</f>
        <v>5147.32</v>
      </c>
      <c r="BL259" s="17" t="s">
        <v>173</v>
      </c>
      <c r="BM259" s="205" t="s">
        <v>324</v>
      </c>
    </row>
    <row r="260" spans="1:65" s="2" customFormat="1" ht="16.5" customHeight="1">
      <c r="A260" s="31"/>
      <c r="B260" s="32"/>
      <c r="C260" s="194" t="s">
        <v>325</v>
      </c>
      <c r="D260" s="194" t="s">
        <v>169</v>
      </c>
      <c r="E260" s="195" t="s">
        <v>326</v>
      </c>
      <c r="F260" s="196" t="s">
        <v>327</v>
      </c>
      <c r="G260" s="197" t="s">
        <v>310</v>
      </c>
      <c r="H260" s="198">
        <v>0.537</v>
      </c>
      <c r="I260" s="199">
        <v>299</v>
      </c>
      <c r="J260" s="199">
        <f>ROUND(I260*H260,2)</f>
        <v>160.56</v>
      </c>
      <c r="K260" s="200"/>
      <c r="L260" s="36"/>
      <c r="M260" s="201" t="s">
        <v>1</v>
      </c>
      <c r="N260" s="202" t="s">
        <v>41</v>
      </c>
      <c r="O260" s="203">
        <v>0</v>
      </c>
      <c r="P260" s="203">
        <f>O260*H260</f>
        <v>0</v>
      </c>
      <c r="Q260" s="203">
        <v>0</v>
      </c>
      <c r="R260" s="203">
        <f>Q260*H260</f>
        <v>0</v>
      </c>
      <c r="S260" s="203">
        <v>0</v>
      </c>
      <c r="T260" s="204">
        <f>S260*H260</f>
        <v>0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205" t="s">
        <v>173</v>
      </c>
      <c r="AT260" s="205" t="s">
        <v>169</v>
      </c>
      <c r="AU260" s="205" t="s">
        <v>167</v>
      </c>
      <c r="AY260" s="17" t="s">
        <v>166</v>
      </c>
      <c r="BE260" s="206">
        <f>IF(N260="základní",J260,0)</f>
        <v>160.56</v>
      </c>
      <c r="BF260" s="206">
        <f>IF(N260="snížená",J260,0)</f>
        <v>0</v>
      </c>
      <c r="BG260" s="206">
        <f>IF(N260="zákl. přenesená",J260,0)</f>
        <v>0</v>
      </c>
      <c r="BH260" s="206">
        <f>IF(N260="sníž. přenesená",J260,0)</f>
        <v>0</v>
      </c>
      <c r="BI260" s="206">
        <f>IF(N260="nulová",J260,0)</f>
        <v>0</v>
      </c>
      <c r="BJ260" s="17" t="s">
        <v>6</v>
      </c>
      <c r="BK260" s="206">
        <f>ROUND(I260*H260,2)</f>
        <v>160.56</v>
      </c>
      <c r="BL260" s="17" t="s">
        <v>173</v>
      </c>
      <c r="BM260" s="205" t="s">
        <v>328</v>
      </c>
    </row>
    <row r="261" spans="2:63" s="12" customFormat="1" ht="25.9" customHeight="1">
      <c r="B261" s="179"/>
      <c r="C261" s="180"/>
      <c r="D261" s="181" t="s">
        <v>75</v>
      </c>
      <c r="E261" s="182" t="s">
        <v>329</v>
      </c>
      <c r="F261" s="182" t="s">
        <v>330</v>
      </c>
      <c r="G261" s="180"/>
      <c r="H261" s="180"/>
      <c r="I261" s="180"/>
      <c r="J261" s="183">
        <f>BK261</f>
        <v>1508072.5000000002</v>
      </c>
      <c r="K261" s="180"/>
      <c r="L261" s="184"/>
      <c r="M261" s="185"/>
      <c r="N261" s="186"/>
      <c r="O261" s="186"/>
      <c r="P261" s="187">
        <f>P262+P304+P311+P342+P353+P375+P381</f>
        <v>0</v>
      </c>
      <c r="Q261" s="186"/>
      <c r="R261" s="187">
        <f>R262+R304+R311+R342+R353+R375+R381</f>
        <v>0.97990365</v>
      </c>
      <c r="S261" s="186"/>
      <c r="T261" s="188">
        <f>T262+T304+T311+T342+T353+T375+T381</f>
        <v>0.22880999999999999</v>
      </c>
      <c r="AR261" s="189" t="s">
        <v>84</v>
      </c>
      <c r="AT261" s="190" t="s">
        <v>75</v>
      </c>
      <c r="AU261" s="190" t="s">
        <v>76</v>
      </c>
      <c r="AY261" s="189" t="s">
        <v>166</v>
      </c>
      <c r="BK261" s="191">
        <f>BK262+BK304+BK311+BK342+BK353+BK375+BK381</f>
        <v>1508072.5000000002</v>
      </c>
    </row>
    <row r="262" spans="2:63" s="12" customFormat="1" ht="22.9" customHeight="1">
      <c r="B262" s="179"/>
      <c r="C262" s="180"/>
      <c r="D262" s="181" t="s">
        <v>75</v>
      </c>
      <c r="E262" s="192" t="s">
        <v>331</v>
      </c>
      <c r="F262" s="192" t="s">
        <v>332</v>
      </c>
      <c r="G262" s="180"/>
      <c r="H262" s="180"/>
      <c r="I262" s="180"/>
      <c r="J262" s="193">
        <f>BK262</f>
        <v>337568.49000000005</v>
      </c>
      <c r="K262" s="180"/>
      <c r="L262" s="184"/>
      <c r="M262" s="185"/>
      <c r="N262" s="186"/>
      <c r="O262" s="186"/>
      <c r="P262" s="187">
        <f>SUM(P263:P303)</f>
        <v>0</v>
      </c>
      <c r="Q262" s="186"/>
      <c r="R262" s="187">
        <f>SUM(R263:R303)</f>
        <v>0.72495225</v>
      </c>
      <c r="S262" s="186"/>
      <c r="T262" s="188">
        <f>SUM(T263:T303)</f>
        <v>0</v>
      </c>
      <c r="AR262" s="189" t="s">
        <v>84</v>
      </c>
      <c r="AT262" s="190" t="s">
        <v>75</v>
      </c>
      <c r="AU262" s="190" t="s">
        <v>6</v>
      </c>
      <c r="AY262" s="189" t="s">
        <v>166</v>
      </c>
      <c r="BK262" s="191">
        <f>SUM(BK263:BK303)</f>
        <v>337568.49000000005</v>
      </c>
    </row>
    <row r="263" spans="1:65" s="2" customFormat="1" ht="21.75" customHeight="1">
      <c r="A263" s="31"/>
      <c r="B263" s="32"/>
      <c r="C263" s="194" t="s">
        <v>333</v>
      </c>
      <c r="D263" s="194" t="s">
        <v>169</v>
      </c>
      <c r="E263" s="195" t="s">
        <v>334</v>
      </c>
      <c r="F263" s="196" t="s">
        <v>335</v>
      </c>
      <c r="G263" s="197" t="s">
        <v>172</v>
      </c>
      <c r="H263" s="198">
        <v>7.13</v>
      </c>
      <c r="I263" s="199">
        <v>1436</v>
      </c>
      <c r="J263" s="199">
        <f>ROUND(I263*H263,2)</f>
        <v>10238.68</v>
      </c>
      <c r="K263" s="200"/>
      <c r="L263" s="36"/>
      <c r="M263" s="201" t="s">
        <v>1</v>
      </c>
      <c r="N263" s="202" t="s">
        <v>41</v>
      </c>
      <c r="O263" s="203">
        <v>0</v>
      </c>
      <c r="P263" s="203">
        <f>O263*H263</f>
        <v>0</v>
      </c>
      <c r="Q263" s="203">
        <v>0.05687</v>
      </c>
      <c r="R263" s="203">
        <f>Q263*H263</f>
        <v>0.4054831</v>
      </c>
      <c r="S263" s="203">
        <v>0</v>
      </c>
      <c r="T263" s="204">
        <f>S263*H263</f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205" t="s">
        <v>211</v>
      </c>
      <c r="AT263" s="205" t="s">
        <v>169</v>
      </c>
      <c r="AU263" s="205" t="s">
        <v>84</v>
      </c>
      <c r="AY263" s="17" t="s">
        <v>166</v>
      </c>
      <c r="BE263" s="206">
        <f>IF(N263="základní",J263,0)</f>
        <v>10238.68</v>
      </c>
      <c r="BF263" s="206">
        <f>IF(N263="snížená",J263,0)</f>
        <v>0</v>
      </c>
      <c r="BG263" s="206">
        <f>IF(N263="zákl. přenesená",J263,0)</f>
        <v>0</v>
      </c>
      <c r="BH263" s="206">
        <f>IF(N263="sníž. přenesená",J263,0)</f>
        <v>0</v>
      </c>
      <c r="BI263" s="206">
        <f>IF(N263="nulová",J263,0)</f>
        <v>0</v>
      </c>
      <c r="BJ263" s="17" t="s">
        <v>6</v>
      </c>
      <c r="BK263" s="206">
        <f>ROUND(I263*H263,2)</f>
        <v>10238.68</v>
      </c>
      <c r="BL263" s="17" t="s">
        <v>211</v>
      </c>
      <c r="BM263" s="205" t="s">
        <v>336</v>
      </c>
    </row>
    <row r="264" spans="2:51" s="14" customFormat="1" ht="11.25">
      <c r="B264" s="217"/>
      <c r="C264" s="218"/>
      <c r="D264" s="209" t="s">
        <v>175</v>
      </c>
      <c r="E264" s="219" t="s">
        <v>1</v>
      </c>
      <c r="F264" s="220" t="s">
        <v>337</v>
      </c>
      <c r="G264" s="218"/>
      <c r="H264" s="221">
        <v>1.949</v>
      </c>
      <c r="I264" s="218"/>
      <c r="J264" s="218"/>
      <c r="K264" s="218"/>
      <c r="L264" s="222"/>
      <c r="M264" s="223"/>
      <c r="N264" s="224"/>
      <c r="O264" s="224"/>
      <c r="P264" s="224"/>
      <c r="Q264" s="224"/>
      <c r="R264" s="224"/>
      <c r="S264" s="224"/>
      <c r="T264" s="225"/>
      <c r="AT264" s="226" t="s">
        <v>175</v>
      </c>
      <c r="AU264" s="226" t="s">
        <v>84</v>
      </c>
      <c r="AV264" s="14" t="s">
        <v>84</v>
      </c>
      <c r="AW264" s="14" t="s">
        <v>32</v>
      </c>
      <c r="AX264" s="14" t="s">
        <v>76</v>
      </c>
      <c r="AY264" s="226" t="s">
        <v>166</v>
      </c>
    </row>
    <row r="265" spans="2:51" s="13" customFormat="1" ht="11.25">
      <c r="B265" s="207"/>
      <c r="C265" s="208"/>
      <c r="D265" s="209" t="s">
        <v>175</v>
      </c>
      <c r="E265" s="210" t="s">
        <v>1</v>
      </c>
      <c r="F265" s="211" t="s">
        <v>338</v>
      </c>
      <c r="G265" s="208"/>
      <c r="H265" s="210" t="s">
        <v>1</v>
      </c>
      <c r="I265" s="208"/>
      <c r="J265" s="208"/>
      <c r="K265" s="208"/>
      <c r="L265" s="212"/>
      <c r="M265" s="213"/>
      <c r="N265" s="214"/>
      <c r="O265" s="214"/>
      <c r="P265" s="214"/>
      <c r="Q265" s="214"/>
      <c r="R265" s="214"/>
      <c r="S265" s="214"/>
      <c r="T265" s="215"/>
      <c r="AT265" s="216" t="s">
        <v>175</v>
      </c>
      <c r="AU265" s="216" t="s">
        <v>84</v>
      </c>
      <c r="AV265" s="13" t="s">
        <v>6</v>
      </c>
      <c r="AW265" s="13" t="s">
        <v>32</v>
      </c>
      <c r="AX265" s="13" t="s">
        <v>76</v>
      </c>
      <c r="AY265" s="216" t="s">
        <v>166</v>
      </c>
    </row>
    <row r="266" spans="2:51" s="14" customFormat="1" ht="11.25">
      <c r="B266" s="217"/>
      <c r="C266" s="218"/>
      <c r="D266" s="209" t="s">
        <v>175</v>
      </c>
      <c r="E266" s="219" t="s">
        <v>1</v>
      </c>
      <c r="F266" s="220" t="s">
        <v>339</v>
      </c>
      <c r="G266" s="218"/>
      <c r="H266" s="221">
        <v>3.843</v>
      </c>
      <c r="I266" s="218"/>
      <c r="J266" s="218"/>
      <c r="K266" s="218"/>
      <c r="L266" s="222"/>
      <c r="M266" s="223"/>
      <c r="N266" s="224"/>
      <c r="O266" s="224"/>
      <c r="P266" s="224"/>
      <c r="Q266" s="224"/>
      <c r="R266" s="224"/>
      <c r="S266" s="224"/>
      <c r="T266" s="225"/>
      <c r="AT266" s="226" t="s">
        <v>175</v>
      </c>
      <c r="AU266" s="226" t="s">
        <v>84</v>
      </c>
      <c r="AV266" s="14" t="s">
        <v>84</v>
      </c>
      <c r="AW266" s="14" t="s">
        <v>32</v>
      </c>
      <c r="AX266" s="14" t="s">
        <v>76</v>
      </c>
      <c r="AY266" s="226" t="s">
        <v>166</v>
      </c>
    </row>
    <row r="267" spans="2:51" s="13" customFormat="1" ht="11.25">
      <c r="B267" s="207"/>
      <c r="C267" s="208"/>
      <c r="D267" s="209" t="s">
        <v>175</v>
      </c>
      <c r="E267" s="210" t="s">
        <v>1</v>
      </c>
      <c r="F267" s="211" t="s">
        <v>340</v>
      </c>
      <c r="G267" s="208"/>
      <c r="H267" s="210" t="s">
        <v>1</v>
      </c>
      <c r="I267" s="208"/>
      <c r="J267" s="208"/>
      <c r="K267" s="208"/>
      <c r="L267" s="212"/>
      <c r="M267" s="213"/>
      <c r="N267" s="214"/>
      <c r="O267" s="214"/>
      <c r="P267" s="214"/>
      <c r="Q267" s="214"/>
      <c r="R267" s="214"/>
      <c r="S267" s="214"/>
      <c r="T267" s="215"/>
      <c r="AT267" s="216" t="s">
        <v>175</v>
      </c>
      <c r="AU267" s="216" t="s">
        <v>84</v>
      </c>
      <c r="AV267" s="13" t="s">
        <v>6</v>
      </c>
      <c r="AW267" s="13" t="s">
        <v>32</v>
      </c>
      <c r="AX267" s="13" t="s">
        <v>76</v>
      </c>
      <c r="AY267" s="216" t="s">
        <v>166</v>
      </c>
    </row>
    <row r="268" spans="2:51" s="14" customFormat="1" ht="11.25">
      <c r="B268" s="217"/>
      <c r="C268" s="218"/>
      <c r="D268" s="209" t="s">
        <v>175</v>
      </c>
      <c r="E268" s="219" t="s">
        <v>1</v>
      </c>
      <c r="F268" s="220" t="s">
        <v>341</v>
      </c>
      <c r="G268" s="218"/>
      <c r="H268" s="221">
        <v>1.338</v>
      </c>
      <c r="I268" s="218"/>
      <c r="J268" s="218"/>
      <c r="K268" s="218"/>
      <c r="L268" s="222"/>
      <c r="M268" s="223"/>
      <c r="N268" s="224"/>
      <c r="O268" s="224"/>
      <c r="P268" s="224"/>
      <c r="Q268" s="224"/>
      <c r="R268" s="224"/>
      <c r="S268" s="224"/>
      <c r="T268" s="225"/>
      <c r="AT268" s="226" t="s">
        <v>175</v>
      </c>
      <c r="AU268" s="226" t="s">
        <v>84</v>
      </c>
      <c r="AV268" s="14" t="s">
        <v>84</v>
      </c>
      <c r="AW268" s="14" t="s">
        <v>32</v>
      </c>
      <c r="AX268" s="14" t="s">
        <v>76</v>
      </c>
      <c r="AY268" s="226" t="s">
        <v>166</v>
      </c>
    </row>
    <row r="269" spans="2:51" s="15" customFormat="1" ht="11.25">
      <c r="B269" s="227"/>
      <c r="C269" s="228"/>
      <c r="D269" s="209" t="s">
        <v>175</v>
      </c>
      <c r="E269" s="229" t="s">
        <v>1</v>
      </c>
      <c r="F269" s="230" t="s">
        <v>178</v>
      </c>
      <c r="G269" s="228"/>
      <c r="H269" s="231">
        <v>7.13</v>
      </c>
      <c r="I269" s="228"/>
      <c r="J269" s="228"/>
      <c r="K269" s="228"/>
      <c r="L269" s="232"/>
      <c r="M269" s="233"/>
      <c r="N269" s="234"/>
      <c r="O269" s="234"/>
      <c r="P269" s="234"/>
      <c r="Q269" s="234"/>
      <c r="R269" s="234"/>
      <c r="S269" s="234"/>
      <c r="T269" s="235"/>
      <c r="AT269" s="236" t="s">
        <v>175</v>
      </c>
      <c r="AU269" s="236" t="s">
        <v>84</v>
      </c>
      <c r="AV269" s="15" t="s">
        <v>173</v>
      </c>
      <c r="AW269" s="15" t="s">
        <v>4</v>
      </c>
      <c r="AX269" s="15" t="s">
        <v>6</v>
      </c>
      <c r="AY269" s="236" t="s">
        <v>166</v>
      </c>
    </row>
    <row r="270" spans="1:65" s="2" customFormat="1" ht="21.75" customHeight="1">
      <c r="A270" s="31"/>
      <c r="B270" s="32"/>
      <c r="C270" s="194" t="s">
        <v>342</v>
      </c>
      <c r="D270" s="194" t="s">
        <v>169</v>
      </c>
      <c r="E270" s="195" t="s">
        <v>343</v>
      </c>
      <c r="F270" s="196" t="s">
        <v>344</v>
      </c>
      <c r="G270" s="197" t="s">
        <v>172</v>
      </c>
      <c r="H270" s="198">
        <v>7.13</v>
      </c>
      <c r="I270" s="199">
        <v>69</v>
      </c>
      <c r="J270" s="199">
        <f>ROUND(I270*H270,2)</f>
        <v>491.97</v>
      </c>
      <c r="K270" s="200"/>
      <c r="L270" s="36"/>
      <c r="M270" s="201" t="s">
        <v>1</v>
      </c>
      <c r="N270" s="202" t="s">
        <v>41</v>
      </c>
      <c r="O270" s="203">
        <v>0</v>
      </c>
      <c r="P270" s="203">
        <f>O270*H270</f>
        <v>0</v>
      </c>
      <c r="Q270" s="203">
        <v>0.0002</v>
      </c>
      <c r="R270" s="203">
        <f>Q270*H270</f>
        <v>0.001426</v>
      </c>
      <c r="S270" s="203">
        <v>0</v>
      </c>
      <c r="T270" s="204">
        <f>S270*H270</f>
        <v>0</v>
      </c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R270" s="205" t="s">
        <v>211</v>
      </c>
      <c r="AT270" s="205" t="s">
        <v>169</v>
      </c>
      <c r="AU270" s="205" t="s">
        <v>84</v>
      </c>
      <c r="AY270" s="17" t="s">
        <v>166</v>
      </c>
      <c r="BE270" s="206">
        <f>IF(N270="základní",J270,0)</f>
        <v>491.97</v>
      </c>
      <c r="BF270" s="206">
        <f>IF(N270="snížená",J270,0)</f>
        <v>0</v>
      </c>
      <c r="BG270" s="206">
        <f>IF(N270="zákl. přenesená",J270,0)</f>
        <v>0</v>
      </c>
      <c r="BH270" s="206">
        <f>IF(N270="sníž. přenesená",J270,0)</f>
        <v>0</v>
      </c>
      <c r="BI270" s="206">
        <f>IF(N270="nulová",J270,0)</f>
        <v>0</v>
      </c>
      <c r="BJ270" s="17" t="s">
        <v>6</v>
      </c>
      <c r="BK270" s="206">
        <f>ROUND(I270*H270,2)</f>
        <v>491.97</v>
      </c>
      <c r="BL270" s="17" t="s">
        <v>211</v>
      </c>
      <c r="BM270" s="205" t="s">
        <v>345</v>
      </c>
    </row>
    <row r="271" spans="1:65" s="2" customFormat="1" ht="21.75" customHeight="1">
      <c r="A271" s="31"/>
      <c r="B271" s="32"/>
      <c r="C271" s="194" t="s">
        <v>346</v>
      </c>
      <c r="D271" s="194" t="s">
        <v>169</v>
      </c>
      <c r="E271" s="195" t="s">
        <v>347</v>
      </c>
      <c r="F271" s="196" t="s">
        <v>348</v>
      </c>
      <c r="G271" s="197" t="s">
        <v>172</v>
      </c>
      <c r="H271" s="198">
        <v>0.743</v>
      </c>
      <c r="I271" s="199">
        <v>1126</v>
      </c>
      <c r="J271" s="199">
        <f>ROUND(I271*H271,2)</f>
        <v>836.62</v>
      </c>
      <c r="K271" s="200"/>
      <c r="L271" s="36"/>
      <c r="M271" s="201" t="s">
        <v>1</v>
      </c>
      <c r="N271" s="202" t="s">
        <v>41</v>
      </c>
      <c r="O271" s="203">
        <v>0</v>
      </c>
      <c r="P271" s="203">
        <f>O271*H271</f>
        <v>0</v>
      </c>
      <c r="Q271" s="203">
        <v>0.0122</v>
      </c>
      <c r="R271" s="203">
        <f>Q271*H271</f>
        <v>0.0090646</v>
      </c>
      <c r="S271" s="203">
        <v>0</v>
      </c>
      <c r="T271" s="204">
        <f>S271*H271</f>
        <v>0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205" t="s">
        <v>211</v>
      </c>
      <c r="AT271" s="205" t="s">
        <v>169</v>
      </c>
      <c r="AU271" s="205" t="s">
        <v>84</v>
      </c>
      <c r="AY271" s="17" t="s">
        <v>166</v>
      </c>
      <c r="BE271" s="206">
        <f>IF(N271="základní",J271,0)</f>
        <v>836.62</v>
      </c>
      <c r="BF271" s="206">
        <f>IF(N271="snížená",J271,0)</f>
        <v>0</v>
      </c>
      <c r="BG271" s="206">
        <f>IF(N271="zákl. přenesená",J271,0)</f>
        <v>0</v>
      </c>
      <c r="BH271" s="206">
        <f>IF(N271="sníž. přenesená",J271,0)</f>
        <v>0</v>
      </c>
      <c r="BI271" s="206">
        <f>IF(N271="nulová",J271,0)</f>
        <v>0</v>
      </c>
      <c r="BJ271" s="17" t="s">
        <v>6</v>
      </c>
      <c r="BK271" s="206">
        <f>ROUND(I271*H271,2)</f>
        <v>836.62</v>
      </c>
      <c r="BL271" s="17" t="s">
        <v>211</v>
      </c>
      <c r="BM271" s="205" t="s">
        <v>349</v>
      </c>
    </row>
    <row r="272" spans="2:51" s="14" customFormat="1" ht="11.25">
      <c r="B272" s="217"/>
      <c r="C272" s="218"/>
      <c r="D272" s="209" t="s">
        <v>175</v>
      </c>
      <c r="E272" s="219" t="s">
        <v>1</v>
      </c>
      <c r="F272" s="220" t="s">
        <v>219</v>
      </c>
      <c r="G272" s="218"/>
      <c r="H272" s="221">
        <v>0.743</v>
      </c>
      <c r="I272" s="218"/>
      <c r="J272" s="218"/>
      <c r="K272" s="218"/>
      <c r="L272" s="222"/>
      <c r="M272" s="223"/>
      <c r="N272" s="224"/>
      <c r="O272" s="224"/>
      <c r="P272" s="224"/>
      <c r="Q272" s="224"/>
      <c r="R272" s="224"/>
      <c r="S272" s="224"/>
      <c r="T272" s="225"/>
      <c r="AT272" s="226" t="s">
        <v>175</v>
      </c>
      <c r="AU272" s="226" t="s">
        <v>84</v>
      </c>
      <c r="AV272" s="14" t="s">
        <v>84</v>
      </c>
      <c r="AW272" s="14" t="s">
        <v>32</v>
      </c>
      <c r="AX272" s="14" t="s">
        <v>76</v>
      </c>
      <c r="AY272" s="226" t="s">
        <v>166</v>
      </c>
    </row>
    <row r="273" spans="2:51" s="15" customFormat="1" ht="11.25">
      <c r="B273" s="227"/>
      <c r="C273" s="228"/>
      <c r="D273" s="209" t="s">
        <v>175</v>
      </c>
      <c r="E273" s="229" t="s">
        <v>1</v>
      </c>
      <c r="F273" s="230" t="s">
        <v>178</v>
      </c>
      <c r="G273" s="228"/>
      <c r="H273" s="231">
        <v>0.743</v>
      </c>
      <c r="I273" s="228"/>
      <c r="J273" s="228"/>
      <c r="K273" s="228"/>
      <c r="L273" s="232"/>
      <c r="M273" s="233"/>
      <c r="N273" s="234"/>
      <c r="O273" s="234"/>
      <c r="P273" s="234"/>
      <c r="Q273" s="234"/>
      <c r="R273" s="234"/>
      <c r="S273" s="234"/>
      <c r="T273" s="235"/>
      <c r="AT273" s="236" t="s">
        <v>175</v>
      </c>
      <c r="AU273" s="236" t="s">
        <v>84</v>
      </c>
      <c r="AV273" s="15" t="s">
        <v>173</v>
      </c>
      <c r="AW273" s="15" t="s">
        <v>4</v>
      </c>
      <c r="AX273" s="15" t="s">
        <v>6</v>
      </c>
      <c r="AY273" s="236" t="s">
        <v>166</v>
      </c>
    </row>
    <row r="274" spans="1:65" s="2" customFormat="1" ht="16.5" customHeight="1">
      <c r="A274" s="31"/>
      <c r="B274" s="32"/>
      <c r="C274" s="194" t="s">
        <v>350</v>
      </c>
      <c r="D274" s="194" t="s">
        <v>169</v>
      </c>
      <c r="E274" s="195" t="s">
        <v>351</v>
      </c>
      <c r="F274" s="196" t="s">
        <v>352</v>
      </c>
      <c r="G274" s="197" t="s">
        <v>172</v>
      </c>
      <c r="H274" s="198">
        <v>0.743</v>
      </c>
      <c r="I274" s="199">
        <v>69</v>
      </c>
      <c r="J274" s="199">
        <f>ROUND(I274*H274,2)</f>
        <v>51.27</v>
      </c>
      <c r="K274" s="200"/>
      <c r="L274" s="36"/>
      <c r="M274" s="201" t="s">
        <v>1</v>
      </c>
      <c r="N274" s="202" t="s">
        <v>41</v>
      </c>
      <c r="O274" s="203">
        <v>0</v>
      </c>
      <c r="P274" s="203">
        <f>O274*H274</f>
        <v>0</v>
      </c>
      <c r="Q274" s="203">
        <v>0.0001</v>
      </c>
      <c r="R274" s="203">
        <f>Q274*H274</f>
        <v>7.43E-05</v>
      </c>
      <c r="S274" s="203">
        <v>0</v>
      </c>
      <c r="T274" s="204">
        <f>S274*H274</f>
        <v>0</v>
      </c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R274" s="205" t="s">
        <v>211</v>
      </c>
      <c r="AT274" s="205" t="s">
        <v>169</v>
      </c>
      <c r="AU274" s="205" t="s">
        <v>84</v>
      </c>
      <c r="AY274" s="17" t="s">
        <v>166</v>
      </c>
      <c r="BE274" s="206">
        <f>IF(N274="základní",J274,0)</f>
        <v>51.27</v>
      </c>
      <c r="BF274" s="206">
        <f>IF(N274="snížená",J274,0)</f>
        <v>0</v>
      </c>
      <c r="BG274" s="206">
        <f>IF(N274="zákl. přenesená",J274,0)</f>
        <v>0</v>
      </c>
      <c r="BH274" s="206">
        <f>IF(N274="sníž. přenesená",J274,0)</f>
        <v>0</v>
      </c>
      <c r="BI274" s="206">
        <f>IF(N274="nulová",J274,0)</f>
        <v>0</v>
      </c>
      <c r="BJ274" s="17" t="s">
        <v>6</v>
      </c>
      <c r="BK274" s="206">
        <f>ROUND(I274*H274,2)</f>
        <v>51.27</v>
      </c>
      <c r="BL274" s="17" t="s">
        <v>211</v>
      </c>
      <c r="BM274" s="205" t="s">
        <v>353</v>
      </c>
    </row>
    <row r="275" spans="1:65" s="2" customFormat="1" ht="33" customHeight="1">
      <c r="A275" s="31"/>
      <c r="B275" s="32"/>
      <c r="C275" s="194" t="s">
        <v>354</v>
      </c>
      <c r="D275" s="194" t="s">
        <v>169</v>
      </c>
      <c r="E275" s="195" t="s">
        <v>355</v>
      </c>
      <c r="F275" s="196" t="s">
        <v>356</v>
      </c>
      <c r="G275" s="197" t="s">
        <v>172</v>
      </c>
      <c r="H275" s="198">
        <v>25.3</v>
      </c>
      <c r="I275" s="199">
        <v>976</v>
      </c>
      <c r="J275" s="199">
        <f>ROUND(I275*H275,2)</f>
        <v>24692.8</v>
      </c>
      <c r="K275" s="200"/>
      <c r="L275" s="36"/>
      <c r="M275" s="201" t="s">
        <v>1</v>
      </c>
      <c r="N275" s="202" t="s">
        <v>41</v>
      </c>
      <c r="O275" s="203">
        <v>0</v>
      </c>
      <c r="P275" s="203">
        <f>O275*H275</f>
        <v>0</v>
      </c>
      <c r="Q275" s="203">
        <v>0.00117</v>
      </c>
      <c r="R275" s="203">
        <f>Q275*H275</f>
        <v>0.029601000000000002</v>
      </c>
      <c r="S275" s="203">
        <v>0</v>
      </c>
      <c r="T275" s="204">
        <f>S275*H275</f>
        <v>0</v>
      </c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R275" s="205" t="s">
        <v>211</v>
      </c>
      <c r="AT275" s="205" t="s">
        <v>169</v>
      </c>
      <c r="AU275" s="205" t="s">
        <v>84</v>
      </c>
      <c r="AY275" s="17" t="s">
        <v>166</v>
      </c>
      <c r="BE275" s="206">
        <f>IF(N275="základní",J275,0)</f>
        <v>24692.8</v>
      </c>
      <c r="BF275" s="206">
        <f>IF(N275="snížená",J275,0)</f>
        <v>0</v>
      </c>
      <c r="BG275" s="206">
        <f>IF(N275="zákl. přenesená",J275,0)</f>
        <v>0</v>
      </c>
      <c r="BH275" s="206">
        <f>IF(N275="sníž. přenesená",J275,0)</f>
        <v>0</v>
      </c>
      <c r="BI275" s="206">
        <f>IF(N275="nulová",J275,0)</f>
        <v>0</v>
      </c>
      <c r="BJ275" s="17" t="s">
        <v>6</v>
      </c>
      <c r="BK275" s="206">
        <f>ROUND(I275*H275,2)</f>
        <v>24692.8</v>
      </c>
      <c r="BL275" s="17" t="s">
        <v>211</v>
      </c>
      <c r="BM275" s="205" t="s">
        <v>357</v>
      </c>
    </row>
    <row r="276" spans="1:65" s="2" customFormat="1" ht="21.75" customHeight="1">
      <c r="A276" s="31"/>
      <c r="B276" s="32"/>
      <c r="C276" s="237" t="s">
        <v>358</v>
      </c>
      <c r="D276" s="237" t="s">
        <v>359</v>
      </c>
      <c r="E276" s="238" t="s">
        <v>360</v>
      </c>
      <c r="F276" s="239" t="s">
        <v>361</v>
      </c>
      <c r="G276" s="240" t="s">
        <v>172</v>
      </c>
      <c r="H276" s="241">
        <v>20.265</v>
      </c>
      <c r="I276" s="242">
        <v>1436</v>
      </c>
      <c r="J276" s="242">
        <f>ROUND(I276*H276,2)</f>
        <v>29100.54</v>
      </c>
      <c r="K276" s="243"/>
      <c r="L276" s="244"/>
      <c r="M276" s="245" t="s">
        <v>1</v>
      </c>
      <c r="N276" s="246" t="s">
        <v>41</v>
      </c>
      <c r="O276" s="203">
        <v>0</v>
      </c>
      <c r="P276" s="203">
        <f>O276*H276</f>
        <v>0</v>
      </c>
      <c r="Q276" s="203">
        <v>0.0013</v>
      </c>
      <c r="R276" s="203">
        <f>Q276*H276</f>
        <v>0.0263445</v>
      </c>
      <c r="S276" s="203">
        <v>0</v>
      </c>
      <c r="T276" s="204">
        <f>S276*H276</f>
        <v>0</v>
      </c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R276" s="205" t="s">
        <v>354</v>
      </c>
      <c r="AT276" s="205" t="s">
        <v>359</v>
      </c>
      <c r="AU276" s="205" t="s">
        <v>84</v>
      </c>
      <c r="AY276" s="17" t="s">
        <v>166</v>
      </c>
      <c r="BE276" s="206">
        <f>IF(N276="základní",J276,0)</f>
        <v>29100.54</v>
      </c>
      <c r="BF276" s="206">
        <f>IF(N276="snížená",J276,0)</f>
        <v>0</v>
      </c>
      <c r="BG276" s="206">
        <f>IF(N276="zákl. přenesená",J276,0)</f>
        <v>0</v>
      </c>
      <c r="BH276" s="206">
        <f>IF(N276="sníž. přenesená",J276,0)</f>
        <v>0</v>
      </c>
      <c r="BI276" s="206">
        <f>IF(N276="nulová",J276,0)</f>
        <v>0</v>
      </c>
      <c r="BJ276" s="17" t="s">
        <v>6</v>
      </c>
      <c r="BK276" s="206">
        <f>ROUND(I276*H276,2)</f>
        <v>29100.54</v>
      </c>
      <c r="BL276" s="17" t="s">
        <v>211</v>
      </c>
      <c r="BM276" s="205" t="s">
        <v>362</v>
      </c>
    </row>
    <row r="277" spans="2:51" s="14" customFormat="1" ht="11.25">
      <c r="B277" s="217"/>
      <c r="C277" s="218"/>
      <c r="D277" s="209" t="s">
        <v>175</v>
      </c>
      <c r="E277" s="219" t="s">
        <v>1</v>
      </c>
      <c r="F277" s="220" t="s">
        <v>230</v>
      </c>
      <c r="G277" s="218"/>
      <c r="H277" s="221">
        <v>6.6</v>
      </c>
      <c r="I277" s="218"/>
      <c r="J277" s="218"/>
      <c r="K277" s="218"/>
      <c r="L277" s="222"/>
      <c r="M277" s="223"/>
      <c r="N277" s="224"/>
      <c r="O277" s="224"/>
      <c r="P277" s="224"/>
      <c r="Q277" s="224"/>
      <c r="R277" s="224"/>
      <c r="S277" s="224"/>
      <c r="T277" s="225"/>
      <c r="AT277" s="226" t="s">
        <v>175</v>
      </c>
      <c r="AU277" s="226" t="s">
        <v>84</v>
      </c>
      <c r="AV277" s="14" t="s">
        <v>84</v>
      </c>
      <c r="AW277" s="14" t="s">
        <v>32</v>
      </c>
      <c r="AX277" s="14" t="s">
        <v>76</v>
      </c>
      <c r="AY277" s="226" t="s">
        <v>166</v>
      </c>
    </row>
    <row r="278" spans="2:51" s="14" customFormat="1" ht="11.25">
      <c r="B278" s="217"/>
      <c r="C278" s="218"/>
      <c r="D278" s="209" t="s">
        <v>175</v>
      </c>
      <c r="E278" s="219" t="s">
        <v>1</v>
      </c>
      <c r="F278" s="220" t="s">
        <v>231</v>
      </c>
      <c r="G278" s="218"/>
      <c r="H278" s="221">
        <v>5.4</v>
      </c>
      <c r="I278" s="218"/>
      <c r="J278" s="218"/>
      <c r="K278" s="218"/>
      <c r="L278" s="222"/>
      <c r="M278" s="223"/>
      <c r="N278" s="224"/>
      <c r="O278" s="224"/>
      <c r="P278" s="224"/>
      <c r="Q278" s="224"/>
      <c r="R278" s="224"/>
      <c r="S278" s="224"/>
      <c r="T278" s="225"/>
      <c r="AT278" s="226" t="s">
        <v>175</v>
      </c>
      <c r="AU278" s="226" t="s">
        <v>84</v>
      </c>
      <c r="AV278" s="14" t="s">
        <v>84</v>
      </c>
      <c r="AW278" s="14" t="s">
        <v>32</v>
      </c>
      <c r="AX278" s="14" t="s">
        <v>76</v>
      </c>
      <c r="AY278" s="226" t="s">
        <v>166</v>
      </c>
    </row>
    <row r="279" spans="2:51" s="14" customFormat="1" ht="11.25">
      <c r="B279" s="217"/>
      <c r="C279" s="218"/>
      <c r="D279" s="209" t="s">
        <v>175</v>
      </c>
      <c r="E279" s="219" t="s">
        <v>1</v>
      </c>
      <c r="F279" s="220" t="s">
        <v>232</v>
      </c>
      <c r="G279" s="218"/>
      <c r="H279" s="221">
        <v>7.3</v>
      </c>
      <c r="I279" s="218"/>
      <c r="J279" s="218"/>
      <c r="K279" s="218"/>
      <c r="L279" s="222"/>
      <c r="M279" s="223"/>
      <c r="N279" s="224"/>
      <c r="O279" s="224"/>
      <c r="P279" s="224"/>
      <c r="Q279" s="224"/>
      <c r="R279" s="224"/>
      <c r="S279" s="224"/>
      <c r="T279" s="225"/>
      <c r="AT279" s="226" t="s">
        <v>175</v>
      </c>
      <c r="AU279" s="226" t="s">
        <v>84</v>
      </c>
      <c r="AV279" s="14" t="s">
        <v>84</v>
      </c>
      <c r="AW279" s="14" t="s">
        <v>32</v>
      </c>
      <c r="AX279" s="14" t="s">
        <v>76</v>
      </c>
      <c r="AY279" s="226" t="s">
        <v>166</v>
      </c>
    </row>
    <row r="280" spans="2:51" s="14" customFormat="1" ht="11.25">
      <c r="B280" s="217"/>
      <c r="C280" s="218"/>
      <c r="D280" s="209" t="s">
        <v>175</v>
      </c>
      <c r="E280" s="219" t="s">
        <v>1</v>
      </c>
      <c r="F280" s="220" t="s">
        <v>363</v>
      </c>
      <c r="G280" s="218"/>
      <c r="H280" s="221">
        <v>20.265</v>
      </c>
      <c r="I280" s="218"/>
      <c r="J280" s="218"/>
      <c r="K280" s="218"/>
      <c r="L280" s="222"/>
      <c r="M280" s="223"/>
      <c r="N280" s="224"/>
      <c r="O280" s="224"/>
      <c r="P280" s="224"/>
      <c r="Q280" s="224"/>
      <c r="R280" s="224"/>
      <c r="S280" s="224"/>
      <c r="T280" s="225"/>
      <c r="AT280" s="226" t="s">
        <v>175</v>
      </c>
      <c r="AU280" s="226" t="s">
        <v>84</v>
      </c>
      <c r="AV280" s="14" t="s">
        <v>84</v>
      </c>
      <c r="AW280" s="14" t="s">
        <v>32</v>
      </c>
      <c r="AX280" s="14" t="s">
        <v>6</v>
      </c>
      <c r="AY280" s="226" t="s">
        <v>166</v>
      </c>
    </row>
    <row r="281" spans="1:65" s="2" customFormat="1" ht="21.75" customHeight="1">
      <c r="A281" s="31"/>
      <c r="B281" s="32"/>
      <c r="C281" s="237" t="s">
        <v>364</v>
      </c>
      <c r="D281" s="237" t="s">
        <v>359</v>
      </c>
      <c r="E281" s="238" t="s">
        <v>365</v>
      </c>
      <c r="F281" s="239" t="s">
        <v>366</v>
      </c>
      <c r="G281" s="240" t="s">
        <v>172</v>
      </c>
      <c r="H281" s="241">
        <v>6.3</v>
      </c>
      <c r="I281" s="242">
        <v>1516</v>
      </c>
      <c r="J281" s="242">
        <f>ROUND(I281*H281,2)</f>
        <v>9550.8</v>
      </c>
      <c r="K281" s="243"/>
      <c r="L281" s="244"/>
      <c r="M281" s="245" t="s">
        <v>1</v>
      </c>
      <c r="N281" s="246" t="s">
        <v>41</v>
      </c>
      <c r="O281" s="203">
        <v>0</v>
      </c>
      <c r="P281" s="203">
        <f>O281*H281</f>
        <v>0</v>
      </c>
      <c r="Q281" s="203">
        <v>0.0018</v>
      </c>
      <c r="R281" s="203">
        <f>Q281*H281</f>
        <v>0.01134</v>
      </c>
      <c r="S281" s="203">
        <v>0</v>
      </c>
      <c r="T281" s="204">
        <f>S281*H281</f>
        <v>0</v>
      </c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R281" s="205" t="s">
        <v>354</v>
      </c>
      <c r="AT281" s="205" t="s">
        <v>359</v>
      </c>
      <c r="AU281" s="205" t="s">
        <v>84</v>
      </c>
      <c r="AY281" s="17" t="s">
        <v>166</v>
      </c>
      <c r="BE281" s="206">
        <f>IF(N281="základní",J281,0)</f>
        <v>9550.8</v>
      </c>
      <c r="BF281" s="206">
        <f>IF(N281="snížená",J281,0)</f>
        <v>0</v>
      </c>
      <c r="BG281" s="206">
        <f>IF(N281="zákl. přenesená",J281,0)</f>
        <v>0</v>
      </c>
      <c r="BH281" s="206">
        <f>IF(N281="sníž. přenesená",J281,0)</f>
        <v>0</v>
      </c>
      <c r="BI281" s="206">
        <f>IF(N281="nulová",J281,0)</f>
        <v>0</v>
      </c>
      <c r="BJ281" s="17" t="s">
        <v>6</v>
      </c>
      <c r="BK281" s="206">
        <f>ROUND(I281*H281,2)</f>
        <v>9550.8</v>
      </c>
      <c r="BL281" s="17" t="s">
        <v>211</v>
      </c>
      <c r="BM281" s="205" t="s">
        <v>367</v>
      </c>
    </row>
    <row r="282" spans="2:51" s="14" customFormat="1" ht="11.25">
      <c r="B282" s="217"/>
      <c r="C282" s="218"/>
      <c r="D282" s="209" t="s">
        <v>175</v>
      </c>
      <c r="E282" s="219" t="s">
        <v>1</v>
      </c>
      <c r="F282" s="220" t="s">
        <v>233</v>
      </c>
      <c r="G282" s="218"/>
      <c r="H282" s="221">
        <v>6</v>
      </c>
      <c r="I282" s="218"/>
      <c r="J282" s="218"/>
      <c r="K282" s="218"/>
      <c r="L282" s="222"/>
      <c r="M282" s="223"/>
      <c r="N282" s="224"/>
      <c r="O282" s="224"/>
      <c r="P282" s="224"/>
      <c r="Q282" s="224"/>
      <c r="R282" s="224"/>
      <c r="S282" s="224"/>
      <c r="T282" s="225"/>
      <c r="AT282" s="226" t="s">
        <v>175</v>
      </c>
      <c r="AU282" s="226" t="s">
        <v>84</v>
      </c>
      <c r="AV282" s="14" t="s">
        <v>84</v>
      </c>
      <c r="AW282" s="14" t="s">
        <v>32</v>
      </c>
      <c r="AX282" s="14" t="s">
        <v>76</v>
      </c>
      <c r="AY282" s="226" t="s">
        <v>166</v>
      </c>
    </row>
    <row r="283" spans="2:51" s="14" customFormat="1" ht="11.25">
      <c r="B283" s="217"/>
      <c r="C283" s="218"/>
      <c r="D283" s="209" t="s">
        <v>175</v>
      </c>
      <c r="E283" s="219" t="s">
        <v>1</v>
      </c>
      <c r="F283" s="220" t="s">
        <v>368</v>
      </c>
      <c r="G283" s="218"/>
      <c r="H283" s="221">
        <v>6.3</v>
      </c>
      <c r="I283" s="218"/>
      <c r="J283" s="218"/>
      <c r="K283" s="218"/>
      <c r="L283" s="222"/>
      <c r="M283" s="223"/>
      <c r="N283" s="224"/>
      <c r="O283" s="224"/>
      <c r="P283" s="224"/>
      <c r="Q283" s="224"/>
      <c r="R283" s="224"/>
      <c r="S283" s="224"/>
      <c r="T283" s="225"/>
      <c r="AT283" s="226" t="s">
        <v>175</v>
      </c>
      <c r="AU283" s="226" t="s">
        <v>84</v>
      </c>
      <c r="AV283" s="14" t="s">
        <v>84</v>
      </c>
      <c r="AW283" s="14" t="s">
        <v>32</v>
      </c>
      <c r="AX283" s="14" t="s">
        <v>6</v>
      </c>
      <c r="AY283" s="226" t="s">
        <v>166</v>
      </c>
    </row>
    <row r="284" spans="1:65" s="2" customFormat="1" ht="33" customHeight="1">
      <c r="A284" s="31"/>
      <c r="B284" s="32"/>
      <c r="C284" s="194" t="s">
        <v>369</v>
      </c>
      <c r="D284" s="194" t="s">
        <v>169</v>
      </c>
      <c r="E284" s="195" t="s">
        <v>370</v>
      </c>
      <c r="F284" s="196" t="s">
        <v>371</v>
      </c>
      <c r="G284" s="197" t="s">
        <v>172</v>
      </c>
      <c r="H284" s="198">
        <v>79.5</v>
      </c>
      <c r="I284" s="199">
        <v>816</v>
      </c>
      <c r="J284" s="199">
        <f>ROUND(I284*H284,2)</f>
        <v>64872</v>
      </c>
      <c r="K284" s="200"/>
      <c r="L284" s="36"/>
      <c r="M284" s="201" t="s">
        <v>1</v>
      </c>
      <c r="N284" s="202" t="s">
        <v>41</v>
      </c>
      <c r="O284" s="203">
        <v>0</v>
      </c>
      <c r="P284" s="203">
        <f>O284*H284</f>
        <v>0</v>
      </c>
      <c r="Q284" s="203">
        <v>0.00117</v>
      </c>
      <c r="R284" s="203">
        <f>Q284*H284</f>
        <v>0.093015</v>
      </c>
      <c r="S284" s="203">
        <v>0</v>
      </c>
      <c r="T284" s="204">
        <f>S284*H284</f>
        <v>0</v>
      </c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R284" s="205" t="s">
        <v>211</v>
      </c>
      <c r="AT284" s="205" t="s">
        <v>169</v>
      </c>
      <c r="AU284" s="205" t="s">
        <v>84</v>
      </c>
      <c r="AY284" s="17" t="s">
        <v>166</v>
      </c>
      <c r="BE284" s="206">
        <f>IF(N284="základní",J284,0)</f>
        <v>64872</v>
      </c>
      <c r="BF284" s="206">
        <f>IF(N284="snížená",J284,0)</f>
        <v>0</v>
      </c>
      <c r="BG284" s="206">
        <f>IF(N284="zákl. přenesená",J284,0)</f>
        <v>0</v>
      </c>
      <c r="BH284" s="206">
        <f>IF(N284="sníž. přenesená",J284,0)</f>
        <v>0</v>
      </c>
      <c r="BI284" s="206">
        <f>IF(N284="nulová",J284,0)</f>
        <v>0</v>
      </c>
      <c r="BJ284" s="17" t="s">
        <v>6</v>
      </c>
      <c r="BK284" s="206">
        <f>ROUND(I284*H284,2)</f>
        <v>64872</v>
      </c>
      <c r="BL284" s="17" t="s">
        <v>211</v>
      </c>
      <c r="BM284" s="205" t="s">
        <v>372</v>
      </c>
    </row>
    <row r="285" spans="1:65" s="2" customFormat="1" ht="21.75" customHeight="1">
      <c r="A285" s="31"/>
      <c r="B285" s="32"/>
      <c r="C285" s="237" t="s">
        <v>373</v>
      </c>
      <c r="D285" s="237" t="s">
        <v>359</v>
      </c>
      <c r="E285" s="238" t="s">
        <v>374</v>
      </c>
      <c r="F285" s="239" t="s">
        <v>375</v>
      </c>
      <c r="G285" s="240" t="s">
        <v>172</v>
      </c>
      <c r="H285" s="241">
        <v>53.865</v>
      </c>
      <c r="I285" s="242">
        <v>1666</v>
      </c>
      <c r="J285" s="242">
        <f>ROUND(I285*H285,2)</f>
        <v>89739.09</v>
      </c>
      <c r="K285" s="243"/>
      <c r="L285" s="244"/>
      <c r="M285" s="245" t="s">
        <v>1</v>
      </c>
      <c r="N285" s="246" t="s">
        <v>41</v>
      </c>
      <c r="O285" s="203">
        <v>0</v>
      </c>
      <c r="P285" s="203">
        <f>O285*H285</f>
        <v>0</v>
      </c>
      <c r="Q285" s="203">
        <v>0.00173</v>
      </c>
      <c r="R285" s="203">
        <f>Q285*H285</f>
        <v>0.09318645</v>
      </c>
      <c r="S285" s="203">
        <v>0</v>
      </c>
      <c r="T285" s="204">
        <f>S285*H285</f>
        <v>0</v>
      </c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R285" s="205" t="s">
        <v>354</v>
      </c>
      <c r="AT285" s="205" t="s">
        <v>359</v>
      </c>
      <c r="AU285" s="205" t="s">
        <v>84</v>
      </c>
      <c r="AY285" s="17" t="s">
        <v>166</v>
      </c>
      <c r="BE285" s="206">
        <f>IF(N285="základní",J285,0)</f>
        <v>89739.09</v>
      </c>
      <c r="BF285" s="206">
        <f>IF(N285="snížená",J285,0)</f>
        <v>0</v>
      </c>
      <c r="BG285" s="206">
        <f>IF(N285="zákl. přenesená",J285,0)</f>
        <v>0</v>
      </c>
      <c r="BH285" s="206">
        <f>IF(N285="sníž. přenesená",J285,0)</f>
        <v>0</v>
      </c>
      <c r="BI285" s="206">
        <f>IF(N285="nulová",J285,0)</f>
        <v>0</v>
      </c>
      <c r="BJ285" s="17" t="s">
        <v>6</v>
      </c>
      <c r="BK285" s="206">
        <f>ROUND(I285*H285,2)</f>
        <v>89739.09</v>
      </c>
      <c r="BL285" s="17" t="s">
        <v>211</v>
      </c>
      <c r="BM285" s="205" t="s">
        <v>376</v>
      </c>
    </row>
    <row r="286" spans="2:51" s="14" customFormat="1" ht="11.25">
      <c r="B286" s="217"/>
      <c r="C286" s="218"/>
      <c r="D286" s="209" t="s">
        <v>175</v>
      </c>
      <c r="E286" s="219" t="s">
        <v>1</v>
      </c>
      <c r="F286" s="220" t="s">
        <v>377</v>
      </c>
      <c r="G286" s="218"/>
      <c r="H286" s="221">
        <v>31.5</v>
      </c>
      <c r="I286" s="218"/>
      <c r="J286" s="218"/>
      <c r="K286" s="218"/>
      <c r="L286" s="222"/>
      <c r="M286" s="223"/>
      <c r="N286" s="224"/>
      <c r="O286" s="224"/>
      <c r="P286" s="224"/>
      <c r="Q286" s="224"/>
      <c r="R286" s="224"/>
      <c r="S286" s="224"/>
      <c r="T286" s="225"/>
      <c r="AT286" s="226" t="s">
        <v>175</v>
      </c>
      <c r="AU286" s="226" t="s">
        <v>84</v>
      </c>
      <c r="AV286" s="14" t="s">
        <v>84</v>
      </c>
      <c r="AW286" s="14" t="s">
        <v>32</v>
      </c>
      <c r="AX286" s="14" t="s">
        <v>76</v>
      </c>
      <c r="AY286" s="226" t="s">
        <v>166</v>
      </c>
    </row>
    <row r="287" spans="2:51" s="14" customFormat="1" ht="11.25">
      <c r="B287" s="217"/>
      <c r="C287" s="218"/>
      <c r="D287" s="209" t="s">
        <v>175</v>
      </c>
      <c r="E287" s="219" t="s">
        <v>1</v>
      </c>
      <c r="F287" s="220" t="s">
        <v>225</v>
      </c>
      <c r="G287" s="218"/>
      <c r="H287" s="221">
        <v>9</v>
      </c>
      <c r="I287" s="218"/>
      <c r="J287" s="218"/>
      <c r="K287" s="218"/>
      <c r="L287" s="222"/>
      <c r="M287" s="223"/>
      <c r="N287" s="224"/>
      <c r="O287" s="224"/>
      <c r="P287" s="224"/>
      <c r="Q287" s="224"/>
      <c r="R287" s="224"/>
      <c r="S287" s="224"/>
      <c r="T287" s="225"/>
      <c r="AT287" s="226" t="s">
        <v>175</v>
      </c>
      <c r="AU287" s="226" t="s">
        <v>84</v>
      </c>
      <c r="AV287" s="14" t="s">
        <v>84</v>
      </c>
      <c r="AW287" s="14" t="s">
        <v>32</v>
      </c>
      <c r="AX287" s="14" t="s">
        <v>76</v>
      </c>
      <c r="AY287" s="226" t="s">
        <v>166</v>
      </c>
    </row>
    <row r="288" spans="2:51" s="14" customFormat="1" ht="11.25">
      <c r="B288" s="217"/>
      <c r="C288" s="218"/>
      <c r="D288" s="209" t="s">
        <v>175</v>
      </c>
      <c r="E288" s="219" t="s">
        <v>1</v>
      </c>
      <c r="F288" s="220" t="s">
        <v>226</v>
      </c>
      <c r="G288" s="218"/>
      <c r="H288" s="221">
        <v>10.8</v>
      </c>
      <c r="I288" s="218"/>
      <c r="J288" s="218"/>
      <c r="K288" s="218"/>
      <c r="L288" s="222"/>
      <c r="M288" s="223"/>
      <c r="N288" s="224"/>
      <c r="O288" s="224"/>
      <c r="P288" s="224"/>
      <c r="Q288" s="224"/>
      <c r="R288" s="224"/>
      <c r="S288" s="224"/>
      <c r="T288" s="225"/>
      <c r="AT288" s="226" t="s">
        <v>175</v>
      </c>
      <c r="AU288" s="226" t="s">
        <v>84</v>
      </c>
      <c r="AV288" s="14" t="s">
        <v>84</v>
      </c>
      <c r="AW288" s="14" t="s">
        <v>32</v>
      </c>
      <c r="AX288" s="14" t="s">
        <v>76</v>
      </c>
      <c r="AY288" s="226" t="s">
        <v>166</v>
      </c>
    </row>
    <row r="289" spans="2:51" s="14" customFormat="1" ht="11.25">
      <c r="B289" s="217"/>
      <c r="C289" s="218"/>
      <c r="D289" s="209" t="s">
        <v>175</v>
      </c>
      <c r="E289" s="219" t="s">
        <v>1</v>
      </c>
      <c r="F289" s="220" t="s">
        <v>378</v>
      </c>
      <c r="G289" s="218"/>
      <c r="H289" s="221">
        <v>53.865</v>
      </c>
      <c r="I289" s="218"/>
      <c r="J289" s="218"/>
      <c r="K289" s="218"/>
      <c r="L289" s="222"/>
      <c r="M289" s="223"/>
      <c r="N289" s="224"/>
      <c r="O289" s="224"/>
      <c r="P289" s="224"/>
      <c r="Q289" s="224"/>
      <c r="R289" s="224"/>
      <c r="S289" s="224"/>
      <c r="T289" s="225"/>
      <c r="AT289" s="226" t="s">
        <v>175</v>
      </c>
      <c r="AU289" s="226" t="s">
        <v>84</v>
      </c>
      <c r="AV289" s="14" t="s">
        <v>84</v>
      </c>
      <c r="AW289" s="14" t="s">
        <v>32</v>
      </c>
      <c r="AX289" s="14" t="s">
        <v>6</v>
      </c>
      <c r="AY289" s="226" t="s">
        <v>166</v>
      </c>
    </row>
    <row r="290" spans="1:65" s="2" customFormat="1" ht="33" customHeight="1">
      <c r="A290" s="31"/>
      <c r="B290" s="32"/>
      <c r="C290" s="237" t="s">
        <v>379</v>
      </c>
      <c r="D290" s="237" t="s">
        <v>359</v>
      </c>
      <c r="E290" s="238" t="s">
        <v>380</v>
      </c>
      <c r="F290" s="239" t="s">
        <v>381</v>
      </c>
      <c r="G290" s="240" t="s">
        <v>172</v>
      </c>
      <c r="H290" s="241">
        <v>29.61</v>
      </c>
      <c r="I290" s="242">
        <v>3125</v>
      </c>
      <c r="J290" s="242">
        <f>ROUND(I290*H290,2)</f>
        <v>92531.25</v>
      </c>
      <c r="K290" s="243"/>
      <c r="L290" s="244"/>
      <c r="M290" s="245" t="s">
        <v>1</v>
      </c>
      <c r="N290" s="246" t="s">
        <v>41</v>
      </c>
      <c r="O290" s="203">
        <v>0</v>
      </c>
      <c r="P290" s="203">
        <f>O290*H290</f>
        <v>0</v>
      </c>
      <c r="Q290" s="203">
        <v>0.00173</v>
      </c>
      <c r="R290" s="203">
        <f>Q290*H290</f>
        <v>0.0512253</v>
      </c>
      <c r="S290" s="203">
        <v>0</v>
      </c>
      <c r="T290" s="204">
        <f>S290*H290</f>
        <v>0</v>
      </c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R290" s="205" t="s">
        <v>354</v>
      </c>
      <c r="AT290" s="205" t="s">
        <v>359</v>
      </c>
      <c r="AU290" s="205" t="s">
        <v>84</v>
      </c>
      <c r="AY290" s="17" t="s">
        <v>166</v>
      </c>
      <c r="BE290" s="206">
        <f>IF(N290="základní",J290,0)</f>
        <v>92531.25</v>
      </c>
      <c r="BF290" s="206">
        <f>IF(N290="snížená",J290,0)</f>
        <v>0</v>
      </c>
      <c r="BG290" s="206">
        <f>IF(N290="zákl. přenesená",J290,0)</f>
        <v>0</v>
      </c>
      <c r="BH290" s="206">
        <f>IF(N290="sníž. přenesená",J290,0)</f>
        <v>0</v>
      </c>
      <c r="BI290" s="206">
        <f>IF(N290="nulová",J290,0)</f>
        <v>0</v>
      </c>
      <c r="BJ290" s="17" t="s">
        <v>6</v>
      </c>
      <c r="BK290" s="206">
        <f>ROUND(I290*H290,2)</f>
        <v>92531.25</v>
      </c>
      <c r="BL290" s="17" t="s">
        <v>211</v>
      </c>
      <c r="BM290" s="205" t="s">
        <v>382</v>
      </c>
    </row>
    <row r="291" spans="2:51" s="14" customFormat="1" ht="11.25">
      <c r="B291" s="217"/>
      <c r="C291" s="218"/>
      <c r="D291" s="209" t="s">
        <v>175</v>
      </c>
      <c r="E291" s="219" t="s">
        <v>1</v>
      </c>
      <c r="F291" s="220" t="s">
        <v>383</v>
      </c>
      <c r="G291" s="218"/>
      <c r="H291" s="221">
        <v>28.2</v>
      </c>
      <c r="I291" s="218"/>
      <c r="J291" s="218"/>
      <c r="K291" s="218"/>
      <c r="L291" s="222"/>
      <c r="M291" s="223"/>
      <c r="N291" s="224"/>
      <c r="O291" s="224"/>
      <c r="P291" s="224"/>
      <c r="Q291" s="224"/>
      <c r="R291" s="224"/>
      <c r="S291" s="224"/>
      <c r="T291" s="225"/>
      <c r="AT291" s="226" t="s">
        <v>175</v>
      </c>
      <c r="AU291" s="226" t="s">
        <v>84</v>
      </c>
      <c r="AV291" s="14" t="s">
        <v>84</v>
      </c>
      <c r="AW291" s="14" t="s">
        <v>32</v>
      </c>
      <c r="AX291" s="14" t="s">
        <v>76</v>
      </c>
      <c r="AY291" s="226" t="s">
        <v>166</v>
      </c>
    </row>
    <row r="292" spans="2:51" s="14" customFormat="1" ht="11.25">
      <c r="B292" s="217"/>
      <c r="C292" s="218"/>
      <c r="D292" s="209" t="s">
        <v>175</v>
      </c>
      <c r="E292" s="219" t="s">
        <v>1</v>
      </c>
      <c r="F292" s="220" t="s">
        <v>384</v>
      </c>
      <c r="G292" s="218"/>
      <c r="H292" s="221">
        <v>29.61</v>
      </c>
      <c r="I292" s="218"/>
      <c r="J292" s="218"/>
      <c r="K292" s="218"/>
      <c r="L292" s="222"/>
      <c r="M292" s="223"/>
      <c r="N292" s="224"/>
      <c r="O292" s="224"/>
      <c r="P292" s="224"/>
      <c r="Q292" s="224"/>
      <c r="R292" s="224"/>
      <c r="S292" s="224"/>
      <c r="T292" s="225"/>
      <c r="AT292" s="226" t="s">
        <v>175</v>
      </c>
      <c r="AU292" s="226" t="s">
        <v>84</v>
      </c>
      <c r="AV292" s="14" t="s">
        <v>84</v>
      </c>
      <c r="AW292" s="14" t="s">
        <v>32</v>
      </c>
      <c r="AX292" s="14" t="s">
        <v>6</v>
      </c>
      <c r="AY292" s="226" t="s">
        <v>166</v>
      </c>
    </row>
    <row r="293" spans="1:65" s="2" customFormat="1" ht="33" customHeight="1">
      <c r="A293" s="31"/>
      <c r="B293" s="32"/>
      <c r="C293" s="194" t="s">
        <v>385</v>
      </c>
      <c r="D293" s="194" t="s">
        <v>169</v>
      </c>
      <c r="E293" s="195" t="s">
        <v>386</v>
      </c>
      <c r="F293" s="196" t="s">
        <v>387</v>
      </c>
      <c r="G293" s="197" t="s">
        <v>172</v>
      </c>
      <c r="H293" s="198">
        <v>104.8</v>
      </c>
      <c r="I293" s="199">
        <v>29</v>
      </c>
      <c r="J293" s="199">
        <f>ROUND(I293*H293,2)</f>
        <v>3039.2</v>
      </c>
      <c r="K293" s="200"/>
      <c r="L293" s="36"/>
      <c r="M293" s="201" t="s">
        <v>1</v>
      </c>
      <c r="N293" s="202" t="s">
        <v>41</v>
      </c>
      <c r="O293" s="203">
        <v>0</v>
      </c>
      <c r="P293" s="203">
        <f>O293*H293</f>
        <v>0</v>
      </c>
      <c r="Q293" s="203">
        <v>4E-05</v>
      </c>
      <c r="R293" s="203">
        <f>Q293*H293</f>
        <v>0.004192</v>
      </c>
      <c r="S293" s="203">
        <v>0</v>
      </c>
      <c r="T293" s="204">
        <f>S293*H293</f>
        <v>0</v>
      </c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R293" s="205" t="s">
        <v>388</v>
      </c>
      <c r="AT293" s="205" t="s">
        <v>169</v>
      </c>
      <c r="AU293" s="205" t="s">
        <v>84</v>
      </c>
      <c r="AY293" s="17" t="s">
        <v>166</v>
      </c>
      <c r="BE293" s="206">
        <f>IF(N293="základní",J293,0)</f>
        <v>3039.2</v>
      </c>
      <c r="BF293" s="206">
        <f>IF(N293="snížená",J293,0)</f>
        <v>0</v>
      </c>
      <c r="BG293" s="206">
        <f>IF(N293="zákl. přenesená",J293,0)</f>
        <v>0</v>
      </c>
      <c r="BH293" s="206">
        <f>IF(N293="sníž. přenesená",J293,0)</f>
        <v>0</v>
      </c>
      <c r="BI293" s="206">
        <f>IF(N293="nulová",J293,0)</f>
        <v>0</v>
      </c>
      <c r="BJ293" s="17" t="s">
        <v>6</v>
      </c>
      <c r="BK293" s="206">
        <f>ROUND(I293*H293,2)</f>
        <v>3039.2</v>
      </c>
      <c r="BL293" s="17" t="s">
        <v>388</v>
      </c>
      <c r="BM293" s="205" t="s">
        <v>389</v>
      </c>
    </row>
    <row r="294" spans="2:51" s="14" customFormat="1" ht="11.25">
      <c r="B294" s="217"/>
      <c r="C294" s="218"/>
      <c r="D294" s="209" t="s">
        <v>175</v>
      </c>
      <c r="E294" s="219" t="s">
        <v>1</v>
      </c>
      <c r="F294" s="220" t="s">
        <v>377</v>
      </c>
      <c r="G294" s="218"/>
      <c r="H294" s="221">
        <v>31.5</v>
      </c>
      <c r="I294" s="218"/>
      <c r="J294" s="218"/>
      <c r="K294" s="218"/>
      <c r="L294" s="222"/>
      <c r="M294" s="223"/>
      <c r="N294" s="224"/>
      <c r="O294" s="224"/>
      <c r="P294" s="224"/>
      <c r="Q294" s="224"/>
      <c r="R294" s="224"/>
      <c r="S294" s="224"/>
      <c r="T294" s="225"/>
      <c r="AT294" s="226" t="s">
        <v>175</v>
      </c>
      <c r="AU294" s="226" t="s">
        <v>84</v>
      </c>
      <c r="AV294" s="14" t="s">
        <v>84</v>
      </c>
      <c r="AW294" s="14" t="s">
        <v>32</v>
      </c>
      <c r="AX294" s="14" t="s">
        <v>76</v>
      </c>
      <c r="AY294" s="226" t="s">
        <v>166</v>
      </c>
    </row>
    <row r="295" spans="2:51" s="14" customFormat="1" ht="11.25">
      <c r="B295" s="217"/>
      <c r="C295" s="218"/>
      <c r="D295" s="209" t="s">
        <v>175</v>
      </c>
      <c r="E295" s="219" t="s">
        <v>1</v>
      </c>
      <c r="F295" s="220" t="s">
        <v>383</v>
      </c>
      <c r="G295" s="218"/>
      <c r="H295" s="221">
        <v>28.2</v>
      </c>
      <c r="I295" s="218"/>
      <c r="J295" s="218"/>
      <c r="K295" s="218"/>
      <c r="L295" s="222"/>
      <c r="M295" s="223"/>
      <c r="N295" s="224"/>
      <c r="O295" s="224"/>
      <c r="P295" s="224"/>
      <c r="Q295" s="224"/>
      <c r="R295" s="224"/>
      <c r="S295" s="224"/>
      <c r="T295" s="225"/>
      <c r="AT295" s="226" t="s">
        <v>175</v>
      </c>
      <c r="AU295" s="226" t="s">
        <v>84</v>
      </c>
      <c r="AV295" s="14" t="s">
        <v>84</v>
      </c>
      <c r="AW295" s="14" t="s">
        <v>32</v>
      </c>
      <c r="AX295" s="14" t="s">
        <v>76</v>
      </c>
      <c r="AY295" s="226" t="s">
        <v>166</v>
      </c>
    </row>
    <row r="296" spans="2:51" s="14" customFormat="1" ht="11.25">
      <c r="B296" s="217"/>
      <c r="C296" s="218"/>
      <c r="D296" s="209" t="s">
        <v>175</v>
      </c>
      <c r="E296" s="219" t="s">
        <v>1</v>
      </c>
      <c r="F296" s="220" t="s">
        <v>225</v>
      </c>
      <c r="G296" s="218"/>
      <c r="H296" s="221">
        <v>9</v>
      </c>
      <c r="I296" s="218"/>
      <c r="J296" s="218"/>
      <c r="K296" s="218"/>
      <c r="L296" s="222"/>
      <c r="M296" s="223"/>
      <c r="N296" s="224"/>
      <c r="O296" s="224"/>
      <c r="P296" s="224"/>
      <c r="Q296" s="224"/>
      <c r="R296" s="224"/>
      <c r="S296" s="224"/>
      <c r="T296" s="225"/>
      <c r="AT296" s="226" t="s">
        <v>175</v>
      </c>
      <c r="AU296" s="226" t="s">
        <v>84</v>
      </c>
      <c r="AV296" s="14" t="s">
        <v>84</v>
      </c>
      <c r="AW296" s="14" t="s">
        <v>32</v>
      </c>
      <c r="AX296" s="14" t="s">
        <v>76</v>
      </c>
      <c r="AY296" s="226" t="s">
        <v>166</v>
      </c>
    </row>
    <row r="297" spans="2:51" s="14" customFormat="1" ht="11.25">
      <c r="B297" s="217"/>
      <c r="C297" s="218"/>
      <c r="D297" s="209" t="s">
        <v>175</v>
      </c>
      <c r="E297" s="219" t="s">
        <v>1</v>
      </c>
      <c r="F297" s="220" t="s">
        <v>230</v>
      </c>
      <c r="G297" s="218"/>
      <c r="H297" s="221">
        <v>6.6</v>
      </c>
      <c r="I297" s="218"/>
      <c r="J297" s="218"/>
      <c r="K297" s="218"/>
      <c r="L297" s="222"/>
      <c r="M297" s="223"/>
      <c r="N297" s="224"/>
      <c r="O297" s="224"/>
      <c r="P297" s="224"/>
      <c r="Q297" s="224"/>
      <c r="R297" s="224"/>
      <c r="S297" s="224"/>
      <c r="T297" s="225"/>
      <c r="AT297" s="226" t="s">
        <v>175</v>
      </c>
      <c r="AU297" s="226" t="s">
        <v>84</v>
      </c>
      <c r="AV297" s="14" t="s">
        <v>84</v>
      </c>
      <c r="AW297" s="14" t="s">
        <v>32</v>
      </c>
      <c r="AX297" s="14" t="s">
        <v>76</v>
      </c>
      <c r="AY297" s="226" t="s">
        <v>166</v>
      </c>
    </row>
    <row r="298" spans="2:51" s="14" customFormat="1" ht="11.25">
      <c r="B298" s="217"/>
      <c r="C298" s="218"/>
      <c r="D298" s="209" t="s">
        <v>175</v>
      </c>
      <c r="E298" s="219" t="s">
        <v>1</v>
      </c>
      <c r="F298" s="220" t="s">
        <v>231</v>
      </c>
      <c r="G298" s="218"/>
      <c r="H298" s="221">
        <v>5.4</v>
      </c>
      <c r="I298" s="218"/>
      <c r="J298" s="218"/>
      <c r="K298" s="218"/>
      <c r="L298" s="222"/>
      <c r="M298" s="223"/>
      <c r="N298" s="224"/>
      <c r="O298" s="224"/>
      <c r="P298" s="224"/>
      <c r="Q298" s="224"/>
      <c r="R298" s="224"/>
      <c r="S298" s="224"/>
      <c r="T298" s="225"/>
      <c r="AT298" s="226" t="s">
        <v>175</v>
      </c>
      <c r="AU298" s="226" t="s">
        <v>84</v>
      </c>
      <c r="AV298" s="14" t="s">
        <v>84</v>
      </c>
      <c r="AW298" s="14" t="s">
        <v>32</v>
      </c>
      <c r="AX298" s="14" t="s">
        <v>76</v>
      </c>
      <c r="AY298" s="226" t="s">
        <v>166</v>
      </c>
    </row>
    <row r="299" spans="2:51" s="14" customFormat="1" ht="11.25">
      <c r="B299" s="217"/>
      <c r="C299" s="218"/>
      <c r="D299" s="209" t="s">
        <v>175</v>
      </c>
      <c r="E299" s="219" t="s">
        <v>1</v>
      </c>
      <c r="F299" s="220" t="s">
        <v>232</v>
      </c>
      <c r="G299" s="218"/>
      <c r="H299" s="221">
        <v>7.3</v>
      </c>
      <c r="I299" s="218"/>
      <c r="J299" s="218"/>
      <c r="K299" s="218"/>
      <c r="L299" s="222"/>
      <c r="M299" s="223"/>
      <c r="N299" s="224"/>
      <c r="O299" s="224"/>
      <c r="P299" s="224"/>
      <c r="Q299" s="224"/>
      <c r="R299" s="224"/>
      <c r="S299" s="224"/>
      <c r="T299" s="225"/>
      <c r="AT299" s="226" t="s">
        <v>175</v>
      </c>
      <c r="AU299" s="226" t="s">
        <v>84</v>
      </c>
      <c r="AV299" s="14" t="s">
        <v>84</v>
      </c>
      <c r="AW299" s="14" t="s">
        <v>32</v>
      </c>
      <c r="AX299" s="14" t="s">
        <v>76</v>
      </c>
      <c r="AY299" s="226" t="s">
        <v>166</v>
      </c>
    </row>
    <row r="300" spans="2:51" s="14" customFormat="1" ht="11.25">
      <c r="B300" s="217"/>
      <c r="C300" s="218"/>
      <c r="D300" s="209" t="s">
        <v>175</v>
      </c>
      <c r="E300" s="219" t="s">
        <v>1</v>
      </c>
      <c r="F300" s="220" t="s">
        <v>226</v>
      </c>
      <c r="G300" s="218"/>
      <c r="H300" s="221">
        <v>10.8</v>
      </c>
      <c r="I300" s="218"/>
      <c r="J300" s="218"/>
      <c r="K300" s="218"/>
      <c r="L300" s="222"/>
      <c r="M300" s="223"/>
      <c r="N300" s="224"/>
      <c r="O300" s="224"/>
      <c r="P300" s="224"/>
      <c r="Q300" s="224"/>
      <c r="R300" s="224"/>
      <c r="S300" s="224"/>
      <c r="T300" s="225"/>
      <c r="AT300" s="226" t="s">
        <v>175</v>
      </c>
      <c r="AU300" s="226" t="s">
        <v>84</v>
      </c>
      <c r="AV300" s="14" t="s">
        <v>84</v>
      </c>
      <c r="AW300" s="14" t="s">
        <v>32</v>
      </c>
      <c r="AX300" s="14" t="s">
        <v>76</v>
      </c>
      <c r="AY300" s="226" t="s">
        <v>166</v>
      </c>
    </row>
    <row r="301" spans="2:51" s="14" customFormat="1" ht="11.25">
      <c r="B301" s="217"/>
      <c r="C301" s="218"/>
      <c r="D301" s="209" t="s">
        <v>175</v>
      </c>
      <c r="E301" s="219" t="s">
        <v>1</v>
      </c>
      <c r="F301" s="220" t="s">
        <v>233</v>
      </c>
      <c r="G301" s="218"/>
      <c r="H301" s="221">
        <v>6</v>
      </c>
      <c r="I301" s="218"/>
      <c r="J301" s="218"/>
      <c r="K301" s="218"/>
      <c r="L301" s="222"/>
      <c r="M301" s="223"/>
      <c r="N301" s="224"/>
      <c r="O301" s="224"/>
      <c r="P301" s="224"/>
      <c r="Q301" s="224"/>
      <c r="R301" s="224"/>
      <c r="S301" s="224"/>
      <c r="T301" s="225"/>
      <c r="AT301" s="226" t="s">
        <v>175</v>
      </c>
      <c r="AU301" s="226" t="s">
        <v>84</v>
      </c>
      <c r="AV301" s="14" t="s">
        <v>84</v>
      </c>
      <c r="AW301" s="14" t="s">
        <v>32</v>
      </c>
      <c r="AX301" s="14" t="s">
        <v>76</v>
      </c>
      <c r="AY301" s="226" t="s">
        <v>166</v>
      </c>
    </row>
    <row r="302" spans="2:51" s="15" customFormat="1" ht="11.25">
      <c r="B302" s="227"/>
      <c r="C302" s="228"/>
      <c r="D302" s="209" t="s">
        <v>175</v>
      </c>
      <c r="E302" s="229" t="s">
        <v>1</v>
      </c>
      <c r="F302" s="230" t="s">
        <v>178</v>
      </c>
      <c r="G302" s="228"/>
      <c r="H302" s="231">
        <v>104.8</v>
      </c>
      <c r="I302" s="228"/>
      <c r="J302" s="228"/>
      <c r="K302" s="228"/>
      <c r="L302" s="232"/>
      <c r="M302" s="233"/>
      <c r="N302" s="234"/>
      <c r="O302" s="234"/>
      <c r="P302" s="234"/>
      <c r="Q302" s="234"/>
      <c r="R302" s="234"/>
      <c r="S302" s="234"/>
      <c r="T302" s="235"/>
      <c r="AT302" s="236" t="s">
        <v>175</v>
      </c>
      <c r="AU302" s="236" t="s">
        <v>84</v>
      </c>
      <c r="AV302" s="15" t="s">
        <v>173</v>
      </c>
      <c r="AW302" s="15" t="s">
        <v>4</v>
      </c>
      <c r="AX302" s="15" t="s">
        <v>6</v>
      </c>
      <c r="AY302" s="236" t="s">
        <v>166</v>
      </c>
    </row>
    <row r="303" spans="1:65" s="2" customFormat="1" ht="21.75" customHeight="1">
      <c r="A303" s="31"/>
      <c r="B303" s="32"/>
      <c r="C303" s="194" t="s">
        <v>390</v>
      </c>
      <c r="D303" s="194" t="s">
        <v>169</v>
      </c>
      <c r="E303" s="195" t="s">
        <v>391</v>
      </c>
      <c r="F303" s="196" t="s">
        <v>392</v>
      </c>
      <c r="G303" s="197" t="s">
        <v>310</v>
      </c>
      <c r="H303" s="198">
        <v>0.721</v>
      </c>
      <c r="I303" s="199">
        <v>17232</v>
      </c>
      <c r="J303" s="199">
        <f>ROUND(I303*H303,2)</f>
        <v>12424.27</v>
      </c>
      <c r="K303" s="200"/>
      <c r="L303" s="36"/>
      <c r="M303" s="201" t="s">
        <v>1</v>
      </c>
      <c r="N303" s="202" t="s">
        <v>41</v>
      </c>
      <c r="O303" s="203">
        <v>0</v>
      </c>
      <c r="P303" s="203">
        <f>O303*H303</f>
        <v>0</v>
      </c>
      <c r="Q303" s="203">
        <v>0</v>
      </c>
      <c r="R303" s="203">
        <f>Q303*H303</f>
        <v>0</v>
      </c>
      <c r="S303" s="203">
        <v>0</v>
      </c>
      <c r="T303" s="204">
        <f>S303*H303</f>
        <v>0</v>
      </c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R303" s="205" t="s">
        <v>211</v>
      </c>
      <c r="AT303" s="205" t="s">
        <v>169</v>
      </c>
      <c r="AU303" s="205" t="s">
        <v>84</v>
      </c>
      <c r="AY303" s="17" t="s">
        <v>166</v>
      </c>
      <c r="BE303" s="206">
        <f>IF(N303="základní",J303,0)</f>
        <v>12424.27</v>
      </c>
      <c r="BF303" s="206">
        <f>IF(N303="snížená",J303,0)</f>
        <v>0</v>
      </c>
      <c r="BG303" s="206">
        <f>IF(N303="zákl. přenesená",J303,0)</f>
        <v>0</v>
      </c>
      <c r="BH303" s="206">
        <f>IF(N303="sníž. přenesená",J303,0)</f>
        <v>0</v>
      </c>
      <c r="BI303" s="206">
        <f>IF(N303="nulová",J303,0)</f>
        <v>0</v>
      </c>
      <c r="BJ303" s="17" t="s">
        <v>6</v>
      </c>
      <c r="BK303" s="206">
        <f>ROUND(I303*H303,2)</f>
        <v>12424.27</v>
      </c>
      <c r="BL303" s="17" t="s">
        <v>211</v>
      </c>
      <c r="BM303" s="205" t="s">
        <v>393</v>
      </c>
    </row>
    <row r="304" spans="2:63" s="12" customFormat="1" ht="22.9" customHeight="1">
      <c r="B304" s="179"/>
      <c r="C304" s="180"/>
      <c r="D304" s="181" t="s">
        <v>75</v>
      </c>
      <c r="E304" s="192" t="s">
        <v>394</v>
      </c>
      <c r="F304" s="192" t="s">
        <v>395</v>
      </c>
      <c r="G304" s="180"/>
      <c r="H304" s="180"/>
      <c r="I304" s="180"/>
      <c r="J304" s="193">
        <f>BK304</f>
        <v>30704.1</v>
      </c>
      <c r="K304" s="180"/>
      <c r="L304" s="184"/>
      <c r="M304" s="185"/>
      <c r="N304" s="186"/>
      <c r="O304" s="186"/>
      <c r="P304" s="187">
        <f>SUM(P305:P310)</f>
        <v>0</v>
      </c>
      <c r="Q304" s="186"/>
      <c r="R304" s="187">
        <f>SUM(R305:R310)</f>
        <v>0</v>
      </c>
      <c r="S304" s="186"/>
      <c r="T304" s="188">
        <f>SUM(T305:T310)</f>
        <v>0</v>
      </c>
      <c r="AR304" s="189" t="s">
        <v>84</v>
      </c>
      <c r="AT304" s="190" t="s">
        <v>75</v>
      </c>
      <c r="AU304" s="190" t="s">
        <v>6</v>
      </c>
      <c r="AY304" s="189" t="s">
        <v>166</v>
      </c>
      <c r="BK304" s="191">
        <f>SUM(BK305:BK310)</f>
        <v>30704.1</v>
      </c>
    </row>
    <row r="305" spans="1:65" s="2" customFormat="1" ht="21.75" customHeight="1">
      <c r="A305" s="31"/>
      <c r="B305" s="32"/>
      <c r="C305" s="194" t="s">
        <v>396</v>
      </c>
      <c r="D305" s="194" t="s">
        <v>169</v>
      </c>
      <c r="E305" s="195" t="s">
        <v>397</v>
      </c>
      <c r="F305" s="196" t="s">
        <v>398</v>
      </c>
      <c r="G305" s="197" t="s">
        <v>183</v>
      </c>
      <c r="H305" s="198">
        <v>1</v>
      </c>
      <c r="I305" s="199">
        <v>29242</v>
      </c>
      <c r="J305" s="199">
        <f>ROUND(I305*H305,2)</f>
        <v>29242</v>
      </c>
      <c r="K305" s="200"/>
      <c r="L305" s="36"/>
      <c r="M305" s="201" t="s">
        <v>1</v>
      </c>
      <c r="N305" s="202" t="s">
        <v>41</v>
      </c>
      <c r="O305" s="203">
        <v>0</v>
      </c>
      <c r="P305" s="203">
        <f>O305*H305</f>
        <v>0</v>
      </c>
      <c r="Q305" s="203">
        <v>0</v>
      </c>
      <c r="R305" s="203">
        <f>Q305*H305</f>
        <v>0</v>
      </c>
      <c r="S305" s="203">
        <v>0</v>
      </c>
      <c r="T305" s="204">
        <f>S305*H305</f>
        <v>0</v>
      </c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R305" s="205" t="s">
        <v>211</v>
      </c>
      <c r="AT305" s="205" t="s">
        <v>169</v>
      </c>
      <c r="AU305" s="205" t="s">
        <v>84</v>
      </c>
      <c r="AY305" s="17" t="s">
        <v>166</v>
      </c>
      <c r="BE305" s="206">
        <f>IF(N305="základní",J305,0)</f>
        <v>29242</v>
      </c>
      <c r="BF305" s="206">
        <f>IF(N305="snížená",J305,0)</f>
        <v>0</v>
      </c>
      <c r="BG305" s="206">
        <f>IF(N305="zákl. přenesená",J305,0)</f>
        <v>0</v>
      </c>
      <c r="BH305" s="206">
        <f>IF(N305="sníž. přenesená",J305,0)</f>
        <v>0</v>
      </c>
      <c r="BI305" s="206">
        <f>IF(N305="nulová",J305,0)</f>
        <v>0</v>
      </c>
      <c r="BJ305" s="17" t="s">
        <v>6</v>
      </c>
      <c r="BK305" s="206">
        <f>ROUND(I305*H305,2)</f>
        <v>29242</v>
      </c>
      <c r="BL305" s="17" t="s">
        <v>211</v>
      </c>
      <c r="BM305" s="205" t="s">
        <v>399</v>
      </c>
    </row>
    <row r="306" spans="2:51" s="13" customFormat="1" ht="11.25">
      <c r="B306" s="207"/>
      <c r="C306" s="208"/>
      <c r="D306" s="209" t="s">
        <v>175</v>
      </c>
      <c r="E306" s="210" t="s">
        <v>1</v>
      </c>
      <c r="F306" s="211" t="s">
        <v>400</v>
      </c>
      <c r="G306" s="208"/>
      <c r="H306" s="210" t="s">
        <v>1</v>
      </c>
      <c r="I306" s="208"/>
      <c r="J306" s="208"/>
      <c r="K306" s="208"/>
      <c r="L306" s="212"/>
      <c r="M306" s="213"/>
      <c r="N306" s="214"/>
      <c r="O306" s="214"/>
      <c r="P306" s="214"/>
      <c r="Q306" s="214"/>
      <c r="R306" s="214"/>
      <c r="S306" s="214"/>
      <c r="T306" s="215"/>
      <c r="AT306" s="216" t="s">
        <v>175</v>
      </c>
      <c r="AU306" s="216" t="s">
        <v>84</v>
      </c>
      <c r="AV306" s="13" t="s">
        <v>6</v>
      </c>
      <c r="AW306" s="13" t="s">
        <v>32</v>
      </c>
      <c r="AX306" s="13" t="s">
        <v>76</v>
      </c>
      <c r="AY306" s="216" t="s">
        <v>166</v>
      </c>
    </row>
    <row r="307" spans="2:51" s="13" customFormat="1" ht="11.25">
      <c r="B307" s="207"/>
      <c r="C307" s="208"/>
      <c r="D307" s="209" t="s">
        <v>175</v>
      </c>
      <c r="E307" s="210" t="s">
        <v>1</v>
      </c>
      <c r="F307" s="211" t="s">
        <v>401</v>
      </c>
      <c r="G307" s="208"/>
      <c r="H307" s="210" t="s">
        <v>1</v>
      </c>
      <c r="I307" s="208"/>
      <c r="J307" s="208"/>
      <c r="K307" s="208"/>
      <c r="L307" s="212"/>
      <c r="M307" s="213"/>
      <c r="N307" s="214"/>
      <c r="O307" s="214"/>
      <c r="P307" s="214"/>
      <c r="Q307" s="214"/>
      <c r="R307" s="214"/>
      <c r="S307" s="214"/>
      <c r="T307" s="215"/>
      <c r="AT307" s="216" t="s">
        <v>175</v>
      </c>
      <c r="AU307" s="216" t="s">
        <v>84</v>
      </c>
      <c r="AV307" s="13" t="s">
        <v>6</v>
      </c>
      <c r="AW307" s="13" t="s">
        <v>32</v>
      </c>
      <c r="AX307" s="13" t="s">
        <v>76</v>
      </c>
      <c r="AY307" s="216" t="s">
        <v>166</v>
      </c>
    </row>
    <row r="308" spans="2:51" s="14" customFormat="1" ht="11.25">
      <c r="B308" s="217"/>
      <c r="C308" s="218"/>
      <c r="D308" s="209" t="s">
        <v>175</v>
      </c>
      <c r="E308" s="219" t="s">
        <v>1</v>
      </c>
      <c r="F308" s="220" t="s">
        <v>6</v>
      </c>
      <c r="G308" s="218"/>
      <c r="H308" s="221">
        <v>1</v>
      </c>
      <c r="I308" s="218"/>
      <c r="J308" s="218"/>
      <c r="K308" s="218"/>
      <c r="L308" s="222"/>
      <c r="M308" s="223"/>
      <c r="N308" s="224"/>
      <c r="O308" s="224"/>
      <c r="P308" s="224"/>
      <c r="Q308" s="224"/>
      <c r="R308" s="224"/>
      <c r="S308" s="224"/>
      <c r="T308" s="225"/>
      <c r="AT308" s="226" t="s">
        <v>175</v>
      </c>
      <c r="AU308" s="226" t="s">
        <v>84</v>
      </c>
      <c r="AV308" s="14" t="s">
        <v>84</v>
      </c>
      <c r="AW308" s="14" t="s">
        <v>32</v>
      </c>
      <c r="AX308" s="14" t="s">
        <v>76</v>
      </c>
      <c r="AY308" s="226" t="s">
        <v>166</v>
      </c>
    </row>
    <row r="309" spans="2:51" s="15" customFormat="1" ht="11.25">
      <c r="B309" s="227"/>
      <c r="C309" s="228"/>
      <c r="D309" s="209" t="s">
        <v>175</v>
      </c>
      <c r="E309" s="229" t="s">
        <v>1</v>
      </c>
      <c r="F309" s="230" t="s">
        <v>178</v>
      </c>
      <c r="G309" s="228"/>
      <c r="H309" s="231">
        <v>1</v>
      </c>
      <c r="I309" s="228"/>
      <c r="J309" s="228"/>
      <c r="K309" s="228"/>
      <c r="L309" s="232"/>
      <c r="M309" s="233"/>
      <c r="N309" s="234"/>
      <c r="O309" s="234"/>
      <c r="P309" s="234"/>
      <c r="Q309" s="234"/>
      <c r="R309" s="234"/>
      <c r="S309" s="234"/>
      <c r="T309" s="235"/>
      <c r="AT309" s="236" t="s">
        <v>175</v>
      </c>
      <c r="AU309" s="236" t="s">
        <v>84</v>
      </c>
      <c r="AV309" s="15" t="s">
        <v>173</v>
      </c>
      <c r="AW309" s="15" t="s">
        <v>4</v>
      </c>
      <c r="AX309" s="15" t="s">
        <v>6</v>
      </c>
      <c r="AY309" s="236" t="s">
        <v>166</v>
      </c>
    </row>
    <row r="310" spans="1:65" s="2" customFormat="1" ht="21.75" customHeight="1">
      <c r="A310" s="31"/>
      <c r="B310" s="32"/>
      <c r="C310" s="194" t="s">
        <v>402</v>
      </c>
      <c r="D310" s="194" t="s">
        <v>169</v>
      </c>
      <c r="E310" s="195" t="s">
        <v>403</v>
      </c>
      <c r="F310" s="196" t="s">
        <v>404</v>
      </c>
      <c r="G310" s="197" t="s">
        <v>405</v>
      </c>
      <c r="H310" s="198">
        <v>5</v>
      </c>
      <c r="I310" s="199">
        <v>292.420912</v>
      </c>
      <c r="J310" s="199">
        <f>ROUND(I310*H310,2)</f>
        <v>1462.1</v>
      </c>
      <c r="K310" s="200"/>
      <c r="L310" s="36"/>
      <c r="M310" s="201" t="s">
        <v>1</v>
      </c>
      <c r="N310" s="202" t="s">
        <v>41</v>
      </c>
      <c r="O310" s="203">
        <v>0</v>
      </c>
      <c r="P310" s="203">
        <f>O310*H310</f>
        <v>0</v>
      </c>
      <c r="Q310" s="203">
        <v>0</v>
      </c>
      <c r="R310" s="203">
        <f>Q310*H310</f>
        <v>0</v>
      </c>
      <c r="S310" s="203">
        <v>0</v>
      </c>
      <c r="T310" s="204">
        <f>S310*H310</f>
        <v>0</v>
      </c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R310" s="205" t="s">
        <v>211</v>
      </c>
      <c r="AT310" s="205" t="s">
        <v>169</v>
      </c>
      <c r="AU310" s="205" t="s">
        <v>84</v>
      </c>
      <c r="AY310" s="17" t="s">
        <v>166</v>
      </c>
      <c r="BE310" s="206">
        <f>IF(N310="základní",J310,0)</f>
        <v>1462.1</v>
      </c>
      <c r="BF310" s="206">
        <f>IF(N310="snížená",J310,0)</f>
        <v>0</v>
      </c>
      <c r="BG310" s="206">
        <f>IF(N310="zákl. přenesená",J310,0)</f>
        <v>0</v>
      </c>
      <c r="BH310" s="206">
        <f>IF(N310="sníž. přenesená",J310,0)</f>
        <v>0</v>
      </c>
      <c r="BI310" s="206">
        <f>IF(N310="nulová",J310,0)</f>
        <v>0</v>
      </c>
      <c r="BJ310" s="17" t="s">
        <v>6</v>
      </c>
      <c r="BK310" s="206">
        <f>ROUND(I310*H310,2)</f>
        <v>1462.1</v>
      </c>
      <c r="BL310" s="17" t="s">
        <v>211</v>
      </c>
      <c r="BM310" s="205" t="s">
        <v>406</v>
      </c>
    </row>
    <row r="311" spans="2:63" s="12" customFormat="1" ht="22.9" customHeight="1">
      <c r="B311" s="179"/>
      <c r="C311" s="180"/>
      <c r="D311" s="181" t="s">
        <v>75</v>
      </c>
      <c r="E311" s="192" t="s">
        <v>407</v>
      </c>
      <c r="F311" s="192" t="s">
        <v>408</v>
      </c>
      <c r="G311" s="180"/>
      <c r="H311" s="180"/>
      <c r="I311" s="180"/>
      <c r="J311" s="193">
        <f>BK311</f>
        <v>1092321.8</v>
      </c>
      <c r="K311" s="180"/>
      <c r="L311" s="184"/>
      <c r="M311" s="185"/>
      <c r="N311" s="186"/>
      <c r="O311" s="186"/>
      <c r="P311" s="187">
        <f>P312+P313+P324+P333</f>
        <v>0</v>
      </c>
      <c r="Q311" s="186"/>
      <c r="R311" s="187">
        <f>R312+R313+R324+R333</f>
        <v>0.007717499999999999</v>
      </c>
      <c r="S311" s="186"/>
      <c r="T311" s="188">
        <f>T312+T313+T324+T333</f>
        <v>0</v>
      </c>
      <c r="AR311" s="189" t="s">
        <v>84</v>
      </c>
      <c r="AT311" s="190" t="s">
        <v>75</v>
      </c>
      <c r="AU311" s="190" t="s">
        <v>6</v>
      </c>
      <c r="AY311" s="189" t="s">
        <v>166</v>
      </c>
      <c r="BK311" s="191">
        <f>BK312+BK313+BK324+BK333</f>
        <v>1092321.8</v>
      </c>
    </row>
    <row r="312" spans="1:65" s="2" customFormat="1" ht="21.75" customHeight="1">
      <c r="A312" s="31"/>
      <c r="B312" s="32"/>
      <c r="C312" s="194" t="s">
        <v>409</v>
      </c>
      <c r="D312" s="194" t="s">
        <v>169</v>
      </c>
      <c r="E312" s="195" t="s">
        <v>410</v>
      </c>
      <c r="F312" s="196" t="s">
        <v>411</v>
      </c>
      <c r="G312" s="197" t="s">
        <v>405</v>
      </c>
      <c r="H312" s="198">
        <v>1</v>
      </c>
      <c r="I312" s="199">
        <v>10814.351942</v>
      </c>
      <c r="J312" s="199">
        <f>ROUND(I312*H312,2)</f>
        <v>10814.35</v>
      </c>
      <c r="K312" s="200"/>
      <c r="L312" s="36"/>
      <c r="M312" s="201" t="s">
        <v>1</v>
      </c>
      <c r="N312" s="202" t="s">
        <v>41</v>
      </c>
      <c r="O312" s="203">
        <v>0</v>
      </c>
      <c r="P312" s="203">
        <f>O312*H312</f>
        <v>0</v>
      </c>
      <c r="Q312" s="203">
        <v>0</v>
      </c>
      <c r="R312" s="203">
        <f>Q312*H312</f>
        <v>0</v>
      </c>
      <c r="S312" s="203">
        <v>0</v>
      </c>
      <c r="T312" s="204">
        <f>S312*H312</f>
        <v>0</v>
      </c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R312" s="205" t="s">
        <v>211</v>
      </c>
      <c r="AT312" s="205" t="s">
        <v>169</v>
      </c>
      <c r="AU312" s="205" t="s">
        <v>84</v>
      </c>
      <c r="AY312" s="17" t="s">
        <v>166</v>
      </c>
      <c r="BE312" s="206">
        <f>IF(N312="základní",J312,0)</f>
        <v>10814.35</v>
      </c>
      <c r="BF312" s="206">
        <f>IF(N312="snížená",J312,0)</f>
        <v>0</v>
      </c>
      <c r="BG312" s="206">
        <f>IF(N312="zákl. přenesená",J312,0)</f>
        <v>0</v>
      </c>
      <c r="BH312" s="206">
        <f>IF(N312="sníž. přenesená",J312,0)</f>
        <v>0</v>
      </c>
      <c r="BI312" s="206">
        <f>IF(N312="nulová",J312,0)</f>
        <v>0</v>
      </c>
      <c r="BJ312" s="17" t="s">
        <v>6</v>
      </c>
      <c r="BK312" s="206">
        <f>ROUND(I312*H312,2)</f>
        <v>10814.35</v>
      </c>
      <c r="BL312" s="17" t="s">
        <v>211</v>
      </c>
      <c r="BM312" s="205" t="s">
        <v>412</v>
      </c>
    </row>
    <row r="313" spans="2:63" s="12" customFormat="1" ht="20.85" customHeight="1">
      <c r="B313" s="179"/>
      <c r="C313" s="180"/>
      <c r="D313" s="181" t="s">
        <v>75</v>
      </c>
      <c r="E313" s="192" t="s">
        <v>413</v>
      </c>
      <c r="F313" s="192" t="s">
        <v>414</v>
      </c>
      <c r="G313" s="180"/>
      <c r="H313" s="180"/>
      <c r="I313" s="180"/>
      <c r="J313" s="193">
        <f>BK313</f>
        <v>25816</v>
      </c>
      <c r="K313" s="180"/>
      <c r="L313" s="184"/>
      <c r="M313" s="185"/>
      <c r="N313" s="186"/>
      <c r="O313" s="186"/>
      <c r="P313" s="187">
        <f>SUM(P314:P323)</f>
        <v>0</v>
      </c>
      <c r="Q313" s="186"/>
      <c r="R313" s="187">
        <f>SUM(R314:R323)</f>
        <v>0</v>
      </c>
      <c r="S313" s="186"/>
      <c r="T313" s="188">
        <f>SUM(T314:T323)</f>
        <v>0</v>
      </c>
      <c r="AR313" s="189" t="s">
        <v>84</v>
      </c>
      <c r="AT313" s="190" t="s">
        <v>75</v>
      </c>
      <c r="AU313" s="190" t="s">
        <v>84</v>
      </c>
      <c r="AY313" s="189" t="s">
        <v>166</v>
      </c>
      <c r="BK313" s="191">
        <f>SUM(BK314:BK323)</f>
        <v>25816</v>
      </c>
    </row>
    <row r="314" spans="1:65" s="2" customFormat="1" ht="33" customHeight="1">
      <c r="A314" s="31"/>
      <c r="B314" s="32"/>
      <c r="C314" s="194" t="s">
        <v>415</v>
      </c>
      <c r="D314" s="194" t="s">
        <v>169</v>
      </c>
      <c r="E314" s="195" t="s">
        <v>416</v>
      </c>
      <c r="F314" s="196" t="s">
        <v>417</v>
      </c>
      <c r="G314" s="197" t="s">
        <v>183</v>
      </c>
      <c r="H314" s="198">
        <v>2</v>
      </c>
      <c r="I314" s="199">
        <v>7394</v>
      </c>
      <c r="J314" s="199">
        <f>ROUND(I314*H314,2)</f>
        <v>14788</v>
      </c>
      <c r="K314" s="200"/>
      <c r="L314" s="36"/>
      <c r="M314" s="201" t="s">
        <v>1</v>
      </c>
      <c r="N314" s="202" t="s">
        <v>41</v>
      </c>
      <c r="O314" s="203">
        <v>0</v>
      </c>
      <c r="P314" s="203">
        <f>O314*H314</f>
        <v>0</v>
      </c>
      <c r="Q314" s="203">
        <v>0</v>
      </c>
      <c r="R314" s="203">
        <f>Q314*H314</f>
        <v>0</v>
      </c>
      <c r="S314" s="203">
        <v>0</v>
      </c>
      <c r="T314" s="204">
        <f>S314*H314</f>
        <v>0</v>
      </c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R314" s="205" t="s">
        <v>211</v>
      </c>
      <c r="AT314" s="205" t="s">
        <v>169</v>
      </c>
      <c r="AU314" s="205" t="s">
        <v>167</v>
      </c>
      <c r="AY314" s="17" t="s">
        <v>166</v>
      </c>
      <c r="BE314" s="206">
        <f>IF(N314="základní",J314,0)</f>
        <v>14788</v>
      </c>
      <c r="BF314" s="206">
        <f>IF(N314="snížená",J314,0)</f>
        <v>0</v>
      </c>
      <c r="BG314" s="206">
        <f>IF(N314="zákl. přenesená",J314,0)</f>
        <v>0</v>
      </c>
      <c r="BH314" s="206">
        <f>IF(N314="sníž. přenesená",J314,0)</f>
        <v>0</v>
      </c>
      <c r="BI314" s="206">
        <f>IF(N314="nulová",J314,0)</f>
        <v>0</v>
      </c>
      <c r="BJ314" s="17" t="s">
        <v>6</v>
      </c>
      <c r="BK314" s="206">
        <f>ROUND(I314*H314,2)</f>
        <v>14788</v>
      </c>
      <c r="BL314" s="17" t="s">
        <v>211</v>
      </c>
      <c r="BM314" s="205" t="s">
        <v>418</v>
      </c>
    </row>
    <row r="315" spans="2:51" s="13" customFormat="1" ht="11.25">
      <c r="B315" s="207"/>
      <c r="C315" s="208"/>
      <c r="D315" s="209" t="s">
        <v>175</v>
      </c>
      <c r="E315" s="210" t="s">
        <v>1</v>
      </c>
      <c r="F315" s="211" t="s">
        <v>419</v>
      </c>
      <c r="G315" s="208"/>
      <c r="H315" s="210" t="s">
        <v>1</v>
      </c>
      <c r="I315" s="208"/>
      <c r="J315" s="208"/>
      <c r="K315" s="208"/>
      <c r="L315" s="212"/>
      <c r="M315" s="213"/>
      <c r="N315" s="214"/>
      <c r="O315" s="214"/>
      <c r="P315" s="214"/>
      <c r="Q315" s="214"/>
      <c r="R315" s="214"/>
      <c r="S315" s="214"/>
      <c r="T315" s="215"/>
      <c r="AT315" s="216" t="s">
        <v>175</v>
      </c>
      <c r="AU315" s="216" t="s">
        <v>167</v>
      </c>
      <c r="AV315" s="13" t="s">
        <v>6</v>
      </c>
      <c r="AW315" s="13" t="s">
        <v>32</v>
      </c>
      <c r="AX315" s="13" t="s">
        <v>76</v>
      </c>
      <c r="AY315" s="216" t="s">
        <v>166</v>
      </c>
    </row>
    <row r="316" spans="2:51" s="13" customFormat="1" ht="11.25">
      <c r="B316" s="207"/>
      <c r="C316" s="208"/>
      <c r="D316" s="209" t="s">
        <v>175</v>
      </c>
      <c r="E316" s="210" t="s">
        <v>1</v>
      </c>
      <c r="F316" s="211" t="s">
        <v>420</v>
      </c>
      <c r="G316" s="208"/>
      <c r="H316" s="210" t="s">
        <v>1</v>
      </c>
      <c r="I316" s="208"/>
      <c r="J316" s="208"/>
      <c r="K316" s="208"/>
      <c r="L316" s="212"/>
      <c r="M316" s="213"/>
      <c r="N316" s="214"/>
      <c r="O316" s="214"/>
      <c r="P316" s="214"/>
      <c r="Q316" s="214"/>
      <c r="R316" s="214"/>
      <c r="S316" s="214"/>
      <c r="T316" s="215"/>
      <c r="AT316" s="216" t="s">
        <v>175</v>
      </c>
      <c r="AU316" s="216" t="s">
        <v>167</v>
      </c>
      <c r="AV316" s="13" t="s">
        <v>6</v>
      </c>
      <c r="AW316" s="13" t="s">
        <v>32</v>
      </c>
      <c r="AX316" s="13" t="s">
        <v>76</v>
      </c>
      <c r="AY316" s="216" t="s">
        <v>166</v>
      </c>
    </row>
    <row r="317" spans="2:51" s="14" customFormat="1" ht="11.25">
      <c r="B317" s="217"/>
      <c r="C317" s="218"/>
      <c r="D317" s="209" t="s">
        <v>175</v>
      </c>
      <c r="E317" s="219" t="s">
        <v>1</v>
      </c>
      <c r="F317" s="220" t="s">
        <v>84</v>
      </c>
      <c r="G317" s="218"/>
      <c r="H317" s="221">
        <v>2</v>
      </c>
      <c r="I317" s="218"/>
      <c r="J317" s="218"/>
      <c r="K317" s="218"/>
      <c r="L317" s="222"/>
      <c r="M317" s="223"/>
      <c r="N317" s="224"/>
      <c r="O317" s="224"/>
      <c r="P317" s="224"/>
      <c r="Q317" s="224"/>
      <c r="R317" s="224"/>
      <c r="S317" s="224"/>
      <c r="T317" s="225"/>
      <c r="AT317" s="226" t="s">
        <v>175</v>
      </c>
      <c r="AU317" s="226" t="s">
        <v>167</v>
      </c>
      <c r="AV317" s="14" t="s">
        <v>84</v>
      </c>
      <c r="AW317" s="14" t="s">
        <v>32</v>
      </c>
      <c r="AX317" s="14" t="s">
        <v>76</v>
      </c>
      <c r="AY317" s="226" t="s">
        <v>166</v>
      </c>
    </row>
    <row r="318" spans="2:51" s="15" customFormat="1" ht="11.25">
      <c r="B318" s="227"/>
      <c r="C318" s="228"/>
      <c r="D318" s="209" t="s">
        <v>175</v>
      </c>
      <c r="E318" s="229" t="s">
        <v>1</v>
      </c>
      <c r="F318" s="230" t="s">
        <v>178</v>
      </c>
      <c r="G318" s="228"/>
      <c r="H318" s="231">
        <v>2</v>
      </c>
      <c r="I318" s="228"/>
      <c r="J318" s="228"/>
      <c r="K318" s="228"/>
      <c r="L318" s="232"/>
      <c r="M318" s="233"/>
      <c r="N318" s="234"/>
      <c r="O318" s="234"/>
      <c r="P318" s="234"/>
      <c r="Q318" s="234"/>
      <c r="R318" s="234"/>
      <c r="S318" s="234"/>
      <c r="T318" s="235"/>
      <c r="AT318" s="236" t="s">
        <v>175</v>
      </c>
      <c r="AU318" s="236" t="s">
        <v>167</v>
      </c>
      <c r="AV318" s="15" t="s">
        <v>173</v>
      </c>
      <c r="AW318" s="15" t="s">
        <v>4</v>
      </c>
      <c r="AX318" s="15" t="s">
        <v>6</v>
      </c>
      <c r="AY318" s="236" t="s">
        <v>166</v>
      </c>
    </row>
    <row r="319" spans="1:65" s="2" customFormat="1" ht="33" customHeight="1">
      <c r="A319" s="31"/>
      <c r="B319" s="32"/>
      <c r="C319" s="194" t="s">
        <v>421</v>
      </c>
      <c r="D319" s="194" t="s">
        <v>169</v>
      </c>
      <c r="E319" s="195" t="s">
        <v>422</v>
      </c>
      <c r="F319" s="196" t="s">
        <v>423</v>
      </c>
      <c r="G319" s="197" t="s">
        <v>183</v>
      </c>
      <c r="H319" s="198">
        <v>2</v>
      </c>
      <c r="I319" s="199">
        <v>5514</v>
      </c>
      <c r="J319" s="199">
        <f>ROUND(I319*H319,2)</f>
        <v>11028</v>
      </c>
      <c r="K319" s="200"/>
      <c r="L319" s="36"/>
      <c r="M319" s="201" t="s">
        <v>1</v>
      </c>
      <c r="N319" s="202" t="s">
        <v>41</v>
      </c>
      <c r="O319" s="203">
        <v>0</v>
      </c>
      <c r="P319" s="203">
        <f>O319*H319</f>
        <v>0</v>
      </c>
      <c r="Q319" s="203">
        <v>0</v>
      </c>
      <c r="R319" s="203">
        <f>Q319*H319</f>
        <v>0</v>
      </c>
      <c r="S319" s="203">
        <v>0</v>
      </c>
      <c r="T319" s="204">
        <f>S319*H319</f>
        <v>0</v>
      </c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R319" s="205" t="s">
        <v>211</v>
      </c>
      <c r="AT319" s="205" t="s">
        <v>169</v>
      </c>
      <c r="AU319" s="205" t="s">
        <v>167</v>
      </c>
      <c r="AY319" s="17" t="s">
        <v>166</v>
      </c>
      <c r="BE319" s="206">
        <f>IF(N319="základní",J319,0)</f>
        <v>11028</v>
      </c>
      <c r="BF319" s="206">
        <f>IF(N319="snížená",J319,0)</f>
        <v>0</v>
      </c>
      <c r="BG319" s="206">
        <f>IF(N319="zákl. přenesená",J319,0)</f>
        <v>0</v>
      </c>
      <c r="BH319" s="206">
        <f>IF(N319="sníž. přenesená",J319,0)</f>
        <v>0</v>
      </c>
      <c r="BI319" s="206">
        <f>IF(N319="nulová",J319,0)</f>
        <v>0</v>
      </c>
      <c r="BJ319" s="17" t="s">
        <v>6</v>
      </c>
      <c r="BK319" s="206">
        <f>ROUND(I319*H319,2)</f>
        <v>11028</v>
      </c>
      <c r="BL319" s="17" t="s">
        <v>211</v>
      </c>
      <c r="BM319" s="205" t="s">
        <v>424</v>
      </c>
    </row>
    <row r="320" spans="2:51" s="13" customFormat="1" ht="11.25">
      <c r="B320" s="207"/>
      <c r="C320" s="208"/>
      <c r="D320" s="209" t="s">
        <v>175</v>
      </c>
      <c r="E320" s="210" t="s">
        <v>1</v>
      </c>
      <c r="F320" s="211" t="s">
        <v>419</v>
      </c>
      <c r="G320" s="208"/>
      <c r="H320" s="210" t="s">
        <v>1</v>
      </c>
      <c r="I320" s="208"/>
      <c r="J320" s="208"/>
      <c r="K320" s="208"/>
      <c r="L320" s="212"/>
      <c r="M320" s="213"/>
      <c r="N320" s="214"/>
      <c r="O320" s="214"/>
      <c r="P320" s="214"/>
      <c r="Q320" s="214"/>
      <c r="R320" s="214"/>
      <c r="S320" s="214"/>
      <c r="T320" s="215"/>
      <c r="AT320" s="216" t="s">
        <v>175</v>
      </c>
      <c r="AU320" s="216" t="s">
        <v>167</v>
      </c>
      <c r="AV320" s="13" t="s">
        <v>6</v>
      </c>
      <c r="AW320" s="13" t="s">
        <v>32</v>
      </c>
      <c r="AX320" s="13" t="s">
        <v>76</v>
      </c>
      <c r="AY320" s="216" t="s">
        <v>166</v>
      </c>
    </row>
    <row r="321" spans="2:51" s="13" customFormat="1" ht="11.25">
      <c r="B321" s="207"/>
      <c r="C321" s="208"/>
      <c r="D321" s="209" t="s">
        <v>175</v>
      </c>
      <c r="E321" s="210" t="s">
        <v>1</v>
      </c>
      <c r="F321" s="211" t="s">
        <v>425</v>
      </c>
      <c r="G321" s="208"/>
      <c r="H321" s="210" t="s">
        <v>1</v>
      </c>
      <c r="I321" s="208"/>
      <c r="J321" s="208"/>
      <c r="K321" s="208"/>
      <c r="L321" s="212"/>
      <c r="M321" s="213"/>
      <c r="N321" s="214"/>
      <c r="O321" s="214"/>
      <c r="P321" s="214"/>
      <c r="Q321" s="214"/>
      <c r="R321" s="214"/>
      <c r="S321" s="214"/>
      <c r="T321" s="215"/>
      <c r="AT321" s="216" t="s">
        <v>175</v>
      </c>
      <c r="AU321" s="216" t="s">
        <v>167</v>
      </c>
      <c r="AV321" s="13" t="s">
        <v>6</v>
      </c>
      <c r="AW321" s="13" t="s">
        <v>32</v>
      </c>
      <c r="AX321" s="13" t="s">
        <v>76</v>
      </c>
      <c r="AY321" s="216" t="s">
        <v>166</v>
      </c>
    </row>
    <row r="322" spans="2:51" s="14" customFormat="1" ht="11.25">
      <c r="B322" s="217"/>
      <c r="C322" s="218"/>
      <c r="D322" s="209" t="s">
        <v>175</v>
      </c>
      <c r="E322" s="219" t="s">
        <v>1</v>
      </c>
      <c r="F322" s="220" t="s">
        <v>84</v>
      </c>
      <c r="G322" s="218"/>
      <c r="H322" s="221">
        <v>2</v>
      </c>
      <c r="I322" s="218"/>
      <c r="J322" s="218"/>
      <c r="K322" s="218"/>
      <c r="L322" s="222"/>
      <c r="M322" s="223"/>
      <c r="N322" s="224"/>
      <c r="O322" s="224"/>
      <c r="P322" s="224"/>
      <c r="Q322" s="224"/>
      <c r="R322" s="224"/>
      <c r="S322" s="224"/>
      <c r="T322" s="225"/>
      <c r="AT322" s="226" t="s">
        <v>175</v>
      </c>
      <c r="AU322" s="226" t="s">
        <v>167</v>
      </c>
      <c r="AV322" s="14" t="s">
        <v>84</v>
      </c>
      <c r="AW322" s="14" t="s">
        <v>32</v>
      </c>
      <c r="AX322" s="14" t="s">
        <v>76</v>
      </c>
      <c r="AY322" s="226" t="s">
        <v>166</v>
      </c>
    </row>
    <row r="323" spans="2:51" s="15" customFormat="1" ht="11.25">
      <c r="B323" s="227"/>
      <c r="C323" s="228"/>
      <c r="D323" s="209" t="s">
        <v>175</v>
      </c>
      <c r="E323" s="229" t="s">
        <v>1</v>
      </c>
      <c r="F323" s="230" t="s">
        <v>178</v>
      </c>
      <c r="G323" s="228"/>
      <c r="H323" s="231">
        <v>2</v>
      </c>
      <c r="I323" s="228"/>
      <c r="J323" s="228"/>
      <c r="K323" s="228"/>
      <c r="L323" s="232"/>
      <c r="M323" s="233"/>
      <c r="N323" s="234"/>
      <c r="O323" s="234"/>
      <c r="P323" s="234"/>
      <c r="Q323" s="234"/>
      <c r="R323" s="234"/>
      <c r="S323" s="234"/>
      <c r="T323" s="235"/>
      <c r="AT323" s="236" t="s">
        <v>175</v>
      </c>
      <c r="AU323" s="236" t="s">
        <v>167</v>
      </c>
      <c r="AV323" s="15" t="s">
        <v>173</v>
      </c>
      <c r="AW323" s="15" t="s">
        <v>4</v>
      </c>
      <c r="AX323" s="15" t="s">
        <v>6</v>
      </c>
      <c r="AY323" s="236" t="s">
        <v>166</v>
      </c>
    </row>
    <row r="324" spans="2:63" s="12" customFormat="1" ht="20.85" customHeight="1">
      <c r="B324" s="179"/>
      <c r="C324" s="180"/>
      <c r="D324" s="181" t="s">
        <v>75</v>
      </c>
      <c r="E324" s="192" t="s">
        <v>426</v>
      </c>
      <c r="F324" s="192" t="s">
        <v>427</v>
      </c>
      <c r="G324" s="180"/>
      <c r="H324" s="180"/>
      <c r="I324" s="180"/>
      <c r="J324" s="193">
        <f>BK324</f>
        <v>51.449999999999996</v>
      </c>
      <c r="K324" s="180"/>
      <c r="L324" s="184"/>
      <c r="M324" s="185"/>
      <c r="N324" s="186"/>
      <c r="O324" s="186"/>
      <c r="P324" s="187">
        <f>SUM(P325:P332)</f>
        <v>0</v>
      </c>
      <c r="Q324" s="186"/>
      <c r="R324" s="187">
        <f>SUM(R325:R332)</f>
        <v>0.007717499999999999</v>
      </c>
      <c r="S324" s="186"/>
      <c r="T324" s="188">
        <f>SUM(T325:T332)</f>
        <v>0</v>
      </c>
      <c r="AR324" s="189" t="s">
        <v>84</v>
      </c>
      <c r="AT324" s="190" t="s">
        <v>75</v>
      </c>
      <c r="AU324" s="190" t="s">
        <v>84</v>
      </c>
      <c r="AY324" s="189" t="s">
        <v>166</v>
      </c>
      <c r="BK324" s="191">
        <f>SUM(BK325:BK332)</f>
        <v>51.449999999999996</v>
      </c>
    </row>
    <row r="325" spans="1:65" s="2" customFormat="1" ht="21.75" customHeight="1">
      <c r="A325" s="31"/>
      <c r="B325" s="32"/>
      <c r="C325" s="194" t="s">
        <v>428</v>
      </c>
      <c r="D325" s="194" t="s">
        <v>169</v>
      </c>
      <c r="E325" s="195" t="s">
        <v>429</v>
      </c>
      <c r="F325" s="196" t="s">
        <v>430</v>
      </c>
      <c r="G325" s="197" t="s">
        <v>249</v>
      </c>
      <c r="H325" s="198">
        <v>43.05</v>
      </c>
      <c r="I325" s="199">
        <v>1</v>
      </c>
      <c r="J325" s="199">
        <f>ROUND(I325*H325,2)</f>
        <v>43.05</v>
      </c>
      <c r="K325" s="200"/>
      <c r="L325" s="36"/>
      <c r="M325" s="201" t="s">
        <v>1</v>
      </c>
      <c r="N325" s="202" t="s">
        <v>41</v>
      </c>
      <c r="O325" s="203">
        <v>0</v>
      </c>
      <c r="P325" s="203">
        <f>O325*H325</f>
        <v>0</v>
      </c>
      <c r="Q325" s="203">
        <v>0.00015</v>
      </c>
      <c r="R325" s="203">
        <f>Q325*H325</f>
        <v>0.006457499999999999</v>
      </c>
      <c r="S325" s="203">
        <v>0</v>
      </c>
      <c r="T325" s="204">
        <f>S325*H325</f>
        <v>0</v>
      </c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R325" s="205" t="s">
        <v>211</v>
      </c>
      <c r="AT325" s="205" t="s">
        <v>169</v>
      </c>
      <c r="AU325" s="205" t="s">
        <v>167</v>
      </c>
      <c r="AY325" s="17" t="s">
        <v>166</v>
      </c>
      <c r="BE325" s="206">
        <f>IF(N325="základní",J325,0)</f>
        <v>43.05</v>
      </c>
      <c r="BF325" s="206">
        <f>IF(N325="snížená",J325,0)</f>
        <v>0</v>
      </c>
      <c r="BG325" s="206">
        <f>IF(N325="zákl. přenesená",J325,0)</f>
        <v>0</v>
      </c>
      <c r="BH325" s="206">
        <f>IF(N325="sníž. přenesená",J325,0)</f>
        <v>0</v>
      </c>
      <c r="BI325" s="206">
        <f>IF(N325="nulová",J325,0)</f>
        <v>0</v>
      </c>
      <c r="BJ325" s="17" t="s">
        <v>6</v>
      </c>
      <c r="BK325" s="206">
        <f>ROUND(I325*H325,2)</f>
        <v>43.05</v>
      </c>
      <c r="BL325" s="17" t="s">
        <v>211</v>
      </c>
      <c r="BM325" s="205" t="s">
        <v>431</v>
      </c>
    </row>
    <row r="326" spans="2:51" s="13" customFormat="1" ht="11.25">
      <c r="B326" s="207"/>
      <c r="C326" s="208"/>
      <c r="D326" s="209" t="s">
        <v>175</v>
      </c>
      <c r="E326" s="210" t="s">
        <v>1</v>
      </c>
      <c r="F326" s="211" t="s">
        <v>432</v>
      </c>
      <c r="G326" s="208"/>
      <c r="H326" s="210" t="s">
        <v>1</v>
      </c>
      <c r="I326" s="208"/>
      <c r="J326" s="208"/>
      <c r="K326" s="208"/>
      <c r="L326" s="212"/>
      <c r="M326" s="213"/>
      <c r="N326" s="214"/>
      <c r="O326" s="214"/>
      <c r="P326" s="214"/>
      <c r="Q326" s="214"/>
      <c r="R326" s="214"/>
      <c r="S326" s="214"/>
      <c r="T326" s="215"/>
      <c r="AT326" s="216" t="s">
        <v>175</v>
      </c>
      <c r="AU326" s="216" t="s">
        <v>167</v>
      </c>
      <c r="AV326" s="13" t="s">
        <v>6</v>
      </c>
      <c r="AW326" s="13" t="s">
        <v>32</v>
      </c>
      <c r="AX326" s="13" t="s">
        <v>76</v>
      </c>
      <c r="AY326" s="216" t="s">
        <v>166</v>
      </c>
    </row>
    <row r="327" spans="2:51" s="14" customFormat="1" ht="11.25">
      <c r="B327" s="217"/>
      <c r="C327" s="218"/>
      <c r="D327" s="209" t="s">
        <v>175</v>
      </c>
      <c r="E327" s="219" t="s">
        <v>1</v>
      </c>
      <c r="F327" s="220" t="s">
        <v>433</v>
      </c>
      <c r="G327" s="218"/>
      <c r="H327" s="221">
        <v>43.05</v>
      </c>
      <c r="I327" s="218"/>
      <c r="J327" s="218"/>
      <c r="K327" s="218"/>
      <c r="L327" s="222"/>
      <c r="M327" s="223"/>
      <c r="N327" s="224"/>
      <c r="O327" s="224"/>
      <c r="P327" s="224"/>
      <c r="Q327" s="224"/>
      <c r="R327" s="224"/>
      <c r="S327" s="224"/>
      <c r="T327" s="225"/>
      <c r="AT327" s="226" t="s">
        <v>175</v>
      </c>
      <c r="AU327" s="226" t="s">
        <v>167</v>
      </c>
      <c r="AV327" s="14" t="s">
        <v>84</v>
      </c>
      <c r="AW327" s="14" t="s">
        <v>32</v>
      </c>
      <c r="AX327" s="14" t="s">
        <v>76</v>
      </c>
      <c r="AY327" s="226" t="s">
        <v>166</v>
      </c>
    </row>
    <row r="328" spans="2:51" s="15" customFormat="1" ht="11.25">
      <c r="B328" s="227"/>
      <c r="C328" s="228"/>
      <c r="D328" s="209" t="s">
        <v>175</v>
      </c>
      <c r="E328" s="229" t="s">
        <v>1</v>
      </c>
      <c r="F328" s="230" t="s">
        <v>178</v>
      </c>
      <c r="G328" s="228"/>
      <c r="H328" s="231">
        <v>43.05</v>
      </c>
      <c r="I328" s="228"/>
      <c r="J328" s="228"/>
      <c r="K328" s="228"/>
      <c r="L328" s="232"/>
      <c r="M328" s="233"/>
      <c r="N328" s="234"/>
      <c r="O328" s="234"/>
      <c r="P328" s="234"/>
      <c r="Q328" s="234"/>
      <c r="R328" s="234"/>
      <c r="S328" s="234"/>
      <c r="T328" s="235"/>
      <c r="AT328" s="236" t="s">
        <v>175</v>
      </c>
      <c r="AU328" s="236" t="s">
        <v>167</v>
      </c>
      <c r="AV328" s="15" t="s">
        <v>173</v>
      </c>
      <c r="AW328" s="15" t="s">
        <v>4</v>
      </c>
      <c r="AX328" s="15" t="s">
        <v>6</v>
      </c>
      <c r="AY328" s="236" t="s">
        <v>166</v>
      </c>
    </row>
    <row r="329" spans="1:65" s="2" customFormat="1" ht="21.75" customHeight="1">
      <c r="A329" s="31"/>
      <c r="B329" s="32"/>
      <c r="C329" s="194" t="s">
        <v>434</v>
      </c>
      <c r="D329" s="194" t="s">
        <v>169</v>
      </c>
      <c r="E329" s="195" t="s">
        <v>435</v>
      </c>
      <c r="F329" s="196" t="s">
        <v>436</v>
      </c>
      <c r="G329" s="197" t="s">
        <v>249</v>
      </c>
      <c r="H329" s="198">
        <v>8.4</v>
      </c>
      <c r="I329" s="199">
        <v>1</v>
      </c>
      <c r="J329" s="199">
        <f>ROUND(I329*H329,2)</f>
        <v>8.4</v>
      </c>
      <c r="K329" s="200"/>
      <c r="L329" s="36"/>
      <c r="M329" s="201" t="s">
        <v>1</v>
      </c>
      <c r="N329" s="202" t="s">
        <v>41</v>
      </c>
      <c r="O329" s="203">
        <v>0</v>
      </c>
      <c r="P329" s="203">
        <f>O329*H329</f>
        <v>0</v>
      </c>
      <c r="Q329" s="203">
        <v>0.00015</v>
      </c>
      <c r="R329" s="203">
        <f>Q329*H329</f>
        <v>0.0012599999999999998</v>
      </c>
      <c r="S329" s="203">
        <v>0</v>
      </c>
      <c r="T329" s="204">
        <f>S329*H329</f>
        <v>0</v>
      </c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R329" s="205" t="s">
        <v>211</v>
      </c>
      <c r="AT329" s="205" t="s">
        <v>169</v>
      </c>
      <c r="AU329" s="205" t="s">
        <v>167</v>
      </c>
      <c r="AY329" s="17" t="s">
        <v>166</v>
      </c>
      <c r="BE329" s="206">
        <f>IF(N329="základní",J329,0)</f>
        <v>8.4</v>
      </c>
      <c r="BF329" s="206">
        <f>IF(N329="snížená",J329,0)</f>
        <v>0</v>
      </c>
      <c r="BG329" s="206">
        <f>IF(N329="zákl. přenesená",J329,0)</f>
        <v>0</v>
      </c>
      <c r="BH329" s="206">
        <f>IF(N329="sníž. přenesená",J329,0)</f>
        <v>0</v>
      </c>
      <c r="BI329" s="206">
        <f>IF(N329="nulová",J329,0)</f>
        <v>0</v>
      </c>
      <c r="BJ329" s="17" t="s">
        <v>6</v>
      </c>
      <c r="BK329" s="206">
        <f>ROUND(I329*H329,2)</f>
        <v>8.4</v>
      </c>
      <c r="BL329" s="17" t="s">
        <v>211</v>
      </c>
      <c r="BM329" s="205" t="s">
        <v>437</v>
      </c>
    </row>
    <row r="330" spans="2:51" s="13" customFormat="1" ht="11.25">
      <c r="B330" s="207"/>
      <c r="C330" s="208"/>
      <c r="D330" s="209" t="s">
        <v>175</v>
      </c>
      <c r="E330" s="210" t="s">
        <v>1</v>
      </c>
      <c r="F330" s="211" t="s">
        <v>432</v>
      </c>
      <c r="G330" s="208"/>
      <c r="H330" s="210" t="s">
        <v>1</v>
      </c>
      <c r="I330" s="208"/>
      <c r="J330" s="208"/>
      <c r="K330" s="208"/>
      <c r="L330" s="212"/>
      <c r="M330" s="213"/>
      <c r="N330" s="214"/>
      <c r="O330" s="214"/>
      <c r="P330" s="214"/>
      <c r="Q330" s="214"/>
      <c r="R330" s="214"/>
      <c r="S330" s="214"/>
      <c r="T330" s="215"/>
      <c r="AT330" s="216" t="s">
        <v>175</v>
      </c>
      <c r="AU330" s="216" t="s">
        <v>167</v>
      </c>
      <c r="AV330" s="13" t="s">
        <v>6</v>
      </c>
      <c r="AW330" s="13" t="s">
        <v>32</v>
      </c>
      <c r="AX330" s="13" t="s">
        <v>76</v>
      </c>
      <c r="AY330" s="216" t="s">
        <v>166</v>
      </c>
    </row>
    <row r="331" spans="2:51" s="14" customFormat="1" ht="11.25">
      <c r="B331" s="217"/>
      <c r="C331" s="218"/>
      <c r="D331" s="209" t="s">
        <v>175</v>
      </c>
      <c r="E331" s="219" t="s">
        <v>1</v>
      </c>
      <c r="F331" s="220" t="s">
        <v>438</v>
      </c>
      <c r="G331" s="218"/>
      <c r="H331" s="221">
        <v>8.4</v>
      </c>
      <c r="I331" s="218"/>
      <c r="J331" s="218"/>
      <c r="K331" s="218"/>
      <c r="L331" s="222"/>
      <c r="M331" s="223"/>
      <c r="N331" s="224"/>
      <c r="O331" s="224"/>
      <c r="P331" s="224"/>
      <c r="Q331" s="224"/>
      <c r="R331" s="224"/>
      <c r="S331" s="224"/>
      <c r="T331" s="225"/>
      <c r="AT331" s="226" t="s">
        <v>175</v>
      </c>
      <c r="AU331" s="226" t="s">
        <v>167</v>
      </c>
      <c r="AV331" s="14" t="s">
        <v>84</v>
      </c>
      <c r="AW331" s="14" t="s">
        <v>32</v>
      </c>
      <c r="AX331" s="14" t="s">
        <v>76</v>
      </c>
      <c r="AY331" s="226" t="s">
        <v>166</v>
      </c>
    </row>
    <row r="332" spans="2:51" s="15" customFormat="1" ht="11.25">
      <c r="B332" s="227"/>
      <c r="C332" s="228"/>
      <c r="D332" s="209" t="s">
        <v>175</v>
      </c>
      <c r="E332" s="229" t="s">
        <v>1</v>
      </c>
      <c r="F332" s="230" t="s">
        <v>178</v>
      </c>
      <c r="G332" s="228"/>
      <c r="H332" s="231">
        <v>8.4</v>
      </c>
      <c r="I332" s="228"/>
      <c r="J332" s="228"/>
      <c r="K332" s="228"/>
      <c r="L332" s="232"/>
      <c r="M332" s="233"/>
      <c r="N332" s="234"/>
      <c r="O332" s="234"/>
      <c r="P332" s="234"/>
      <c r="Q332" s="234"/>
      <c r="R332" s="234"/>
      <c r="S332" s="234"/>
      <c r="T332" s="235"/>
      <c r="AT332" s="236" t="s">
        <v>175</v>
      </c>
      <c r="AU332" s="236" t="s">
        <v>167</v>
      </c>
      <c r="AV332" s="15" t="s">
        <v>173</v>
      </c>
      <c r="AW332" s="15" t="s">
        <v>4</v>
      </c>
      <c r="AX332" s="15" t="s">
        <v>6</v>
      </c>
      <c r="AY332" s="236" t="s">
        <v>166</v>
      </c>
    </row>
    <row r="333" spans="2:63" s="12" customFormat="1" ht="20.85" customHeight="1">
      <c r="B333" s="179"/>
      <c r="C333" s="180"/>
      <c r="D333" s="181" t="s">
        <v>75</v>
      </c>
      <c r="E333" s="192" t="s">
        <v>439</v>
      </c>
      <c r="F333" s="192" t="s">
        <v>440</v>
      </c>
      <c r="G333" s="180"/>
      <c r="H333" s="180"/>
      <c r="I333" s="180"/>
      <c r="J333" s="193">
        <f>BK333</f>
        <v>1055640</v>
      </c>
      <c r="K333" s="180"/>
      <c r="L333" s="184"/>
      <c r="M333" s="185"/>
      <c r="N333" s="186"/>
      <c r="O333" s="186"/>
      <c r="P333" s="187">
        <f>SUM(P334:P341)</f>
        <v>0</v>
      </c>
      <c r="Q333" s="186"/>
      <c r="R333" s="187">
        <f>SUM(R334:R341)</f>
        <v>0</v>
      </c>
      <c r="S333" s="186"/>
      <c r="T333" s="188">
        <f>SUM(T334:T341)</f>
        <v>0</v>
      </c>
      <c r="AR333" s="189" t="s">
        <v>84</v>
      </c>
      <c r="AT333" s="190" t="s">
        <v>75</v>
      </c>
      <c r="AU333" s="190" t="s">
        <v>84</v>
      </c>
      <c r="AY333" s="189" t="s">
        <v>166</v>
      </c>
      <c r="BK333" s="191">
        <f>SUM(BK334:BK341)</f>
        <v>1055640</v>
      </c>
    </row>
    <row r="334" spans="1:65" s="2" customFormat="1" ht="55.5" customHeight="1">
      <c r="A334" s="31"/>
      <c r="B334" s="32"/>
      <c r="C334" s="194" t="s">
        <v>441</v>
      </c>
      <c r="D334" s="194" t="s">
        <v>169</v>
      </c>
      <c r="E334" s="195" t="s">
        <v>442</v>
      </c>
      <c r="F334" s="196" t="s">
        <v>443</v>
      </c>
      <c r="G334" s="197" t="s">
        <v>183</v>
      </c>
      <c r="H334" s="198">
        <v>1</v>
      </c>
      <c r="I334" s="199">
        <v>615467</v>
      </c>
      <c r="J334" s="199">
        <f>ROUND(I334*H334,2)</f>
        <v>615467</v>
      </c>
      <c r="K334" s="200"/>
      <c r="L334" s="36"/>
      <c r="M334" s="201" t="s">
        <v>1</v>
      </c>
      <c r="N334" s="202" t="s">
        <v>41</v>
      </c>
      <c r="O334" s="203">
        <v>0</v>
      </c>
      <c r="P334" s="203">
        <f>O334*H334</f>
        <v>0</v>
      </c>
      <c r="Q334" s="203">
        <v>0</v>
      </c>
      <c r="R334" s="203">
        <f>Q334*H334</f>
        <v>0</v>
      </c>
      <c r="S334" s="203">
        <v>0</v>
      </c>
      <c r="T334" s="204">
        <f>S334*H334</f>
        <v>0</v>
      </c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R334" s="205" t="s">
        <v>211</v>
      </c>
      <c r="AT334" s="205" t="s">
        <v>169</v>
      </c>
      <c r="AU334" s="205" t="s">
        <v>167</v>
      </c>
      <c r="AY334" s="17" t="s">
        <v>166</v>
      </c>
      <c r="BE334" s="206">
        <f>IF(N334="základní",J334,0)</f>
        <v>615467</v>
      </c>
      <c r="BF334" s="206">
        <f>IF(N334="snížená",J334,0)</f>
        <v>0</v>
      </c>
      <c r="BG334" s="206">
        <f>IF(N334="zákl. přenesená",J334,0)</f>
        <v>0</v>
      </c>
      <c r="BH334" s="206">
        <f>IF(N334="sníž. přenesená",J334,0)</f>
        <v>0</v>
      </c>
      <c r="BI334" s="206">
        <f>IF(N334="nulová",J334,0)</f>
        <v>0</v>
      </c>
      <c r="BJ334" s="17" t="s">
        <v>6</v>
      </c>
      <c r="BK334" s="206">
        <f>ROUND(I334*H334,2)</f>
        <v>615467</v>
      </c>
      <c r="BL334" s="17" t="s">
        <v>211</v>
      </c>
      <c r="BM334" s="205" t="s">
        <v>444</v>
      </c>
    </row>
    <row r="335" spans="2:51" s="13" customFormat="1" ht="11.25">
      <c r="B335" s="207"/>
      <c r="C335" s="208"/>
      <c r="D335" s="209" t="s">
        <v>175</v>
      </c>
      <c r="E335" s="210" t="s">
        <v>1</v>
      </c>
      <c r="F335" s="211" t="s">
        <v>445</v>
      </c>
      <c r="G335" s="208"/>
      <c r="H335" s="210" t="s">
        <v>1</v>
      </c>
      <c r="I335" s="208"/>
      <c r="J335" s="208"/>
      <c r="K335" s="208"/>
      <c r="L335" s="212"/>
      <c r="M335" s="213"/>
      <c r="N335" s="214"/>
      <c r="O335" s="214"/>
      <c r="P335" s="214"/>
      <c r="Q335" s="214"/>
      <c r="R335" s="214"/>
      <c r="S335" s="214"/>
      <c r="T335" s="215"/>
      <c r="AT335" s="216" t="s">
        <v>175</v>
      </c>
      <c r="AU335" s="216" t="s">
        <v>167</v>
      </c>
      <c r="AV335" s="13" t="s">
        <v>6</v>
      </c>
      <c r="AW335" s="13" t="s">
        <v>32</v>
      </c>
      <c r="AX335" s="13" t="s">
        <v>76</v>
      </c>
      <c r="AY335" s="216" t="s">
        <v>166</v>
      </c>
    </row>
    <row r="336" spans="2:51" s="14" customFormat="1" ht="11.25">
      <c r="B336" s="217"/>
      <c r="C336" s="218"/>
      <c r="D336" s="209" t="s">
        <v>175</v>
      </c>
      <c r="E336" s="219" t="s">
        <v>1</v>
      </c>
      <c r="F336" s="220" t="s">
        <v>6</v>
      </c>
      <c r="G336" s="218"/>
      <c r="H336" s="221">
        <v>1</v>
      </c>
      <c r="I336" s="218"/>
      <c r="J336" s="218"/>
      <c r="K336" s="218"/>
      <c r="L336" s="222"/>
      <c r="M336" s="223"/>
      <c r="N336" s="224"/>
      <c r="O336" s="224"/>
      <c r="P336" s="224"/>
      <c r="Q336" s="224"/>
      <c r="R336" s="224"/>
      <c r="S336" s="224"/>
      <c r="T336" s="225"/>
      <c r="AT336" s="226" t="s">
        <v>175</v>
      </c>
      <c r="AU336" s="226" t="s">
        <v>167</v>
      </c>
      <c r="AV336" s="14" t="s">
        <v>84</v>
      </c>
      <c r="AW336" s="14" t="s">
        <v>32</v>
      </c>
      <c r="AX336" s="14" t="s">
        <v>76</v>
      </c>
      <c r="AY336" s="226" t="s">
        <v>166</v>
      </c>
    </row>
    <row r="337" spans="2:51" s="15" customFormat="1" ht="11.25">
      <c r="B337" s="227"/>
      <c r="C337" s="228"/>
      <c r="D337" s="209" t="s">
        <v>175</v>
      </c>
      <c r="E337" s="229" t="s">
        <v>1</v>
      </c>
      <c r="F337" s="230" t="s">
        <v>178</v>
      </c>
      <c r="G337" s="228"/>
      <c r="H337" s="231">
        <v>1</v>
      </c>
      <c r="I337" s="228"/>
      <c r="J337" s="228"/>
      <c r="K337" s="228"/>
      <c r="L337" s="232"/>
      <c r="M337" s="233"/>
      <c r="N337" s="234"/>
      <c r="O337" s="234"/>
      <c r="P337" s="234"/>
      <c r="Q337" s="234"/>
      <c r="R337" s="234"/>
      <c r="S337" s="234"/>
      <c r="T337" s="235"/>
      <c r="AT337" s="236" t="s">
        <v>175</v>
      </c>
      <c r="AU337" s="236" t="s">
        <v>167</v>
      </c>
      <c r="AV337" s="15" t="s">
        <v>173</v>
      </c>
      <c r="AW337" s="15" t="s">
        <v>4</v>
      </c>
      <c r="AX337" s="15" t="s">
        <v>6</v>
      </c>
      <c r="AY337" s="236" t="s">
        <v>166</v>
      </c>
    </row>
    <row r="338" spans="1:65" s="2" customFormat="1" ht="55.5" customHeight="1">
      <c r="A338" s="31"/>
      <c r="B338" s="32"/>
      <c r="C338" s="194" t="s">
        <v>446</v>
      </c>
      <c r="D338" s="194" t="s">
        <v>169</v>
      </c>
      <c r="E338" s="195" t="s">
        <v>447</v>
      </c>
      <c r="F338" s="196" t="s">
        <v>448</v>
      </c>
      <c r="G338" s="197" t="s">
        <v>183</v>
      </c>
      <c r="H338" s="198">
        <v>1</v>
      </c>
      <c r="I338" s="199">
        <v>440173</v>
      </c>
      <c r="J338" s="199">
        <f>ROUND(I338*H338,2)</f>
        <v>440173</v>
      </c>
      <c r="K338" s="200"/>
      <c r="L338" s="36"/>
      <c r="M338" s="201" t="s">
        <v>1</v>
      </c>
      <c r="N338" s="202" t="s">
        <v>41</v>
      </c>
      <c r="O338" s="203">
        <v>0</v>
      </c>
      <c r="P338" s="203">
        <f>O338*H338</f>
        <v>0</v>
      </c>
      <c r="Q338" s="203">
        <v>0</v>
      </c>
      <c r="R338" s="203">
        <f>Q338*H338</f>
        <v>0</v>
      </c>
      <c r="S338" s="203">
        <v>0</v>
      </c>
      <c r="T338" s="204">
        <f>S338*H338</f>
        <v>0</v>
      </c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R338" s="205" t="s">
        <v>211</v>
      </c>
      <c r="AT338" s="205" t="s">
        <v>169</v>
      </c>
      <c r="AU338" s="205" t="s">
        <v>167</v>
      </c>
      <c r="AY338" s="17" t="s">
        <v>166</v>
      </c>
      <c r="BE338" s="206">
        <f>IF(N338="základní",J338,0)</f>
        <v>440173</v>
      </c>
      <c r="BF338" s="206">
        <f>IF(N338="snížená",J338,0)</f>
        <v>0</v>
      </c>
      <c r="BG338" s="206">
        <f>IF(N338="zákl. přenesená",J338,0)</f>
        <v>0</v>
      </c>
      <c r="BH338" s="206">
        <f>IF(N338="sníž. přenesená",J338,0)</f>
        <v>0</v>
      </c>
      <c r="BI338" s="206">
        <f>IF(N338="nulová",J338,0)</f>
        <v>0</v>
      </c>
      <c r="BJ338" s="17" t="s">
        <v>6</v>
      </c>
      <c r="BK338" s="206">
        <f>ROUND(I338*H338,2)</f>
        <v>440173</v>
      </c>
      <c r="BL338" s="17" t="s">
        <v>211</v>
      </c>
      <c r="BM338" s="205" t="s">
        <v>449</v>
      </c>
    </row>
    <row r="339" spans="2:51" s="13" customFormat="1" ht="11.25">
      <c r="B339" s="207"/>
      <c r="C339" s="208"/>
      <c r="D339" s="209" t="s">
        <v>175</v>
      </c>
      <c r="E339" s="210" t="s">
        <v>1</v>
      </c>
      <c r="F339" s="211" t="s">
        <v>445</v>
      </c>
      <c r="G339" s="208"/>
      <c r="H339" s="210" t="s">
        <v>1</v>
      </c>
      <c r="I339" s="208"/>
      <c r="J339" s="208"/>
      <c r="K339" s="208"/>
      <c r="L339" s="212"/>
      <c r="M339" s="213"/>
      <c r="N339" s="214"/>
      <c r="O339" s="214"/>
      <c r="P339" s="214"/>
      <c r="Q339" s="214"/>
      <c r="R339" s="214"/>
      <c r="S339" s="214"/>
      <c r="T339" s="215"/>
      <c r="AT339" s="216" t="s">
        <v>175</v>
      </c>
      <c r="AU339" s="216" t="s">
        <v>167</v>
      </c>
      <c r="AV339" s="13" t="s">
        <v>6</v>
      </c>
      <c r="AW339" s="13" t="s">
        <v>32</v>
      </c>
      <c r="AX339" s="13" t="s">
        <v>76</v>
      </c>
      <c r="AY339" s="216" t="s">
        <v>166</v>
      </c>
    </row>
    <row r="340" spans="2:51" s="14" customFormat="1" ht="11.25">
      <c r="B340" s="217"/>
      <c r="C340" s="218"/>
      <c r="D340" s="209" t="s">
        <v>175</v>
      </c>
      <c r="E340" s="219" t="s">
        <v>1</v>
      </c>
      <c r="F340" s="220" t="s">
        <v>6</v>
      </c>
      <c r="G340" s="218"/>
      <c r="H340" s="221">
        <v>1</v>
      </c>
      <c r="I340" s="218"/>
      <c r="J340" s="218"/>
      <c r="K340" s="218"/>
      <c r="L340" s="222"/>
      <c r="M340" s="223"/>
      <c r="N340" s="224"/>
      <c r="O340" s="224"/>
      <c r="P340" s="224"/>
      <c r="Q340" s="224"/>
      <c r="R340" s="224"/>
      <c r="S340" s="224"/>
      <c r="T340" s="225"/>
      <c r="AT340" s="226" t="s">
        <v>175</v>
      </c>
      <c r="AU340" s="226" t="s">
        <v>167</v>
      </c>
      <c r="AV340" s="14" t="s">
        <v>84</v>
      </c>
      <c r="AW340" s="14" t="s">
        <v>32</v>
      </c>
      <c r="AX340" s="14" t="s">
        <v>76</v>
      </c>
      <c r="AY340" s="226" t="s">
        <v>166</v>
      </c>
    </row>
    <row r="341" spans="2:51" s="15" customFormat="1" ht="11.25">
      <c r="B341" s="227"/>
      <c r="C341" s="228"/>
      <c r="D341" s="209" t="s">
        <v>175</v>
      </c>
      <c r="E341" s="229" t="s">
        <v>1</v>
      </c>
      <c r="F341" s="230" t="s">
        <v>178</v>
      </c>
      <c r="G341" s="228"/>
      <c r="H341" s="231">
        <v>1</v>
      </c>
      <c r="I341" s="228"/>
      <c r="J341" s="228"/>
      <c r="K341" s="228"/>
      <c r="L341" s="232"/>
      <c r="M341" s="233"/>
      <c r="N341" s="234"/>
      <c r="O341" s="234"/>
      <c r="P341" s="234"/>
      <c r="Q341" s="234"/>
      <c r="R341" s="234"/>
      <c r="S341" s="234"/>
      <c r="T341" s="235"/>
      <c r="AT341" s="236" t="s">
        <v>175</v>
      </c>
      <c r="AU341" s="236" t="s">
        <v>167</v>
      </c>
      <c r="AV341" s="15" t="s">
        <v>173</v>
      </c>
      <c r="AW341" s="15" t="s">
        <v>4</v>
      </c>
      <c r="AX341" s="15" t="s">
        <v>6</v>
      </c>
      <c r="AY341" s="236" t="s">
        <v>166</v>
      </c>
    </row>
    <row r="342" spans="2:63" s="12" customFormat="1" ht="22.9" customHeight="1">
      <c r="B342" s="179"/>
      <c r="C342" s="180"/>
      <c r="D342" s="181" t="s">
        <v>75</v>
      </c>
      <c r="E342" s="192" t="s">
        <v>450</v>
      </c>
      <c r="F342" s="192" t="s">
        <v>451</v>
      </c>
      <c r="G342" s="180"/>
      <c r="H342" s="180"/>
      <c r="I342" s="180"/>
      <c r="J342" s="193">
        <f>BK342</f>
        <v>11003.82</v>
      </c>
      <c r="K342" s="180"/>
      <c r="L342" s="184"/>
      <c r="M342" s="185"/>
      <c r="N342" s="186"/>
      <c r="O342" s="186"/>
      <c r="P342" s="187">
        <f>SUM(P343:P352)</f>
        <v>0</v>
      </c>
      <c r="Q342" s="186"/>
      <c r="R342" s="187">
        <f>SUM(R343:R352)</f>
        <v>0.00675</v>
      </c>
      <c r="S342" s="186"/>
      <c r="T342" s="188">
        <f>SUM(T343:T352)</f>
        <v>0.025</v>
      </c>
      <c r="AR342" s="189" t="s">
        <v>84</v>
      </c>
      <c r="AT342" s="190" t="s">
        <v>75</v>
      </c>
      <c r="AU342" s="190" t="s">
        <v>6</v>
      </c>
      <c r="AY342" s="189" t="s">
        <v>166</v>
      </c>
      <c r="BK342" s="191">
        <f>SUM(BK343:BK352)</f>
        <v>11003.82</v>
      </c>
    </row>
    <row r="343" spans="1:65" s="2" customFormat="1" ht="21.75" customHeight="1">
      <c r="A343" s="31"/>
      <c r="B343" s="32"/>
      <c r="C343" s="194" t="s">
        <v>452</v>
      </c>
      <c r="D343" s="194" t="s">
        <v>169</v>
      </c>
      <c r="E343" s="195" t="s">
        <v>453</v>
      </c>
      <c r="F343" s="196" t="s">
        <v>454</v>
      </c>
      <c r="G343" s="197" t="s">
        <v>183</v>
      </c>
      <c r="H343" s="198">
        <v>5</v>
      </c>
      <c r="I343" s="199">
        <v>418</v>
      </c>
      <c r="J343" s="199">
        <f>ROUND(I343*H343,2)</f>
        <v>2090</v>
      </c>
      <c r="K343" s="200"/>
      <c r="L343" s="36"/>
      <c r="M343" s="201" t="s">
        <v>1</v>
      </c>
      <c r="N343" s="202" t="s">
        <v>41</v>
      </c>
      <c r="O343" s="203">
        <v>0</v>
      </c>
      <c r="P343" s="203">
        <f>O343*H343</f>
        <v>0</v>
      </c>
      <c r="Q343" s="203">
        <v>0.00069</v>
      </c>
      <c r="R343" s="203">
        <f>Q343*H343</f>
        <v>0.00345</v>
      </c>
      <c r="S343" s="203">
        <v>0.005</v>
      </c>
      <c r="T343" s="204">
        <f>S343*H343</f>
        <v>0.025</v>
      </c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R343" s="205" t="s">
        <v>211</v>
      </c>
      <c r="AT343" s="205" t="s">
        <v>169</v>
      </c>
      <c r="AU343" s="205" t="s">
        <v>84</v>
      </c>
      <c r="AY343" s="17" t="s">
        <v>166</v>
      </c>
      <c r="BE343" s="206">
        <f>IF(N343="základní",J343,0)</f>
        <v>2090</v>
      </c>
      <c r="BF343" s="206">
        <f>IF(N343="snížená",J343,0)</f>
        <v>0</v>
      </c>
      <c r="BG343" s="206">
        <f>IF(N343="zákl. přenesená",J343,0)</f>
        <v>0</v>
      </c>
      <c r="BH343" s="206">
        <f>IF(N343="sníž. přenesená",J343,0)</f>
        <v>0</v>
      </c>
      <c r="BI343" s="206">
        <f>IF(N343="nulová",J343,0)</f>
        <v>0</v>
      </c>
      <c r="BJ343" s="17" t="s">
        <v>6</v>
      </c>
      <c r="BK343" s="206">
        <f>ROUND(I343*H343,2)</f>
        <v>2090</v>
      </c>
      <c r="BL343" s="17" t="s">
        <v>211</v>
      </c>
      <c r="BM343" s="205" t="s">
        <v>455</v>
      </c>
    </row>
    <row r="344" spans="2:51" s="14" customFormat="1" ht="11.25">
      <c r="B344" s="217"/>
      <c r="C344" s="218"/>
      <c r="D344" s="209" t="s">
        <v>175</v>
      </c>
      <c r="E344" s="219" t="s">
        <v>1</v>
      </c>
      <c r="F344" s="220" t="s">
        <v>202</v>
      </c>
      <c r="G344" s="218"/>
      <c r="H344" s="221">
        <v>5</v>
      </c>
      <c r="I344" s="218"/>
      <c r="J344" s="218"/>
      <c r="K344" s="218"/>
      <c r="L344" s="222"/>
      <c r="M344" s="223"/>
      <c r="N344" s="224"/>
      <c r="O344" s="224"/>
      <c r="P344" s="224"/>
      <c r="Q344" s="224"/>
      <c r="R344" s="224"/>
      <c r="S344" s="224"/>
      <c r="T344" s="225"/>
      <c r="AT344" s="226" t="s">
        <v>175</v>
      </c>
      <c r="AU344" s="226" t="s">
        <v>84</v>
      </c>
      <c r="AV344" s="14" t="s">
        <v>84</v>
      </c>
      <c r="AW344" s="14" t="s">
        <v>32</v>
      </c>
      <c r="AX344" s="14" t="s">
        <v>76</v>
      </c>
      <c r="AY344" s="226" t="s">
        <v>166</v>
      </c>
    </row>
    <row r="345" spans="2:51" s="15" customFormat="1" ht="11.25">
      <c r="B345" s="227"/>
      <c r="C345" s="228"/>
      <c r="D345" s="209" t="s">
        <v>175</v>
      </c>
      <c r="E345" s="229" t="s">
        <v>1</v>
      </c>
      <c r="F345" s="230" t="s">
        <v>178</v>
      </c>
      <c r="G345" s="228"/>
      <c r="H345" s="231">
        <v>5</v>
      </c>
      <c r="I345" s="228"/>
      <c r="J345" s="228"/>
      <c r="K345" s="228"/>
      <c r="L345" s="232"/>
      <c r="M345" s="233"/>
      <c r="N345" s="234"/>
      <c r="O345" s="234"/>
      <c r="P345" s="234"/>
      <c r="Q345" s="234"/>
      <c r="R345" s="234"/>
      <c r="S345" s="234"/>
      <c r="T345" s="235"/>
      <c r="AT345" s="236" t="s">
        <v>175</v>
      </c>
      <c r="AU345" s="236" t="s">
        <v>84</v>
      </c>
      <c r="AV345" s="15" t="s">
        <v>173</v>
      </c>
      <c r="AW345" s="15" t="s">
        <v>4</v>
      </c>
      <c r="AX345" s="15" t="s">
        <v>6</v>
      </c>
      <c r="AY345" s="236" t="s">
        <v>166</v>
      </c>
    </row>
    <row r="346" spans="1:65" s="2" customFormat="1" ht="21.75" customHeight="1">
      <c r="A346" s="31"/>
      <c r="B346" s="32"/>
      <c r="C346" s="194" t="s">
        <v>456</v>
      </c>
      <c r="D346" s="194" t="s">
        <v>169</v>
      </c>
      <c r="E346" s="195" t="s">
        <v>457</v>
      </c>
      <c r="F346" s="196" t="s">
        <v>458</v>
      </c>
      <c r="G346" s="197" t="s">
        <v>172</v>
      </c>
      <c r="H346" s="198">
        <v>110</v>
      </c>
      <c r="I346" s="199">
        <v>39</v>
      </c>
      <c r="J346" s="199">
        <f>ROUND(I346*H346,2)</f>
        <v>4290</v>
      </c>
      <c r="K346" s="200"/>
      <c r="L346" s="36"/>
      <c r="M346" s="201" t="s">
        <v>1</v>
      </c>
      <c r="N346" s="202" t="s">
        <v>41</v>
      </c>
      <c r="O346" s="203">
        <v>0</v>
      </c>
      <c r="P346" s="203">
        <f>O346*H346</f>
        <v>0</v>
      </c>
      <c r="Q346" s="203">
        <v>0</v>
      </c>
      <c r="R346" s="203">
        <f>Q346*H346</f>
        <v>0</v>
      </c>
      <c r="S346" s="203">
        <v>0</v>
      </c>
      <c r="T346" s="204">
        <f>S346*H346</f>
        <v>0</v>
      </c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R346" s="205" t="s">
        <v>211</v>
      </c>
      <c r="AT346" s="205" t="s">
        <v>169</v>
      </c>
      <c r="AU346" s="205" t="s">
        <v>84</v>
      </c>
      <c r="AY346" s="17" t="s">
        <v>166</v>
      </c>
      <c r="BE346" s="206">
        <f>IF(N346="základní",J346,0)</f>
        <v>4290</v>
      </c>
      <c r="BF346" s="206">
        <f>IF(N346="snížená",J346,0)</f>
        <v>0</v>
      </c>
      <c r="BG346" s="206">
        <f>IF(N346="zákl. přenesená",J346,0)</f>
        <v>0</v>
      </c>
      <c r="BH346" s="206">
        <f>IF(N346="sníž. přenesená",J346,0)</f>
        <v>0</v>
      </c>
      <c r="BI346" s="206">
        <f>IF(N346="nulová",J346,0)</f>
        <v>0</v>
      </c>
      <c r="BJ346" s="17" t="s">
        <v>6</v>
      </c>
      <c r="BK346" s="206">
        <f>ROUND(I346*H346,2)</f>
        <v>4290</v>
      </c>
      <c r="BL346" s="17" t="s">
        <v>211</v>
      </c>
      <c r="BM346" s="205" t="s">
        <v>459</v>
      </c>
    </row>
    <row r="347" spans="2:51" s="14" customFormat="1" ht="11.25">
      <c r="B347" s="217"/>
      <c r="C347" s="218"/>
      <c r="D347" s="209" t="s">
        <v>175</v>
      </c>
      <c r="E347" s="219" t="s">
        <v>1</v>
      </c>
      <c r="F347" s="220" t="s">
        <v>460</v>
      </c>
      <c r="G347" s="218"/>
      <c r="H347" s="221">
        <v>110</v>
      </c>
      <c r="I347" s="218"/>
      <c r="J347" s="218"/>
      <c r="K347" s="218"/>
      <c r="L347" s="222"/>
      <c r="M347" s="223"/>
      <c r="N347" s="224"/>
      <c r="O347" s="224"/>
      <c r="P347" s="224"/>
      <c r="Q347" s="224"/>
      <c r="R347" s="224"/>
      <c r="S347" s="224"/>
      <c r="T347" s="225"/>
      <c r="AT347" s="226" t="s">
        <v>175</v>
      </c>
      <c r="AU347" s="226" t="s">
        <v>84</v>
      </c>
      <c r="AV347" s="14" t="s">
        <v>84</v>
      </c>
      <c r="AW347" s="14" t="s">
        <v>32</v>
      </c>
      <c r="AX347" s="14" t="s">
        <v>76</v>
      </c>
      <c r="AY347" s="226" t="s">
        <v>166</v>
      </c>
    </row>
    <row r="348" spans="2:51" s="15" customFormat="1" ht="11.25">
      <c r="B348" s="227"/>
      <c r="C348" s="228"/>
      <c r="D348" s="209" t="s">
        <v>175</v>
      </c>
      <c r="E348" s="229" t="s">
        <v>1</v>
      </c>
      <c r="F348" s="230" t="s">
        <v>178</v>
      </c>
      <c r="G348" s="228"/>
      <c r="H348" s="231">
        <v>110</v>
      </c>
      <c r="I348" s="228"/>
      <c r="J348" s="228"/>
      <c r="K348" s="228"/>
      <c r="L348" s="232"/>
      <c r="M348" s="233"/>
      <c r="N348" s="234"/>
      <c r="O348" s="234"/>
      <c r="P348" s="234"/>
      <c r="Q348" s="234"/>
      <c r="R348" s="234"/>
      <c r="S348" s="234"/>
      <c r="T348" s="235"/>
      <c r="AT348" s="236" t="s">
        <v>175</v>
      </c>
      <c r="AU348" s="236" t="s">
        <v>84</v>
      </c>
      <c r="AV348" s="15" t="s">
        <v>173</v>
      </c>
      <c r="AW348" s="15" t="s">
        <v>4</v>
      </c>
      <c r="AX348" s="15" t="s">
        <v>6</v>
      </c>
      <c r="AY348" s="236" t="s">
        <v>166</v>
      </c>
    </row>
    <row r="349" spans="1:65" s="2" customFormat="1" ht="16.5" customHeight="1">
      <c r="A349" s="31"/>
      <c r="B349" s="32"/>
      <c r="C349" s="194" t="s">
        <v>461</v>
      </c>
      <c r="D349" s="194" t="s">
        <v>169</v>
      </c>
      <c r="E349" s="195" t="s">
        <v>462</v>
      </c>
      <c r="F349" s="196" t="s">
        <v>463</v>
      </c>
      <c r="G349" s="197" t="s">
        <v>172</v>
      </c>
      <c r="H349" s="198">
        <v>110</v>
      </c>
      <c r="I349" s="199">
        <v>42</v>
      </c>
      <c r="J349" s="199">
        <f>ROUND(I349*H349,2)</f>
        <v>4620</v>
      </c>
      <c r="K349" s="200"/>
      <c r="L349" s="36"/>
      <c r="M349" s="201" t="s">
        <v>1</v>
      </c>
      <c r="N349" s="202" t="s">
        <v>41</v>
      </c>
      <c r="O349" s="203">
        <v>0</v>
      </c>
      <c r="P349" s="203">
        <f>O349*H349</f>
        <v>0</v>
      </c>
      <c r="Q349" s="203">
        <v>3E-05</v>
      </c>
      <c r="R349" s="203">
        <f>Q349*H349</f>
        <v>0.0033</v>
      </c>
      <c r="S349" s="203">
        <v>0</v>
      </c>
      <c r="T349" s="204">
        <f>S349*H349</f>
        <v>0</v>
      </c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R349" s="205" t="s">
        <v>211</v>
      </c>
      <c r="AT349" s="205" t="s">
        <v>169</v>
      </c>
      <c r="AU349" s="205" t="s">
        <v>84</v>
      </c>
      <c r="AY349" s="17" t="s">
        <v>166</v>
      </c>
      <c r="BE349" s="206">
        <f>IF(N349="základní",J349,0)</f>
        <v>4620</v>
      </c>
      <c r="BF349" s="206">
        <f>IF(N349="snížená",J349,0)</f>
        <v>0</v>
      </c>
      <c r="BG349" s="206">
        <f>IF(N349="zákl. přenesená",J349,0)</f>
        <v>0</v>
      </c>
      <c r="BH349" s="206">
        <f>IF(N349="sníž. přenesená",J349,0)</f>
        <v>0</v>
      </c>
      <c r="BI349" s="206">
        <f>IF(N349="nulová",J349,0)</f>
        <v>0</v>
      </c>
      <c r="BJ349" s="17" t="s">
        <v>6</v>
      </c>
      <c r="BK349" s="206">
        <f>ROUND(I349*H349,2)</f>
        <v>4620</v>
      </c>
      <c r="BL349" s="17" t="s">
        <v>211</v>
      </c>
      <c r="BM349" s="205" t="s">
        <v>464</v>
      </c>
    </row>
    <row r="350" spans="2:51" s="14" customFormat="1" ht="11.25">
      <c r="B350" s="217"/>
      <c r="C350" s="218"/>
      <c r="D350" s="209" t="s">
        <v>175</v>
      </c>
      <c r="E350" s="219" t="s">
        <v>1</v>
      </c>
      <c r="F350" s="220" t="s">
        <v>460</v>
      </c>
      <c r="G350" s="218"/>
      <c r="H350" s="221">
        <v>110</v>
      </c>
      <c r="I350" s="218"/>
      <c r="J350" s="218"/>
      <c r="K350" s="218"/>
      <c r="L350" s="222"/>
      <c r="M350" s="223"/>
      <c r="N350" s="224"/>
      <c r="O350" s="224"/>
      <c r="P350" s="224"/>
      <c r="Q350" s="224"/>
      <c r="R350" s="224"/>
      <c r="S350" s="224"/>
      <c r="T350" s="225"/>
      <c r="AT350" s="226" t="s">
        <v>175</v>
      </c>
      <c r="AU350" s="226" t="s">
        <v>84</v>
      </c>
      <c r="AV350" s="14" t="s">
        <v>84</v>
      </c>
      <c r="AW350" s="14" t="s">
        <v>32</v>
      </c>
      <c r="AX350" s="14" t="s">
        <v>76</v>
      </c>
      <c r="AY350" s="226" t="s">
        <v>166</v>
      </c>
    </row>
    <row r="351" spans="2:51" s="15" customFormat="1" ht="11.25">
      <c r="B351" s="227"/>
      <c r="C351" s="228"/>
      <c r="D351" s="209" t="s">
        <v>175</v>
      </c>
      <c r="E351" s="229" t="s">
        <v>1</v>
      </c>
      <c r="F351" s="230" t="s">
        <v>178</v>
      </c>
      <c r="G351" s="228"/>
      <c r="H351" s="231">
        <v>110</v>
      </c>
      <c r="I351" s="228"/>
      <c r="J351" s="228"/>
      <c r="K351" s="228"/>
      <c r="L351" s="232"/>
      <c r="M351" s="233"/>
      <c r="N351" s="234"/>
      <c r="O351" s="234"/>
      <c r="P351" s="234"/>
      <c r="Q351" s="234"/>
      <c r="R351" s="234"/>
      <c r="S351" s="234"/>
      <c r="T351" s="235"/>
      <c r="AT351" s="236" t="s">
        <v>175</v>
      </c>
      <c r="AU351" s="236" t="s">
        <v>84</v>
      </c>
      <c r="AV351" s="15" t="s">
        <v>173</v>
      </c>
      <c r="AW351" s="15" t="s">
        <v>4</v>
      </c>
      <c r="AX351" s="15" t="s">
        <v>6</v>
      </c>
      <c r="AY351" s="236" t="s">
        <v>166</v>
      </c>
    </row>
    <row r="352" spans="1:65" s="2" customFormat="1" ht="21.75" customHeight="1">
      <c r="A352" s="31"/>
      <c r="B352" s="32"/>
      <c r="C352" s="194" t="s">
        <v>465</v>
      </c>
      <c r="D352" s="194" t="s">
        <v>169</v>
      </c>
      <c r="E352" s="195" t="s">
        <v>466</v>
      </c>
      <c r="F352" s="196" t="s">
        <v>467</v>
      </c>
      <c r="G352" s="197" t="s">
        <v>310</v>
      </c>
      <c r="H352" s="198">
        <v>0.007</v>
      </c>
      <c r="I352" s="199">
        <v>546</v>
      </c>
      <c r="J352" s="199">
        <f>ROUND(I352*H352,2)</f>
        <v>3.82</v>
      </c>
      <c r="K352" s="200"/>
      <c r="L352" s="36"/>
      <c r="M352" s="201" t="s">
        <v>1</v>
      </c>
      <c r="N352" s="202" t="s">
        <v>41</v>
      </c>
      <c r="O352" s="203">
        <v>0</v>
      </c>
      <c r="P352" s="203">
        <f>O352*H352</f>
        <v>0</v>
      </c>
      <c r="Q352" s="203">
        <v>0</v>
      </c>
      <c r="R352" s="203">
        <f>Q352*H352</f>
        <v>0</v>
      </c>
      <c r="S352" s="203">
        <v>0</v>
      </c>
      <c r="T352" s="204">
        <f>S352*H352</f>
        <v>0</v>
      </c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R352" s="205" t="s">
        <v>211</v>
      </c>
      <c r="AT352" s="205" t="s">
        <v>169</v>
      </c>
      <c r="AU352" s="205" t="s">
        <v>84</v>
      </c>
      <c r="AY352" s="17" t="s">
        <v>166</v>
      </c>
      <c r="BE352" s="206">
        <f>IF(N352="základní",J352,0)</f>
        <v>3.82</v>
      </c>
      <c r="BF352" s="206">
        <f>IF(N352="snížená",J352,0)</f>
        <v>0</v>
      </c>
      <c r="BG352" s="206">
        <f>IF(N352="zákl. přenesená",J352,0)</f>
        <v>0</v>
      </c>
      <c r="BH352" s="206">
        <f>IF(N352="sníž. přenesená",J352,0)</f>
        <v>0</v>
      </c>
      <c r="BI352" s="206">
        <f>IF(N352="nulová",J352,0)</f>
        <v>0</v>
      </c>
      <c r="BJ352" s="17" t="s">
        <v>6</v>
      </c>
      <c r="BK352" s="206">
        <f>ROUND(I352*H352,2)</f>
        <v>3.82</v>
      </c>
      <c r="BL352" s="17" t="s">
        <v>211</v>
      </c>
      <c r="BM352" s="205" t="s">
        <v>468</v>
      </c>
    </row>
    <row r="353" spans="2:63" s="12" customFormat="1" ht="22.9" customHeight="1">
      <c r="B353" s="179"/>
      <c r="C353" s="180"/>
      <c r="D353" s="181" t="s">
        <v>75</v>
      </c>
      <c r="E353" s="192" t="s">
        <v>469</v>
      </c>
      <c r="F353" s="192" t="s">
        <v>470</v>
      </c>
      <c r="G353" s="180"/>
      <c r="H353" s="180"/>
      <c r="I353" s="180"/>
      <c r="J353" s="193">
        <f>BK353</f>
        <v>28789.97</v>
      </c>
      <c r="K353" s="180"/>
      <c r="L353" s="184"/>
      <c r="M353" s="185"/>
      <c r="N353" s="186"/>
      <c r="O353" s="186"/>
      <c r="P353" s="187">
        <f>SUM(P354:P374)</f>
        <v>0</v>
      </c>
      <c r="Q353" s="186"/>
      <c r="R353" s="187">
        <f>SUM(R354:R374)</f>
        <v>0.19330799999999998</v>
      </c>
      <c r="S353" s="186"/>
      <c r="T353" s="188">
        <f>SUM(T354:T374)</f>
        <v>0.20381</v>
      </c>
      <c r="AR353" s="189" t="s">
        <v>84</v>
      </c>
      <c r="AT353" s="190" t="s">
        <v>75</v>
      </c>
      <c r="AU353" s="190" t="s">
        <v>6</v>
      </c>
      <c r="AY353" s="189" t="s">
        <v>166</v>
      </c>
      <c r="BK353" s="191">
        <f>SUM(BK354:BK374)</f>
        <v>28789.97</v>
      </c>
    </row>
    <row r="354" spans="1:65" s="2" customFormat="1" ht="21.75" customHeight="1">
      <c r="A354" s="31"/>
      <c r="B354" s="32"/>
      <c r="C354" s="194" t="s">
        <v>471</v>
      </c>
      <c r="D354" s="194" t="s">
        <v>169</v>
      </c>
      <c r="E354" s="195" t="s">
        <v>472</v>
      </c>
      <c r="F354" s="196" t="s">
        <v>473</v>
      </c>
      <c r="G354" s="197" t="s">
        <v>183</v>
      </c>
      <c r="H354" s="198">
        <v>229</v>
      </c>
      <c r="I354" s="199">
        <v>101</v>
      </c>
      <c r="J354" s="199">
        <f>ROUND(I354*H354,2)</f>
        <v>23129</v>
      </c>
      <c r="K354" s="200"/>
      <c r="L354" s="36"/>
      <c r="M354" s="201" t="s">
        <v>1</v>
      </c>
      <c r="N354" s="202" t="s">
        <v>41</v>
      </c>
      <c r="O354" s="203">
        <v>0</v>
      </c>
      <c r="P354" s="203">
        <f>O354*H354</f>
        <v>0</v>
      </c>
      <c r="Q354" s="203">
        <v>0.00021</v>
      </c>
      <c r="R354" s="203">
        <f>Q354*H354</f>
        <v>0.04809</v>
      </c>
      <c r="S354" s="203">
        <v>0.00089</v>
      </c>
      <c r="T354" s="204">
        <f>S354*H354</f>
        <v>0.20381</v>
      </c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R354" s="205" t="s">
        <v>211</v>
      </c>
      <c r="AT354" s="205" t="s">
        <v>169</v>
      </c>
      <c r="AU354" s="205" t="s">
        <v>84</v>
      </c>
      <c r="AY354" s="17" t="s">
        <v>166</v>
      </c>
      <c r="BE354" s="206">
        <f>IF(N354="základní",J354,0)</f>
        <v>23129</v>
      </c>
      <c r="BF354" s="206">
        <f>IF(N354="snížená",J354,0)</f>
        <v>0</v>
      </c>
      <c r="BG354" s="206">
        <f>IF(N354="zákl. přenesená",J354,0)</f>
        <v>0</v>
      </c>
      <c r="BH354" s="206">
        <f>IF(N354="sníž. přenesená",J354,0)</f>
        <v>0</v>
      </c>
      <c r="BI354" s="206">
        <f>IF(N354="nulová",J354,0)</f>
        <v>0</v>
      </c>
      <c r="BJ354" s="17" t="s">
        <v>6</v>
      </c>
      <c r="BK354" s="206">
        <f>ROUND(I354*H354,2)</f>
        <v>23129</v>
      </c>
      <c r="BL354" s="17" t="s">
        <v>211</v>
      </c>
      <c r="BM354" s="205" t="s">
        <v>474</v>
      </c>
    </row>
    <row r="355" spans="2:51" s="13" customFormat="1" ht="11.25">
      <c r="B355" s="207"/>
      <c r="C355" s="208"/>
      <c r="D355" s="209" t="s">
        <v>175</v>
      </c>
      <c r="E355" s="210" t="s">
        <v>1</v>
      </c>
      <c r="F355" s="211" t="s">
        <v>188</v>
      </c>
      <c r="G355" s="208"/>
      <c r="H355" s="210" t="s">
        <v>1</v>
      </c>
      <c r="I355" s="208"/>
      <c r="J355" s="208"/>
      <c r="K355" s="208"/>
      <c r="L355" s="212"/>
      <c r="M355" s="213"/>
      <c r="N355" s="214"/>
      <c r="O355" s="214"/>
      <c r="P355" s="214"/>
      <c r="Q355" s="214"/>
      <c r="R355" s="214"/>
      <c r="S355" s="214"/>
      <c r="T355" s="215"/>
      <c r="AT355" s="216" t="s">
        <v>175</v>
      </c>
      <c r="AU355" s="216" t="s">
        <v>84</v>
      </c>
      <c r="AV355" s="13" t="s">
        <v>6</v>
      </c>
      <c r="AW355" s="13" t="s">
        <v>32</v>
      </c>
      <c r="AX355" s="13" t="s">
        <v>76</v>
      </c>
      <c r="AY355" s="216" t="s">
        <v>166</v>
      </c>
    </row>
    <row r="356" spans="2:51" s="14" customFormat="1" ht="11.25">
      <c r="B356" s="217"/>
      <c r="C356" s="218"/>
      <c r="D356" s="209" t="s">
        <v>175</v>
      </c>
      <c r="E356" s="219" t="s">
        <v>1</v>
      </c>
      <c r="F356" s="220" t="s">
        <v>475</v>
      </c>
      <c r="G356" s="218"/>
      <c r="H356" s="221">
        <v>14</v>
      </c>
      <c r="I356" s="218"/>
      <c r="J356" s="218"/>
      <c r="K356" s="218"/>
      <c r="L356" s="222"/>
      <c r="M356" s="223"/>
      <c r="N356" s="224"/>
      <c r="O356" s="224"/>
      <c r="P356" s="224"/>
      <c r="Q356" s="224"/>
      <c r="R356" s="224"/>
      <c r="S356" s="224"/>
      <c r="T356" s="225"/>
      <c r="AT356" s="226" t="s">
        <v>175</v>
      </c>
      <c r="AU356" s="226" t="s">
        <v>84</v>
      </c>
      <c r="AV356" s="14" t="s">
        <v>84</v>
      </c>
      <c r="AW356" s="14" t="s">
        <v>32</v>
      </c>
      <c r="AX356" s="14" t="s">
        <v>76</v>
      </c>
      <c r="AY356" s="226" t="s">
        <v>166</v>
      </c>
    </row>
    <row r="357" spans="2:51" s="13" customFormat="1" ht="11.25">
      <c r="B357" s="207"/>
      <c r="C357" s="208"/>
      <c r="D357" s="209" t="s">
        <v>175</v>
      </c>
      <c r="E357" s="210" t="s">
        <v>1</v>
      </c>
      <c r="F357" s="211" t="s">
        <v>188</v>
      </c>
      <c r="G357" s="208"/>
      <c r="H357" s="210" t="s">
        <v>1</v>
      </c>
      <c r="I357" s="208"/>
      <c r="J357" s="208"/>
      <c r="K357" s="208"/>
      <c r="L357" s="212"/>
      <c r="M357" s="213"/>
      <c r="N357" s="214"/>
      <c r="O357" s="214"/>
      <c r="P357" s="214"/>
      <c r="Q357" s="214"/>
      <c r="R357" s="214"/>
      <c r="S357" s="214"/>
      <c r="T357" s="215"/>
      <c r="AT357" s="216" t="s">
        <v>175</v>
      </c>
      <c r="AU357" s="216" t="s">
        <v>84</v>
      </c>
      <c r="AV357" s="13" t="s">
        <v>6</v>
      </c>
      <c r="AW357" s="13" t="s">
        <v>32</v>
      </c>
      <c r="AX357" s="13" t="s">
        <v>76</v>
      </c>
      <c r="AY357" s="216" t="s">
        <v>166</v>
      </c>
    </row>
    <row r="358" spans="2:51" s="14" customFormat="1" ht="11.25">
      <c r="B358" s="217"/>
      <c r="C358" s="218"/>
      <c r="D358" s="209" t="s">
        <v>175</v>
      </c>
      <c r="E358" s="219" t="s">
        <v>1</v>
      </c>
      <c r="F358" s="220" t="s">
        <v>475</v>
      </c>
      <c r="G358" s="218"/>
      <c r="H358" s="221">
        <v>14</v>
      </c>
      <c r="I358" s="218"/>
      <c r="J358" s="218"/>
      <c r="K358" s="218"/>
      <c r="L358" s="222"/>
      <c r="M358" s="223"/>
      <c r="N358" s="224"/>
      <c r="O358" s="224"/>
      <c r="P358" s="224"/>
      <c r="Q358" s="224"/>
      <c r="R358" s="224"/>
      <c r="S358" s="224"/>
      <c r="T358" s="225"/>
      <c r="AT358" s="226" t="s">
        <v>175</v>
      </c>
      <c r="AU358" s="226" t="s">
        <v>84</v>
      </c>
      <c r="AV358" s="14" t="s">
        <v>84</v>
      </c>
      <c r="AW358" s="14" t="s">
        <v>32</v>
      </c>
      <c r="AX358" s="14" t="s">
        <v>76</v>
      </c>
      <c r="AY358" s="226" t="s">
        <v>166</v>
      </c>
    </row>
    <row r="359" spans="2:51" s="13" customFormat="1" ht="11.25">
      <c r="B359" s="207"/>
      <c r="C359" s="208"/>
      <c r="D359" s="209" t="s">
        <v>175</v>
      </c>
      <c r="E359" s="210" t="s">
        <v>1</v>
      </c>
      <c r="F359" s="211" t="s">
        <v>176</v>
      </c>
      <c r="G359" s="208"/>
      <c r="H359" s="210" t="s">
        <v>1</v>
      </c>
      <c r="I359" s="208"/>
      <c r="J359" s="208"/>
      <c r="K359" s="208"/>
      <c r="L359" s="212"/>
      <c r="M359" s="213"/>
      <c r="N359" s="214"/>
      <c r="O359" s="214"/>
      <c r="P359" s="214"/>
      <c r="Q359" s="214"/>
      <c r="R359" s="214"/>
      <c r="S359" s="214"/>
      <c r="T359" s="215"/>
      <c r="AT359" s="216" t="s">
        <v>175</v>
      </c>
      <c r="AU359" s="216" t="s">
        <v>84</v>
      </c>
      <c r="AV359" s="13" t="s">
        <v>6</v>
      </c>
      <c r="AW359" s="13" t="s">
        <v>32</v>
      </c>
      <c r="AX359" s="13" t="s">
        <v>76</v>
      </c>
      <c r="AY359" s="216" t="s">
        <v>166</v>
      </c>
    </row>
    <row r="360" spans="2:51" s="14" customFormat="1" ht="11.25">
      <c r="B360" s="217"/>
      <c r="C360" s="218"/>
      <c r="D360" s="209" t="s">
        <v>175</v>
      </c>
      <c r="E360" s="219" t="s">
        <v>1</v>
      </c>
      <c r="F360" s="220" t="s">
        <v>461</v>
      </c>
      <c r="G360" s="218"/>
      <c r="H360" s="221">
        <v>51</v>
      </c>
      <c r="I360" s="218"/>
      <c r="J360" s="218"/>
      <c r="K360" s="218"/>
      <c r="L360" s="222"/>
      <c r="M360" s="223"/>
      <c r="N360" s="224"/>
      <c r="O360" s="224"/>
      <c r="P360" s="224"/>
      <c r="Q360" s="224"/>
      <c r="R360" s="224"/>
      <c r="S360" s="224"/>
      <c r="T360" s="225"/>
      <c r="AT360" s="226" t="s">
        <v>175</v>
      </c>
      <c r="AU360" s="226" t="s">
        <v>84</v>
      </c>
      <c r="AV360" s="14" t="s">
        <v>84</v>
      </c>
      <c r="AW360" s="14" t="s">
        <v>32</v>
      </c>
      <c r="AX360" s="14" t="s">
        <v>76</v>
      </c>
      <c r="AY360" s="226" t="s">
        <v>166</v>
      </c>
    </row>
    <row r="361" spans="2:51" s="13" customFormat="1" ht="11.25">
      <c r="B361" s="207"/>
      <c r="C361" s="208"/>
      <c r="D361" s="209" t="s">
        <v>175</v>
      </c>
      <c r="E361" s="210" t="s">
        <v>1</v>
      </c>
      <c r="F361" s="211" t="s">
        <v>190</v>
      </c>
      <c r="G361" s="208"/>
      <c r="H361" s="210" t="s">
        <v>1</v>
      </c>
      <c r="I361" s="208"/>
      <c r="J361" s="208"/>
      <c r="K361" s="208"/>
      <c r="L361" s="212"/>
      <c r="M361" s="213"/>
      <c r="N361" s="214"/>
      <c r="O361" s="214"/>
      <c r="P361" s="214"/>
      <c r="Q361" s="214"/>
      <c r="R361" s="214"/>
      <c r="S361" s="214"/>
      <c r="T361" s="215"/>
      <c r="AT361" s="216" t="s">
        <v>175</v>
      </c>
      <c r="AU361" s="216" t="s">
        <v>84</v>
      </c>
      <c r="AV361" s="13" t="s">
        <v>6</v>
      </c>
      <c r="AW361" s="13" t="s">
        <v>32</v>
      </c>
      <c r="AX361" s="13" t="s">
        <v>76</v>
      </c>
      <c r="AY361" s="216" t="s">
        <v>166</v>
      </c>
    </row>
    <row r="362" spans="2:51" s="14" customFormat="1" ht="11.25">
      <c r="B362" s="217"/>
      <c r="C362" s="218"/>
      <c r="D362" s="209" t="s">
        <v>175</v>
      </c>
      <c r="E362" s="219" t="s">
        <v>1</v>
      </c>
      <c r="F362" s="220" t="s">
        <v>476</v>
      </c>
      <c r="G362" s="218"/>
      <c r="H362" s="221">
        <v>150</v>
      </c>
      <c r="I362" s="218"/>
      <c r="J362" s="218"/>
      <c r="K362" s="218"/>
      <c r="L362" s="222"/>
      <c r="M362" s="223"/>
      <c r="N362" s="224"/>
      <c r="O362" s="224"/>
      <c r="P362" s="224"/>
      <c r="Q362" s="224"/>
      <c r="R362" s="224"/>
      <c r="S362" s="224"/>
      <c r="T362" s="225"/>
      <c r="AT362" s="226" t="s">
        <v>175</v>
      </c>
      <c r="AU362" s="226" t="s">
        <v>84</v>
      </c>
      <c r="AV362" s="14" t="s">
        <v>84</v>
      </c>
      <c r="AW362" s="14" t="s">
        <v>32</v>
      </c>
      <c r="AX362" s="14" t="s">
        <v>76</v>
      </c>
      <c r="AY362" s="226" t="s">
        <v>166</v>
      </c>
    </row>
    <row r="363" spans="2:51" s="15" customFormat="1" ht="11.25">
      <c r="B363" s="227"/>
      <c r="C363" s="228"/>
      <c r="D363" s="209" t="s">
        <v>175</v>
      </c>
      <c r="E363" s="229" t="s">
        <v>1</v>
      </c>
      <c r="F363" s="230" t="s">
        <v>178</v>
      </c>
      <c r="G363" s="228"/>
      <c r="H363" s="231">
        <v>229</v>
      </c>
      <c r="I363" s="228"/>
      <c r="J363" s="228"/>
      <c r="K363" s="228"/>
      <c r="L363" s="232"/>
      <c r="M363" s="233"/>
      <c r="N363" s="234"/>
      <c r="O363" s="234"/>
      <c r="P363" s="234"/>
      <c r="Q363" s="234"/>
      <c r="R363" s="234"/>
      <c r="S363" s="234"/>
      <c r="T363" s="235"/>
      <c r="AT363" s="236" t="s">
        <v>175</v>
      </c>
      <c r="AU363" s="236" t="s">
        <v>84</v>
      </c>
      <c r="AV363" s="15" t="s">
        <v>173</v>
      </c>
      <c r="AW363" s="15" t="s">
        <v>4</v>
      </c>
      <c r="AX363" s="15" t="s">
        <v>6</v>
      </c>
      <c r="AY363" s="236" t="s">
        <v>166</v>
      </c>
    </row>
    <row r="364" spans="1:65" s="2" customFormat="1" ht="16.5" customHeight="1">
      <c r="A364" s="31"/>
      <c r="B364" s="32"/>
      <c r="C364" s="237" t="s">
        <v>477</v>
      </c>
      <c r="D364" s="237" t="s">
        <v>359</v>
      </c>
      <c r="E364" s="238" t="s">
        <v>478</v>
      </c>
      <c r="F364" s="239" t="s">
        <v>479</v>
      </c>
      <c r="G364" s="240" t="s">
        <v>172</v>
      </c>
      <c r="H364" s="241">
        <v>11.45</v>
      </c>
      <c r="I364" s="242">
        <v>470</v>
      </c>
      <c r="J364" s="242">
        <f>ROUND(I364*H364,2)</f>
        <v>5381.5</v>
      </c>
      <c r="K364" s="243"/>
      <c r="L364" s="244"/>
      <c r="M364" s="245" t="s">
        <v>1</v>
      </c>
      <c r="N364" s="246" t="s">
        <v>41</v>
      </c>
      <c r="O364" s="203">
        <v>0</v>
      </c>
      <c r="P364" s="203">
        <f>O364*H364</f>
        <v>0</v>
      </c>
      <c r="Q364" s="203">
        <v>0.0126</v>
      </c>
      <c r="R364" s="203">
        <f>Q364*H364</f>
        <v>0.14426999999999998</v>
      </c>
      <c r="S364" s="203">
        <v>0</v>
      </c>
      <c r="T364" s="204">
        <f>S364*H364</f>
        <v>0</v>
      </c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R364" s="205" t="s">
        <v>354</v>
      </c>
      <c r="AT364" s="205" t="s">
        <v>359</v>
      </c>
      <c r="AU364" s="205" t="s">
        <v>84</v>
      </c>
      <c r="AY364" s="17" t="s">
        <v>166</v>
      </c>
      <c r="BE364" s="206">
        <f>IF(N364="základní",J364,0)</f>
        <v>5381.5</v>
      </c>
      <c r="BF364" s="206">
        <f>IF(N364="snížená",J364,0)</f>
        <v>0</v>
      </c>
      <c r="BG364" s="206">
        <f>IF(N364="zákl. přenesená",J364,0)</f>
        <v>0</v>
      </c>
      <c r="BH364" s="206">
        <f>IF(N364="sníž. přenesená",J364,0)</f>
        <v>0</v>
      </c>
      <c r="BI364" s="206">
        <f>IF(N364="nulová",J364,0)</f>
        <v>0</v>
      </c>
      <c r="BJ364" s="17" t="s">
        <v>6</v>
      </c>
      <c r="BK364" s="206">
        <f>ROUND(I364*H364,2)</f>
        <v>5381.5</v>
      </c>
      <c r="BL364" s="17" t="s">
        <v>211</v>
      </c>
      <c r="BM364" s="205" t="s">
        <v>480</v>
      </c>
    </row>
    <row r="365" spans="2:51" s="14" customFormat="1" ht="11.25">
      <c r="B365" s="217"/>
      <c r="C365" s="218"/>
      <c r="D365" s="209" t="s">
        <v>175</v>
      </c>
      <c r="E365" s="219" t="s">
        <v>1</v>
      </c>
      <c r="F365" s="220" t="s">
        <v>481</v>
      </c>
      <c r="G365" s="218"/>
      <c r="H365" s="221">
        <v>11.45</v>
      </c>
      <c r="I365" s="218"/>
      <c r="J365" s="218"/>
      <c r="K365" s="218"/>
      <c r="L365" s="222"/>
      <c r="M365" s="223"/>
      <c r="N365" s="224"/>
      <c r="O365" s="224"/>
      <c r="P365" s="224"/>
      <c r="Q365" s="224"/>
      <c r="R365" s="224"/>
      <c r="S365" s="224"/>
      <c r="T365" s="225"/>
      <c r="AT365" s="226" t="s">
        <v>175</v>
      </c>
      <c r="AU365" s="226" t="s">
        <v>84</v>
      </c>
      <c r="AV365" s="14" t="s">
        <v>84</v>
      </c>
      <c r="AW365" s="14" t="s">
        <v>32</v>
      </c>
      <c r="AX365" s="14" t="s">
        <v>6</v>
      </c>
      <c r="AY365" s="226" t="s">
        <v>166</v>
      </c>
    </row>
    <row r="366" spans="1:65" s="2" customFormat="1" ht="16.5" customHeight="1">
      <c r="A366" s="31"/>
      <c r="B366" s="32"/>
      <c r="C366" s="194" t="s">
        <v>482</v>
      </c>
      <c r="D366" s="194" t="s">
        <v>169</v>
      </c>
      <c r="E366" s="195" t="s">
        <v>483</v>
      </c>
      <c r="F366" s="196" t="s">
        <v>484</v>
      </c>
      <c r="G366" s="197" t="s">
        <v>172</v>
      </c>
      <c r="H366" s="198">
        <v>3.16</v>
      </c>
      <c r="I366" s="199">
        <v>51</v>
      </c>
      <c r="J366" s="199">
        <f>ROUND(I366*H366,2)</f>
        <v>161.16</v>
      </c>
      <c r="K366" s="200"/>
      <c r="L366" s="36"/>
      <c r="M366" s="201" t="s">
        <v>1</v>
      </c>
      <c r="N366" s="202" t="s">
        <v>41</v>
      </c>
      <c r="O366" s="203">
        <v>0</v>
      </c>
      <c r="P366" s="203">
        <f>O366*H366</f>
        <v>0</v>
      </c>
      <c r="Q366" s="203">
        <v>0.0003</v>
      </c>
      <c r="R366" s="203">
        <f>Q366*H366</f>
        <v>0.000948</v>
      </c>
      <c r="S366" s="203">
        <v>0</v>
      </c>
      <c r="T366" s="204">
        <f>S366*H366</f>
        <v>0</v>
      </c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R366" s="205" t="s">
        <v>211</v>
      </c>
      <c r="AT366" s="205" t="s">
        <v>169</v>
      </c>
      <c r="AU366" s="205" t="s">
        <v>84</v>
      </c>
      <c r="AY366" s="17" t="s">
        <v>166</v>
      </c>
      <c r="BE366" s="206">
        <f>IF(N366="základní",J366,0)</f>
        <v>161.16</v>
      </c>
      <c r="BF366" s="206">
        <f>IF(N366="snížená",J366,0)</f>
        <v>0</v>
      </c>
      <c r="BG366" s="206">
        <f>IF(N366="zákl. přenesená",J366,0)</f>
        <v>0</v>
      </c>
      <c r="BH366" s="206">
        <f>IF(N366="sníž. přenesená",J366,0)</f>
        <v>0</v>
      </c>
      <c r="BI366" s="206">
        <f>IF(N366="nulová",J366,0)</f>
        <v>0</v>
      </c>
      <c r="BJ366" s="17" t="s">
        <v>6</v>
      </c>
      <c r="BK366" s="206">
        <f>ROUND(I366*H366,2)</f>
        <v>161.16</v>
      </c>
      <c r="BL366" s="17" t="s">
        <v>211</v>
      </c>
      <c r="BM366" s="205" t="s">
        <v>485</v>
      </c>
    </row>
    <row r="367" spans="2:51" s="13" customFormat="1" ht="11.25">
      <c r="B367" s="207"/>
      <c r="C367" s="208"/>
      <c r="D367" s="209" t="s">
        <v>175</v>
      </c>
      <c r="E367" s="210" t="s">
        <v>1</v>
      </c>
      <c r="F367" s="211" t="s">
        <v>188</v>
      </c>
      <c r="G367" s="208"/>
      <c r="H367" s="210" t="s">
        <v>1</v>
      </c>
      <c r="I367" s="208"/>
      <c r="J367" s="208"/>
      <c r="K367" s="208"/>
      <c r="L367" s="212"/>
      <c r="M367" s="213"/>
      <c r="N367" s="214"/>
      <c r="O367" s="214"/>
      <c r="P367" s="214"/>
      <c r="Q367" s="214"/>
      <c r="R367" s="214"/>
      <c r="S367" s="214"/>
      <c r="T367" s="215"/>
      <c r="AT367" s="216" t="s">
        <v>175</v>
      </c>
      <c r="AU367" s="216" t="s">
        <v>84</v>
      </c>
      <c r="AV367" s="13" t="s">
        <v>6</v>
      </c>
      <c r="AW367" s="13" t="s">
        <v>32</v>
      </c>
      <c r="AX367" s="13" t="s">
        <v>76</v>
      </c>
      <c r="AY367" s="216" t="s">
        <v>166</v>
      </c>
    </row>
    <row r="368" spans="2:51" s="14" customFormat="1" ht="11.25">
      <c r="B368" s="217"/>
      <c r="C368" s="218"/>
      <c r="D368" s="209" t="s">
        <v>175</v>
      </c>
      <c r="E368" s="219" t="s">
        <v>1</v>
      </c>
      <c r="F368" s="220" t="s">
        <v>303</v>
      </c>
      <c r="G368" s="218"/>
      <c r="H368" s="221">
        <v>0.56</v>
      </c>
      <c r="I368" s="218"/>
      <c r="J368" s="218"/>
      <c r="K368" s="218"/>
      <c r="L368" s="222"/>
      <c r="M368" s="223"/>
      <c r="N368" s="224"/>
      <c r="O368" s="224"/>
      <c r="P368" s="224"/>
      <c r="Q368" s="224"/>
      <c r="R368" s="224"/>
      <c r="S368" s="224"/>
      <c r="T368" s="225"/>
      <c r="AT368" s="226" t="s">
        <v>175</v>
      </c>
      <c r="AU368" s="226" t="s">
        <v>84</v>
      </c>
      <c r="AV368" s="14" t="s">
        <v>84</v>
      </c>
      <c r="AW368" s="14" t="s">
        <v>32</v>
      </c>
      <c r="AX368" s="14" t="s">
        <v>76</v>
      </c>
      <c r="AY368" s="226" t="s">
        <v>166</v>
      </c>
    </row>
    <row r="369" spans="2:51" s="13" customFormat="1" ht="11.25">
      <c r="B369" s="207"/>
      <c r="C369" s="208"/>
      <c r="D369" s="209" t="s">
        <v>175</v>
      </c>
      <c r="E369" s="210" t="s">
        <v>1</v>
      </c>
      <c r="F369" s="211" t="s">
        <v>188</v>
      </c>
      <c r="G369" s="208"/>
      <c r="H369" s="210" t="s">
        <v>1</v>
      </c>
      <c r="I369" s="208"/>
      <c r="J369" s="208"/>
      <c r="K369" s="208"/>
      <c r="L369" s="212"/>
      <c r="M369" s="213"/>
      <c r="N369" s="214"/>
      <c r="O369" s="214"/>
      <c r="P369" s="214"/>
      <c r="Q369" s="214"/>
      <c r="R369" s="214"/>
      <c r="S369" s="214"/>
      <c r="T369" s="215"/>
      <c r="AT369" s="216" t="s">
        <v>175</v>
      </c>
      <c r="AU369" s="216" t="s">
        <v>84</v>
      </c>
      <c r="AV369" s="13" t="s">
        <v>6</v>
      </c>
      <c r="AW369" s="13" t="s">
        <v>32</v>
      </c>
      <c r="AX369" s="13" t="s">
        <v>76</v>
      </c>
      <c r="AY369" s="216" t="s">
        <v>166</v>
      </c>
    </row>
    <row r="370" spans="2:51" s="14" customFormat="1" ht="11.25">
      <c r="B370" s="217"/>
      <c r="C370" s="218"/>
      <c r="D370" s="209" t="s">
        <v>175</v>
      </c>
      <c r="E370" s="219" t="s">
        <v>1</v>
      </c>
      <c r="F370" s="220" t="s">
        <v>303</v>
      </c>
      <c r="G370" s="218"/>
      <c r="H370" s="221">
        <v>0.56</v>
      </c>
      <c r="I370" s="218"/>
      <c r="J370" s="218"/>
      <c r="K370" s="218"/>
      <c r="L370" s="222"/>
      <c r="M370" s="223"/>
      <c r="N370" s="224"/>
      <c r="O370" s="224"/>
      <c r="P370" s="224"/>
      <c r="Q370" s="224"/>
      <c r="R370" s="224"/>
      <c r="S370" s="224"/>
      <c r="T370" s="225"/>
      <c r="AT370" s="226" t="s">
        <v>175</v>
      </c>
      <c r="AU370" s="226" t="s">
        <v>84</v>
      </c>
      <c r="AV370" s="14" t="s">
        <v>84</v>
      </c>
      <c r="AW370" s="14" t="s">
        <v>32</v>
      </c>
      <c r="AX370" s="14" t="s">
        <v>76</v>
      </c>
      <c r="AY370" s="226" t="s">
        <v>166</v>
      </c>
    </row>
    <row r="371" spans="2:51" s="13" customFormat="1" ht="11.25">
      <c r="B371" s="207"/>
      <c r="C371" s="208"/>
      <c r="D371" s="209" t="s">
        <v>175</v>
      </c>
      <c r="E371" s="210" t="s">
        <v>1</v>
      </c>
      <c r="F371" s="211" t="s">
        <v>176</v>
      </c>
      <c r="G371" s="208"/>
      <c r="H371" s="210" t="s">
        <v>1</v>
      </c>
      <c r="I371" s="208"/>
      <c r="J371" s="208"/>
      <c r="K371" s="208"/>
      <c r="L371" s="212"/>
      <c r="M371" s="213"/>
      <c r="N371" s="214"/>
      <c r="O371" s="214"/>
      <c r="P371" s="214"/>
      <c r="Q371" s="214"/>
      <c r="R371" s="214"/>
      <c r="S371" s="214"/>
      <c r="T371" s="215"/>
      <c r="AT371" s="216" t="s">
        <v>175</v>
      </c>
      <c r="AU371" s="216" t="s">
        <v>84</v>
      </c>
      <c r="AV371" s="13" t="s">
        <v>6</v>
      </c>
      <c r="AW371" s="13" t="s">
        <v>32</v>
      </c>
      <c r="AX371" s="13" t="s">
        <v>76</v>
      </c>
      <c r="AY371" s="216" t="s">
        <v>166</v>
      </c>
    </row>
    <row r="372" spans="2:51" s="14" customFormat="1" ht="11.25">
      <c r="B372" s="217"/>
      <c r="C372" s="218"/>
      <c r="D372" s="209" t="s">
        <v>175</v>
      </c>
      <c r="E372" s="219" t="s">
        <v>1</v>
      </c>
      <c r="F372" s="220" t="s">
        <v>304</v>
      </c>
      <c r="G372" s="218"/>
      <c r="H372" s="221">
        <v>2.04</v>
      </c>
      <c r="I372" s="218"/>
      <c r="J372" s="218"/>
      <c r="K372" s="218"/>
      <c r="L372" s="222"/>
      <c r="M372" s="223"/>
      <c r="N372" s="224"/>
      <c r="O372" s="224"/>
      <c r="P372" s="224"/>
      <c r="Q372" s="224"/>
      <c r="R372" s="224"/>
      <c r="S372" s="224"/>
      <c r="T372" s="225"/>
      <c r="AT372" s="226" t="s">
        <v>175</v>
      </c>
      <c r="AU372" s="226" t="s">
        <v>84</v>
      </c>
      <c r="AV372" s="14" t="s">
        <v>84</v>
      </c>
      <c r="AW372" s="14" t="s">
        <v>32</v>
      </c>
      <c r="AX372" s="14" t="s">
        <v>76</v>
      </c>
      <c r="AY372" s="226" t="s">
        <v>166</v>
      </c>
    </row>
    <row r="373" spans="2:51" s="15" customFormat="1" ht="11.25">
      <c r="B373" s="227"/>
      <c r="C373" s="228"/>
      <c r="D373" s="209" t="s">
        <v>175</v>
      </c>
      <c r="E373" s="229" t="s">
        <v>1</v>
      </c>
      <c r="F373" s="230" t="s">
        <v>178</v>
      </c>
      <c r="G373" s="228"/>
      <c r="H373" s="231">
        <v>3.16</v>
      </c>
      <c r="I373" s="228"/>
      <c r="J373" s="228"/>
      <c r="K373" s="228"/>
      <c r="L373" s="232"/>
      <c r="M373" s="233"/>
      <c r="N373" s="234"/>
      <c r="O373" s="234"/>
      <c r="P373" s="234"/>
      <c r="Q373" s="234"/>
      <c r="R373" s="234"/>
      <c r="S373" s="234"/>
      <c r="T373" s="235"/>
      <c r="AT373" s="236" t="s">
        <v>175</v>
      </c>
      <c r="AU373" s="236" t="s">
        <v>84</v>
      </c>
      <c r="AV373" s="15" t="s">
        <v>173</v>
      </c>
      <c r="AW373" s="15" t="s">
        <v>4</v>
      </c>
      <c r="AX373" s="15" t="s">
        <v>6</v>
      </c>
      <c r="AY373" s="236" t="s">
        <v>166</v>
      </c>
    </row>
    <row r="374" spans="1:65" s="2" customFormat="1" ht="21.75" customHeight="1">
      <c r="A374" s="31"/>
      <c r="B374" s="32"/>
      <c r="C374" s="194" t="s">
        <v>486</v>
      </c>
      <c r="D374" s="194" t="s">
        <v>169</v>
      </c>
      <c r="E374" s="195" t="s">
        <v>487</v>
      </c>
      <c r="F374" s="196" t="s">
        <v>488</v>
      </c>
      <c r="G374" s="197" t="s">
        <v>310</v>
      </c>
      <c r="H374" s="198">
        <v>0.193</v>
      </c>
      <c r="I374" s="199">
        <v>613</v>
      </c>
      <c r="J374" s="199">
        <f>ROUND(I374*H374,2)</f>
        <v>118.31</v>
      </c>
      <c r="K374" s="200"/>
      <c r="L374" s="36"/>
      <c r="M374" s="201" t="s">
        <v>1</v>
      </c>
      <c r="N374" s="202" t="s">
        <v>41</v>
      </c>
      <c r="O374" s="203">
        <v>0</v>
      </c>
      <c r="P374" s="203">
        <f>O374*H374</f>
        <v>0</v>
      </c>
      <c r="Q374" s="203">
        <v>0</v>
      </c>
      <c r="R374" s="203">
        <f>Q374*H374</f>
        <v>0</v>
      </c>
      <c r="S374" s="203">
        <v>0</v>
      </c>
      <c r="T374" s="204">
        <f>S374*H374</f>
        <v>0</v>
      </c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R374" s="205" t="s">
        <v>211</v>
      </c>
      <c r="AT374" s="205" t="s">
        <v>169</v>
      </c>
      <c r="AU374" s="205" t="s">
        <v>84</v>
      </c>
      <c r="AY374" s="17" t="s">
        <v>166</v>
      </c>
      <c r="BE374" s="206">
        <f>IF(N374="základní",J374,0)</f>
        <v>118.31</v>
      </c>
      <c r="BF374" s="206">
        <f>IF(N374="snížená",J374,0)</f>
        <v>0</v>
      </c>
      <c r="BG374" s="206">
        <f>IF(N374="zákl. přenesená",J374,0)</f>
        <v>0</v>
      </c>
      <c r="BH374" s="206">
        <f>IF(N374="sníž. přenesená",J374,0)</f>
        <v>0</v>
      </c>
      <c r="BI374" s="206">
        <f>IF(N374="nulová",J374,0)</f>
        <v>0</v>
      </c>
      <c r="BJ374" s="17" t="s">
        <v>6</v>
      </c>
      <c r="BK374" s="206">
        <f>ROUND(I374*H374,2)</f>
        <v>118.31</v>
      </c>
      <c r="BL374" s="17" t="s">
        <v>211</v>
      </c>
      <c r="BM374" s="205" t="s">
        <v>489</v>
      </c>
    </row>
    <row r="375" spans="2:63" s="12" customFormat="1" ht="22.9" customHeight="1">
      <c r="B375" s="179"/>
      <c r="C375" s="180"/>
      <c r="D375" s="181" t="s">
        <v>75</v>
      </c>
      <c r="E375" s="192" t="s">
        <v>490</v>
      </c>
      <c r="F375" s="192" t="s">
        <v>491</v>
      </c>
      <c r="G375" s="180"/>
      <c r="H375" s="180"/>
      <c r="I375" s="180"/>
      <c r="J375" s="193">
        <f>BK375</f>
        <v>5269</v>
      </c>
      <c r="K375" s="180"/>
      <c r="L375" s="184"/>
      <c r="M375" s="185"/>
      <c r="N375" s="186"/>
      <c r="O375" s="186"/>
      <c r="P375" s="187">
        <f>SUM(P376:P380)</f>
        <v>0</v>
      </c>
      <c r="Q375" s="186"/>
      <c r="R375" s="187">
        <f>SUM(R376:R380)</f>
        <v>0.040425</v>
      </c>
      <c r="S375" s="186"/>
      <c r="T375" s="188">
        <f>SUM(T376:T380)</f>
        <v>0</v>
      </c>
      <c r="AR375" s="189" t="s">
        <v>84</v>
      </c>
      <c r="AT375" s="190" t="s">
        <v>75</v>
      </c>
      <c r="AU375" s="190" t="s">
        <v>6</v>
      </c>
      <c r="AY375" s="189" t="s">
        <v>166</v>
      </c>
      <c r="BK375" s="191">
        <f>SUM(BK376:BK380)</f>
        <v>5269</v>
      </c>
    </row>
    <row r="376" spans="1:65" s="2" customFormat="1" ht="21.75" customHeight="1">
      <c r="A376" s="31"/>
      <c r="B376" s="32"/>
      <c r="C376" s="194" t="s">
        <v>492</v>
      </c>
      <c r="D376" s="194" t="s">
        <v>169</v>
      </c>
      <c r="E376" s="195" t="s">
        <v>493</v>
      </c>
      <c r="F376" s="196" t="s">
        <v>494</v>
      </c>
      <c r="G376" s="197" t="s">
        <v>172</v>
      </c>
      <c r="H376" s="198">
        <v>110</v>
      </c>
      <c r="I376" s="199">
        <v>29</v>
      </c>
      <c r="J376" s="199">
        <f>ROUND(I376*H376,2)</f>
        <v>3190</v>
      </c>
      <c r="K376" s="200"/>
      <c r="L376" s="36"/>
      <c r="M376" s="201" t="s">
        <v>1</v>
      </c>
      <c r="N376" s="202" t="s">
        <v>41</v>
      </c>
      <c r="O376" s="203">
        <v>0</v>
      </c>
      <c r="P376" s="203">
        <f>O376*H376</f>
        <v>0</v>
      </c>
      <c r="Q376" s="203">
        <v>0</v>
      </c>
      <c r="R376" s="203">
        <f>Q376*H376</f>
        <v>0</v>
      </c>
      <c r="S376" s="203">
        <v>0</v>
      </c>
      <c r="T376" s="204">
        <f>S376*H376</f>
        <v>0</v>
      </c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R376" s="205" t="s">
        <v>211</v>
      </c>
      <c r="AT376" s="205" t="s">
        <v>169</v>
      </c>
      <c r="AU376" s="205" t="s">
        <v>84</v>
      </c>
      <c r="AY376" s="17" t="s">
        <v>166</v>
      </c>
      <c r="BE376" s="206">
        <f>IF(N376="základní",J376,0)</f>
        <v>3190</v>
      </c>
      <c r="BF376" s="206">
        <f>IF(N376="snížená",J376,0)</f>
        <v>0</v>
      </c>
      <c r="BG376" s="206">
        <f>IF(N376="zákl. přenesená",J376,0)</f>
        <v>0</v>
      </c>
      <c r="BH376" s="206">
        <f>IF(N376="sníž. přenesená",J376,0)</f>
        <v>0</v>
      </c>
      <c r="BI376" s="206">
        <f>IF(N376="nulová",J376,0)</f>
        <v>0</v>
      </c>
      <c r="BJ376" s="17" t="s">
        <v>6</v>
      </c>
      <c r="BK376" s="206">
        <f>ROUND(I376*H376,2)</f>
        <v>3190</v>
      </c>
      <c r="BL376" s="17" t="s">
        <v>211</v>
      </c>
      <c r="BM376" s="205" t="s">
        <v>495</v>
      </c>
    </row>
    <row r="377" spans="2:51" s="14" customFormat="1" ht="11.25">
      <c r="B377" s="217"/>
      <c r="C377" s="218"/>
      <c r="D377" s="209" t="s">
        <v>175</v>
      </c>
      <c r="E377" s="219" t="s">
        <v>1</v>
      </c>
      <c r="F377" s="220" t="s">
        <v>460</v>
      </c>
      <c r="G377" s="218"/>
      <c r="H377" s="221">
        <v>110</v>
      </c>
      <c r="I377" s="218"/>
      <c r="J377" s="218"/>
      <c r="K377" s="218"/>
      <c r="L377" s="222"/>
      <c r="M377" s="223"/>
      <c r="N377" s="224"/>
      <c r="O377" s="224"/>
      <c r="P377" s="224"/>
      <c r="Q377" s="224"/>
      <c r="R377" s="224"/>
      <c r="S377" s="224"/>
      <c r="T377" s="225"/>
      <c r="AT377" s="226" t="s">
        <v>175</v>
      </c>
      <c r="AU377" s="226" t="s">
        <v>84</v>
      </c>
      <c r="AV377" s="14" t="s">
        <v>84</v>
      </c>
      <c r="AW377" s="14" t="s">
        <v>32</v>
      </c>
      <c r="AX377" s="14" t="s">
        <v>76</v>
      </c>
      <c r="AY377" s="226" t="s">
        <v>166</v>
      </c>
    </row>
    <row r="378" spans="2:51" s="15" customFormat="1" ht="11.25">
      <c r="B378" s="227"/>
      <c r="C378" s="228"/>
      <c r="D378" s="209" t="s">
        <v>175</v>
      </c>
      <c r="E378" s="229" t="s">
        <v>1</v>
      </c>
      <c r="F378" s="230" t="s">
        <v>178</v>
      </c>
      <c r="G378" s="228"/>
      <c r="H378" s="231">
        <v>110</v>
      </c>
      <c r="I378" s="228"/>
      <c r="J378" s="228"/>
      <c r="K378" s="228"/>
      <c r="L378" s="232"/>
      <c r="M378" s="233"/>
      <c r="N378" s="234"/>
      <c r="O378" s="234"/>
      <c r="P378" s="234"/>
      <c r="Q378" s="234"/>
      <c r="R378" s="234"/>
      <c r="S378" s="234"/>
      <c r="T378" s="235"/>
      <c r="AT378" s="236" t="s">
        <v>175</v>
      </c>
      <c r="AU378" s="236" t="s">
        <v>84</v>
      </c>
      <c r="AV378" s="15" t="s">
        <v>173</v>
      </c>
      <c r="AW378" s="15" t="s">
        <v>4</v>
      </c>
      <c r="AX378" s="15" t="s">
        <v>6</v>
      </c>
      <c r="AY378" s="236" t="s">
        <v>166</v>
      </c>
    </row>
    <row r="379" spans="1:65" s="2" customFormat="1" ht="16.5" customHeight="1">
      <c r="A379" s="31"/>
      <c r="B379" s="32"/>
      <c r="C379" s="237" t="s">
        <v>496</v>
      </c>
      <c r="D379" s="237" t="s">
        <v>359</v>
      </c>
      <c r="E379" s="238" t="s">
        <v>497</v>
      </c>
      <c r="F379" s="239" t="s">
        <v>498</v>
      </c>
      <c r="G379" s="240" t="s">
        <v>172</v>
      </c>
      <c r="H379" s="241">
        <v>115.5</v>
      </c>
      <c r="I379" s="242">
        <v>18</v>
      </c>
      <c r="J379" s="242">
        <f>ROUND(I379*H379,2)</f>
        <v>2079</v>
      </c>
      <c r="K379" s="243"/>
      <c r="L379" s="244"/>
      <c r="M379" s="245" t="s">
        <v>1</v>
      </c>
      <c r="N379" s="246" t="s">
        <v>41</v>
      </c>
      <c r="O379" s="203">
        <v>0</v>
      </c>
      <c r="P379" s="203">
        <f>O379*H379</f>
        <v>0</v>
      </c>
      <c r="Q379" s="203">
        <v>0.00035</v>
      </c>
      <c r="R379" s="203">
        <f>Q379*H379</f>
        <v>0.040425</v>
      </c>
      <c r="S379" s="203">
        <v>0</v>
      </c>
      <c r="T379" s="204">
        <f>S379*H379</f>
        <v>0</v>
      </c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R379" s="205" t="s">
        <v>354</v>
      </c>
      <c r="AT379" s="205" t="s">
        <v>359</v>
      </c>
      <c r="AU379" s="205" t="s">
        <v>84</v>
      </c>
      <c r="AY379" s="17" t="s">
        <v>166</v>
      </c>
      <c r="BE379" s="206">
        <f>IF(N379="základní",J379,0)</f>
        <v>2079</v>
      </c>
      <c r="BF379" s="206">
        <f>IF(N379="snížená",J379,0)</f>
        <v>0</v>
      </c>
      <c r="BG379" s="206">
        <f>IF(N379="zákl. přenesená",J379,0)</f>
        <v>0</v>
      </c>
      <c r="BH379" s="206">
        <f>IF(N379="sníž. přenesená",J379,0)</f>
        <v>0</v>
      </c>
      <c r="BI379" s="206">
        <f>IF(N379="nulová",J379,0)</f>
        <v>0</v>
      </c>
      <c r="BJ379" s="17" t="s">
        <v>6</v>
      </c>
      <c r="BK379" s="206">
        <f>ROUND(I379*H379,2)</f>
        <v>2079</v>
      </c>
      <c r="BL379" s="17" t="s">
        <v>211</v>
      </c>
      <c r="BM379" s="205" t="s">
        <v>499</v>
      </c>
    </row>
    <row r="380" spans="2:51" s="14" customFormat="1" ht="11.25">
      <c r="B380" s="217"/>
      <c r="C380" s="218"/>
      <c r="D380" s="209" t="s">
        <v>175</v>
      </c>
      <c r="E380" s="219" t="s">
        <v>1</v>
      </c>
      <c r="F380" s="220" t="s">
        <v>500</v>
      </c>
      <c r="G380" s="218"/>
      <c r="H380" s="221">
        <v>115.5</v>
      </c>
      <c r="I380" s="218"/>
      <c r="J380" s="218"/>
      <c r="K380" s="218"/>
      <c r="L380" s="222"/>
      <c r="M380" s="223"/>
      <c r="N380" s="224"/>
      <c r="O380" s="224"/>
      <c r="P380" s="224"/>
      <c r="Q380" s="224"/>
      <c r="R380" s="224"/>
      <c r="S380" s="224"/>
      <c r="T380" s="225"/>
      <c r="AT380" s="226" t="s">
        <v>175</v>
      </c>
      <c r="AU380" s="226" t="s">
        <v>84</v>
      </c>
      <c r="AV380" s="14" t="s">
        <v>84</v>
      </c>
      <c r="AW380" s="14" t="s">
        <v>32</v>
      </c>
      <c r="AX380" s="14" t="s">
        <v>6</v>
      </c>
      <c r="AY380" s="226" t="s">
        <v>166</v>
      </c>
    </row>
    <row r="381" spans="2:63" s="12" customFormat="1" ht="22.9" customHeight="1">
      <c r="B381" s="179"/>
      <c r="C381" s="180"/>
      <c r="D381" s="181" t="s">
        <v>75</v>
      </c>
      <c r="E381" s="192" t="s">
        <v>501</v>
      </c>
      <c r="F381" s="192" t="s">
        <v>502</v>
      </c>
      <c r="G381" s="180"/>
      <c r="H381" s="180"/>
      <c r="I381" s="180"/>
      <c r="J381" s="193">
        <f>BK381</f>
        <v>2415.32</v>
      </c>
      <c r="K381" s="180"/>
      <c r="L381" s="184"/>
      <c r="M381" s="185"/>
      <c r="N381" s="186"/>
      <c r="O381" s="186"/>
      <c r="P381" s="187">
        <f>SUM(P382:P393)</f>
        <v>0</v>
      </c>
      <c r="Q381" s="186"/>
      <c r="R381" s="187">
        <f>SUM(R382:R393)</f>
        <v>0.006750900000000001</v>
      </c>
      <c r="S381" s="186"/>
      <c r="T381" s="188">
        <f>SUM(T382:T393)</f>
        <v>0</v>
      </c>
      <c r="AR381" s="189" t="s">
        <v>84</v>
      </c>
      <c r="AT381" s="190" t="s">
        <v>75</v>
      </c>
      <c r="AU381" s="190" t="s">
        <v>6</v>
      </c>
      <c r="AY381" s="189" t="s">
        <v>166</v>
      </c>
      <c r="BK381" s="191">
        <f>SUM(BK382:BK393)</f>
        <v>2415.32</v>
      </c>
    </row>
    <row r="382" spans="1:65" s="2" customFormat="1" ht="21.75" customHeight="1">
      <c r="A382" s="31"/>
      <c r="B382" s="32"/>
      <c r="C382" s="194" t="s">
        <v>503</v>
      </c>
      <c r="D382" s="194" t="s">
        <v>169</v>
      </c>
      <c r="E382" s="195" t="s">
        <v>504</v>
      </c>
      <c r="F382" s="196" t="s">
        <v>505</v>
      </c>
      <c r="G382" s="197" t="s">
        <v>172</v>
      </c>
      <c r="H382" s="198">
        <v>15.002</v>
      </c>
      <c r="I382" s="199">
        <v>69</v>
      </c>
      <c r="J382" s="199">
        <f>ROUND(I382*H382,2)</f>
        <v>1035.14</v>
      </c>
      <c r="K382" s="200"/>
      <c r="L382" s="36"/>
      <c r="M382" s="201" t="s">
        <v>1</v>
      </c>
      <c r="N382" s="202" t="s">
        <v>41</v>
      </c>
      <c r="O382" s="203">
        <v>0</v>
      </c>
      <c r="P382" s="203">
        <f>O382*H382</f>
        <v>0</v>
      </c>
      <c r="Q382" s="203">
        <v>0.0002</v>
      </c>
      <c r="R382" s="203">
        <f>Q382*H382</f>
        <v>0.0030004000000000003</v>
      </c>
      <c r="S382" s="203">
        <v>0</v>
      </c>
      <c r="T382" s="204">
        <f>S382*H382</f>
        <v>0</v>
      </c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R382" s="205" t="s">
        <v>211</v>
      </c>
      <c r="AT382" s="205" t="s">
        <v>169</v>
      </c>
      <c r="AU382" s="205" t="s">
        <v>84</v>
      </c>
      <c r="AY382" s="17" t="s">
        <v>166</v>
      </c>
      <c r="BE382" s="206">
        <f>IF(N382="základní",J382,0)</f>
        <v>1035.14</v>
      </c>
      <c r="BF382" s="206">
        <f>IF(N382="snížená",J382,0)</f>
        <v>0</v>
      </c>
      <c r="BG382" s="206">
        <f>IF(N382="zákl. přenesená",J382,0)</f>
        <v>0</v>
      </c>
      <c r="BH382" s="206">
        <f>IF(N382="sníž. přenesená",J382,0)</f>
        <v>0</v>
      </c>
      <c r="BI382" s="206">
        <f>IF(N382="nulová",J382,0)</f>
        <v>0</v>
      </c>
      <c r="BJ382" s="17" t="s">
        <v>6</v>
      </c>
      <c r="BK382" s="206">
        <f>ROUND(I382*H382,2)</f>
        <v>1035.14</v>
      </c>
      <c r="BL382" s="17" t="s">
        <v>211</v>
      </c>
      <c r="BM382" s="205" t="s">
        <v>506</v>
      </c>
    </row>
    <row r="383" spans="2:51" s="13" customFormat="1" ht="11.25">
      <c r="B383" s="207"/>
      <c r="C383" s="208"/>
      <c r="D383" s="209" t="s">
        <v>175</v>
      </c>
      <c r="E383" s="210" t="s">
        <v>1</v>
      </c>
      <c r="F383" s="211" t="s">
        <v>507</v>
      </c>
      <c r="G383" s="208"/>
      <c r="H383" s="210" t="s">
        <v>1</v>
      </c>
      <c r="I383" s="208"/>
      <c r="J383" s="208"/>
      <c r="K383" s="208"/>
      <c r="L383" s="212"/>
      <c r="M383" s="213"/>
      <c r="N383" s="214"/>
      <c r="O383" s="214"/>
      <c r="P383" s="214"/>
      <c r="Q383" s="214"/>
      <c r="R383" s="214"/>
      <c r="S383" s="214"/>
      <c r="T383" s="215"/>
      <c r="AT383" s="216" t="s">
        <v>175</v>
      </c>
      <c r="AU383" s="216" t="s">
        <v>84</v>
      </c>
      <c r="AV383" s="13" t="s">
        <v>6</v>
      </c>
      <c r="AW383" s="13" t="s">
        <v>32</v>
      </c>
      <c r="AX383" s="13" t="s">
        <v>76</v>
      </c>
      <c r="AY383" s="216" t="s">
        <v>166</v>
      </c>
    </row>
    <row r="384" spans="2:51" s="14" customFormat="1" ht="11.25">
      <c r="B384" s="217"/>
      <c r="C384" s="218"/>
      <c r="D384" s="209" t="s">
        <v>175</v>
      </c>
      <c r="E384" s="219" t="s">
        <v>1</v>
      </c>
      <c r="F384" s="220" t="s">
        <v>508</v>
      </c>
      <c r="G384" s="218"/>
      <c r="H384" s="221">
        <v>3.897</v>
      </c>
      <c r="I384" s="218"/>
      <c r="J384" s="218"/>
      <c r="K384" s="218"/>
      <c r="L384" s="222"/>
      <c r="M384" s="223"/>
      <c r="N384" s="224"/>
      <c r="O384" s="224"/>
      <c r="P384" s="224"/>
      <c r="Q384" s="224"/>
      <c r="R384" s="224"/>
      <c r="S384" s="224"/>
      <c r="T384" s="225"/>
      <c r="AT384" s="226" t="s">
        <v>175</v>
      </c>
      <c r="AU384" s="226" t="s">
        <v>84</v>
      </c>
      <c r="AV384" s="14" t="s">
        <v>84</v>
      </c>
      <c r="AW384" s="14" t="s">
        <v>32</v>
      </c>
      <c r="AX384" s="14" t="s">
        <v>76</v>
      </c>
      <c r="AY384" s="226" t="s">
        <v>166</v>
      </c>
    </row>
    <row r="385" spans="2:51" s="13" customFormat="1" ht="11.25">
      <c r="B385" s="207"/>
      <c r="C385" s="208"/>
      <c r="D385" s="209" t="s">
        <v>175</v>
      </c>
      <c r="E385" s="210" t="s">
        <v>1</v>
      </c>
      <c r="F385" s="211" t="s">
        <v>338</v>
      </c>
      <c r="G385" s="208"/>
      <c r="H385" s="210" t="s">
        <v>1</v>
      </c>
      <c r="I385" s="208"/>
      <c r="J385" s="208"/>
      <c r="K385" s="208"/>
      <c r="L385" s="212"/>
      <c r="M385" s="213"/>
      <c r="N385" s="214"/>
      <c r="O385" s="214"/>
      <c r="P385" s="214"/>
      <c r="Q385" s="214"/>
      <c r="R385" s="214"/>
      <c r="S385" s="214"/>
      <c r="T385" s="215"/>
      <c r="AT385" s="216" t="s">
        <v>175</v>
      </c>
      <c r="AU385" s="216" t="s">
        <v>84</v>
      </c>
      <c r="AV385" s="13" t="s">
        <v>6</v>
      </c>
      <c r="AW385" s="13" t="s">
        <v>32</v>
      </c>
      <c r="AX385" s="13" t="s">
        <v>76</v>
      </c>
      <c r="AY385" s="216" t="s">
        <v>166</v>
      </c>
    </row>
    <row r="386" spans="2:51" s="14" customFormat="1" ht="11.25">
      <c r="B386" s="217"/>
      <c r="C386" s="218"/>
      <c r="D386" s="209" t="s">
        <v>175</v>
      </c>
      <c r="E386" s="219" t="s">
        <v>1</v>
      </c>
      <c r="F386" s="220" t="s">
        <v>509</v>
      </c>
      <c r="G386" s="218"/>
      <c r="H386" s="221">
        <v>7.686</v>
      </c>
      <c r="I386" s="218"/>
      <c r="J386" s="218"/>
      <c r="K386" s="218"/>
      <c r="L386" s="222"/>
      <c r="M386" s="223"/>
      <c r="N386" s="224"/>
      <c r="O386" s="224"/>
      <c r="P386" s="224"/>
      <c r="Q386" s="224"/>
      <c r="R386" s="224"/>
      <c r="S386" s="224"/>
      <c r="T386" s="225"/>
      <c r="AT386" s="226" t="s">
        <v>175</v>
      </c>
      <c r="AU386" s="226" t="s">
        <v>84</v>
      </c>
      <c r="AV386" s="14" t="s">
        <v>84</v>
      </c>
      <c r="AW386" s="14" t="s">
        <v>32</v>
      </c>
      <c r="AX386" s="14" t="s">
        <v>76</v>
      </c>
      <c r="AY386" s="226" t="s">
        <v>166</v>
      </c>
    </row>
    <row r="387" spans="2:51" s="13" customFormat="1" ht="11.25">
      <c r="B387" s="207"/>
      <c r="C387" s="208"/>
      <c r="D387" s="209" t="s">
        <v>175</v>
      </c>
      <c r="E387" s="210" t="s">
        <v>1</v>
      </c>
      <c r="F387" s="211" t="s">
        <v>340</v>
      </c>
      <c r="G387" s="208"/>
      <c r="H387" s="210" t="s">
        <v>1</v>
      </c>
      <c r="I387" s="208"/>
      <c r="J387" s="208"/>
      <c r="K387" s="208"/>
      <c r="L387" s="212"/>
      <c r="M387" s="213"/>
      <c r="N387" s="214"/>
      <c r="O387" s="214"/>
      <c r="P387" s="214"/>
      <c r="Q387" s="214"/>
      <c r="R387" s="214"/>
      <c r="S387" s="214"/>
      <c r="T387" s="215"/>
      <c r="AT387" s="216" t="s">
        <v>175</v>
      </c>
      <c r="AU387" s="216" t="s">
        <v>84</v>
      </c>
      <c r="AV387" s="13" t="s">
        <v>6</v>
      </c>
      <c r="AW387" s="13" t="s">
        <v>32</v>
      </c>
      <c r="AX387" s="13" t="s">
        <v>76</v>
      </c>
      <c r="AY387" s="216" t="s">
        <v>166</v>
      </c>
    </row>
    <row r="388" spans="2:51" s="14" customFormat="1" ht="11.25">
      <c r="B388" s="217"/>
      <c r="C388" s="218"/>
      <c r="D388" s="209" t="s">
        <v>175</v>
      </c>
      <c r="E388" s="219" t="s">
        <v>1</v>
      </c>
      <c r="F388" s="220" t="s">
        <v>510</v>
      </c>
      <c r="G388" s="218"/>
      <c r="H388" s="221">
        <v>2.676</v>
      </c>
      <c r="I388" s="218"/>
      <c r="J388" s="218"/>
      <c r="K388" s="218"/>
      <c r="L388" s="222"/>
      <c r="M388" s="223"/>
      <c r="N388" s="224"/>
      <c r="O388" s="224"/>
      <c r="P388" s="224"/>
      <c r="Q388" s="224"/>
      <c r="R388" s="224"/>
      <c r="S388" s="224"/>
      <c r="T388" s="225"/>
      <c r="AT388" s="226" t="s">
        <v>175</v>
      </c>
      <c r="AU388" s="226" t="s">
        <v>84</v>
      </c>
      <c r="AV388" s="14" t="s">
        <v>84</v>
      </c>
      <c r="AW388" s="14" t="s">
        <v>32</v>
      </c>
      <c r="AX388" s="14" t="s">
        <v>76</v>
      </c>
      <c r="AY388" s="226" t="s">
        <v>166</v>
      </c>
    </row>
    <row r="389" spans="2:51" s="13" customFormat="1" ht="11.25">
      <c r="B389" s="207"/>
      <c r="C389" s="208"/>
      <c r="D389" s="209" t="s">
        <v>175</v>
      </c>
      <c r="E389" s="210" t="s">
        <v>1</v>
      </c>
      <c r="F389" s="211" t="s">
        <v>511</v>
      </c>
      <c r="G389" s="208"/>
      <c r="H389" s="210" t="s">
        <v>1</v>
      </c>
      <c r="I389" s="208"/>
      <c r="J389" s="208"/>
      <c r="K389" s="208"/>
      <c r="L389" s="212"/>
      <c r="M389" s="213"/>
      <c r="N389" s="214"/>
      <c r="O389" s="214"/>
      <c r="P389" s="214"/>
      <c r="Q389" s="214"/>
      <c r="R389" s="214"/>
      <c r="S389" s="214"/>
      <c r="T389" s="215"/>
      <c r="AT389" s="216" t="s">
        <v>175</v>
      </c>
      <c r="AU389" s="216" t="s">
        <v>84</v>
      </c>
      <c r="AV389" s="13" t="s">
        <v>6</v>
      </c>
      <c r="AW389" s="13" t="s">
        <v>32</v>
      </c>
      <c r="AX389" s="13" t="s">
        <v>76</v>
      </c>
      <c r="AY389" s="216" t="s">
        <v>166</v>
      </c>
    </row>
    <row r="390" spans="2:51" s="13" customFormat="1" ht="11.25">
      <c r="B390" s="207"/>
      <c r="C390" s="208"/>
      <c r="D390" s="209" t="s">
        <v>175</v>
      </c>
      <c r="E390" s="210" t="s">
        <v>1</v>
      </c>
      <c r="F390" s="211" t="s">
        <v>512</v>
      </c>
      <c r="G390" s="208"/>
      <c r="H390" s="210" t="s">
        <v>1</v>
      </c>
      <c r="I390" s="208"/>
      <c r="J390" s="208"/>
      <c r="K390" s="208"/>
      <c r="L390" s="212"/>
      <c r="M390" s="213"/>
      <c r="N390" s="214"/>
      <c r="O390" s="214"/>
      <c r="P390" s="214"/>
      <c r="Q390" s="214"/>
      <c r="R390" s="214"/>
      <c r="S390" s="214"/>
      <c r="T390" s="215"/>
      <c r="AT390" s="216" t="s">
        <v>175</v>
      </c>
      <c r="AU390" s="216" t="s">
        <v>84</v>
      </c>
      <c r="AV390" s="13" t="s">
        <v>6</v>
      </c>
      <c r="AW390" s="13" t="s">
        <v>32</v>
      </c>
      <c r="AX390" s="13" t="s">
        <v>76</v>
      </c>
      <c r="AY390" s="216" t="s">
        <v>166</v>
      </c>
    </row>
    <row r="391" spans="2:51" s="14" customFormat="1" ht="11.25">
      <c r="B391" s="217"/>
      <c r="C391" s="218"/>
      <c r="D391" s="209" t="s">
        <v>175</v>
      </c>
      <c r="E391" s="219" t="s">
        <v>1</v>
      </c>
      <c r="F391" s="220" t="s">
        <v>219</v>
      </c>
      <c r="G391" s="218"/>
      <c r="H391" s="221">
        <v>0.743</v>
      </c>
      <c r="I391" s="218"/>
      <c r="J391" s="218"/>
      <c r="K391" s="218"/>
      <c r="L391" s="222"/>
      <c r="M391" s="223"/>
      <c r="N391" s="224"/>
      <c r="O391" s="224"/>
      <c r="P391" s="224"/>
      <c r="Q391" s="224"/>
      <c r="R391" s="224"/>
      <c r="S391" s="224"/>
      <c r="T391" s="225"/>
      <c r="AT391" s="226" t="s">
        <v>175</v>
      </c>
      <c r="AU391" s="226" t="s">
        <v>84</v>
      </c>
      <c r="AV391" s="14" t="s">
        <v>84</v>
      </c>
      <c r="AW391" s="14" t="s">
        <v>32</v>
      </c>
      <c r="AX391" s="14" t="s">
        <v>76</v>
      </c>
      <c r="AY391" s="226" t="s">
        <v>166</v>
      </c>
    </row>
    <row r="392" spans="2:51" s="15" customFormat="1" ht="11.25">
      <c r="B392" s="227"/>
      <c r="C392" s="228"/>
      <c r="D392" s="209" t="s">
        <v>175</v>
      </c>
      <c r="E392" s="229" t="s">
        <v>1</v>
      </c>
      <c r="F392" s="230" t="s">
        <v>178</v>
      </c>
      <c r="G392" s="228"/>
      <c r="H392" s="231">
        <v>15.002</v>
      </c>
      <c r="I392" s="228"/>
      <c r="J392" s="228"/>
      <c r="K392" s="228"/>
      <c r="L392" s="232"/>
      <c r="M392" s="233"/>
      <c r="N392" s="234"/>
      <c r="O392" s="234"/>
      <c r="P392" s="234"/>
      <c r="Q392" s="234"/>
      <c r="R392" s="234"/>
      <c r="S392" s="234"/>
      <c r="T392" s="235"/>
      <c r="AT392" s="236" t="s">
        <v>175</v>
      </c>
      <c r="AU392" s="236" t="s">
        <v>84</v>
      </c>
      <c r="AV392" s="15" t="s">
        <v>173</v>
      </c>
      <c r="AW392" s="15" t="s">
        <v>4</v>
      </c>
      <c r="AX392" s="15" t="s">
        <v>6</v>
      </c>
      <c r="AY392" s="236" t="s">
        <v>166</v>
      </c>
    </row>
    <row r="393" spans="1:65" s="2" customFormat="1" ht="21.75" customHeight="1">
      <c r="A393" s="31"/>
      <c r="B393" s="32"/>
      <c r="C393" s="194" t="s">
        <v>513</v>
      </c>
      <c r="D393" s="194" t="s">
        <v>169</v>
      </c>
      <c r="E393" s="195" t="s">
        <v>514</v>
      </c>
      <c r="F393" s="196" t="s">
        <v>515</v>
      </c>
      <c r="G393" s="197" t="s">
        <v>172</v>
      </c>
      <c r="H393" s="198">
        <v>15.002</v>
      </c>
      <c r="I393" s="199">
        <v>92</v>
      </c>
      <c r="J393" s="199">
        <f>ROUND(I393*H393,2)</f>
        <v>1380.18</v>
      </c>
      <c r="K393" s="200"/>
      <c r="L393" s="36"/>
      <c r="M393" s="247" t="s">
        <v>1</v>
      </c>
      <c r="N393" s="248" t="s">
        <v>41</v>
      </c>
      <c r="O393" s="249">
        <v>0</v>
      </c>
      <c r="P393" s="249">
        <f>O393*H393</f>
        <v>0</v>
      </c>
      <c r="Q393" s="249">
        <v>0.00025</v>
      </c>
      <c r="R393" s="249">
        <f>Q393*H393</f>
        <v>0.0037505000000000004</v>
      </c>
      <c r="S393" s="249">
        <v>0</v>
      </c>
      <c r="T393" s="250">
        <f>S393*H393</f>
        <v>0</v>
      </c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R393" s="205" t="s">
        <v>211</v>
      </c>
      <c r="AT393" s="205" t="s">
        <v>169</v>
      </c>
      <c r="AU393" s="205" t="s">
        <v>84</v>
      </c>
      <c r="AY393" s="17" t="s">
        <v>166</v>
      </c>
      <c r="BE393" s="206">
        <f>IF(N393="základní",J393,0)</f>
        <v>1380.18</v>
      </c>
      <c r="BF393" s="206">
        <f>IF(N393="snížená",J393,0)</f>
        <v>0</v>
      </c>
      <c r="BG393" s="206">
        <f>IF(N393="zákl. přenesená",J393,0)</f>
        <v>0</v>
      </c>
      <c r="BH393" s="206">
        <f>IF(N393="sníž. přenesená",J393,0)</f>
        <v>0</v>
      </c>
      <c r="BI393" s="206">
        <f>IF(N393="nulová",J393,0)</f>
        <v>0</v>
      </c>
      <c r="BJ393" s="17" t="s">
        <v>6</v>
      </c>
      <c r="BK393" s="206">
        <f>ROUND(I393*H393,2)</f>
        <v>1380.18</v>
      </c>
      <c r="BL393" s="17" t="s">
        <v>211</v>
      </c>
      <c r="BM393" s="205" t="s">
        <v>516</v>
      </c>
    </row>
    <row r="394" spans="1:31" s="2" customFormat="1" ht="6.95" customHeight="1">
      <c r="A394" s="31"/>
      <c r="B394" s="51"/>
      <c r="C394" s="52"/>
      <c r="D394" s="52"/>
      <c r="E394" s="52"/>
      <c r="F394" s="52"/>
      <c r="G394" s="52"/>
      <c r="H394" s="52"/>
      <c r="I394" s="52"/>
      <c r="J394" s="52"/>
      <c r="K394" s="52"/>
      <c r="L394" s="36"/>
      <c r="M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</row>
  </sheetData>
  <sheetProtection algorithmName="SHA-512" hashValue="glpdEY9r9Vw9wH2Twm1vj9+LVsgKkeXOAGjy3ZjpeZQ1qWLQWMPxh/gFHLe1I2SIuZuOA/CB7BHhpF3Q7J8loA==" saltValue="5TstzkXGz90tInJb3MWVlcW5TldAsr23mdRWB+6YamSyWj14+RPMwLreRjarxm/z49zLcsXWtGFWjI96H59Ysg==" spinCount="100000" sheet="1" objects="1" scenarios="1" formatColumns="0" formatRows="0" autoFilter="0"/>
  <autoFilter ref="C142:K393"/>
  <mergeCells count="11">
    <mergeCell ref="L2:V2"/>
    <mergeCell ref="E87:H87"/>
    <mergeCell ref="E89:H89"/>
    <mergeCell ref="E131:H131"/>
    <mergeCell ref="E133:H133"/>
    <mergeCell ref="E135:H135"/>
    <mergeCell ref="E7:H7"/>
    <mergeCell ref="E9:H9"/>
    <mergeCell ref="E11:H11"/>
    <mergeCell ref="E29:H29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2"/>
    </row>
    <row r="2" spans="12:46" s="1" customFormat="1" ht="36.95" customHeight="1"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AT2" s="17" t="s">
        <v>92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20"/>
      <c r="AT3" s="17" t="s">
        <v>84</v>
      </c>
    </row>
    <row r="4" spans="2:46" s="1" customFormat="1" ht="24.95" customHeight="1">
      <c r="B4" s="20"/>
      <c r="D4" s="114" t="s">
        <v>118</v>
      </c>
      <c r="L4" s="20"/>
      <c r="M4" s="115" t="s">
        <v>11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6" t="s">
        <v>15</v>
      </c>
      <c r="L6" s="20"/>
    </row>
    <row r="7" spans="2:12" s="1" customFormat="1" ht="16.5" customHeight="1">
      <c r="B7" s="20"/>
      <c r="E7" s="294" t="str">
        <f>'Rekapitulace stavby'!K6</f>
        <v>Nemocnice Cheb, 2 izolační boxy v oddělení JIP Interna</v>
      </c>
      <c r="F7" s="295"/>
      <c r="G7" s="295"/>
      <c r="H7" s="295"/>
      <c r="L7" s="20"/>
    </row>
    <row r="8" spans="2:12" s="1" customFormat="1" ht="12" customHeight="1">
      <c r="B8" s="20"/>
      <c r="D8" s="116" t="s">
        <v>119</v>
      </c>
      <c r="L8" s="20"/>
    </row>
    <row r="9" spans="1:31" s="2" customFormat="1" ht="16.5" customHeight="1">
      <c r="A9" s="31"/>
      <c r="B9" s="36"/>
      <c r="C9" s="31"/>
      <c r="D9" s="31"/>
      <c r="E9" s="294" t="s">
        <v>120</v>
      </c>
      <c r="F9" s="296"/>
      <c r="G9" s="296"/>
      <c r="H9" s="296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16" t="s">
        <v>121</v>
      </c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6.5" customHeight="1">
      <c r="A11" s="31"/>
      <c r="B11" s="36"/>
      <c r="C11" s="31"/>
      <c r="D11" s="31"/>
      <c r="E11" s="297" t="s">
        <v>517</v>
      </c>
      <c r="F11" s="296"/>
      <c r="G11" s="296"/>
      <c r="H11" s="296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1.25">
      <c r="A12" s="31"/>
      <c r="B12" s="36"/>
      <c r="C12" s="31"/>
      <c r="D12" s="31"/>
      <c r="E12" s="31"/>
      <c r="F12" s="31"/>
      <c r="G12" s="31"/>
      <c r="H12" s="31"/>
      <c r="I12" s="31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2" customHeight="1">
      <c r="A13" s="31"/>
      <c r="B13" s="36"/>
      <c r="C13" s="31"/>
      <c r="D13" s="116" t="s">
        <v>17</v>
      </c>
      <c r="E13" s="31"/>
      <c r="F13" s="107" t="s">
        <v>1</v>
      </c>
      <c r="G13" s="31"/>
      <c r="H13" s="31"/>
      <c r="I13" s="116" t="s">
        <v>18</v>
      </c>
      <c r="J13" s="107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16" t="s">
        <v>19</v>
      </c>
      <c r="E14" s="31"/>
      <c r="F14" s="107" t="s">
        <v>14</v>
      </c>
      <c r="G14" s="31"/>
      <c r="H14" s="31"/>
      <c r="I14" s="116" t="s">
        <v>20</v>
      </c>
      <c r="J14" s="117" t="str">
        <f>'Rekapitulace stavby'!AN8</f>
        <v>29. 3. 2021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0.9" customHeight="1">
      <c r="A15" s="31"/>
      <c r="B15" s="36"/>
      <c r="C15" s="31"/>
      <c r="D15" s="31"/>
      <c r="E15" s="31"/>
      <c r="F15" s="31"/>
      <c r="G15" s="31"/>
      <c r="H15" s="31"/>
      <c r="I15" s="31"/>
      <c r="J15" s="31"/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2" customHeight="1">
      <c r="A16" s="31"/>
      <c r="B16" s="36"/>
      <c r="C16" s="31"/>
      <c r="D16" s="116" t="s">
        <v>22</v>
      </c>
      <c r="E16" s="31"/>
      <c r="F16" s="31"/>
      <c r="G16" s="31"/>
      <c r="H16" s="31"/>
      <c r="I16" s="116" t="s">
        <v>23</v>
      </c>
      <c r="J16" s="107" t="s">
        <v>1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">
        <v>24</v>
      </c>
      <c r="F17" s="31"/>
      <c r="G17" s="31"/>
      <c r="H17" s="31"/>
      <c r="I17" s="116" t="s">
        <v>25</v>
      </c>
      <c r="J17" s="107" t="s">
        <v>1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31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6" t="s">
        <v>26</v>
      </c>
      <c r="E19" s="31"/>
      <c r="F19" s="31"/>
      <c r="G19" s="31"/>
      <c r="H19" s="31"/>
      <c r="I19" s="116" t="s">
        <v>23</v>
      </c>
      <c r="J19" s="107" t="s">
        <v>27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107" t="s">
        <v>28</v>
      </c>
      <c r="F20" s="31"/>
      <c r="G20" s="31"/>
      <c r="H20" s="31"/>
      <c r="I20" s="116" t="s">
        <v>25</v>
      </c>
      <c r="J20" s="107" t="s">
        <v>29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31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6" t="s">
        <v>30</v>
      </c>
      <c r="E22" s="31"/>
      <c r="F22" s="31"/>
      <c r="G22" s="31"/>
      <c r="H22" s="31"/>
      <c r="I22" s="116" t="s">
        <v>23</v>
      </c>
      <c r="J22" s="107" t="s">
        <v>1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">
        <v>31</v>
      </c>
      <c r="F23" s="31"/>
      <c r="G23" s="31"/>
      <c r="H23" s="31"/>
      <c r="I23" s="116" t="s">
        <v>25</v>
      </c>
      <c r="J23" s="107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6" t="s">
        <v>33</v>
      </c>
      <c r="E25" s="31"/>
      <c r="F25" s="31"/>
      <c r="G25" s="31"/>
      <c r="H25" s="31"/>
      <c r="I25" s="116" t="s">
        <v>23</v>
      </c>
      <c r="J25" s="107" t="s">
        <v>1</v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">
        <v>518</v>
      </c>
      <c r="F26" s="31"/>
      <c r="G26" s="31"/>
      <c r="H26" s="31"/>
      <c r="I26" s="116" t="s">
        <v>25</v>
      </c>
      <c r="J26" s="107" t="s">
        <v>1</v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31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6" t="s">
        <v>35</v>
      </c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18"/>
      <c r="B29" s="119"/>
      <c r="C29" s="118"/>
      <c r="D29" s="118"/>
      <c r="E29" s="298" t="s">
        <v>1</v>
      </c>
      <c r="F29" s="298"/>
      <c r="G29" s="298"/>
      <c r="H29" s="298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31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1"/>
      <c r="E31" s="121"/>
      <c r="F31" s="121"/>
      <c r="G31" s="121"/>
      <c r="H31" s="121"/>
      <c r="I31" s="121"/>
      <c r="J31" s="121"/>
      <c r="K31" s="12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107" t="s">
        <v>123</v>
      </c>
      <c r="E32" s="31"/>
      <c r="F32" s="31"/>
      <c r="G32" s="31"/>
      <c r="H32" s="31"/>
      <c r="I32" s="31"/>
      <c r="J32" s="122">
        <f>J98</f>
        <v>16830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3" t="s">
        <v>124</v>
      </c>
      <c r="E33" s="31"/>
      <c r="F33" s="31"/>
      <c r="G33" s="31"/>
      <c r="H33" s="31"/>
      <c r="I33" s="31"/>
      <c r="J33" s="122">
        <f>J103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25.35" customHeight="1">
      <c r="A34" s="31"/>
      <c r="B34" s="36"/>
      <c r="C34" s="31"/>
      <c r="D34" s="124" t="s">
        <v>36</v>
      </c>
      <c r="E34" s="31"/>
      <c r="F34" s="31"/>
      <c r="G34" s="31"/>
      <c r="H34" s="31"/>
      <c r="I34" s="31"/>
      <c r="J34" s="125">
        <f>ROUND(J32+J33,2)</f>
        <v>16830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6.95" customHeight="1">
      <c r="A35" s="31"/>
      <c r="B35" s="36"/>
      <c r="C35" s="31"/>
      <c r="D35" s="121"/>
      <c r="E35" s="121"/>
      <c r="F35" s="121"/>
      <c r="G35" s="121"/>
      <c r="H35" s="121"/>
      <c r="I35" s="121"/>
      <c r="J35" s="121"/>
      <c r="K35" s="12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31"/>
      <c r="F36" s="126" t="s">
        <v>38</v>
      </c>
      <c r="G36" s="31"/>
      <c r="H36" s="31"/>
      <c r="I36" s="126" t="s">
        <v>37</v>
      </c>
      <c r="J36" s="126" t="s">
        <v>39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>
      <c r="A37" s="31"/>
      <c r="B37" s="36"/>
      <c r="C37" s="31"/>
      <c r="D37" s="127" t="s">
        <v>40</v>
      </c>
      <c r="E37" s="116" t="s">
        <v>41</v>
      </c>
      <c r="F37" s="128">
        <f>ROUND((SUM(BE103:BE104)+SUM(BE126:BE155)),2)</f>
        <v>16830</v>
      </c>
      <c r="G37" s="31"/>
      <c r="H37" s="31"/>
      <c r="I37" s="129">
        <v>0.21</v>
      </c>
      <c r="J37" s="128">
        <f>ROUND(((SUM(BE103:BE104)+SUM(BE126:BE155))*I37),2)</f>
        <v>3534.3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6"/>
      <c r="C38" s="31"/>
      <c r="D38" s="31"/>
      <c r="E38" s="116" t="s">
        <v>42</v>
      </c>
      <c r="F38" s="128">
        <f>ROUND((SUM(BF103:BF104)+SUM(BF126:BF155)),2)</f>
        <v>0</v>
      </c>
      <c r="G38" s="31"/>
      <c r="H38" s="31"/>
      <c r="I38" s="129">
        <v>0.15</v>
      </c>
      <c r="J38" s="128">
        <f>ROUND(((SUM(BF103:BF104)+SUM(BF126:BF155))*I38),2)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customHeight="1" hidden="1">
      <c r="A39" s="31"/>
      <c r="B39" s="36"/>
      <c r="C39" s="31"/>
      <c r="D39" s="31"/>
      <c r="E39" s="116" t="s">
        <v>43</v>
      </c>
      <c r="F39" s="128">
        <f>ROUND((SUM(BG103:BG104)+SUM(BG126:BG155)),2)</f>
        <v>0</v>
      </c>
      <c r="G39" s="31"/>
      <c r="H39" s="31"/>
      <c r="I39" s="129">
        <v>0.21</v>
      </c>
      <c r="J39" s="128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 hidden="1">
      <c r="A40" s="31"/>
      <c r="B40" s="36"/>
      <c r="C40" s="31"/>
      <c r="D40" s="31"/>
      <c r="E40" s="116" t="s">
        <v>44</v>
      </c>
      <c r="F40" s="128">
        <f>ROUND((SUM(BH103:BH104)+SUM(BH126:BH155)),2)</f>
        <v>0</v>
      </c>
      <c r="G40" s="31"/>
      <c r="H40" s="31"/>
      <c r="I40" s="129">
        <v>0.15</v>
      </c>
      <c r="J40" s="128">
        <f>0</f>
        <v>0</v>
      </c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14.45" customHeight="1" hidden="1">
      <c r="A41" s="31"/>
      <c r="B41" s="36"/>
      <c r="C41" s="31"/>
      <c r="D41" s="31"/>
      <c r="E41" s="116" t="s">
        <v>45</v>
      </c>
      <c r="F41" s="128">
        <f>ROUND((SUM(BI103:BI104)+SUM(BI126:BI155)),2)</f>
        <v>0</v>
      </c>
      <c r="G41" s="31"/>
      <c r="H41" s="31"/>
      <c r="I41" s="129">
        <v>0</v>
      </c>
      <c r="J41" s="128">
        <f>0</f>
        <v>0</v>
      </c>
      <c r="K41" s="31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6.95" customHeight="1">
      <c r="A42" s="31"/>
      <c r="B42" s="36"/>
      <c r="C42" s="31"/>
      <c r="D42" s="31"/>
      <c r="E42" s="31"/>
      <c r="F42" s="31"/>
      <c r="G42" s="31"/>
      <c r="H42" s="31"/>
      <c r="I42" s="31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2" customFormat="1" ht="25.35" customHeight="1">
      <c r="A43" s="31"/>
      <c r="B43" s="36"/>
      <c r="C43" s="130"/>
      <c r="D43" s="131" t="s">
        <v>46</v>
      </c>
      <c r="E43" s="132"/>
      <c r="F43" s="132"/>
      <c r="G43" s="133" t="s">
        <v>47</v>
      </c>
      <c r="H43" s="134" t="s">
        <v>48</v>
      </c>
      <c r="I43" s="132"/>
      <c r="J43" s="135">
        <f>SUM(J34:J41)</f>
        <v>20364.3</v>
      </c>
      <c r="K43" s="136"/>
      <c r="L43" s="48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s="2" customFormat="1" ht="14.45" customHeight="1">
      <c r="A44" s="31"/>
      <c r="B44" s="36"/>
      <c r="C44" s="31"/>
      <c r="D44" s="31"/>
      <c r="E44" s="31"/>
      <c r="F44" s="31"/>
      <c r="G44" s="31"/>
      <c r="H44" s="31"/>
      <c r="I44" s="31"/>
      <c r="J44" s="31"/>
      <c r="K44" s="31"/>
      <c r="L44" s="48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8"/>
      <c r="D50" s="137" t="s">
        <v>49</v>
      </c>
      <c r="E50" s="138"/>
      <c r="F50" s="138"/>
      <c r="G50" s="137" t="s">
        <v>50</v>
      </c>
      <c r="H50" s="138"/>
      <c r="I50" s="138"/>
      <c r="J50" s="138"/>
      <c r="K50" s="138"/>
      <c r="L50" s="4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1"/>
      <c r="B61" s="36"/>
      <c r="C61" s="31"/>
      <c r="D61" s="139" t="s">
        <v>51</v>
      </c>
      <c r="E61" s="140"/>
      <c r="F61" s="141" t="s">
        <v>52</v>
      </c>
      <c r="G61" s="139" t="s">
        <v>51</v>
      </c>
      <c r="H61" s="140"/>
      <c r="I61" s="140"/>
      <c r="J61" s="142" t="s">
        <v>52</v>
      </c>
      <c r="K61" s="140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1"/>
      <c r="B65" s="36"/>
      <c r="C65" s="31"/>
      <c r="D65" s="137" t="s">
        <v>53</v>
      </c>
      <c r="E65" s="143"/>
      <c r="F65" s="143"/>
      <c r="G65" s="137" t="s">
        <v>54</v>
      </c>
      <c r="H65" s="143"/>
      <c r="I65" s="143"/>
      <c r="J65" s="143"/>
      <c r="K65" s="143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1"/>
      <c r="B76" s="36"/>
      <c r="C76" s="31"/>
      <c r="D76" s="139" t="s">
        <v>51</v>
      </c>
      <c r="E76" s="140"/>
      <c r="F76" s="141" t="s">
        <v>52</v>
      </c>
      <c r="G76" s="139" t="s">
        <v>51</v>
      </c>
      <c r="H76" s="140"/>
      <c r="I76" s="140"/>
      <c r="J76" s="142" t="s">
        <v>52</v>
      </c>
      <c r="K76" s="140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3" t="s">
        <v>125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99" t="str">
        <f>E7</f>
        <v>Nemocnice Cheb, 2 izolační boxy v oddělení JIP Interna</v>
      </c>
      <c r="F85" s="300"/>
      <c r="G85" s="300"/>
      <c r="H85" s="300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2:12" s="1" customFormat="1" ht="12" customHeight="1">
      <c r="B86" s="21"/>
      <c r="C86" s="28" t="s">
        <v>119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1"/>
      <c r="B87" s="32"/>
      <c r="C87" s="33"/>
      <c r="D87" s="33"/>
      <c r="E87" s="299" t="s">
        <v>120</v>
      </c>
      <c r="F87" s="301"/>
      <c r="G87" s="301"/>
      <c r="H87" s="301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8" t="s">
        <v>121</v>
      </c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59" t="str">
        <f>E11</f>
        <v>D1_01_3 - Požárně bezpečnostní řešení</v>
      </c>
      <c r="F89" s="301"/>
      <c r="G89" s="301"/>
      <c r="H89" s="301"/>
      <c r="I89" s="33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8" t="s">
        <v>19</v>
      </c>
      <c r="D91" s="33"/>
      <c r="E91" s="33"/>
      <c r="F91" s="26" t="str">
        <f>F14</f>
        <v>Cheb</v>
      </c>
      <c r="G91" s="33"/>
      <c r="H91" s="33"/>
      <c r="I91" s="28" t="s">
        <v>20</v>
      </c>
      <c r="J91" s="63" t="str">
        <f>IF(J14="","",J14)</f>
        <v>29. 3. 2021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25.7" customHeight="1">
      <c r="A93" s="31"/>
      <c r="B93" s="32"/>
      <c r="C93" s="28" t="s">
        <v>22</v>
      </c>
      <c r="D93" s="33"/>
      <c r="E93" s="33"/>
      <c r="F93" s="26" t="str">
        <f>E17</f>
        <v>Karlovarská krajská nemocnice a.s.</v>
      </c>
      <c r="G93" s="33"/>
      <c r="H93" s="33"/>
      <c r="I93" s="28" t="s">
        <v>30</v>
      </c>
      <c r="J93" s="29" t="str">
        <f>E23</f>
        <v>Penta Projekt s.r.o., Mrštíkova 12, Jihlava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8" t="s">
        <v>26</v>
      </c>
      <c r="D94" s="33"/>
      <c r="E94" s="33"/>
      <c r="F94" s="26" t="str">
        <f>IF(E20="","",E20)</f>
        <v>STASKO plus,spol. s r.o.,Rolavská 10,K.Vary</v>
      </c>
      <c r="G94" s="33"/>
      <c r="H94" s="33"/>
      <c r="I94" s="28" t="s">
        <v>33</v>
      </c>
      <c r="J94" s="29" t="str">
        <f>E26</f>
        <v>Ing. Polický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48" t="s">
        <v>126</v>
      </c>
      <c r="D96" s="149"/>
      <c r="E96" s="149"/>
      <c r="F96" s="149"/>
      <c r="G96" s="149"/>
      <c r="H96" s="149"/>
      <c r="I96" s="149"/>
      <c r="J96" s="150" t="s">
        <v>127</v>
      </c>
      <c r="K96" s="149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31" s="2" customFormat="1" ht="10.35" customHeight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51" t="s">
        <v>128</v>
      </c>
      <c r="D98" s="33"/>
      <c r="E98" s="33"/>
      <c r="F98" s="33"/>
      <c r="G98" s="33"/>
      <c r="H98" s="33"/>
      <c r="I98" s="33"/>
      <c r="J98" s="81">
        <f>J126</f>
        <v>16830</v>
      </c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7" t="s">
        <v>129</v>
      </c>
    </row>
    <row r="99" spans="2:12" s="9" customFormat="1" ht="24.95" customHeight="1">
      <c r="B99" s="152"/>
      <c r="C99" s="153"/>
      <c r="D99" s="154" t="s">
        <v>519</v>
      </c>
      <c r="E99" s="155"/>
      <c r="F99" s="155"/>
      <c r="G99" s="155"/>
      <c r="H99" s="155"/>
      <c r="I99" s="155"/>
      <c r="J99" s="156">
        <f>J127</f>
        <v>16830</v>
      </c>
      <c r="K99" s="153"/>
      <c r="L99" s="157"/>
    </row>
    <row r="100" spans="2:12" s="10" customFormat="1" ht="19.9" customHeight="1">
      <c r="B100" s="158"/>
      <c r="C100" s="101"/>
      <c r="D100" s="159" t="s">
        <v>520</v>
      </c>
      <c r="E100" s="160"/>
      <c r="F100" s="160"/>
      <c r="G100" s="160"/>
      <c r="H100" s="160"/>
      <c r="I100" s="160"/>
      <c r="J100" s="161">
        <f>J128</f>
        <v>16830</v>
      </c>
      <c r="K100" s="101"/>
      <c r="L100" s="162"/>
    </row>
    <row r="101" spans="1:31" s="2" customFormat="1" ht="21.75" customHeight="1">
      <c r="A101" s="31"/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48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:31" s="2" customFormat="1" ht="6.95" customHeight="1">
      <c r="A102" s="31"/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29.25" customHeight="1">
      <c r="A103" s="31"/>
      <c r="B103" s="32"/>
      <c r="C103" s="151" t="s">
        <v>149</v>
      </c>
      <c r="D103" s="33"/>
      <c r="E103" s="33"/>
      <c r="F103" s="33"/>
      <c r="G103" s="33"/>
      <c r="H103" s="33"/>
      <c r="I103" s="33"/>
      <c r="J103" s="163">
        <v>0</v>
      </c>
      <c r="K103" s="33"/>
      <c r="L103" s="48"/>
      <c r="N103" s="164" t="s">
        <v>40</v>
      </c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18" customHeight="1">
      <c r="A104" s="31"/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29.25" customHeight="1">
      <c r="A105" s="31"/>
      <c r="B105" s="32"/>
      <c r="C105" s="165" t="s">
        <v>150</v>
      </c>
      <c r="D105" s="149"/>
      <c r="E105" s="149"/>
      <c r="F105" s="149"/>
      <c r="G105" s="149"/>
      <c r="H105" s="149"/>
      <c r="I105" s="149"/>
      <c r="J105" s="166">
        <f>ROUND(J98+J103,2)</f>
        <v>16830</v>
      </c>
      <c r="K105" s="149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6.95" customHeight="1">
      <c r="A106" s="31"/>
      <c r="B106" s="51"/>
      <c r="C106" s="52"/>
      <c r="D106" s="52"/>
      <c r="E106" s="52"/>
      <c r="F106" s="52"/>
      <c r="G106" s="52"/>
      <c r="H106" s="52"/>
      <c r="I106" s="52"/>
      <c r="J106" s="52"/>
      <c r="K106" s="52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10" spans="1:31" s="2" customFormat="1" ht="6.95" customHeight="1">
      <c r="A110" s="31"/>
      <c r="B110" s="53"/>
      <c r="C110" s="54"/>
      <c r="D110" s="54"/>
      <c r="E110" s="54"/>
      <c r="F110" s="54"/>
      <c r="G110" s="54"/>
      <c r="H110" s="54"/>
      <c r="I110" s="54"/>
      <c r="J110" s="54"/>
      <c r="K110" s="54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24.95" customHeight="1">
      <c r="A111" s="31"/>
      <c r="B111" s="32"/>
      <c r="C111" s="23" t="s">
        <v>151</v>
      </c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5" customHeight="1">
      <c r="A112" s="31"/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2" customHeight="1">
      <c r="A113" s="31"/>
      <c r="B113" s="32"/>
      <c r="C113" s="28" t="s">
        <v>15</v>
      </c>
      <c r="D113" s="33"/>
      <c r="E113" s="33"/>
      <c r="F113" s="33"/>
      <c r="G113" s="33"/>
      <c r="H113" s="3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6.5" customHeight="1">
      <c r="A114" s="31"/>
      <c r="B114" s="32"/>
      <c r="C114" s="33"/>
      <c r="D114" s="33"/>
      <c r="E114" s="299" t="str">
        <f>E7</f>
        <v>Nemocnice Cheb, 2 izolační boxy v oddělení JIP Interna</v>
      </c>
      <c r="F114" s="300"/>
      <c r="G114" s="300"/>
      <c r="H114" s="300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2:12" s="1" customFormat="1" ht="12" customHeight="1">
      <c r="B115" s="21"/>
      <c r="C115" s="28" t="s">
        <v>119</v>
      </c>
      <c r="D115" s="22"/>
      <c r="E115" s="22"/>
      <c r="F115" s="22"/>
      <c r="G115" s="22"/>
      <c r="H115" s="22"/>
      <c r="I115" s="22"/>
      <c r="J115" s="22"/>
      <c r="K115" s="22"/>
      <c r="L115" s="20"/>
    </row>
    <row r="116" spans="1:31" s="2" customFormat="1" ht="16.5" customHeight="1">
      <c r="A116" s="31"/>
      <c r="B116" s="32"/>
      <c r="C116" s="33"/>
      <c r="D116" s="33"/>
      <c r="E116" s="299" t="s">
        <v>120</v>
      </c>
      <c r="F116" s="301"/>
      <c r="G116" s="301"/>
      <c r="H116" s="301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2" customHeight="1">
      <c r="A117" s="31"/>
      <c r="B117" s="32"/>
      <c r="C117" s="28" t="s">
        <v>121</v>
      </c>
      <c r="D117" s="33"/>
      <c r="E117" s="33"/>
      <c r="F117" s="33"/>
      <c r="G117" s="33"/>
      <c r="H117" s="33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6.5" customHeight="1">
      <c r="A118" s="31"/>
      <c r="B118" s="32"/>
      <c r="C118" s="33"/>
      <c r="D118" s="33"/>
      <c r="E118" s="259" t="str">
        <f>E11</f>
        <v>D1_01_3 - Požárně bezpečnostní řešení</v>
      </c>
      <c r="F118" s="301"/>
      <c r="G118" s="301"/>
      <c r="H118" s="301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6.95" customHeight="1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2" customHeight="1">
      <c r="A120" s="31"/>
      <c r="B120" s="32"/>
      <c r="C120" s="28" t="s">
        <v>19</v>
      </c>
      <c r="D120" s="33"/>
      <c r="E120" s="33"/>
      <c r="F120" s="26" t="str">
        <f>F14</f>
        <v>Cheb</v>
      </c>
      <c r="G120" s="33"/>
      <c r="H120" s="33"/>
      <c r="I120" s="28" t="s">
        <v>20</v>
      </c>
      <c r="J120" s="63" t="str">
        <f>IF(J14="","",J14)</f>
        <v>29. 3. 2021</v>
      </c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6.95" customHeight="1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25.7" customHeight="1">
      <c r="A122" s="31"/>
      <c r="B122" s="32"/>
      <c r="C122" s="28" t="s">
        <v>22</v>
      </c>
      <c r="D122" s="33"/>
      <c r="E122" s="33"/>
      <c r="F122" s="26" t="str">
        <f>E17</f>
        <v>Karlovarská krajská nemocnice a.s.</v>
      </c>
      <c r="G122" s="33"/>
      <c r="H122" s="33"/>
      <c r="I122" s="28" t="s">
        <v>30</v>
      </c>
      <c r="J122" s="29" t="str">
        <f>E23</f>
        <v>Penta Projekt s.r.o., Mrštíkova 12, Jihlava</v>
      </c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5.2" customHeight="1">
      <c r="A123" s="31"/>
      <c r="B123" s="32"/>
      <c r="C123" s="28" t="s">
        <v>26</v>
      </c>
      <c r="D123" s="33"/>
      <c r="E123" s="33"/>
      <c r="F123" s="26" t="str">
        <f>IF(E20="","",E20)</f>
        <v>STASKO plus,spol. s r.o.,Rolavská 10,K.Vary</v>
      </c>
      <c r="G123" s="33"/>
      <c r="H123" s="33"/>
      <c r="I123" s="28" t="s">
        <v>33</v>
      </c>
      <c r="J123" s="29" t="str">
        <f>E26</f>
        <v>Ing. Polický</v>
      </c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0.35" customHeight="1">
      <c r="A124" s="31"/>
      <c r="B124" s="32"/>
      <c r="C124" s="33"/>
      <c r="D124" s="33"/>
      <c r="E124" s="33"/>
      <c r="F124" s="33"/>
      <c r="G124" s="33"/>
      <c r="H124" s="33"/>
      <c r="I124" s="33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11" customFormat="1" ht="29.25" customHeight="1">
      <c r="A125" s="167"/>
      <c r="B125" s="168"/>
      <c r="C125" s="169" t="s">
        <v>152</v>
      </c>
      <c r="D125" s="170" t="s">
        <v>61</v>
      </c>
      <c r="E125" s="170" t="s">
        <v>57</v>
      </c>
      <c r="F125" s="170" t="s">
        <v>58</v>
      </c>
      <c r="G125" s="170" t="s">
        <v>153</v>
      </c>
      <c r="H125" s="170" t="s">
        <v>154</v>
      </c>
      <c r="I125" s="170" t="s">
        <v>155</v>
      </c>
      <c r="J125" s="171" t="s">
        <v>127</v>
      </c>
      <c r="K125" s="172" t="s">
        <v>156</v>
      </c>
      <c r="L125" s="173"/>
      <c r="M125" s="72" t="s">
        <v>1</v>
      </c>
      <c r="N125" s="73" t="s">
        <v>40</v>
      </c>
      <c r="O125" s="73" t="s">
        <v>157</v>
      </c>
      <c r="P125" s="73" t="s">
        <v>158</v>
      </c>
      <c r="Q125" s="73" t="s">
        <v>159</v>
      </c>
      <c r="R125" s="73" t="s">
        <v>160</v>
      </c>
      <c r="S125" s="73" t="s">
        <v>161</v>
      </c>
      <c r="T125" s="74" t="s">
        <v>162</v>
      </c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</row>
    <row r="126" spans="1:63" s="2" customFormat="1" ht="22.9" customHeight="1">
      <c r="A126" s="31"/>
      <c r="B126" s="32"/>
      <c r="C126" s="79" t="s">
        <v>163</v>
      </c>
      <c r="D126" s="33"/>
      <c r="E126" s="33"/>
      <c r="F126" s="33"/>
      <c r="G126" s="33"/>
      <c r="H126" s="33"/>
      <c r="I126" s="33"/>
      <c r="J126" s="174">
        <f>BK126</f>
        <v>16830</v>
      </c>
      <c r="K126" s="33"/>
      <c r="L126" s="36"/>
      <c r="M126" s="75"/>
      <c r="N126" s="175"/>
      <c r="O126" s="76"/>
      <c r="P126" s="176">
        <f>P127</f>
        <v>0</v>
      </c>
      <c r="Q126" s="76"/>
      <c r="R126" s="176">
        <f>R127</f>
        <v>0.005600000000000001</v>
      </c>
      <c r="S126" s="76"/>
      <c r="T126" s="177">
        <f>T127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7" t="s">
        <v>75</v>
      </c>
      <c r="AU126" s="17" t="s">
        <v>129</v>
      </c>
      <c r="BK126" s="178">
        <f>BK127</f>
        <v>16830</v>
      </c>
    </row>
    <row r="127" spans="2:63" s="12" customFormat="1" ht="25.9" customHeight="1">
      <c r="B127" s="179"/>
      <c r="C127" s="180"/>
      <c r="D127" s="181" t="s">
        <v>75</v>
      </c>
      <c r="E127" s="182" t="s">
        <v>164</v>
      </c>
      <c r="F127" s="182" t="s">
        <v>164</v>
      </c>
      <c r="G127" s="180"/>
      <c r="H127" s="180"/>
      <c r="I127" s="180"/>
      <c r="J127" s="183">
        <f>BK127</f>
        <v>16830</v>
      </c>
      <c r="K127" s="180"/>
      <c r="L127" s="184"/>
      <c r="M127" s="185"/>
      <c r="N127" s="186"/>
      <c r="O127" s="186"/>
      <c r="P127" s="187">
        <f>P128</f>
        <v>0</v>
      </c>
      <c r="Q127" s="186"/>
      <c r="R127" s="187">
        <f>R128</f>
        <v>0.005600000000000001</v>
      </c>
      <c r="S127" s="186"/>
      <c r="T127" s="188">
        <f>T128</f>
        <v>0</v>
      </c>
      <c r="AR127" s="189" t="s">
        <v>6</v>
      </c>
      <c r="AT127" s="190" t="s">
        <v>75</v>
      </c>
      <c r="AU127" s="190" t="s">
        <v>76</v>
      </c>
      <c r="AY127" s="189" t="s">
        <v>166</v>
      </c>
      <c r="BK127" s="191">
        <f>BK128</f>
        <v>16830</v>
      </c>
    </row>
    <row r="128" spans="2:63" s="12" customFormat="1" ht="22.9" customHeight="1">
      <c r="B128" s="179"/>
      <c r="C128" s="180"/>
      <c r="D128" s="181" t="s">
        <v>75</v>
      </c>
      <c r="E128" s="192" t="s">
        <v>521</v>
      </c>
      <c r="F128" s="192" t="s">
        <v>522</v>
      </c>
      <c r="G128" s="180"/>
      <c r="H128" s="180"/>
      <c r="I128" s="180"/>
      <c r="J128" s="193">
        <f>BK128</f>
        <v>16830</v>
      </c>
      <c r="K128" s="180"/>
      <c r="L128" s="184"/>
      <c r="M128" s="185"/>
      <c r="N128" s="186"/>
      <c r="O128" s="186"/>
      <c r="P128" s="187">
        <f>SUM(P129:P155)</f>
        <v>0</v>
      </c>
      <c r="Q128" s="186"/>
      <c r="R128" s="187">
        <f>SUM(R129:R155)</f>
        <v>0.005600000000000001</v>
      </c>
      <c r="S128" s="186"/>
      <c r="T128" s="188">
        <f>SUM(T129:T155)</f>
        <v>0</v>
      </c>
      <c r="AR128" s="189" t="s">
        <v>6</v>
      </c>
      <c r="AT128" s="190" t="s">
        <v>75</v>
      </c>
      <c r="AU128" s="190" t="s">
        <v>6</v>
      </c>
      <c r="AY128" s="189" t="s">
        <v>166</v>
      </c>
      <c r="BK128" s="191">
        <f>SUM(BK129:BK155)</f>
        <v>16830</v>
      </c>
    </row>
    <row r="129" spans="1:65" s="2" customFormat="1" ht="16.5" customHeight="1">
      <c r="A129" s="31"/>
      <c r="B129" s="32"/>
      <c r="C129" s="194" t="s">
        <v>6</v>
      </c>
      <c r="D129" s="194" t="s">
        <v>169</v>
      </c>
      <c r="E129" s="195" t="s">
        <v>523</v>
      </c>
      <c r="F129" s="196" t="s">
        <v>524</v>
      </c>
      <c r="G129" s="197" t="s">
        <v>525</v>
      </c>
      <c r="H129" s="198">
        <v>5</v>
      </c>
      <c r="I129" s="199">
        <v>350</v>
      </c>
      <c r="J129" s="199">
        <f>ROUND(I129*H129,2)</f>
        <v>1750</v>
      </c>
      <c r="K129" s="200"/>
      <c r="L129" s="36"/>
      <c r="M129" s="201" t="s">
        <v>1</v>
      </c>
      <c r="N129" s="202" t="s">
        <v>41</v>
      </c>
      <c r="O129" s="203">
        <v>0</v>
      </c>
      <c r="P129" s="203">
        <f>O129*H129</f>
        <v>0</v>
      </c>
      <c r="Q129" s="203">
        <v>0</v>
      </c>
      <c r="R129" s="203">
        <f>Q129*H129</f>
        <v>0</v>
      </c>
      <c r="S129" s="203">
        <v>0</v>
      </c>
      <c r="T129" s="204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05" t="s">
        <v>173</v>
      </c>
      <c r="AT129" s="205" t="s">
        <v>169</v>
      </c>
      <c r="AU129" s="205" t="s">
        <v>84</v>
      </c>
      <c r="AY129" s="17" t="s">
        <v>166</v>
      </c>
      <c r="BE129" s="206">
        <f>IF(N129="základní",J129,0)</f>
        <v>1750</v>
      </c>
      <c r="BF129" s="206">
        <f>IF(N129="snížená",J129,0)</f>
        <v>0</v>
      </c>
      <c r="BG129" s="206">
        <f>IF(N129="zákl. přenesená",J129,0)</f>
        <v>0</v>
      </c>
      <c r="BH129" s="206">
        <f>IF(N129="sníž. přenesená",J129,0)</f>
        <v>0</v>
      </c>
      <c r="BI129" s="206">
        <f>IF(N129="nulová",J129,0)</f>
        <v>0</v>
      </c>
      <c r="BJ129" s="17" t="s">
        <v>6</v>
      </c>
      <c r="BK129" s="206">
        <f>ROUND(I129*H129,2)</f>
        <v>1750</v>
      </c>
      <c r="BL129" s="17" t="s">
        <v>173</v>
      </c>
      <c r="BM129" s="205" t="s">
        <v>526</v>
      </c>
    </row>
    <row r="130" spans="2:51" s="14" customFormat="1" ht="11.25">
      <c r="B130" s="217"/>
      <c r="C130" s="218"/>
      <c r="D130" s="209" t="s">
        <v>175</v>
      </c>
      <c r="E130" s="219" t="s">
        <v>1</v>
      </c>
      <c r="F130" s="220" t="s">
        <v>202</v>
      </c>
      <c r="G130" s="218"/>
      <c r="H130" s="221">
        <v>5</v>
      </c>
      <c r="I130" s="218"/>
      <c r="J130" s="218"/>
      <c r="K130" s="218"/>
      <c r="L130" s="222"/>
      <c r="M130" s="223"/>
      <c r="N130" s="224"/>
      <c r="O130" s="224"/>
      <c r="P130" s="224"/>
      <c r="Q130" s="224"/>
      <c r="R130" s="224"/>
      <c r="S130" s="224"/>
      <c r="T130" s="225"/>
      <c r="AT130" s="226" t="s">
        <v>175</v>
      </c>
      <c r="AU130" s="226" t="s">
        <v>84</v>
      </c>
      <c r="AV130" s="14" t="s">
        <v>84</v>
      </c>
      <c r="AW130" s="14" t="s">
        <v>32</v>
      </c>
      <c r="AX130" s="14" t="s">
        <v>76</v>
      </c>
      <c r="AY130" s="226" t="s">
        <v>166</v>
      </c>
    </row>
    <row r="131" spans="2:51" s="15" customFormat="1" ht="11.25">
      <c r="B131" s="227"/>
      <c r="C131" s="228"/>
      <c r="D131" s="209" t="s">
        <v>175</v>
      </c>
      <c r="E131" s="229" t="s">
        <v>1</v>
      </c>
      <c r="F131" s="230" t="s">
        <v>178</v>
      </c>
      <c r="G131" s="228"/>
      <c r="H131" s="231">
        <v>5</v>
      </c>
      <c r="I131" s="228"/>
      <c r="J131" s="228"/>
      <c r="K131" s="228"/>
      <c r="L131" s="232"/>
      <c r="M131" s="233"/>
      <c r="N131" s="234"/>
      <c r="O131" s="234"/>
      <c r="P131" s="234"/>
      <c r="Q131" s="234"/>
      <c r="R131" s="234"/>
      <c r="S131" s="234"/>
      <c r="T131" s="235"/>
      <c r="AT131" s="236" t="s">
        <v>175</v>
      </c>
      <c r="AU131" s="236" t="s">
        <v>84</v>
      </c>
      <c r="AV131" s="15" t="s">
        <v>173</v>
      </c>
      <c r="AW131" s="15" t="s">
        <v>32</v>
      </c>
      <c r="AX131" s="15" t="s">
        <v>6</v>
      </c>
      <c r="AY131" s="236" t="s">
        <v>166</v>
      </c>
    </row>
    <row r="132" spans="1:65" s="2" customFormat="1" ht="21.75" customHeight="1">
      <c r="A132" s="31"/>
      <c r="B132" s="32"/>
      <c r="C132" s="237" t="s">
        <v>84</v>
      </c>
      <c r="D132" s="237" t="s">
        <v>359</v>
      </c>
      <c r="E132" s="238" t="s">
        <v>527</v>
      </c>
      <c r="F132" s="239" t="s">
        <v>528</v>
      </c>
      <c r="G132" s="240" t="s">
        <v>525</v>
      </c>
      <c r="H132" s="241">
        <v>5</v>
      </c>
      <c r="I132" s="242">
        <v>500</v>
      </c>
      <c r="J132" s="242">
        <f>ROUND(I132*H132,2)</f>
        <v>2500</v>
      </c>
      <c r="K132" s="243"/>
      <c r="L132" s="244"/>
      <c r="M132" s="245" t="s">
        <v>1</v>
      </c>
      <c r="N132" s="246" t="s">
        <v>41</v>
      </c>
      <c r="O132" s="203">
        <v>0</v>
      </c>
      <c r="P132" s="203">
        <f>O132*H132</f>
        <v>0</v>
      </c>
      <c r="Q132" s="203">
        <v>0.0004</v>
      </c>
      <c r="R132" s="203">
        <f>Q132*H132</f>
        <v>0.002</v>
      </c>
      <c r="S132" s="203">
        <v>0</v>
      </c>
      <c r="T132" s="204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5" t="s">
        <v>220</v>
      </c>
      <c r="AT132" s="205" t="s">
        <v>359</v>
      </c>
      <c r="AU132" s="205" t="s">
        <v>84</v>
      </c>
      <c r="AY132" s="17" t="s">
        <v>166</v>
      </c>
      <c r="BE132" s="206">
        <f>IF(N132="základní",J132,0)</f>
        <v>2500</v>
      </c>
      <c r="BF132" s="206">
        <f>IF(N132="snížená",J132,0)</f>
        <v>0</v>
      </c>
      <c r="BG132" s="206">
        <f>IF(N132="zákl. přenesená",J132,0)</f>
        <v>0</v>
      </c>
      <c r="BH132" s="206">
        <f>IF(N132="sníž. přenesená",J132,0)</f>
        <v>0</v>
      </c>
      <c r="BI132" s="206">
        <f>IF(N132="nulová",J132,0)</f>
        <v>0</v>
      </c>
      <c r="BJ132" s="17" t="s">
        <v>6</v>
      </c>
      <c r="BK132" s="206">
        <f>ROUND(I132*H132,2)</f>
        <v>2500</v>
      </c>
      <c r="BL132" s="17" t="s">
        <v>173</v>
      </c>
      <c r="BM132" s="205" t="s">
        <v>529</v>
      </c>
    </row>
    <row r="133" spans="2:51" s="14" customFormat="1" ht="11.25">
      <c r="B133" s="217"/>
      <c r="C133" s="218"/>
      <c r="D133" s="209" t="s">
        <v>175</v>
      </c>
      <c r="E133" s="219" t="s">
        <v>1</v>
      </c>
      <c r="F133" s="220" t="s">
        <v>202</v>
      </c>
      <c r="G133" s="218"/>
      <c r="H133" s="221">
        <v>5</v>
      </c>
      <c r="I133" s="218"/>
      <c r="J133" s="218"/>
      <c r="K133" s="218"/>
      <c r="L133" s="222"/>
      <c r="M133" s="223"/>
      <c r="N133" s="224"/>
      <c r="O133" s="224"/>
      <c r="P133" s="224"/>
      <c r="Q133" s="224"/>
      <c r="R133" s="224"/>
      <c r="S133" s="224"/>
      <c r="T133" s="225"/>
      <c r="AT133" s="226" t="s">
        <v>175</v>
      </c>
      <c r="AU133" s="226" t="s">
        <v>84</v>
      </c>
      <c r="AV133" s="14" t="s">
        <v>84</v>
      </c>
      <c r="AW133" s="14" t="s">
        <v>32</v>
      </c>
      <c r="AX133" s="14" t="s">
        <v>76</v>
      </c>
      <c r="AY133" s="226" t="s">
        <v>166</v>
      </c>
    </row>
    <row r="134" spans="2:51" s="15" customFormat="1" ht="11.25">
      <c r="B134" s="227"/>
      <c r="C134" s="228"/>
      <c r="D134" s="209" t="s">
        <v>175</v>
      </c>
      <c r="E134" s="229" t="s">
        <v>1</v>
      </c>
      <c r="F134" s="230" t="s">
        <v>178</v>
      </c>
      <c r="G134" s="228"/>
      <c r="H134" s="231">
        <v>5</v>
      </c>
      <c r="I134" s="228"/>
      <c r="J134" s="228"/>
      <c r="K134" s="228"/>
      <c r="L134" s="232"/>
      <c r="M134" s="233"/>
      <c r="N134" s="234"/>
      <c r="O134" s="234"/>
      <c r="P134" s="234"/>
      <c r="Q134" s="234"/>
      <c r="R134" s="234"/>
      <c r="S134" s="234"/>
      <c r="T134" s="235"/>
      <c r="AT134" s="236" t="s">
        <v>175</v>
      </c>
      <c r="AU134" s="236" t="s">
        <v>84</v>
      </c>
      <c r="AV134" s="15" t="s">
        <v>173</v>
      </c>
      <c r="AW134" s="15" t="s">
        <v>32</v>
      </c>
      <c r="AX134" s="15" t="s">
        <v>6</v>
      </c>
      <c r="AY134" s="236" t="s">
        <v>166</v>
      </c>
    </row>
    <row r="135" spans="1:65" s="2" customFormat="1" ht="21.75" customHeight="1">
      <c r="A135" s="31"/>
      <c r="B135" s="32"/>
      <c r="C135" s="237" t="s">
        <v>167</v>
      </c>
      <c r="D135" s="237" t="s">
        <v>359</v>
      </c>
      <c r="E135" s="238" t="s">
        <v>530</v>
      </c>
      <c r="F135" s="239" t="s">
        <v>531</v>
      </c>
      <c r="G135" s="240" t="s">
        <v>525</v>
      </c>
      <c r="H135" s="241">
        <v>5</v>
      </c>
      <c r="I135" s="242">
        <v>250</v>
      </c>
      <c r="J135" s="242">
        <f>ROUND(I135*H135,2)</f>
        <v>1250</v>
      </c>
      <c r="K135" s="243"/>
      <c r="L135" s="244"/>
      <c r="M135" s="245" t="s">
        <v>1</v>
      </c>
      <c r="N135" s="246" t="s">
        <v>41</v>
      </c>
      <c r="O135" s="203">
        <v>0</v>
      </c>
      <c r="P135" s="203">
        <f>O135*H135</f>
        <v>0</v>
      </c>
      <c r="Q135" s="203">
        <v>0.0004</v>
      </c>
      <c r="R135" s="203">
        <f>Q135*H135</f>
        <v>0.002</v>
      </c>
      <c r="S135" s="203">
        <v>0</v>
      </c>
      <c r="T135" s="204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5" t="s">
        <v>220</v>
      </c>
      <c r="AT135" s="205" t="s">
        <v>359</v>
      </c>
      <c r="AU135" s="205" t="s">
        <v>84</v>
      </c>
      <c r="AY135" s="17" t="s">
        <v>166</v>
      </c>
      <c r="BE135" s="206">
        <f>IF(N135="základní",J135,0)</f>
        <v>1250</v>
      </c>
      <c r="BF135" s="206">
        <f>IF(N135="snížená",J135,0)</f>
        <v>0</v>
      </c>
      <c r="BG135" s="206">
        <f>IF(N135="zákl. přenesená",J135,0)</f>
        <v>0</v>
      </c>
      <c r="BH135" s="206">
        <f>IF(N135="sníž. přenesená",J135,0)</f>
        <v>0</v>
      </c>
      <c r="BI135" s="206">
        <f>IF(N135="nulová",J135,0)</f>
        <v>0</v>
      </c>
      <c r="BJ135" s="17" t="s">
        <v>6</v>
      </c>
      <c r="BK135" s="206">
        <f>ROUND(I135*H135,2)</f>
        <v>1250</v>
      </c>
      <c r="BL135" s="17" t="s">
        <v>173</v>
      </c>
      <c r="BM135" s="205" t="s">
        <v>532</v>
      </c>
    </row>
    <row r="136" spans="2:51" s="14" customFormat="1" ht="11.25">
      <c r="B136" s="217"/>
      <c r="C136" s="218"/>
      <c r="D136" s="209" t="s">
        <v>175</v>
      </c>
      <c r="E136" s="219" t="s">
        <v>1</v>
      </c>
      <c r="F136" s="220" t="s">
        <v>202</v>
      </c>
      <c r="G136" s="218"/>
      <c r="H136" s="221">
        <v>5</v>
      </c>
      <c r="I136" s="218"/>
      <c r="J136" s="218"/>
      <c r="K136" s="218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175</v>
      </c>
      <c r="AU136" s="226" t="s">
        <v>84</v>
      </c>
      <c r="AV136" s="14" t="s">
        <v>84</v>
      </c>
      <c r="AW136" s="14" t="s">
        <v>32</v>
      </c>
      <c r="AX136" s="14" t="s">
        <v>76</v>
      </c>
      <c r="AY136" s="226" t="s">
        <v>166</v>
      </c>
    </row>
    <row r="137" spans="2:51" s="15" customFormat="1" ht="11.25">
      <c r="B137" s="227"/>
      <c r="C137" s="228"/>
      <c r="D137" s="209" t="s">
        <v>175</v>
      </c>
      <c r="E137" s="229" t="s">
        <v>1</v>
      </c>
      <c r="F137" s="230" t="s">
        <v>178</v>
      </c>
      <c r="G137" s="228"/>
      <c r="H137" s="231">
        <v>5</v>
      </c>
      <c r="I137" s="228"/>
      <c r="J137" s="228"/>
      <c r="K137" s="228"/>
      <c r="L137" s="232"/>
      <c r="M137" s="233"/>
      <c r="N137" s="234"/>
      <c r="O137" s="234"/>
      <c r="P137" s="234"/>
      <c r="Q137" s="234"/>
      <c r="R137" s="234"/>
      <c r="S137" s="234"/>
      <c r="T137" s="235"/>
      <c r="AT137" s="236" t="s">
        <v>175</v>
      </c>
      <c r="AU137" s="236" t="s">
        <v>84</v>
      </c>
      <c r="AV137" s="15" t="s">
        <v>173</v>
      </c>
      <c r="AW137" s="15" t="s">
        <v>32</v>
      </c>
      <c r="AX137" s="15" t="s">
        <v>6</v>
      </c>
      <c r="AY137" s="236" t="s">
        <v>166</v>
      </c>
    </row>
    <row r="138" spans="1:65" s="2" customFormat="1" ht="21.75" customHeight="1">
      <c r="A138" s="31"/>
      <c r="B138" s="32"/>
      <c r="C138" s="194" t="s">
        <v>173</v>
      </c>
      <c r="D138" s="194" t="s">
        <v>169</v>
      </c>
      <c r="E138" s="195" t="s">
        <v>533</v>
      </c>
      <c r="F138" s="196" t="s">
        <v>534</v>
      </c>
      <c r="G138" s="197" t="s">
        <v>525</v>
      </c>
      <c r="H138" s="198">
        <v>5</v>
      </c>
      <c r="I138" s="199">
        <v>500</v>
      </c>
      <c r="J138" s="199">
        <f>ROUND(I138*H138,2)</f>
        <v>2500</v>
      </c>
      <c r="K138" s="200"/>
      <c r="L138" s="36"/>
      <c r="M138" s="201" t="s">
        <v>1</v>
      </c>
      <c r="N138" s="202" t="s">
        <v>41</v>
      </c>
      <c r="O138" s="203">
        <v>0</v>
      </c>
      <c r="P138" s="203">
        <f>O138*H138</f>
        <v>0</v>
      </c>
      <c r="Q138" s="203">
        <v>0</v>
      </c>
      <c r="R138" s="203">
        <f>Q138*H138</f>
        <v>0</v>
      </c>
      <c r="S138" s="203">
        <v>0</v>
      </c>
      <c r="T138" s="204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5" t="s">
        <v>173</v>
      </c>
      <c r="AT138" s="205" t="s">
        <v>169</v>
      </c>
      <c r="AU138" s="205" t="s">
        <v>84</v>
      </c>
      <c r="AY138" s="17" t="s">
        <v>166</v>
      </c>
      <c r="BE138" s="206">
        <f>IF(N138="základní",J138,0)</f>
        <v>2500</v>
      </c>
      <c r="BF138" s="206">
        <f>IF(N138="snížená",J138,0)</f>
        <v>0</v>
      </c>
      <c r="BG138" s="206">
        <f>IF(N138="zákl. přenesená",J138,0)</f>
        <v>0</v>
      </c>
      <c r="BH138" s="206">
        <f>IF(N138="sníž. přenesená",J138,0)</f>
        <v>0</v>
      </c>
      <c r="BI138" s="206">
        <f>IF(N138="nulová",J138,0)</f>
        <v>0</v>
      </c>
      <c r="BJ138" s="17" t="s">
        <v>6</v>
      </c>
      <c r="BK138" s="206">
        <f>ROUND(I138*H138,2)</f>
        <v>2500</v>
      </c>
      <c r="BL138" s="17" t="s">
        <v>173</v>
      </c>
      <c r="BM138" s="205" t="s">
        <v>535</v>
      </c>
    </row>
    <row r="139" spans="2:51" s="14" customFormat="1" ht="11.25">
      <c r="B139" s="217"/>
      <c r="C139" s="218"/>
      <c r="D139" s="209" t="s">
        <v>175</v>
      </c>
      <c r="E139" s="219" t="s">
        <v>1</v>
      </c>
      <c r="F139" s="220" t="s">
        <v>202</v>
      </c>
      <c r="G139" s="218"/>
      <c r="H139" s="221">
        <v>5</v>
      </c>
      <c r="I139" s="218"/>
      <c r="J139" s="218"/>
      <c r="K139" s="218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175</v>
      </c>
      <c r="AU139" s="226" t="s">
        <v>84</v>
      </c>
      <c r="AV139" s="14" t="s">
        <v>84</v>
      </c>
      <c r="AW139" s="14" t="s">
        <v>32</v>
      </c>
      <c r="AX139" s="14" t="s">
        <v>76</v>
      </c>
      <c r="AY139" s="226" t="s">
        <v>166</v>
      </c>
    </row>
    <row r="140" spans="2:51" s="15" customFormat="1" ht="11.25">
      <c r="B140" s="227"/>
      <c r="C140" s="228"/>
      <c r="D140" s="209" t="s">
        <v>175</v>
      </c>
      <c r="E140" s="229" t="s">
        <v>1</v>
      </c>
      <c r="F140" s="230" t="s">
        <v>178</v>
      </c>
      <c r="G140" s="228"/>
      <c r="H140" s="231">
        <v>5</v>
      </c>
      <c r="I140" s="228"/>
      <c r="J140" s="228"/>
      <c r="K140" s="228"/>
      <c r="L140" s="232"/>
      <c r="M140" s="233"/>
      <c r="N140" s="234"/>
      <c r="O140" s="234"/>
      <c r="P140" s="234"/>
      <c r="Q140" s="234"/>
      <c r="R140" s="234"/>
      <c r="S140" s="234"/>
      <c r="T140" s="235"/>
      <c r="AT140" s="236" t="s">
        <v>175</v>
      </c>
      <c r="AU140" s="236" t="s">
        <v>84</v>
      </c>
      <c r="AV140" s="15" t="s">
        <v>173</v>
      </c>
      <c r="AW140" s="15" t="s">
        <v>32</v>
      </c>
      <c r="AX140" s="15" t="s">
        <v>6</v>
      </c>
      <c r="AY140" s="236" t="s">
        <v>166</v>
      </c>
    </row>
    <row r="141" spans="1:65" s="2" customFormat="1" ht="21.75" customHeight="1">
      <c r="A141" s="31"/>
      <c r="B141" s="32"/>
      <c r="C141" s="237" t="s">
        <v>202</v>
      </c>
      <c r="D141" s="237" t="s">
        <v>359</v>
      </c>
      <c r="E141" s="238" t="s">
        <v>536</v>
      </c>
      <c r="F141" s="239" t="s">
        <v>537</v>
      </c>
      <c r="G141" s="240" t="s">
        <v>525</v>
      </c>
      <c r="H141" s="241">
        <v>2</v>
      </c>
      <c r="I141" s="242">
        <v>300</v>
      </c>
      <c r="J141" s="242">
        <f>ROUND(I141*H141,2)</f>
        <v>600</v>
      </c>
      <c r="K141" s="243"/>
      <c r="L141" s="244"/>
      <c r="M141" s="245" t="s">
        <v>1</v>
      </c>
      <c r="N141" s="246" t="s">
        <v>41</v>
      </c>
      <c r="O141" s="203">
        <v>0</v>
      </c>
      <c r="P141" s="203">
        <f>O141*H141</f>
        <v>0</v>
      </c>
      <c r="Q141" s="203">
        <v>0.0004</v>
      </c>
      <c r="R141" s="203">
        <f>Q141*H141</f>
        <v>0.0008</v>
      </c>
      <c r="S141" s="203">
        <v>0</v>
      </c>
      <c r="T141" s="204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05" t="s">
        <v>220</v>
      </c>
      <c r="AT141" s="205" t="s">
        <v>359</v>
      </c>
      <c r="AU141" s="205" t="s">
        <v>84</v>
      </c>
      <c r="AY141" s="17" t="s">
        <v>166</v>
      </c>
      <c r="BE141" s="206">
        <f>IF(N141="základní",J141,0)</f>
        <v>600</v>
      </c>
      <c r="BF141" s="206">
        <f>IF(N141="snížená",J141,0)</f>
        <v>0</v>
      </c>
      <c r="BG141" s="206">
        <f>IF(N141="zákl. přenesená",J141,0)</f>
        <v>0</v>
      </c>
      <c r="BH141" s="206">
        <f>IF(N141="sníž. přenesená",J141,0)</f>
        <v>0</v>
      </c>
      <c r="BI141" s="206">
        <f>IF(N141="nulová",J141,0)</f>
        <v>0</v>
      </c>
      <c r="BJ141" s="17" t="s">
        <v>6</v>
      </c>
      <c r="BK141" s="206">
        <f>ROUND(I141*H141,2)</f>
        <v>600</v>
      </c>
      <c r="BL141" s="17" t="s">
        <v>173</v>
      </c>
      <c r="BM141" s="205" t="s">
        <v>538</v>
      </c>
    </row>
    <row r="142" spans="2:51" s="14" customFormat="1" ht="11.25">
      <c r="B142" s="217"/>
      <c r="C142" s="218"/>
      <c r="D142" s="209" t="s">
        <v>175</v>
      </c>
      <c r="E142" s="219" t="s">
        <v>1</v>
      </c>
      <c r="F142" s="220" t="s">
        <v>84</v>
      </c>
      <c r="G142" s="218"/>
      <c r="H142" s="221">
        <v>2</v>
      </c>
      <c r="I142" s="218"/>
      <c r="J142" s="218"/>
      <c r="K142" s="218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175</v>
      </c>
      <c r="AU142" s="226" t="s">
        <v>84</v>
      </c>
      <c r="AV142" s="14" t="s">
        <v>84</v>
      </c>
      <c r="AW142" s="14" t="s">
        <v>32</v>
      </c>
      <c r="AX142" s="14" t="s">
        <v>76</v>
      </c>
      <c r="AY142" s="226" t="s">
        <v>166</v>
      </c>
    </row>
    <row r="143" spans="2:51" s="15" customFormat="1" ht="11.25">
      <c r="B143" s="227"/>
      <c r="C143" s="228"/>
      <c r="D143" s="209" t="s">
        <v>175</v>
      </c>
      <c r="E143" s="229" t="s">
        <v>1</v>
      </c>
      <c r="F143" s="230" t="s">
        <v>178</v>
      </c>
      <c r="G143" s="228"/>
      <c r="H143" s="231">
        <v>2</v>
      </c>
      <c r="I143" s="228"/>
      <c r="J143" s="228"/>
      <c r="K143" s="228"/>
      <c r="L143" s="232"/>
      <c r="M143" s="233"/>
      <c r="N143" s="234"/>
      <c r="O143" s="234"/>
      <c r="P143" s="234"/>
      <c r="Q143" s="234"/>
      <c r="R143" s="234"/>
      <c r="S143" s="234"/>
      <c r="T143" s="235"/>
      <c r="AT143" s="236" t="s">
        <v>175</v>
      </c>
      <c r="AU143" s="236" t="s">
        <v>84</v>
      </c>
      <c r="AV143" s="15" t="s">
        <v>173</v>
      </c>
      <c r="AW143" s="15" t="s">
        <v>32</v>
      </c>
      <c r="AX143" s="15" t="s">
        <v>6</v>
      </c>
      <c r="AY143" s="236" t="s">
        <v>166</v>
      </c>
    </row>
    <row r="144" spans="1:65" s="2" customFormat="1" ht="21.75" customHeight="1">
      <c r="A144" s="31"/>
      <c r="B144" s="32"/>
      <c r="C144" s="237" t="s">
        <v>179</v>
      </c>
      <c r="D144" s="237" t="s">
        <v>359</v>
      </c>
      <c r="E144" s="238" t="s">
        <v>539</v>
      </c>
      <c r="F144" s="239" t="s">
        <v>540</v>
      </c>
      <c r="G144" s="240" t="s">
        <v>525</v>
      </c>
      <c r="H144" s="241">
        <v>1</v>
      </c>
      <c r="I144" s="242">
        <v>115</v>
      </c>
      <c r="J144" s="242">
        <f>ROUND(I144*H144,2)</f>
        <v>115</v>
      </c>
      <c r="K144" s="243"/>
      <c r="L144" s="244"/>
      <c r="M144" s="245" t="s">
        <v>1</v>
      </c>
      <c r="N144" s="246" t="s">
        <v>41</v>
      </c>
      <c r="O144" s="203">
        <v>0</v>
      </c>
      <c r="P144" s="203">
        <f>O144*H144</f>
        <v>0</v>
      </c>
      <c r="Q144" s="203">
        <v>0.0004</v>
      </c>
      <c r="R144" s="203">
        <f>Q144*H144</f>
        <v>0.0004</v>
      </c>
      <c r="S144" s="203">
        <v>0</v>
      </c>
      <c r="T144" s="204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5" t="s">
        <v>220</v>
      </c>
      <c r="AT144" s="205" t="s">
        <v>359</v>
      </c>
      <c r="AU144" s="205" t="s">
        <v>84</v>
      </c>
      <c r="AY144" s="17" t="s">
        <v>166</v>
      </c>
      <c r="BE144" s="206">
        <f>IF(N144="základní",J144,0)</f>
        <v>115</v>
      </c>
      <c r="BF144" s="206">
        <f>IF(N144="snížená",J144,0)</f>
        <v>0</v>
      </c>
      <c r="BG144" s="206">
        <f>IF(N144="zákl. přenesená",J144,0)</f>
        <v>0</v>
      </c>
      <c r="BH144" s="206">
        <f>IF(N144="sníž. přenesená",J144,0)</f>
        <v>0</v>
      </c>
      <c r="BI144" s="206">
        <f>IF(N144="nulová",J144,0)</f>
        <v>0</v>
      </c>
      <c r="BJ144" s="17" t="s">
        <v>6</v>
      </c>
      <c r="BK144" s="206">
        <f>ROUND(I144*H144,2)</f>
        <v>115</v>
      </c>
      <c r="BL144" s="17" t="s">
        <v>173</v>
      </c>
      <c r="BM144" s="205" t="s">
        <v>541</v>
      </c>
    </row>
    <row r="145" spans="2:51" s="14" customFormat="1" ht="11.25">
      <c r="B145" s="217"/>
      <c r="C145" s="218"/>
      <c r="D145" s="209" t="s">
        <v>175</v>
      </c>
      <c r="E145" s="219" t="s">
        <v>1</v>
      </c>
      <c r="F145" s="220" t="s">
        <v>6</v>
      </c>
      <c r="G145" s="218"/>
      <c r="H145" s="221">
        <v>1</v>
      </c>
      <c r="I145" s="218"/>
      <c r="J145" s="218"/>
      <c r="K145" s="218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175</v>
      </c>
      <c r="AU145" s="226" t="s">
        <v>84</v>
      </c>
      <c r="AV145" s="14" t="s">
        <v>84</v>
      </c>
      <c r="AW145" s="14" t="s">
        <v>32</v>
      </c>
      <c r="AX145" s="14" t="s">
        <v>76</v>
      </c>
      <c r="AY145" s="226" t="s">
        <v>166</v>
      </c>
    </row>
    <row r="146" spans="2:51" s="15" customFormat="1" ht="11.25">
      <c r="B146" s="227"/>
      <c r="C146" s="228"/>
      <c r="D146" s="209" t="s">
        <v>175</v>
      </c>
      <c r="E146" s="229" t="s">
        <v>1</v>
      </c>
      <c r="F146" s="230" t="s">
        <v>178</v>
      </c>
      <c r="G146" s="228"/>
      <c r="H146" s="231">
        <v>1</v>
      </c>
      <c r="I146" s="228"/>
      <c r="J146" s="228"/>
      <c r="K146" s="228"/>
      <c r="L146" s="232"/>
      <c r="M146" s="233"/>
      <c r="N146" s="234"/>
      <c r="O146" s="234"/>
      <c r="P146" s="234"/>
      <c r="Q146" s="234"/>
      <c r="R146" s="234"/>
      <c r="S146" s="234"/>
      <c r="T146" s="235"/>
      <c r="AT146" s="236" t="s">
        <v>175</v>
      </c>
      <c r="AU146" s="236" t="s">
        <v>84</v>
      </c>
      <c r="AV146" s="15" t="s">
        <v>173</v>
      </c>
      <c r="AW146" s="15" t="s">
        <v>32</v>
      </c>
      <c r="AX146" s="15" t="s">
        <v>6</v>
      </c>
      <c r="AY146" s="236" t="s">
        <v>166</v>
      </c>
    </row>
    <row r="147" spans="1:65" s="2" customFormat="1" ht="21.75" customHeight="1">
      <c r="A147" s="31"/>
      <c r="B147" s="32"/>
      <c r="C147" s="237" t="s">
        <v>215</v>
      </c>
      <c r="D147" s="237" t="s">
        <v>359</v>
      </c>
      <c r="E147" s="238" t="s">
        <v>542</v>
      </c>
      <c r="F147" s="239" t="s">
        <v>543</v>
      </c>
      <c r="G147" s="240" t="s">
        <v>525</v>
      </c>
      <c r="H147" s="241">
        <v>1</v>
      </c>
      <c r="I147" s="242">
        <v>115</v>
      </c>
      <c r="J147" s="242">
        <f>ROUND(I147*H147,2)</f>
        <v>115</v>
      </c>
      <c r="K147" s="243"/>
      <c r="L147" s="244"/>
      <c r="M147" s="245" t="s">
        <v>1</v>
      </c>
      <c r="N147" s="246" t="s">
        <v>41</v>
      </c>
      <c r="O147" s="203">
        <v>0</v>
      </c>
      <c r="P147" s="203">
        <f>O147*H147</f>
        <v>0</v>
      </c>
      <c r="Q147" s="203">
        <v>0.0004</v>
      </c>
      <c r="R147" s="203">
        <f>Q147*H147</f>
        <v>0.0004</v>
      </c>
      <c r="S147" s="203">
        <v>0</v>
      </c>
      <c r="T147" s="204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5" t="s">
        <v>220</v>
      </c>
      <c r="AT147" s="205" t="s">
        <v>359</v>
      </c>
      <c r="AU147" s="205" t="s">
        <v>84</v>
      </c>
      <c r="AY147" s="17" t="s">
        <v>166</v>
      </c>
      <c r="BE147" s="206">
        <f>IF(N147="základní",J147,0)</f>
        <v>115</v>
      </c>
      <c r="BF147" s="206">
        <f>IF(N147="snížená",J147,0)</f>
        <v>0</v>
      </c>
      <c r="BG147" s="206">
        <f>IF(N147="zákl. přenesená",J147,0)</f>
        <v>0</v>
      </c>
      <c r="BH147" s="206">
        <f>IF(N147="sníž. přenesená",J147,0)</f>
        <v>0</v>
      </c>
      <c r="BI147" s="206">
        <f>IF(N147="nulová",J147,0)</f>
        <v>0</v>
      </c>
      <c r="BJ147" s="17" t="s">
        <v>6</v>
      </c>
      <c r="BK147" s="206">
        <f>ROUND(I147*H147,2)</f>
        <v>115</v>
      </c>
      <c r="BL147" s="17" t="s">
        <v>173</v>
      </c>
      <c r="BM147" s="205" t="s">
        <v>544</v>
      </c>
    </row>
    <row r="148" spans="2:51" s="14" customFormat="1" ht="11.25">
      <c r="B148" s="217"/>
      <c r="C148" s="218"/>
      <c r="D148" s="209" t="s">
        <v>175</v>
      </c>
      <c r="E148" s="219" t="s">
        <v>1</v>
      </c>
      <c r="F148" s="220" t="s">
        <v>6</v>
      </c>
      <c r="G148" s="218"/>
      <c r="H148" s="221">
        <v>1</v>
      </c>
      <c r="I148" s="218"/>
      <c r="J148" s="218"/>
      <c r="K148" s="218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175</v>
      </c>
      <c r="AU148" s="226" t="s">
        <v>84</v>
      </c>
      <c r="AV148" s="14" t="s">
        <v>84</v>
      </c>
      <c r="AW148" s="14" t="s">
        <v>32</v>
      </c>
      <c r="AX148" s="14" t="s">
        <v>76</v>
      </c>
      <c r="AY148" s="226" t="s">
        <v>166</v>
      </c>
    </row>
    <row r="149" spans="2:51" s="15" customFormat="1" ht="11.25">
      <c r="B149" s="227"/>
      <c r="C149" s="228"/>
      <c r="D149" s="209" t="s">
        <v>175</v>
      </c>
      <c r="E149" s="229" t="s">
        <v>1</v>
      </c>
      <c r="F149" s="230" t="s">
        <v>178</v>
      </c>
      <c r="G149" s="228"/>
      <c r="H149" s="231">
        <v>1</v>
      </c>
      <c r="I149" s="228"/>
      <c r="J149" s="228"/>
      <c r="K149" s="228"/>
      <c r="L149" s="232"/>
      <c r="M149" s="233"/>
      <c r="N149" s="234"/>
      <c r="O149" s="234"/>
      <c r="P149" s="234"/>
      <c r="Q149" s="234"/>
      <c r="R149" s="234"/>
      <c r="S149" s="234"/>
      <c r="T149" s="235"/>
      <c r="AT149" s="236" t="s">
        <v>175</v>
      </c>
      <c r="AU149" s="236" t="s">
        <v>84</v>
      </c>
      <c r="AV149" s="15" t="s">
        <v>173</v>
      </c>
      <c r="AW149" s="15" t="s">
        <v>32</v>
      </c>
      <c r="AX149" s="15" t="s">
        <v>6</v>
      </c>
      <c r="AY149" s="236" t="s">
        <v>166</v>
      </c>
    </row>
    <row r="150" spans="1:65" s="2" customFormat="1" ht="16.5" customHeight="1">
      <c r="A150" s="31"/>
      <c r="B150" s="32"/>
      <c r="C150" s="194" t="s">
        <v>220</v>
      </c>
      <c r="D150" s="194" t="s">
        <v>169</v>
      </c>
      <c r="E150" s="195" t="s">
        <v>545</v>
      </c>
      <c r="F150" s="196" t="s">
        <v>546</v>
      </c>
      <c r="G150" s="197" t="s">
        <v>525</v>
      </c>
      <c r="H150" s="198">
        <v>4</v>
      </c>
      <c r="I150" s="199">
        <v>250</v>
      </c>
      <c r="J150" s="199">
        <f>ROUND(I150*H150,2)</f>
        <v>1000</v>
      </c>
      <c r="K150" s="200"/>
      <c r="L150" s="36"/>
      <c r="M150" s="201" t="s">
        <v>1</v>
      </c>
      <c r="N150" s="202" t="s">
        <v>41</v>
      </c>
      <c r="O150" s="203">
        <v>0</v>
      </c>
      <c r="P150" s="203">
        <f>O150*H150</f>
        <v>0</v>
      </c>
      <c r="Q150" s="203">
        <v>0</v>
      </c>
      <c r="R150" s="203">
        <f>Q150*H150</f>
        <v>0</v>
      </c>
      <c r="S150" s="203">
        <v>0</v>
      </c>
      <c r="T150" s="204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5" t="s">
        <v>173</v>
      </c>
      <c r="AT150" s="205" t="s">
        <v>169</v>
      </c>
      <c r="AU150" s="205" t="s">
        <v>84</v>
      </c>
      <c r="AY150" s="17" t="s">
        <v>166</v>
      </c>
      <c r="BE150" s="206">
        <f>IF(N150="základní",J150,0)</f>
        <v>1000</v>
      </c>
      <c r="BF150" s="206">
        <f>IF(N150="snížená",J150,0)</f>
        <v>0</v>
      </c>
      <c r="BG150" s="206">
        <f>IF(N150="zákl. přenesená",J150,0)</f>
        <v>0</v>
      </c>
      <c r="BH150" s="206">
        <f>IF(N150="sníž. přenesená",J150,0)</f>
        <v>0</v>
      </c>
      <c r="BI150" s="206">
        <f>IF(N150="nulová",J150,0)</f>
        <v>0</v>
      </c>
      <c r="BJ150" s="17" t="s">
        <v>6</v>
      </c>
      <c r="BK150" s="206">
        <f>ROUND(I150*H150,2)</f>
        <v>1000</v>
      </c>
      <c r="BL150" s="17" t="s">
        <v>173</v>
      </c>
      <c r="BM150" s="205" t="s">
        <v>547</v>
      </c>
    </row>
    <row r="151" spans="2:51" s="14" customFormat="1" ht="11.25">
      <c r="B151" s="217"/>
      <c r="C151" s="218"/>
      <c r="D151" s="209" t="s">
        <v>175</v>
      </c>
      <c r="E151" s="219" t="s">
        <v>1</v>
      </c>
      <c r="F151" s="220" t="s">
        <v>548</v>
      </c>
      <c r="G151" s="218"/>
      <c r="H151" s="221">
        <v>4</v>
      </c>
      <c r="I151" s="218"/>
      <c r="J151" s="218"/>
      <c r="K151" s="218"/>
      <c r="L151" s="222"/>
      <c r="M151" s="223"/>
      <c r="N151" s="224"/>
      <c r="O151" s="224"/>
      <c r="P151" s="224"/>
      <c r="Q151" s="224"/>
      <c r="R151" s="224"/>
      <c r="S151" s="224"/>
      <c r="T151" s="225"/>
      <c r="AT151" s="226" t="s">
        <v>175</v>
      </c>
      <c r="AU151" s="226" t="s">
        <v>84</v>
      </c>
      <c r="AV151" s="14" t="s">
        <v>84</v>
      </c>
      <c r="AW151" s="14" t="s">
        <v>32</v>
      </c>
      <c r="AX151" s="14" t="s">
        <v>76</v>
      </c>
      <c r="AY151" s="226" t="s">
        <v>166</v>
      </c>
    </row>
    <row r="152" spans="2:51" s="15" customFormat="1" ht="11.25">
      <c r="B152" s="227"/>
      <c r="C152" s="228"/>
      <c r="D152" s="209" t="s">
        <v>175</v>
      </c>
      <c r="E152" s="229" t="s">
        <v>1</v>
      </c>
      <c r="F152" s="230" t="s">
        <v>178</v>
      </c>
      <c r="G152" s="228"/>
      <c r="H152" s="231">
        <v>4</v>
      </c>
      <c r="I152" s="228"/>
      <c r="J152" s="228"/>
      <c r="K152" s="228"/>
      <c r="L152" s="232"/>
      <c r="M152" s="233"/>
      <c r="N152" s="234"/>
      <c r="O152" s="234"/>
      <c r="P152" s="234"/>
      <c r="Q152" s="234"/>
      <c r="R152" s="234"/>
      <c r="S152" s="234"/>
      <c r="T152" s="235"/>
      <c r="AT152" s="236" t="s">
        <v>175</v>
      </c>
      <c r="AU152" s="236" t="s">
        <v>84</v>
      </c>
      <c r="AV152" s="15" t="s">
        <v>173</v>
      </c>
      <c r="AW152" s="15" t="s">
        <v>32</v>
      </c>
      <c r="AX152" s="15" t="s">
        <v>6</v>
      </c>
      <c r="AY152" s="236" t="s">
        <v>166</v>
      </c>
    </row>
    <row r="153" spans="1:65" s="2" customFormat="1" ht="16.5" customHeight="1">
      <c r="A153" s="31"/>
      <c r="B153" s="32"/>
      <c r="C153" s="194" t="s">
        <v>192</v>
      </c>
      <c r="D153" s="194" t="s">
        <v>169</v>
      </c>
      <c r="E153" s="195" t="s">
        <v>549</v>
      </c>
      <c r="F153" s="196" t="s">
        <v>550</v>
      </c>
      <c r="G153" s="197" t="s">
        <v>525</v>
      </c>
      <c r="H153" s="198">
        <v>1</v>
      </c>
      <c r="I153" s="199">
        <v>7000</v>
      </c>
      <c r="J153" s="199">
        <f>ROUND(I153*H153,2)</f>
        <v>7000</v>
      </c>
      <c r="K153" s="200"/>
      <c r="L153" s="36"/>
      <c r="M153" s="201" t="s">
        <v>1</v>
      </c>
      <c r="N153" s="202" t="s">
        <v>41</v>
      </c>
      <c r="O153" s="203">
        <v>0</v>
      </c>
      <c r="P153" s="203">
        <f>O153*H153</f>
        <v>0</v>
      </c>
      <c r="Q153" s="203">
        <v>0</v>
      </c>
      <c r="R153" s="203">
        <f>Q153*H153</f>
        <v>0</v>
      </c>
      <c r="S153" s="203">
        <v>0</v>
      </c>
      <c r="T153" s="204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5" t="s">
        <v>173</v>
      </c>
      <c r="AT153" s="205" t="s">
        <v>169</v>
      </c>
      <c r="AU153" s="205" t="s">
        <v>84</v>
      </c>
      <c r="AY153" s="17" t="s">
        <v>166</v>
      </c>
      <c r="BE153" s="206">
        <f>IF(N153="základní",J153,0)</f>
        <v>7000</v>
      </c>
      <c r="BF153" s="206">
        <f>IF(N153="snížená",J153,0)</f>
        <v>0</v>
      </c>
      <c r="BG153" s="206">
        <f>IF(N153="zákl. přenesená",J153,0)</f>
        <v>0</v>
      </c>
      <c r="BH153" s="206">
        <f>IF(N153="sníž. přenesená",J153,0)</f>
        <v>0</v>
      </c>
      <c r="BI153" s="206">
        <f>IF(N153="nulová",J153,0)</f>
        <v>0</v>
      </c>
      <c r="BJ153" s="17" t="s">
        <v>6</v>
      </c>
      <c r="BK153" s="206">
        <f>ROUND(I153*H153,2)</f>
        <v>7000</v>
      </c>
      <c r="BL153" s="17" t="s">
        <v>173</v>
      </c>
      <c r="BM153" s="205" t="s">
        <v>551</v>
      </c>
    </row>
    <row r="154" spans="2:51" s="14" customFormat="1" ht="11.25">
      <c r="B154" s="217"/>
      <c r="C154" s="218"/>
      <c r="D154" s="209" t="s">
        <v>175</v>
      </c>
      <c r="E154" s="219" t="s">
        <v>1</v>
      </c>
      <c r="F154" s="220" t="s">
        <v>6</v>
      </c>
      <c r="G154" s="218"/>
      <c r="H154" s="221">
        <v>1</v>
      </c>
      <c r="I154" s="218"/>
      <c r="J154" s="218"/>
      <c r="K154" s="218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175</v>
      </c>
      <c r="AU154" s="226" t="s">
        <v>84</v>
      </c>
      <c r="AV154" s="14" t="s">
        <v>84</v>
      </c>
      <c r="AW154" s="14" t="s">
        <v>32</v>
      </c>
      <c r="AX154" s="14" t="s">
        <v>76</v>
      </c>
      <c r="AY154" s="226" t="s">
        <v>166</v>
      </c>
    </row>
    <row r="155" spans="2:51" s="15" customFormat="1" ht="11.25">
      <c r="B155" s="227"/>
      <c r="C155" s="228"/>
      <c r="D155" s="209" t="s">
        <v>175</v>
      </c>
      <c r="E155" s="229" t="s">
        <v>1</v>
      </c>
      <c r="F155" s="230" t="s">
        <v>178</v>
      </c>
      <c r="G155" s="228"/>
      <c r="H155" s="231">
        <v>1</v>
      </c>
      <c r="I155" s="228"/>
      <c r="J155" s="228"/>
      <c r="K155" s="228"/>
      <c r="L155" s="232"/>
      <c r="M155" s="251"/>
      <c r="N155" s="252"/>
      <c r="O155" s="252"/>
      <c r="P155" s="252"/>
      <c r="Q155" s="252"/>
      <c r="R155" s="252"/>
      <c r="S155" s="252"/>
      <c r="T155" s="253"/>
      <c r="AT155" s="236" t="s">
        <v>175</v>
      </c>
      <c r="AU155" s="236" t="s">
        <v>84</v>
      </c>
      <c r="AV155" s="15" t="s">
        <v>173</v>
      </c>
      <c r="AW155" s="15" t="s">
        <v>32</v>
      </c>
      <c r="AX155" s="15" t="s">
        <v>6</v>
      </c>
      <c r="AY155" s="236" t="s">
        <v>166</v>
      </c>
    </row>
    <row r="156" spans="1:31" s="2" customFormat="1" ht="6.95" customHeight="1">
      <c r="A156" s="31"/>
      <c r="B156" s="51"/>
      <c r="C156" s="52"/>
      <c r="D156" s="52"/>
      <c r="E156" s="52"/>
      <c r="F156" s="52"/>
      <c r="G156" s="52"/>
      <c r="H156" s="52"/>
      <c r="I156" s="52"/>
      <c r="J156" s="52"/>
      <c r="K156" s="52"/>
      <c r="L156" s="36"/>
      <c r="M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</row>
  </sheetData>
  <sheetProtection algorithmName="SHA-512" hashValue="bvkZBs24lQUJgTjwy+d4895m5V4d+xXOHpmpNnPMdT5j2WO8718LqBCi5uZU7J6rGHxWRdCr+V+Gp932wHAJJw==" saltValue="DXeF2xzabCkEa7whmSoi1dSFcsXsNGUhy5lvhl7yEKQfEaFOj0JFUryoOCfnrv2y8acD83rvA98uVxf1E4p58A==" spinCount="100000" sheet="1" objects="1" scenarios="1" formatColumns="0" formatRows="0" autoFilter="0"/>
  <autoFilter ref="C125:K155"/>
  <mergeCells count="11">
    <mergeCell ref="L2:V2"/>
    <mergeCell ref="E87:H87"/>
    <mergeCell ref="E89:H89"/>
    <mergeCell ref="E114:H114"/>
    <mergeCell ref="E116:H116"/>
    <mergeCell ref="E118:H118"/>
    <mergeCell ref="E7:H7"/>
    <mergeCell ref="E9:H9"/>
    <mergeCell ref="E11:H11"/>
    <mergeCell ref="E29:H29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2"/>
    </row>
    <row r="2" spans="12:46" s="1" customFormat="1" ht="36.95" customHeight="1"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AT2" s="17" t="s">
        <v>95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20"/>
      <c r="AT3" s="17" t="s">
        <v>84</v>
      </c>
    </row>
    <row r="4" spans="2:46" s="1" customFormat="1" ht="24.95" customHeight="1">
      <c r="B4" s="20"/>
      <c r="D4" s="114" t="s">
        <v>118</v>
      </c>
      <c r="L4" s="20"/>
      <c r="M4" s="115" t="s">
        <v>11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6" t="s">
        <v>15</v>
      </c>
      <c r="L6" s="20"/>
    </row>
    <row r="7" spans="2:12" s="1" customFormat="1" ht="16.5" customHeight="1">
      <c r="B7" s="20"/>
      <c r="E7" s="294" t="str">
        <f>'Rekapitulace stavby'!K6</f>
        <v>Nemocnice Cheb, 2 izolační boxy v oddělení JIP Interna</v>
      </c>
      <c r="F7" s="295"/>
      <c r="G7" s="295"/>
      <c r="H7" s="295"/>
      <c r="L7" s="20"/>
    </row>
    <row r="8" spans="2:12" s="1" customFormat="1" ht="12" customHeight="1">
      <c r="B8" s="20"/>
      <c r="D8" s="116" t="s">
        <v>119</v>
      </c>
      <c r="L8" s="20"/>
    </row>
    <row r="9" spans="1:31" s="2" customFormat="1" ht="16.5" customHeight="1">
      <c r="A9" s="31"/>
      <c r="B9" s="36"/>
      <c r="C9" s="31"/>
      <c r="D9" s="31"/>
      <c r="E9" s="294" t="s">
        <v>120</v>
      </c>
      <c r="F9" s="296"/>
      <c r="G9" s="296"/>
      <c r="H9" s="296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16" t="s">
        <v>121</v>
      </c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6.5" customHeight="1">
      <c r="A11" s="31"/>
      <c r="B11" s="36"/>
      <c r="C11" s="31"/>
      <c r="D11" s="31"/>
      <c r="E11" s="297" t="s">
        <v>552</v>
      </c>
      <c r="F11" s="296"/>
      <c r="G11" s="296"/>
      <c r="H11" s="296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1.25">
      <c r="A12" s="31"/>
      <c r="B12" s="36"/>
      <c r="C12" s="31"/>
      <c r="D12" s="31"/>
      <c r="E12" s="31"/>
      <c r="F12" s="31"/>
      <c r="G12" s="31"/>
      <c r="H12" s="31"/>
      <c r="I12" s="31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2" customHeight="1">
      <c r="A13" s="31"/>
      <c r="B13" s="36"/>
      <c r="C13" s="31"/>
      <c r="D13" s="116" t="s">
        <v>17</v>
      </c>
      <c r="E13" s="31"/>
      <c r="F13" s="107" t="s">
        <v>1</v>
      </c>
      <c r="G13" s="31"/>
      <c r="H13" s="31"/>
      <c r="I13" s="116" t="s">
        <v>18</v>
      </c>
      <c r="J13" s="107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16" t="s">
        <v>19</v>
      </c>
      <c r="E14" s="31"/>
      <c r="F14" s="107" t="s">
        <v>14</v>
      </c>
      <c r="G14" s="31"/>
      <c r="H14" s="31"/>
      <c r="I14" s="116" t="s">
        <v>20</v>
      </c>
      <c r="J14" s="117" t="str">
        <f>'Rekapitulace stavby'!AN8</f>
        <v>29. 3. 2021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0.9" customHeight="1">
      <c r="A15" s="31"/>
      <c r="B15" s="36"/>
      <c r="C15" s="31"/>
      <c r="D15" s="31"/>
      <c r="E15" s="31"/>
      <c r="F15" s="31"/>
      <c r="G15" s="31"/>
      <c r="H15" s="31"/>
      <c r="I15" s="31"/>
      <c r="J15" s="31"/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2" customHeight="1">
      <c r="A16" s="31"/>
      <c r="B16" s="36"/>
      <c r="C16" s="31"/>
      <c r="D16" s="116" t="s">
        <v>22</v>
      </c>
      <c r="E16" s="31"/>
      <c r="F16" s="31"/>
      <c r="G16" s="31"/>
      <c r="H16" s="31"/>
      <c r="I16" s="116" t="s">
        <v>23</v>
      </c>
      <c r="J16" s="107" t="s">
        <v>1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">
        <v>24</v>
      </c>
      <c r="F17" s="31"/>
      <c r="G17" s="31"/>
      <c r="H17" s="31"/>
      <c r="I17" s="116" t="s">
        <v>25</v>
      </c>
      <c r="J17" s="107" t="s">
        <v>1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31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6" t="s">
        <v>26</v>
      </c>
      <c r="E19" s="31"/>
      <c r="F19" s="31"/>
      <c r="G19" s="31"/>
      <c r="H19" s="31"/>
      <c r="I19" s="116" t="s">
        <v>23</v>
      </c>
      <c r="J19" s="107" t="s">
        <v>27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107" t="s">
        <v>28</v>
      </c>
      <c r="F20" s="31"/>
      <c r="G20" s="31"/>
      <c r="H20" s="31"/>
      <c r="I20" s="116" t="s">
        <v>25</v>
      </c>
      <c r="J20" s="107" t="s">
        <v>29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31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6" t="s">
        <v>30</v>
      </c>
      <c r="E22" s="31"/>
      <c r="F22" s="31"/>
      <c r="G22" s="31"/>
      <c r="H22" s="31"/>
      <c r="I22" s="116" t="s">
        <v>23</v>
      </c>
      <c r="J22" s="107" t="s">
        <v>1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">
        <v>31</v>
      </c>
      <c r="F23" s="31"/>
      <c r="G23" s="31"/>
      <c r="H23" s="31"/>
      <c r="I23" s="116" t="s">
        <v>25</v>
      </c>
      <c r="J23" s="107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6" t="s">
        <v>33</v>
      </c>
      <c r="E25" s="31"/>
      <c r="F25" s="31"/>
      <c r="G25" s="31"/>
      <c r="H25" s="31"/>
      <c r="I25" s="116" t="s">
        <v>23</v>
      </c>
      <c r="J25" s="107" t="s">
        <v>1</v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">
        <v>553</v>
      </c>
      <c r="F26" s="31"/>
      <c r="G26" s="31"/>
      <c r="H26" s="31"/>
      <c r="I26" s="116" t="s">
        <v>25</v>
      </c>
      <c r="J26" s="107" t="s">
        <v>1</v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31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6" t="s">
        <v>35</v>
      </c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31.25" customHeight="1">
      <c r="A29" s="118"/>
      <c r="B29" s="119"/>
      <c r="C29" s="118"/>
      <c r="D29" s="118"/>
      <c r="E29" s="298" t="s">
        <v>554</v>
      </c>
      <c r="F29" s="298"/>
      <c r="G29" s="298"/>
      <c r="H29" s="298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31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1"/>
      <c r="E31" s="121"/>
      <c r="F31" s="121"/>
      <c r="G31" s="121"/>
      <c r="H31" s="121"/>
      <c r="I31" s="121"/>
      <c r="J31" s="121"/>
      <c r="K31" s="12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107" t="s">
        <v>123</v>
      </c>
      <c r="E32" s="31"/>
      <c r="F32" s="31"/>
      <c r="G32" s="31"/>
      <c r="H32" s="31"/>
      <c r="I32" s="31"/>
      <c r="J32" s="122">
        <f>J98</f>
        <v>242733.21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3" t="s">
        <v>124</v>
      </c>
      <c r="E33" s="31"/>
      <c r="F33" s="31"/>
      <c r="G33" s="31"/>
      <c r="H33" s="31"/>
      <c r="I33" s="31"/>
      <c r="J33" s="122">
        <f>J105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25.35" customHeight="1">
      <c r="A34" s="31"/>
      <c r="B34" s="36"/>
      <c r="C34" s="31"/>
      <c r="D34" s="124" t="s">
        <v>36</v>
      </c>
      <c r="E34" s="31"/>
      <c r="F34" s="31"/>
      <c r="G34" s="31"/>
      <c r="H34" s="31"/>
      <c r="I34" s="31"/>
      <c r="J34" s="125">
        <f>ROUND(J32+J33,2)</f>
        <v>242733.21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6.95" customHeight="1">
      <c r="A35" s="31"/>
      <c r="B35" s="36"/>
      <c r="C35" s="31"/>
      <c r="D35" s="121"/>
      <c r="E35" s="121"/>
      <c r="F35" s="121"/>
      <c r="G35" s="121"/>
      <c r="H35" s="121"/>
      <c r="I35" s="121"/>
      <c r="J35" s="121"/>
      <c r="K35" s="12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31"/>
      <c r="F36" s="126" t="s">
        <v>38</v>
      </c>
      <c r="G36" s="31"/>
      <c r="H36" s="31"/>
      <c r="I36" s="126" t="s">
        <v>37</v>
      </c>
      <c r="J36" s="126" t="s">
        <v>39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>
      <c r="A37" s="31"/>
      <c r="B37" s="36"/>
      <c r="C37" s="31"/>
      <c r="D37" s="127" t="s">
        <v>40</v>
      </c>
      <c r="E37" s="116" t="s">
        <v>41</v>
      </c>
      <c r="F37" s="128">
        <f>ROUND((SUM(BE105:BE106)+SUM(BE128:BE270)),2)</f>
        <v>242733.21</v>
      </c>
      <c r="G37" s="31"/>
      <c r="H37" s="31"/>
      <c r="I37" s="129">
        <v>0.21</v>
      </c>
      <c r="J37" s="128">
        <f>ROUND(((SUM(BE105:BE106)+SUM(BE128:BE270))*I37),2)</f>
        <v>50973.97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6"/>
      <c r="C38" s="31"/>
      <c r="D38" s="31"/>
      <c r="E38" s="116" t="s">
        <v>42</v>
      </c>
      <c r="F38" s="128">
        <f>ROUND((SUM(BF105:BF106)+SUM(BF128:BF270)),2)</f>
        <v>0</v>
      </c>
      <c r="G38" s="31"/>
      <c r="H38" s="31"/>
      <c r="I38" s="129">
        <v>0.15</v>
      </c>
      <c r="J38" s="128">
        <f>ROUND(((SUM(BF105:BF106)+SUM(BF128:BF270))*I38),2)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customHeight="1" hidden="1">
      <c r="A39" s="31"/>
      <c r="B39" s="36"/>
      <c r="C39" s="31"/>
      <c r="D39" s="31"/>
      <c r="E39" s="116" t="s">
        <v>43</v>
      </c>
      <c r="F39" s="128">
        <f>ROUND((SUM(BG105:BG106)+SUM(BG128:BG270)),2)</f>
        <v>0</v>
      </c>
      <c r="G39" s="31"/>
      <c r="H39" s="31"/>
      <c r="I39" s="129">
        <v>0.21</v>
      </c>
      <c r="J39" s="128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 hidden="1">
      <c r="A40" s="31"/>
      <c r="B40" s="36"/>
      <c r="C40" s="31"/>
      <c r="D40" s="31"/>
      <c r="E40" s="116" t="s">
        <v>44</v>
      </c>
      <c r="F40" s="128">
        <f>ROUND((SUM(BH105:BH106)+SUM(BH128:BH270)),2)</f>
        <v>0</v>
      </c>
      <c r="G40" s="31"/>
      <c r="H40" s="31"/>
      <c r="I40" s="129">
        <v>0.15</v>
      </c>
      <c r="J40" s="128">
        <f>0</f>
        <v>0</v>
      </c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14.45" customHeight="1" hidden="1">
      <c r="A41" s="31"/>
      <c r="B41" s="36"/>
      <c r="C41" s="31"/>
      <c r="D41" s="31"/>
      <c r="E41" s="116" t="s">
        <v>45</v>
      </c>
      <c r="F41" s="128">
        <f>ROUND((SUM(BI105:BI106)+SUM(BI128:BI270)),2)</f>
        <v>0</v>
      </c>
      <c r="G41" s="31"/>
      <c r="H41" s="31"/>
      <c r="I41" s="129">
        <v>0</v>
      </c>
      <c r="J41" s="128">
        <f>0</f>
        <v>0</v>
      </c>
      <c r="K41" s="31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6.95" customHeight="1">
      <c r="A42" s="31"/>
      <c r="B42" s="36"/>
      <c r="C42" s="31"/>
      <c r="D42" s="31"/>
      <c r="E42" s="31"/>
      <c r="F42" s="31"/>
      <c r="G42" s="31"/>
      <c r="H42" s="31"/>
      <c r="I42" s="31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2" customFormat="1" ht="25.35" customHeight="1">
      <c r="A43" s="31"/>
      <c r="B43" s="36"/>
      <c r="C43" s="130"/>
      <c r="D43" s="131" t="s">
        <v>46</v>
      </c>
      <c r="E43" s="132"/>
      <c r="F43" s="132"/>
      <c r="G43" s="133" t="s">
        <v>47</v>
      </c>
      <c r="H43" s="134" t="s">
        <v>48</v>
      </c>
      <c r="I43" s="132"/>
      <c r="J43" s="135">
        <f>SUM(J34:J41)</f>
        <v>293707.18</v>
      </c>
      <c r="K43" s="136"/>
      <c r="L43" s="48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s="2" customFormat="1" ht="14.45" customHeight="1">
      <c r="A44" s="31"/>
      <c r="B44" s="36"/>
      <c r="C44" s="31"/>
      <c r="D44" s="31"/>
      <c r="E44" s="31"/>
      <c r="F44" s="31"/>
      <c r="G44" s="31"/>
      <c r="H44" s="31"/>
      <c r="I44" s="31"/>
      <c r="J44" s="31"/>
      <c r="K44" s="31"/>
      <c r="L44" s="48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8"/>
      <c r="D50" s="137" t="s">
        <v>49</v>
      </c>
      <c r="E50" s="138"/>
      <c r="F50" s="138"/>
      <c r="G50" s="137" t="s">
        <v>50</v>
      </c>
      <c r="H50" s="138"/>
      <c r="I50" s="138"/>
      <c r="J50" s="138"/>
      <c r="K50" s="138"/>
      <c r="L50" s="4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1"/>
      <c r="B61" s="36"/>
      <c r="C61" s="31"/>
      <c r="D61" s="139" t="s">
        <v>51</v>
      </c>
      <c r="E61" s="140"/>
      <c r="F61" s="141" t="s">
        <v>52</v>
      </c>
      <c r="G61" s="139" t="s">
        <v>51</v>
      </c>
      <c r="H61" s="140"/>
      <c r="I61" s="140"/>
      <c r="J61" s="142" t="s">
        <v>52</v>
      </c>
      <c r="K61" s="140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1"/>
      <c r="B65" s="36"/>
      <c r="C65" s="31"/>
      <c r="D65" s="137" t="s">
        <v>53</v>
      </c>
      <c r="E65" s="143"/>
      <c r="F65" s="143"/>
      <c r="G65" s="137" t="s">
        <v>54</v>
      </c>
      <c r="H65" s="143"/>
      <c r="I65" s="143"/>
      <c r="J65" s="143"/>
      <c r="K65" s="143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1"/>
      <c r="B76" s="36"/>
      <c r="C76" s="31"/>
      <c r="D76" s="139" t="s">
        <v>51</v>
      </c>
      <c r="E76" s="140"/>
      <c r="F76" s="141" t="s">
        <v>52</v>
      </c>
      <c r="G76" s="139" t="s">
        <v>51</v>
      </c>
      <c r="H76" s="140"/>
      <c r="I76" s="140"/>
      <c r="J76" s="142" t="s">
        <v>52</v>
      </c>
      <c r="K76" s="140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3" t="s">
        <v>125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99" t="str">
        <f>E7</f>
        <v>Nemocnice Cheb, 2 izolační boxy v oddělení JIP Interna</v>
      </c>
      <c r="F85" s="300"/>
      <c r="G85" s="300"/>
      <c r="H85" s="300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2:12" s="1" customFormat="1" ht="12" customHeight="1">
      <c r="B86" s="21"/>
      <c r="C86" s="28" t="s">
        <v>119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1"/>
      <c r="B87" s="32"/>
      <c r="C87" s="33"/>
      <c r="D87" s="33"/>
      <c r="E87" s="299" t="s">
        <v>120</v>
      </c>
      <c r="F87" s="301"/>
      <c r="G87" s="301"/>
      <c r="H87" s="301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8" t="s">
        <v>121</v>
      </c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59" t="str">
        <f>E11</f>
        <v>D1_01_4c - Vzduchotechnika</v>
      </c>
      <c r="F89" s="301"/>
      <c r="G89" s="301"/>
      <c r="H89" s="301"/>
      <c r="I89" s="33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8" t="s">
        <v>19</v>
      </c>
      <c r="D91" s="33"/>
      <c r="E91" s="33"/>
      <c r="F91" s="26" t="str">
        <f>F14</f>
        <v>Cheb</v>
      </c>
      <c r="G91" s="33"/>
      <c r="H91" s="33"/>
      <c r="I91" s="28" t="s">
        <v>20</v>
      </c>
      <c r="J91" s="63" t="str">
        <f>IF(J14="","",J14)</f>
        <v>29. 3. 2021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25.7" customHeight="1">
      <c r="A93" s="31"/>
      <c r="B93" s="32"/>
      <c r="C93" s="28" t="s">
        <v>22</v>
      </c>
      <c r="D93" s="33"/>
      <c r="E93" s="33"/>
      <c r="F93" s="26" t="str">
        <f>E17</f>
        <v>Karlovarská krajská nemocnice a.s.</v>
      </c>
      <c r="G93" s="33"/>
      <c r="H93" s="33"/>
      <c r="I93" s="28" t="s">
        <v>30</v>
      </c>
      <c r="J93" s="29" t="str">
        <f>E23</f>
        <v>Penta Projekt s.r.o., Mrštíkova 12, Jihlava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8" t="s">
        <v>26</v>
      </c>
      <c r="D94" s="33"/>
      <c r="E94" s="33"/>
      <c r="F94" s="26" t="str">
        <f>IF(E20="","",E20)</f>
        <v>STASKO plus,spol. s r.o.,Rolavská 10,K.Vary</v>
      </c>
      <c r="G94" s="33"/>
      <c r="H94" s="33"/>
      <c r="I94" s="28" t="s">
        <v>33</v>
      </c>
      <c r="J94" s="29" t="str">
        <f>E26</f>
        <v>Ing. Štantejský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48" t="s">
        <v>126</v>
      </c>
      <c r="D96" s="149"/>
      <c r="E96" s="149"/>
      <c r="F96" s="149"/>
      <c r="G96" s="149"/>
      <c r="H96" s="149"/>
      <c r="I96" s="149"/>
      <c r="J96" s="150" t="s">
        <v>127</v>
      </c>
      <c r="K96" s="149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31" s="2" customFormat="1" ht="10.35" customHeight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51" t="s">
        <v>128</v>
      </c>
      <c r="D98" s="33"/>
      <c r="E98" s="33"/>
      <c r="F98" s="33"/>
      <c r="G98" s="33"/>
      <c r="H98" s="33"/>
      <c r="I98" s="33"/>
      <c r="J98" s="81">
        <f>J128</f>
        <v>242733.21</v>
      </c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7" t="s">
        <v>129</v>
      </c>
    </row>
    <row r="99" spans="2:12" s="9" customFormat="1" ht="24.95" customHeight="1">
      <c r="B99" s="152"/>
      <c r="C99" s="153"/>
      <c r="D99" s="154" t="s">
        <v>555</v>
      </c>
      <c r="E99" s="155"/>
      <c r="F99" s="155"/>
      <c r="G99" s="155"/>
      <c r="H99" s="155"/>
      <c r="I99" s="155"/>
      <c r="J99" s="156">
        <f>J129</f>
        <v>89250.5</v>
      </c>
      <c r="K99" s="153"/>
      <c r="L99" s="157"/>
    </row>
    <row r="100" spans="2:12" s="9" customFormat="1" ht="24.95" customHeight="1">
      <c r="B100" s="152"/>
      <c r="C100" s="153"/>
      <c r="D100" s="154" t="s">
        <v>556</v>
      </c>
      <c r="E100" s="155"/>
      <c r="F100" s="155"/>
      <c r="G100" s="155"/>
      <c r="H100" s="155"/>
      <c r="I100" s="155"/>
      <c r="J100" s="156">
        <f>J191</f>
        <v>89397</v>
      </c>
      <c r="K100" s="153"/>
      <c r="L100" s="157"/>
    </row>
    <row r="101" spans="2:12" s="9" customFormat="1" ht="24.95" customHeight="1">
      <c r="B101" s="152"/>
      <c r="C101" s="153"/>
      <c r="D101" s="154" t="s">
        <v>557</v>
      </c>
      <c r="E101" s="155"/>
      <c r="F101" s="155"/>
      <c r="G101" s="155"/>
      <c r="H101" s="155"/>
      <c r="I101" s="155"/>
      <c r="J101" s="156">
        <f>J244</f>
        <v>22732</v>
      </c>
      <c r="K101" s="153"/>
      <c r="L101" s="157"/>
    </row>
    <row r="102" spans="2:12" s="9" customFormat="1" ht="24.95" customHeight="1">
      <c r="B102" s="152"/>
      <c r="C102" s="153"/>
      <c r="D102" s="154" t="s">
        <v>558</v>
      </c>
      <c r="E102" s="155"/>
      <c r="F102" s="155"/>
      <c r="G102" s="155"/>
      <c r="H102" s="155"/>
      <c r="I102" s="155"/>
      <c r="J102" s="156">
        <f>J261</f>
        <v>41353.71</v>
      </c>
      <c r="K102" s="153"/>
      <c r="L102" s="157"/>
    </row>
    <row r="103" spans="1:31" s="2" customFormat="1" ht="21.75" customHeight="1">
      <c r="A103" s="31"/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6.95" customHeight="1">
      <c r="A104" s="31"/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29.25" customHeight="1">
      <c r="A105" s="31"/>
      <c r="B105" s="32"/>
      <c r="C105" s="151" t="s">
        <v>149</v>
      </c>
      <c r="D105" s="33"/>
      <c r="E105" s="33"/>
      <c r="F105" s="33"/>
      <c r="G105" s="33"/>
      <c r="H105" s="33"/>
      <c r="I105" s="33"/>
      <c r="J105" s="163">
        <v>0</v>
      </c>
      <c r="K105" s="33"/>
      <c r="L105" s="48"/>
      <c r="N105" s="164" t="s">
        <v>40</v>
      </c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18" customHeight="1">
      <c r="A106" s="31"/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29.25" customHeight="1">
      <c r="A107" s="31"/>
      <c r="B107" s="32"/>
      <c r="C107" s="165" t="s">
        <v>150</v>
      </c>
      <c r="D107" s="149"/>
      <c r="E107" s="149"/>
      <c r="F107" s="149"/>
      <c r="G107" s="149"/>
      <c r="H107" s="149"/>
      <c r="I107" s="149"/>
      <c r="J107" s="166">
        <f>ROUND(J98+J105,2)</f>
        <v>242733.21</v>
      </c>
      <c r="K107" s="149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6.95" customHeight="1">
      <c r="A108" s="31"/>
      <c r="B108" s="51"/>
      <c r="C108" s="52"/>
      <c r="D108" s="52"/>
      <c r="E108" s="52"/>
      <c r="F108" s="52"/>
      <c r="G108" s="52"/>
      <c r="H108" s="52"/>
      <c r="I108" s="52"/>
      <c r="J108" s="52"/>
      <c r="K108" s="52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12" spans="1:31" s="2" customFormat="1" ht="6.95" customHeight="1">
      <c r="A112" s="31"/>
      <c r="B112" s="53"/>
      <c r="C112" s="54"/>
      <c r="D112" s="54"/>
      <c r="E112" s="54"/>
      <c r="F112" s="54"/>
      <c r="G112" s="54"/>
      <c r="H112" s="54"/>
      <c r="I112" s="54"/>
      <c r="J112" s="54"/>
      <c r="K112" s="54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24.95" customHeight="1">
      <c r="A113" s="31"/>
      <c r="B113" s="32"/>
      <c r="C113" s="23" t="s">
        <v>151</v>
      </c>
      <c r="D113" s="33"/>
      <c r="E113" s="33"/>
      <c r="F113" s="33"/>
      <c r="G113" s="33"/>
      <c r="H113" s="3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5" customHeight="1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2" customHeight="1">
      <c r="A115" s="31"/>
      <c r="B115" s="32"/>
      <c r="C115" s="28" t="s">
        <v>15</v>
      </c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6.5" customHeight="1">
      <c r="A116" s="31"/>
      <c r="B116" s="32"/>
      <c r="C116" s="33"/>
      <c r="D116" s="33"/>
      <c r="E116" s="299" t="str">
        <f>E7</f>
        <v>Nemocnice Cheb, 2 izolační boxy v oddělení JIP Interna</v>
      </c>
      <c r="F116" s="300"/>
      <c r="G116" s="300"/>
      <c r="H116" s="300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2:12" s="1" customFormat="1" ht="12" customHeight="1">
      <c r="B117" s="21"/>
      <c r="C117" s="28" t="s">
        <v>119</v>
      </c>
      <c r="D117" s="22"/>
      <c r="E117" s="22"/>
      <c r="F117" s="22"/>
      <c r="G117" s="22"/>
      <c r="H117" s="22"/>
      <c r="I117" s="22"/>
      <c r="J117" s="22"/>
      <c r="K117" s="22"/>
      <c r="L117" s="20"/>
    </row>
    <row r="118" spans="1:31" s="2" customFormat="1" ht="16.5" customHeight="1">
      <c r="A118" s="31"/>
      <c r="B118" s="32"/>
      <c r="C118" s="33"/>
      <c r="D118" s="33"/>
      <c r="E118" s="299" t="s">
        <v>120</v>
      </c>
      <c r="F118" s="301"/>
      <c r="G118" s="301"/>
      <c r="H118" s="301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2" customHeight="1">
      <c r="A119" s="31"/>
      <c r="B119" s="32"/>
      <c r="C119" s="28" t="s">
        <v>121</v>
      </c>
      <c r="D119" s="33"/>
      <c r="E119" s="33"/>
      <c r="F119" s="33"/>
      <c r="G119" s="33"/>
      <c r="H119" s="33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6.5" customHeight="1">
      <c r="A120" s="31"/>
      <c r="B120" s="32"/>
      <c r="C120" s="33"/>
      <c r="D120" s="33"/>
      <c r="E120" s="259" t="str">
        <f>E11</f>
        <v>D1_01_4c - Vzduchotechnika</v>
      </c>
      <c r="F120" s="301"/>
      <c r="G120" s="301"/>
      <c r="H120" s="301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6.95" customHeight="1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2" customHeight="1">
      <c r="A122" s="31"/>
      <c r="B122" s="32"/>
      <c r="C122" s="28" t="s">
        <v>19</v>
      </c>
      <c r="D122" s="33"/>
      <c r="E122" s="33"/>
      <c r="F122" s="26" t="str">
        <f>F14</f>
        <v>Cheb</v>
      </c>
      <c r="G122" s="33"/>
      <c r="H122" s="33"/>
      <c r="I122" s="28" t="s">
        <v>20</v>
      </c>
      <c r="J122" s="63" t="str">
        <f>IF(J14="","",J14)</f>
        <v>29. 3. 2021</v>
      </c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6.95" customHeight="1">
      <c r="A123" s="31"/>
      <c r="B123" s="32"/>
      <c r="C123" s="33"/>
      <c r="D123" s="33"/>
      <c r="E123" s="33"/>
      <c r="F123" s="33"/>
      <c r="G123" s="33"/>
      <c r="H123" s="33"/>
      <c r="I123" s="33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25.7" customHeight="1">
      <c r="A124" s="31"/>
      <c r="B124" s="32"/>
      <c r="C124" s="28" t="s">
        <v>22</v>
      </c>
      <c r="D124" s="33"/>
      <c r="E124" s="33"/>
      <c r="F124" s="26" t="str">
        <f>E17</f>
        <v>Karlovarská krajská nemocnice a.s.</v>
      </c>
      <c r="G124" s="33"/>
      <c r="H124" s="33"/>
      <c r="I124" s="28" t="s">
        <v>30</v>
      </c>
      <c r="J124" s="29" t="str">
        <f>E23</f>
        <v>Penta Projekt s.r.o., Mrštíkova 12, Jihlava</v>
      </c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5.2" customHeight="1">
      <c r="A125" s="31"/>
      <c r="B125" s="32"/>
      <c r="C125" s="28" t="s">
        <v>26</v>
      </c>
      <c r="D125" s="33"/>
      <c r="E125" s="33"/>
      <c r="F125" s="26" t="str">
        <f>IF(E20="","",E20)</f>
        <v>STASKO plus,spol. s r.o.,Rolavská 10,K.Vary</v>
      </c>
      <c r="G125" s="33"/>
      <c r="H125" s="33"/>
      <c r="I125" s="28" t="s">
        <v>33</v>
      </c>
      <c r="J125" s="29" t="str">
        <f>E26</f>
        <v>Ing. Štantejský</v>
      </c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0.35" customHeight="1">
      <c r="A126" s="31"/>
      <c r="B126" s="32"/>
      <c r="C126" s="33"/>
      <c r="D126" s="33"/>
      <c r="E126" s="33"/>
      <c r="F126" s="33"/>
      <c r="G126" s="33"/>
      <c r="H126" s="33"/>
      <c r="I126" s="33"/>
      <c r="J126" s="33"/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11" customFormat="1" ht="29.25" customHeight="1">
      <c r="A127" s="167"/>
      <c r="B127" s="168"/>
      <c r="C127" s="169" t="s">
        <v>152</v>
      </c>
      <c r="D127" s="170" t="s">
        <v>61</v>
      </c>
      <c r="E127" s="170" t="s">
        <v>57</v>
      </c>
      <c r="F127" s="170" t="s">
        <v>58</v>
      </c>
      <c r="G127" s="170" t="s">
        <v>153</v>
      </c>
      <c r="H127" s="170" t="s">
        <v>154</v>
      </c>
      <c r="I127" s="170" t="s">
        <v>155</v>
      </c>
      <c r="J127" s="171" t="s">
        <v>127</v>
      </c>
      <c r="K127" s="172" t="s">
        <v>156</v>
      </c>
      <c r="L127" s="173"/>
      <c r="M127" s="72" t="s">
        <v>1</v>
      </c>
      <c r="N127" s="73" t="s">
        <v>40</v>
      </c>
      <c r="O127" s="73" t="s">
        <v>157</v>
      </c>
      <c r="P127" s="73" t="s">
        <v>158</v>
      </c>
      <c r="Q127" s="73" t="s">
        <v>159</v>
      </c>
      <c r="R127" s="73" t="s">
        <v>160</v>
      </c>
      <c r="S127" s="73" t="s">
        <v>161</v>
      </c>
      <c r="T127" s="74" t="s">
        <v>162</v>
      </c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</row>
    <row r="128" spans="1:63" s="2" customFormat="1" ht="22.9" customHeight="1">
      <c r="A128" s="31"/>
      <c r="B128" s="32"/>
      <c r="C128" s="79" t="s">
        <v>163</v>
      </c>
      <c r="D128" s="33"/>
      <c r="E128" s="33"/>
      <c r="F128" s="33"/>
      <c r="G128" s="33"/>
      <c r="H128" s="33"/>
      <c r="I128" s="33"/>
      <c r="J128" s="174">
        <f>BK128</f>
        <v>242733.21</v>
      </c>
      <c r="K128" s="33"/>
      <c r="L128" s="36"/>
      <c r="M128" s="75"/>
      <c r="N128" s="175"/>
      <c r="O128" s="76"/>
      <c r="P128" s="176">
        <f>P129+P191+P244+P261</f>
        <v>0</v>
      </c>
      <c r="Q128" s="76"/>
      <c r="R128" s="176">
        <f>R129+R191+R244+R261</f>
        <v>0</v>
      </c>
      <c r="S128" s="76"/>
      <c r="T128" s="177">
        <f>T129+T191+T244+T261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7" t="s">
        <v>75</v>
      </c>
      <c r="AU128" s="17" t="s">
        <v>129</v>
      </c>
      <c r="BK128" s="178">
        <f>BK129+BK191+BK244+BK261</f>
        <v>242733.21</v>
      </c>
    </row>
    <row r="129" spans="2:63" s="12" customFormat="1" ht="25.9" customHeight="1">
      <c r="B129" s="179"/>
      <c r="C129" s="180"/>
      <c r="D129" s="181" t="s">
        <v>75</v>
      </c>
      <c r="E129" s="182" t="s">
        <v>559</v>
      </c>
      <c r="F129" s="182" t="s">
        <v>560</v>
      </c>
      <c r="G129" s="180"/>
      <c r="H129" s="180"/>
      <c r="I129" s="180"/>
      <c r="J129" s="183">
        <f>BK129</f>
        <v>89250.5</v>
      </c>
      <c r="K129" s="180"/>
      <c r="L129" s="184"/>
      <c r="M129" s="185"/>
      <c r="N129" s="186"/>
      <c r="O129" s="186"/>
      <c r="P129" s="187">
        <f>SUM(P130:P190)</f>
        <v>0</v>
      </c>
      <c r="Q129" s="186"/>
      <c r="R129" s="187">
        <f>SUM(R130:R190)</f>
        <v>0</v>
      </c>
      <c r="S129" s="186"/>
      <c r="T129" s="188">
        <f>SUM(T130:T190)</f>
        <v>0</v>
      </c>
      <c r="AR129" s="189" t="s">
        <v>6</v>
      </c>
      <c r="AT129" s="190" t="s">
        <v>75</v>
      </c>
      <c r="AU129" s="190" t="s">
        <v>76</v>
      </c>
      <c r="AY129" s="189" t="s">
        <v>166</v>
      </c>
      <c r="BK129" s="191">
        <f>SUM(BK130:BK190)</f>
        <v>89250.5</v>
      </c>
    </row>
    <row r="130" spans="1:65" s="2" customFormat="1" ht="21.75" customHeight="1">
      <c r="A130" s="31"/>
      <c r="B130" s="32"/>
      <c r="C130" s="194" t="s">
        <v>6</v>
      </c>
      <c r="D130" s="194" t="s">
        <v>169</v>
      </c>
      <c r="E130" s="195" t="s">
        <v>561</v>
      </c>
      <c r="F130" s="196" t="s">
        <v>562</v>
      </c>
      <c r="G130" s="197" t="s">
        <v>183</v>
      </c>
      <c r="H130" s="198">
        <v>2</v>
      </c>
      <c r="I130" s="199">
        <v>971</v>
      </c>
      <c r="J130" s="199">
        <f>ROUND(I130*H130,2)</f>
        <v>1942</v>
      </c>
      <c r="K130" s="200"/>
      <c r="L130" s="36"/>
      <c r="M130" s="201" t="s">
        <v>1</v>
      </c>
      <c r="N130" s="202" t="s">
        <v>41</v>
      </c>
      <c r="O130" s="203">
        <v>0</v>
      </c>
      <c r="P130" s="203">
        <f>O130*H130</f>
        <v>0</v>
      </c>
      <c r="Q130" s="203">
        <v>0</v>
      </c>
      <c r="R130" s="203">
        <f>Q130*H130</f>
        <v>0</v>
      </c>
      <c r="S130" s="203">
        <v>0</v>
      </c>
      <c r="T130" s="204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5" t="s">
        <v>173</v>
      </c>
      <c r="AT130" s="205" t="s">
        <v>169</v>
      </c>
      <c r="AU130" s="205" t="s">
        <v>6</v>
      </c>
      <c r="AY130" s="17" t="s">
        <v>166</v>
      </c>
      <c r="BE130" s="206">
        <f>IF(N130="základní",J130,0)</f>
        <v>1942</v>
      </c>
      <c r="BF130" s="206">
        <f>IF(N130="snížená",J130,0)</f>
        <v>0</v>
      </c>
      <c r="BG130" s="206">
        <f>IF(N130="zákl. přenesená",J130,0)</f>
        <v>0</v>
      </c>
      <c r="BH130" s="206">
        <f>IF(N130="sníž. přenesená",J130,0)</f>
        <v>0</v>
      </c>
      <c r="BI130" s="206">
        <f>IF(N130="nulová",J130,0)</f>
        <v>0</v>
      </c>
      <c r="BJ130" s="17" t="s">
        <v>6</v>
      </c>
      <c r="BK130" s="206">
        <f>ROUND(I130*H130,2)</f>
        <v>1942</v>
      </c>
      <c r="BL130" s="17" t="s">
        <v>173</v>
      </c>
      <c r="BM130" s="205" t="s">
        <v>563</v>
      </c>
    </row>
    <row r="131" spans="2:51" s="13" customFormat="1" ht="11.25">
      <c r="B131" s="207"/>
      <c r="C131" s="208"/>
      <c r="D131" s="209" t="s">
        <v>175</v>
      </c>
      <c r="E131" s="210" t="s">
        <v>1</v>
      </c>
      <c r="F131" s="211" t="s">
        <v>564</v>
      </c>
      <c r="G131" s="208"/>
      <c r="H131" s="210" t="s">
        <v>1</v>
      </c>
      <c r="I131" s="208"/>
      <c r="J131" s="208"/>
      <c r="K131" s="208"/>
      <c r="L131" s="212"/>
      <c r="M131" s="213"/>
      <c r="N131" s="214"/>
      <c r="O131" s="214"/>
      <c r="P131" s="214"/>
      <c r="Q131" s="214"/>
      <c r="R131" s="214"/>
      <c r="S131" s="214"/>
      <c r="T131" s="215"/>
      <c r="AT131" s="216" t="s">
        <v>175</v>
      </c>
      <c r="AU131" s="216" t="s">
        <v>6</v>
      </c>
      <c r="AV131" s="13" t="s">
        <v>6</v>
      </c>
      <c r="AW131" s="13" t="s">
        <v>32</v>
      </c>
      <c r="AX131" s="13" t="s">
        <v>76</v>
      </c>
      <c r="AY131" s="216" t="s">
        <v>166</v>
      </c>
    </row>
    <row r="132" spans="2:51" s="13" customFormat="1" ht="11.25">
      <c r="B132" s="207"/>
      <c r="C132" s="208"/>
      <c r="D132" s="209" t="s">
        <v>175</v>
      </c>
      <c r="E132" s="210" t="s">
        <v>1</v>
      </c>
      <c r="F132" s="211" t="s">
        <v>565</v>
      </c>
      <c r="G132" s="208"/>
      <c r="H132" s="210" t="s">
        <v>1</v>
      </c>
      <c r="I132" s="208"/>
      <c r="J132" s="208"/>
      <c r="K132" s="208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175</v>
      </c>
      <c r="AU132" s="216" t="s">
        <v>6</v>
      </c>
      <c r="AV132" s="13" t="s">
        <v>6</v>
      </c>
      <c r="AW132" s="13" t="s">
        <v>32</v>
      </c>
      <c r="AX132" s="13" t="s">
        <v>76</v>
      </c>
      <c r="AY132" s="216" t="s">
        <v>166</v>
      </c>
    </row>
    <row r="133" spans="2:51" s="14" customFormat="1" ht="11.25">
      <c r="B133" s="217"/>
      <c r="C133" s="218"/>
      <c r="D133" s="209" t="s">
        <v>175</v>
      </c>
      <c r="E133" s="219" t="s">
        <v>1</v>
      </c>
      <c r="F133" s="220" t="s">
        <v>84</v>
      </c>
      <c r="G133" s="218"/>
      <c r="H133" s="221">
        <v>2</v>
      </c>
      <c r="I133" s="218"/>
      <c r="J133" s="218"/>
      <c r="K133" s="218"/>
      <c r="L133" s="222"/>
      <c r="M133" s="223"/>
      <c r="N133" s="224"/>
      <c r="O133" s="224"/>
      <c r="P133" s="224"/>
      <c r="Q133" s="224"/>
      <c r="R133" s="224"/>
      <c r="S133" s="224"/>
      <c r="T133" s="225"/>
      <c r="AT133" s="226" t="s">
        <v>175</v>
      </c>
      <c r="AU133" s="226" t="s">
        <v>6</v>
      </c>
      <c r="AV133" s="14" t="s">
        <v>84</v>
      </c>
      <c r="AW133" s="14" t="s">
        <v>32</v>
      </c>
      <c r="AX133" s="14" t="s">
        <v>76</v>
      </c>
      <c r="AY133" s="226" t="s">
        <v>166</v>
      </c>
    </row>
    <row r="134" spans="2:51" s="15" customFormat="1" ht="11.25">
      <c r="B134" s="227"/>
      <c r="C134" s="228"/>
      <c r="D134" s="209" t="s">
        <v>175</v>
      </c>
      <c r="E134" s="229" t="s">
        <v>1</v>
      </c>
      <c r="F134" s="230" t="s">
        <v>178</v>
      </c>
      <c r="G134" s="228"/>
      <c r="H134" s="231">
        <v>2</v>
      </c>
      <c r="I134" s="228"/>
      <c r="J134" s="228"/>
      <c r="K134" s="228"/>
      <c r="L134" s="232"/>
      <c r="M134" s="233"/>
      <c r="N134" s="234"/>
      <c r="O134" s="234"/>
      <c r="P134" s="234"/>
      <c r="Q134" s="234"/>
      <c r="R134" s="234"/>
      <c r="S134" s="234"/>
      <c r="T134" s="235"/>
      <c r="AT134" s="236" t="s">
        <v>175</v>
      </c>
      <c r="AU134" s="236" t="s">
        <v>6</v>
      </c>
      <c r="AV134" s="15" t="s">
        <v>173</v>
      </c>
      <c r="AW134" s="15" t="s">
        <v>32</v>
      </c>
      <c r="AX134" s="15" t="s">
        <v>6</v>
      </c>
      <c r="AY134" s="236" t="s">
        <v>166</v>
      </c>
    </row>
    <row r="135" spans="1:65" s="2" customFormat="1" ht="21.75" customHeight="1">
      <c r="A135" s="31"/>
      <c r="B135" s="32"/>
      <c r="C135" s="194" t="s">
        <v>84</v>
      </c>
      <c r="D135" s="194" t="s">
        <v>169</v>
      </c>
      <c r="E135" s="195" t="s">
        <v>566</v>
      </c>
      <c r="F135" s="196" t="s">
        <v>567</v>
      </c>
      <c r="G135" s="197" t="s">
        <v>183</v>
      </c>
      <c r="H135" s="198">
        <v>3</v>
      </c>
      <c r="I135" s="199">
        <v>2625</v>
      </c>
      <c r="J135" s="199">
        <f>ROUND(I135*H135,2)</f>
        <v>7875</v>
      </c>
      <c r="K135" s="200"/>
      <c r="L135" s="36"/>
      <c r="M135" s="201" t="s">
        <v>1</v>
      </c>
      <c r="N135" s="202" t="s">
        <v>41</v>
      </c>
      <c r="O135" s="203">
        <v>0</v>
      </c>
      <c r="P135" s="203">
        <f>O135*H135</f>
        <v>0</v>
      </c>
      <c r="Q135" s="203">
        <v>0</v>
      </c>
      <c r="R135" s="203">
        <f>Q135*H135</f>
        <v>0</v>
      </c>
      <c r="S135" s="203">
        <v>0</v>
      </c>
      <c r="T135" s="204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5" t="s">
        <v>173</v>
      </c>
      <c r="AT135" s="205" t="s">
        <v>169</v>
      </c>
      <c r="AU135" s="205" t="s">
        <v>6</v>
      </c>
      <c r="AY135" s="17" t="s">
        <v>166</v>
      </c>
      <c r="BE135" s="206">
        <f>IF(N135="základní",J135,0)</f>
        <v>7875</v>
      </c>
      <c r="BF135" s="206">
        <f>IF(N135="snížená",J135,0)</f>
        <v>0</v>
      </c>
      <c r="BG135" s="206">
        <f>IF(N135="zákl. přenesená",J135,0)</f>
        <v>0</v>
      </c>
      <c r="BH135" s="206">
        <f>IF(N135="sníž. přenesená",J135,0)</f>
        <v>0</v>
      </c>
      <c r="BI135" s="206">
        <f>IF(N135="nulová",J135,0)</f>
        <v>0</v>
      </c>
      <c r="BJ135" s="17" t="s">
        <v>6</v>
      </c>
      <c r="BK135" s="206">
        <f>ROUND(I135*H135,2)</f>
        <v>7875</v>
      </c>
      <c r="BL135" s="17" t="s">
        <v>173</v>
      </c>
      <c r="BM135" s="205" t="s">
        <v>568</v>
      </c>
    </row>
    <row r="136" spans="2:51" s="13" customFormat="1" ht="11.25">
      <c r="B136" s="207"/>
      <c r="C136" s="208"/>
      <c r="D136" s="209" t="s">
        <v>175</v>
      </c>
      <c r="E136" s="210" t="s">
        <v>1</v>
      </c>
      <c r="F136" s="211" t="s">
        <v>569</v>
      </c>
      <c r="G136" s="208"/>
      <c r="H136" s="210" t="s">
        <v>1</v>
      </c>
      <c r="I136" s="208"/>
      <c r="J136" s="208"/>
      <c r="K136" s="208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175</v>
      </c>
      <c r="AU136" s="216" t="s">
        <v>6</v>
      </c>
      <c r="AV136" s="13" t="s">
        <v>6</v>
      </c>
      <c r="AW136" s="13" t="s">
        <v>32</v>
      </c>
      <c r="AX136" s="13" t="s">
        <v>76</v>
      </c>
      <c r="AY136" s="216" t="s">
        <v>166</v>
      </c>
    </row>
    <row r="137" spans="2:51" s="13" customFormat="1" ht="11.25">
      <c r="B137" s="207"/>
      <c r="C137" s="208"/>
      <c r="D137" s="209" t="s">
        <v>175</v>
      </c>
      <c r="E137" s="210" t="s">
        <v>1</v>
      </c>
      <c r="F137" s="211" t="s">
        <v>565</v>
      </c>
      <c r="G137" s="208"/>
      <c r="H137" s="210" t="s">
        <v>1</v>
      </c>
      <c r="I137" s="208"/>
      <c r="J137" s="208"/>
      <c r="K137" s="208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175</v>
      </c>
      <c r="AU137" s="216" t="s">
        <v>6</v>
      </c>
      <c r="AV137" s="13" t="s">
        <v>6</v>
      </c>
      <c r="AW137" s="13" t="s">
        <v>32</v>
      </c>
      <c r="AX137" s="13" t="s">
        <v>76</v>
      </c>
      <c r="AY137" s="216" t="s">
        <v>166</v>
      </c>
    </row>
    <row r="138" spans="2:51" s="14" customFormat="1" ht="11.25">
      <c r="B138" s="217"/>
      <c r="C138" s="218"/>
      <c r="D138" s="209" t="s">
        <v>175</v>
      </c>
      <c r="E138" s="219" t="s">
        <v>1</v>
      </c>
      <c r="F138" s="220" t="s">
        <v>167</v>
      </c>
      <c r="G138" s="218"/>
      <c r="H138" s="221">
        <v>3</v>
      </c>
      <c r="I138" s="218"/>
      <c r="J138" s="218"/>
      <c r="K138" s="218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175</v>
      </c>
      <c r="AU138" s="226" t="s">
        <v>6</v>
      </c>
      <c r="AV138" s="14" t="s">
        <v>84</v>
      </c>
      <c r="AW138" s="14" t="s">
        <v>32</v>
      </c>
      <c r="AX138" s="14" t="s">
        <v>76</v>
      </c>
      <c r="AY138" s="226" t="s">
        <v>166</v>
      </c>
    </row>
    <row r="139" spans="2:51" s="15" customFormat="1" ht="11.25">
      <c r="B139" s="227"/>
      <c r="C139" s="228"/>
      <c r="D139" s="209" t="s">
        <v>175</v>
      </c>
      <c r="E139" s="229" t="s">
        <v>1</v>
      </c>
      <c r="F139" s="230" t="s">
        <v>178</v>
      </c>
      <c r="G139" s="228"/>
      <c r="H139" s="231">
        <v>3</v>
      </c>
      <c r="I139" s="228"/>
      <c r="J139" s="228"/>
      <c r="K139" s="228"/>
      <c r="L139" s="232"/>
      <c r="M139" s="233"/>
      <c r="N139" s="234"/>
      <c r="O139" s="234"/>
      <c r="P139" s="234"/>
      <c r="Q139" s="234"/>
      <c r="R139" s="234"/>
      <c r="S139" s="234"/>
      <c r="T139" s="235"/>
      <c r="AT139" s="236" t="s">
        <v>175</v>
      </c>
      <c r="AU139" s="236" t="s">
        <v>6</v>
      </c>
      <c r="AV139" s="15" t="s">
        <v>173</v>
      </c>
      <c r="AW139" s="15" t="s">
        <v>32</v>
      </c>
      <c r="AX139" s="15" t="s">
        <v>6</v>
      </c>
      <c r="AY139" s="236" t="s">
        <v>166</v>
      </c>
    </row>
    <row r="140" spans="1:65" s="2" customFormat="1" ht="21.75" customHeight="1">
      <c r="A140" s="31"/>
      <c r="B140" s="32"/>
      <c r="C140" s="194" t="s">
        <v>167</v>
      </c>
      <c r="D140" s="194" t="s">
        <v>169</v>
      </c>
      <c r="E140" s="195" t="s">
        <v>570</v>
      </c>
      <c r="F140" s="196" t="s">
        <v>571</v>
      </c>
      <c r="G140" s="197" t="s">
        <v>183</v>
      </c>
      <c r="H140" s="198">
        <v>2</v>
      </c>
      <c r="I140" s="199">
        <v>2625</v>
      </c>
      <c r="J140" s="199">
        <f>ROUND(I140*H140,2)</f>
        <v>5250</v>
      </c>
      <c r="K140" s="200"/>
      <c r="L140" s="36"/>
      <c r="M140" s="201" t="s">
        <v>1</v>
      </c>
      <c r="N140" s="202" t="s">
        <v>41</v>
      </c>
      <c r="O140" s="203">
        <v>0</v>
      </c>
      <c r="P140" s="203">
        <f>O140*H140</f>
        <v>0</v>
      </c>
      <c r="Q140" s="203">
        <v>0</v>
      </c>
      <c r="R140" s="203">
        <f>Q140*H140</f>
        <v>0</v>
      </c>
      <c r="S140" s="203">
        <v>0</v>
      </c>
      <c r="T140" s="204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5" t="s">
        <v>173</v>
      </c>
      <c r="AT140" s="205" t="s">
        <v>169</v>
      </c>
      <c r="AU140" s="205" t="s">
        <v>6</v>
      </c>
      <c r="AY140" s="17" t="s">
        <v>166</v>
      </c>
      <c r="BE140" s="206">
        <f>IF(N140="základní",J140,0)</f>
        <v>5250</v>
      </c>
      <c r="BF140" s="206">
        <f>IF(N140="snížená",J140,0)</f>
        <v>0</v>
      </c>
      <c r="BG140" s="206">
        <f>IF(N140="zákl. přenesená",J140,0)</f>
        <v>0</v>
      </c>
      <c r="BH140" s="206">
        <f>IF(N140="sníž. přenesená",J140,0)</f>
        <v>0</v>
      </c>
      <c r="BI140" s="206">
        <f>IF(N140="nulová",J140,0)</f>
        <v>0</v>
      </c>
      <c r="BJ140" s="17" t="s">
        <v>6</v>
      </c>
      <c r="BK140" s="206">
        <f>ROUND(I140*H140,2)</f>
        <v>5250</v>
      </c>
      <c r="BL140" s="17" t="s">
        <v>173</v>
      </c>
      <c r="BM140" s="205" t="s">
        <v>572</v>
      </c>
    </row>
    <row r="141" spans="2:51" s="13" customFormat="1" ht="11.25">
      <c r="B141" s="207"/>
      <c r="C141" s="208"/>
      <c r="D141" s="209" t="s">
        <v>175</v>
      </c>
      <c r="E141" s="210" t="s">
        <v>1</v>
      </c>
      <c r="F141" s="211" t="s">
        <v>573</v>
      </c>
      <c r="G141" s="208"/>
      <c r="H141" s="210" t="s">
        <v>1</v>
      </c>
      <c r="I141" s="208"/>
      <c r="J141" s="208"/>
      <c r="K141" s="208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175</v>
      </c>
      <c r="AU141" s="216" t="s">
        <v>6</v>
      </c>
      <c r="AV141" s="13" t="s">
        <v>6</v>
      </c>
      <c r="AW141" s="13" t="s">
        <v>32</v>
      </c>
      <c r="AX141" s="13" t="s">
        <v>76</v>
      </c>
      <c r="AY141" s="216" t="s">
        <v>166</v>
      </c>
    </row>
    <row r="142" spans="2:51" s="13" customFormat="1" ht="11.25">
      <c r="B142" s="207"/>
      <c r="C142" s="208"/>
      <c r="D142" s="209" t="s">
        <v>175</v>
      </c>
      <c r="E142" s="210" t="s">
        <v>1</v>
      </c>
      <c r="F142" s="211" t="s">
        <v>565</v>
      </c>
      <c r="G142" s="208"/>
      <c r="H142" s="210" t="s">
        <v>1</v>
      </c>
      <c r="I142" s="208"/>
      <c r="J142" s="208"/>
      <c r="K142" s="208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175</v>
      </c>
      <c r="AU142" s="216" t="s">
        <v>6</v>
      </c>
      <c r="AV142" s="13" t="s">
        <v>6</v>
      </c>
      <c r="AW142" s="13" t="s">
        <v>32</v>
      </c>
      <c r="AX142" s="13" t="s">
        <v>76</v>
      </c>
      <c r="AY142" s="216" t="s">
        <v>166</v>
      </c>
    </row>
    <row r="143" spans="2:51" s="14" customFormat="1" ht="11.25">
      <c r="B143" s="217"/>
      <c r="C143" s="218"/>
      <c r="D143" s="209" t="s">
        <v>175</v>
      </c>
      <c r="E143" s="219" t="s">
        <v>1</v>
      </c>
      <c r="F143" s="220" t="s">
        <v>84</v>
      </c>
      <c r="G143" s="218"/>
      <c r="H143" s="221">
        <v>2</v>
      </c>
      <c r="I143" s="218"/>
      <c r="J143" s="218"/>
      <c r="K143" s="218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175</v>
      </c>
      <c r="AU143" s="226" t="s">
        <v>6</v>
      </c>
      <c r="AV143" s="14" t="s">
        <v>84</v>
      </c>
      <c r="AW143" s="14" t="s">
        <v>32</v>
      </c>
      <c r="AX143" s="14" t="s">
        <v>76</v>
      </c>
      <c r="AY143" s="226" t="s">
        <v>166</v>
      </c>
    </row>
    <row r="144" spans="2:51" s="15" customFormat="1" ht="11.25">
      <c r="B144" s="227"/>
      <c r="C144" s="228"/>
      <c r="D144" s="209" t="s">
        <v>175</v>
      </c>
      <c r="E144" s="229" t="s">
        <v>1</v>
      </c>
      <c r="F144" s="230" t="s">
        <v>178</v>
      </c>
      <c r="G144" s="228"/>
      <c r="H144" s="231">
        <v>2</v>
      </c>
      <c r="I144" s="228"/>
      <c r="J144" s="228"/>
      <c r="K144" s="228"/>
      <c r="L144" s="232"/>
      <c r="M144" s="233"/>
      <c r="N144" s="234"/>
      <c r="O144" s="234"/>
      <c r="P144" s="234"/>
      <c r="Q144" s="234"/>
      <c r="R144" s="234"/>
      <c r="S144" s="234"/>
      <c r="T144" s="235"/>
      <c r="AT144" s="236" t="s">
        <v>175</v>
      </c>
      <c r="AU144" s="236" t="s">
        <v>6</v>
      </c>
      <c r="AV144" s="15" t="s">
        <v>173</v>
      </c>
      <c r="AW144" s="15" t="s">
        <v>32</v>
      </c>
      <c r="AX144" s="15" t="s">
        <v>6</v>
      </c>
      <c r="AY144" s="236" t="s">
        <v>166</v>
      </c>
    </row>
    <row r="145" spans="1:65" s="2" customFormat="1" ht="21.75" customHeight="1">
      <c r="A145" s="31"/>
      <c r="B145" s="32"/>
      <c r="C145" s="194" t="s">
        <v>173</v>
      </c>
      <c r="D145" s="194" t="s">
        <v>169</v>
      </c>
      <c r="E145" s="195" t="s">
        <v>574</v>
      </c>
      <c r="F145" s="196" t="s">
        <v>575</v>
      </c>
      <c r="G145" s="197" t="s">
        <v>183</v>
      </c>
      <c r="H145" s="198">
        <v>1</v>
      </c>
      <c r="I145" s="199">
        <v>2538</v>
      </c>
      <c r="J145" s="199">
        <f>ROUND(I145*H145,2)</f>
        <v>2538</v>
      </c>
      <c r="K145" s="200"/>
      <c r="L145" s="36"/>
      <c r="M145" s="201" t="s">
        <v>1</v>
      </c>
      <c r="N145" s="202" t="s">
        <v>41</v>
      </c>
      <c r="O145" s="203">
        <v>0</v>
      </c>
      <c r="P145" s="203">
        <f>O145*H145</f>
        <v>0</v>
      </c>
      <c r="Q145" s="203">
        <v>0</v>
      </c>
      <c r="R145" s="203">
        <f>Q145*H145</f>
        <v>0</v>
      </c>
      <c r="S145" s="203">
        <v>0</v>
      </c>
      <c r="T145" s="204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5" t="s">
        <v>173</v>
      </c>
      <c r="AT145" s="205" t="s">
        <v>169</v>
      </c>
      <c r="AU145" s="205" t="s">
        <v>6</v>
      </c>
      <c r="AY145" s="17" t="s">
        <v>166</v>
      </c>
      <c r="BE145" s="206">
        <f>IF(N145="základní",J145,0)</f>
        <v>2538</v>
      </c>
      <c r="BF145" s="206">
        <f>IF(N145="snížená",J145,0)</f>
        <v>0</v>
      </c>
      <c r="BG145" s="206">
        <f>IF(N145="zákl. přenesená",J145,0)</f>
        <v>0</v>
      </c>
      <c r="BH145" s="206">
        <f>IF(N145="sníž. přenesená",J145,0)</f>
        <v>0</v>
      </c>
      <c r="BI145" s="206">
        <f>IF(N145="nulová",J145,0)</f>
        <v>0</v>
      </c>
      <c r="BJ145" s="17" t="s">
        <v>6</v>
      </c>
      <c r="BK145" s="206">
        <f>ROUND(I145*H145,2)</f>
        <v>2538</v>
      </c>
      <c r="BL145" s="17" t="s">
        <v>173</v>
      </c>
      <c r="BM145" s="205" t="s">
        <v>576</v>
      </c>
    </row>
    <row r="146" spans="2:51" s="13" customFormat="1" ht="11.25">
      <c r="B146" s="207"/>
      <c r="C146" s="208"/>
      <c r="D146" s="209" t="s">
        <v>175</v>
      </c>
      <c r="E146" s="210" t="s">
        <v>1</v>
      </c>
      <c r="F146" s="211" t="s">
        <v>565</v>
      </c>
      <c r="G146" s="208"/>
      <c r="H146" s="210" t="s">
        <v>1</v>
      </c>
      <c r="I146" s="208"/>
      <c r="J146" s="208"/>
      <c r="K146" s="208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175</v>
      </c>
      <c r="AU146" s="216" t="s">
        <v>6</v>
      </c>
      <c r="AV146" s="13" t="s">
        <v>6</v>
      </c>
      <c r="AW146" s="13" t="s">
        <v>32</v>
      </c>
      <c r="AX146" s="13" t="s">
        <v>76</v>
      </c>
      <c r="AY146" s="216" t="s">
        <v>166</v>
      </c>
    </row>
    <row r="147" spans="2:51" s="14" customFormat="1" ht="11.25">
      <c r="B147" s="217"/>
      <c r="C147" s="218"/>
      <c r="D147" s="209" t="s">
        <v>175</v>
      </c>
      <c r="E147" s="219" t="s">
        <v>1</v>
      </c>
      <c r="F147" s="220" t="s">
        <v>6</v>
      </c>
      <c r="G147" s="218"/>
      <c r="H147" s="221">
        <v>1</v>
      </c>
      <c r="I147" s="218"/>
      <c r="J147" s="218"/>
      <c r="K147" s="218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175</v>
      </c>
      <c r="AU147" s="226" t="s">
        <v>6</v>
      </c>
      <c r="AV147" s="14" t="s">
        <v>84</v>
      </c>
      <c r="AW147" s="14" t="s">
        <v>32</v>
      </c>
      <c r="AX147" s="14" t="s">
        <v>76</v>
      </c>
      <c r="AY147" s="226" t="s">
        <v>166</v>
      </c>
    </row>
    <row r="148" spans="2:51" s="15" customFormat="1" ht="11.25">
      <c r="B148" s="227"/>
      <c r="C148" s="228"/>
      <c r="D148" s="209" t="s">
        <v>175</v>
      </c>
      <c r="E148" s="229" t="s">
        <v>1</v>
      </c>
      <c r="F148" s="230" t="s">
        <v>178</v>
      </c>
      <c r="G148" s="228"/>
      <c r="H148" s="231">
        <v>1</v>
      </c>
      <c r="I148" s="228"/>
      <c r="J148" s="228"/>
      <c r="K148" s="228"/>
      <c r="L148" s="232"/>
      <c r="M148" s="233"/>
      <c r="N148" s="234"/>
      <c r="O148" s="234"/>
      <c r="P148" s="234"/>
      <c r="Q148" s="234"/>
      <c r="R148" s="234"/>
      <c r="S148" s="234"/>
      <c r="T148" s="235"/>
      <c r="AT148" s="236" t="s">
        <v>175</v>
      </c>
      <c r="AU148" s="236" t="s">
        <v>6</v>
      </c>
      <c r="AV148" s="15" t="s">
        <v>173</v>
      </c>
      <c r="AW148" s="15" t="s">
        <v>32</v>
      </c>
      <c r="AX148" s="15" t="s">
        <v>6</v>
      </c>
      <c r="AY148" s="236" t="s">
        <v>166</v>
      </c>
    </row>
    <row r="149" spans="1:65" s="2" customFormat="1" ht="21.75" customHeight="1">
      <c r="A149" s="31"/>
      <c r="B149" s="32"/>
      <c r="C149" s="194" t="s">
        <v>202</v>
      </c>
      <c r="D149" s="194" t="s">
        <v>169</v>
      </c>
      <c r="E149" s="195" t="s">
        <v>577</v>
      </c>
      <c r="F149" s="196" t="s">
        <v>578</v>
      </c>
      <c r="G149" s="197" t="s">
        <v>183</v>
      </c>
      <c r="H149" s="198">
        <v>1</v>
      </c>
      <c r="I149" s="199">
        <v>2538</v>
      </c>
      <c r="J149" s="199">
        <f>ROUND(I149*H149,2)</f>
        <v>2538</v>
      </c>
      <c r="K149" s="200"/>
      <c r="L149" s="36"/>
      <c r="M149" s="201" t="s">
        <v>1</v>
      </c>
      <c r="N149" s="202" t="s">
        <v>41</v>
      </c>
      <c r="O149" s="203">
        <v>0</v>
      </c>
      <c r="P149" s="203">
        <f>O149*H149</f>
        <v>0</v>
      </c>
      <c r="Q149" s="203">
        <v>0</v>
      </c>
      <c r="R149" s="203">
        <f>Q149*H149</f>
        <v>0</v>
      </c>
      <c r="S149" s="203">
        <v>0</v>
      </c>
      <c r="T149" s="204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5" t="s">
        <v>173</v>
      </c>
      <c r="AT149" s="205" t="s">
        <v>169</v>
      </c>
      <c r="AU149" s="205" t="s">
        <v>6</v>
      </c>
      <c r="AY149" s="17" t="s">
        <v>166</v>
      </c>
      <c r="BE149" s="206">
        <f>IF(N149="základní",J149,0)</f>
        <v>2538</v>
      </c>
      <c r="BF149" s="206">
        <f>IF(N149="snížená",J149,0)</f>
        <v>0</v>
      </c>
      <c r="BG149" s="206">
        <f>IF(N149="zákl. přenesená",J149,0)</f>
        <v>0</v>
      </c>
      <c r="BH149" s="206">
        <f>IF(N149="sníž. přenesená",J149,0)</f>
        <v>0</v>
      </c>
      <c r="BI149" s="206">
        <f>IF(N149="nulová",J149,0)</f>
        <v>0</v>
      </c>
      <c r="BJ149" s="17" t="s">
        <v>6</v>
      </c>
      <c r="BK149" s="206">
        <f>ROUND(I149*H149,2)</f>
        <v>2538</v>
      </c>
      <c r="BL149" s="17" t="s">
        <v>173</v>
      </c>
      <c r="BM149" s="205" t="s">
        <v>579</v>
      </c>
    </row>
    <row r="150" spans="2:51" s="13" customFormat="1" ht="11.25">
      <c r="B150" s="207"/>
      <c r="C150" s="208"/>
      <c r="D150" s="209" t="s">
        <v>175</v>
      </c>
      <c r="E150" s="210" t="s">
        <v>1</v>
      </c>
      <c r="F150" s="211" t="s">
        <v>565</v>
      </c>
      <c r="G150" s="208"/>
      <c r="H150" s="210" t="s">
        <v>1</v>
      </c>
      <c r="I150" s="208"/>
      <c r="J150" s="208"/>
      <c r="K150" s="208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175</v>
      </c>
      <c r="AU150" s="216" t="s">
        <v>6</v>
      </c>
      <c r="AV150" s="13" t="s">
        <v>6</v>
      </c>
      <c r="AW150" s="13" t="s">
        <v>32</v>
      </c>
      <c r="AX150" s="13" t="s">
        <v>76</v>
      </c>
      <c r="AY150" s="216" t="s">
        <v>166</v>
      </c>
    </row>
    <row r="151" spans="2:51" s="14" customFormat="1" ht="11.25">
      <c r="B151" s="217"/>
      <c r="C151" s="218"/>
      <c r="D151" s="209" t="s">
        <v>175</v>
      </c>
      <c r="E151" s="219" t="s">
        <v>1</v>
      </c>
      <c r="F151" s="220" t="s">
        <v>6</v>
      </c>
      <c r="G151" s="218"/>
      <c r="H151" s="221">
        <v>1</v>
      </c>
      <c r="I151" s="218"/>
      <c r="J151" s="218"/>
      <c r="K151" s="218"/>
      <c r="L151" s="222"/>
      <c r="M151" s="223"/>
      <c r="N151" s="224"/>
      <c r="O151" s="224"/>
      <c r="P151" s="224"/>
      <c r="Q151" s="224"/>
      <c r="R151" s="224"/>
      <c r="S151" s="224"/>
      <c r="T151" s="225"/>
      <c r="AT151" s="226" t="s">
        <v>175</v>
      </c>
      <c r="AU151" s="226" t="s">
        <v>6</v>
      </c>
      <c r="AV151" s="14" t="s">
        <v>84</v>
      </c>
      <c r="AW151" s="14" t="s">
        <v>32</v>
      </c>
      <c r="AX151" s="14" t="s">
        <v>76</v>
      </c>
      <c r="AY151" s="226" t="s">
        <v>166</v>
      </c>
    </row>
    <row r="152" spans="2:51" s="15" customFormat="1" ht="11.25">
      <c r="B152" s="227"/>
      <c r="C152" s="228"/>
      <c r="D152" s="209" t="s">
        <v>175</v>
      </c>
      <c r="E152" s="229" t="s">
        <v>1</v>
      </c>
      <c r="F152" s="230" t="s">
        <v>178</v>
      </c>
      <c r="G152" s="228"/>
      <c r="H152" s="231">
        <v>1</v>
      </c>
      <c r="I152" s="228"/>
      <c r="J152" s="228"/>
      <c r="K152" s="228"/>
      <c r="L152" s="232"/>
      <c r="M152" s="233"/>
      <c r="N152" s="234"/>
      <c r="O152" s="234"/>
      <c r="P152" s="234"/>
      <c r="Q152" s="234"/>
      <c r="R152" s="234"/>
      <c r="S152" s="234"/>
      <c r="T152" s="235"/>
      <c r="AT152" s="236" t="s">
        <v>175</v>
      </c>
      <c r="AU152" s="236" t="s">
        <v>6</v>
      </c>
      <c r="AV152" s="15" t="s">
        <v>173</v>
      </c>
      <c r="AW152" s="15" t="s">
        <v>32</v>
      </c>
      <c r="AX152" s="15" t="s">
        <v>6</v>
      </c>
      <c r="AY152" s="236" t="s">
        <v>166</v>
      </c>
    </row>
    <row r="153" spans="1:65" s="2" customFormat="1" ht="16.5" customHeight="1">
      <c r="A153" s="31"/>
      <c r="B153" s="32"/>
      <c r="C153" s="194" t="s">
        <v>179</v>
      </c>
      <c r="D153" s="194" t="s">
        <v>169</v>
      </c>
      <c r="E153" s="195" t="s">
        <v>580</v>
      </c>
      <c r="F153" s="196" t="s">
        <v>581</v>
      </c>
      <c r="G153" s="197" t="s">
        <v>249</v>
      </c>
      <c r="H153" s="198">
        <v>2</v>
      </c>
      <c r="I153" s="199">
        <v>141</v>
      </c>
      <c r="J153" s="199">
        <f>ROUND(I153*H153,2)</f>
        <v>282</v>
      </c>
      <c r="K153" s="200"/>
      <c r="L153" s="36"/>
      <c r="M153" s="201" t="s">
        <v>1</v>
      </c>
      <c r="N153" s="202" t="s">
        <v>41</v>
      </c>
      <c r="O153" s="203">
        <v>0</v>
      </c>
      <c r="P153" s="203">
        <f>O153*H153</f>
        <v>0</v>
      </c>
      <c r="Q153" s="203">
        <v>0</v>
      </c>
      <c r="R153" s="203">
        <f>Q153*H153</f>
        <v>0</v>
      </c>
      <c r="S153" s="203">
        <v>0</v>
      </c>
      <c r="T153" s="204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5" t="s">
        <v>173</v>
      </c>
      <c r="AT153" s="205" t="s">
        <v>169</v>
      </c>
      <c r="AU153" s="205" t="s">
        <v>6</v>
      </c>
      <c r="AY153" s="17" t="s">
        <v>166</v>
      </c>
      <c r="BE153" s="206">
        <f>IF(N153="základní",J153,0)</f>
        <v>282</v>
      </c>
      <c r="BF153" s="206">
        <f>IF(N153="snížená",J153,0)</f>
        <v>0</v>
      </c>
      <c r="BG153" s="206">
        <f>IF(N153="zákl. přenesená",J153,0)</f>
        <v>0</v>
      </c>
      <c r="BH153" s="206">
        <f>IF(N153="sníž. přenesená",J153,0)</f>
        <v>0</v>
      </c>
      <c r="BI153" s="206">
        <f>IF(N153="nulová",J153,0)</f>
        <v>0</v>
      </c>
      <c r="BJ153" s="17" t="s">
        <v>6</v>
      </c>
      <c r="BK153" s="206">
        <f>ROUND(I153*H153,2)</f>
        <v>282</v>
      </c>
      <c r="BL153" s="17" t="s">
        <v>173</v>
      </c>
      <c r="BM153" s="205" t="s">
        <v>582</v>
      </c>
    </row>
    <row r="154" spans="2:51" s="13" customFormat="1" ht="11.25">
      <c r="B154" s="207"/>
      <c r="C154" s="208"/>
      <c r="D154" s="209" t="s">
        <v>175</v>
      </c>
      <c r="E154" s="210" t="s">
        <v>1</v>
      </c>
      <c r="F154" s="211" t="s">
        <v>565</v>
      </c>
      <c r="G154" s="208"/>
      <c r="H154" s="210" t="s">
        <v>1</v>
      </c>
      <c r="I154" s="208"/>
      <c r="J154" s="208"/>
      <c r="K154" s="208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175</v>
      </c>
      <c r="AU154" s="216" t="s">
        <v>6</v>
      </c>
      <c r="AV154" s="13" t="s">
        <v>6</v>
      </c>
      <c r="AW154" s="13" t="s">
        <v>32</v>
      </c>
      <c r="AX154" s="13" t="s">
        <v>76</v>
      </c>
      <c r="AY154" s="216" t="s">
        <v>166</v>
      </c>
    </row>
    <row r="155" spans="2:51" s="14" customFormat="1" ht="11.25">
      <c r="B155" s="217"/>
      <c r="C155" s="218"/>
      <c r="D155" s="209" t="s">
        <v>175</v>
      </c>
      <c r="E155" s="219" t="s">
        <v>1</v>
      </c>
      <c r="F155" s="220" t="s">
        <v>84</v>
      </c>
      <c r="G155" s="218"/>
      <c r="H155" s="221">
        <v>2</v>
      </c>
      <c r="I155" s="218"/>
      <c r="J155" s="218"/>
      <c r="K155" s="218"/>
      <c r="L155" s="222"/>
      <c r="M155" s="223"/>
      <c r="N155" s="224"/>
      <c r="O155" s="224"/>
      <c r="P155" s="224"/>
      <c r="Q155" s="224"/>
      <c r="R155" s="224"/>
      <c r="S155" s="224"/>
      <c r="T155" s="225"/>
      <c r="AT155" s="226" t="s">
        <v>175</v>
      </c>
      <c r="AU155" s="226" t="s">
        <v>6</v>
      </c>
      <c r="AV155" s="14" t="s">
        <v>84</v>
      </c>
      <c r="AW155" s="14" t="s">
        <v>32</v>
      </c>
      <c r="AX155" s="14" t="s">
        <v>76</v>
      </c>
      <c r="AY155" s="226" t="s">
        <v>166</v>
      </c>
    </row>
    <row r="156" spans="2:51" s="15" customFormat="1" ht="11.25">
      <c r="B156" s="227"/>
      <c r="C156" s="228"/>
      <c r="D156" s="209" t="s">
        <v>175</v>
      </c>
      <c r="E156" s="229" t="s">
        <v>1</v>
      </c>
      <c r="F156" s="230" t="s">
        <v>178</v>
      </c>
      <c r="G156" s="228"/>
      <c r="H156" s="231">
        <v>2</v>
      </c>
      <c r="I156" s="228"/>
      <c r="J156" s="228"/>
      <c r="K156" s="228"/>
      <c r="L156" s="232"/>
      <c r="M156" s="233"/>
      <c r="N156" s="234"/>
      <c r="O156" s="234"/>
      <c r="P156" s="234"/>
      <c r="Q156" s="234"/>
      <c r="R156" s="234"/>
      <c r="S156" s="234"/>
      <c r="T156" s="235"/>
      <c r="AT156" s="236" t="s">
        <v>175</v>
      </c>
      <c r="AU156" s="236" t="s">
        <v>6</v>
      </c>
      <c r="AV156" s="15" t="s">
        <v>173</v>
      </c>
      <c r="AW156" s="15" t="s">
        <v>32</v>
      </c>
      <c r="AX156" s="15" t="s">
        <v>6</v>
      </c>
      <c r="AY156" s="236" t="s">
        <v>166</v>
      </c>
    </row>
    <row r="157" spans="1:65" s="2" customFormat="1" ht="33" customHeight="1">
      <c r="A157" s="31"/>
      <c r="B157" s="32"/>
      <c r="C157" s="194" t="s">
        <v>215</v>
      </c>
      <c r="D157" s="194" t="s">
        <v>169</v>
      </c>
      <c r="E157" s="195" t="s">
        <v>583</v>
      </c>
      <c r="F157" s="196" t="s">
        <v>584</v>
      </c>
      <c r="G157" s="197" t="s">
        <v>249</v>
      </c>
      <c r="H157" s="198">
        <v>4.5</v>
      </c>
      <c r="I157" s="199">
        <v>417</v>
      </c>
      <c r="J157" s="199">
        <f>ROUND(I157*H157,2)</f>
        <v>1876.5</v>
      </c>
      <c r="K157" s="200"/>
      <c r="L157" s="36"/>
      <c r="M157" s="201" t="s">
        <v>1</v>
      </c>
      <c r="N157" s="202" t="s">
        <v>41</v>
      </c>
      <c r="O157" s="203">
        <v>0</v>
      </c>
      <c r="P157" s="203">
        <f>O157*H157</f>
        <v>0</v>
      </c>
      <c r="Q157" s="203">
        <v>0</v>
      </c>
      <c r="R157" s="203">
        <f>Q157*H157</f>
        <v>0</v>
      </c>
      <c r="S157" s="203">
        <v>0</v>
      </c>
      <c r="T157" s="204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05" t="s">
        <v>173</v>
      </c>
      <c r="AT157" s="205" t="s">
        <v>169</v>
      </c>
      <c r="AU157" s="205" t="s">
        <v>6</v>
      </c>
      <c r="AY157" s="17" t="s">
        <v>166</v>
      </c>
      <c r="BE157" s="206">
        <f>IF(N157="základní",J157,0)</f>
        <v>1876.5</v>
      </c>
      <c r="BF157" s="206">
        <f>IF(N157="snížená",J157,0)</f>
        <v>0</v>
      </c>
      <c r="BG157" s="206">
        <f>IF(N157="zákl. přenesená",J157,0)</f>
        <v>0</v>
      </c>
      <c r="BH157" s="206">
        <f>IF(N157="sníž. přenesená",J157,0)</f>
        <v>0</v>
      </c>
      <c r="BI157" s="206">
        <f>IF(N157="nulová",J157,0)</f>
        <v>0</v>
      </c>
      <c r="BJ157" s="17" t="s">
        <v>6</v>
      </c>
      <c r="BK157" s="206">
        <f>ROUND(I157*H157,2)</f>
        <v>1876.5</v>
      </c>
      <c r="BL157" s="17" t="s">
        <v>173</v>
      </c>
      <c r="BM157" s="205" t="s">
        <v>585</v>
      </c>
    </row>
    <row r="158" spans="2:51" s="13" customFormat="1" ht="11.25">
      <c r="B158" s="207"/>
      <c r="C158" s="208"/>
      <c r="D158" s="209" t="s">
        <v>175</v>
      </c>
      <c r="E158" s="210" t="s">
        <v>1</v>
      </c>
      <c r="F158" s="211" t="s">
        <v>565</v>
      </c>
      <c r="G158" s="208"/>
      <c r="H158" s="210" t="s">
        <v>1</v>
      </c>
      <c r="I158" s="208"/>
      <c r="J158" s="208"/>
      <c r="K158" s="208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175</v>
      </c>
      <c r="AU158" s="216" t="s">
        <v>6</v>
      </c>
      <c r="AV158" s="13" t="s">
        <v>6</v>
      </c>
      <c r="AW158" s="13" t="s">
        <v>32</v>
      </c>
      <c r="AX158" s="13" t="s">
        <v>76</v>
      </c>
      <c r="AY158" s="216" t="s">
        <v>166</v>
      </c>
    </row>
    <row r="159" spans="2:51" s="14" customFormat="1" ht="11.25">
      <c r="B159" s="217"/>
      <c r="C159" s="218"/>
      <c r="D159" s="209" t="s">
        <v>175</v>
      </c>
      <c r="E159" s="219" t="s">
        <v>1</v>
      </c>
      <c r="F159" s="220" t="s">
        <v>586</v>
      </c>
      <c r="G159" s="218"/>
      <c r="H159" s="221">
        <v>4.5</v>
      </c>
      <c r="I159" s="218"/>
      <c r="J159" s="218"/>
      <c r="K159" s="218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175</v>
      </c>
      <c r="AU159" s="226" t="s">
        <v>6</v>
      </c>
      <c r="AV159" s="14" t="s">
        <v>84</v>
      </c>
      <c r="AW159" s="14" t="s">
        <v>32</v>
      </c>
      <c r="AX159" s="14" t="s">
        <v>76</v>
      </c>
      <c r="AY159" s="226" t="s">
        <v>166</v>
      </c>
    </row>
    <row r="160" spans="2:51" s="15" customFormat="1" ht="11.25">
      <c r="B160" s="227"/>
      <c r="C160" s="228"/>
      <c r="D160" s="209" t="s">
        <v>175</v>
      </c>
      <c r="E160" s="229" t="s">
        <v>1</v>
      </c>
      <c r="F160" s="230" t="s">
        <v>178</v>
      </c>
      <c r="G160" s="228"/>
      <c r="H160" s="231">
        <v>4.5</v>
      </c>
      <c r="I160" s="228"/>
      <c r="J160" s="228"/>
      <c r="K160" s="228"/>
      <c r="L160" s="232"/>
      <c r="M160" s="233"/>
      <c r="N160" s="234"/>
      <c r="O160" s="234"/>
      <c r="P160" s="234"/>
      <c r="Q160" s="234"/>
      <c r="R160" s="234"/>
      <c r="S160" s="234"/>
      <c r="T160" s="235"/>
      <c r="AT160" s="236" t="s">
        <v>175</v>
      </c>
      <c r="AU160" s="236" t="s">
        <v>6</v>
      </c>
      <c r="AV160" s="15" t="s">
        <v>173</v>
      </c>
      <c r="AW160" s="15" t="s">
        <v>32</v>
      </c>
      <c r="AX160" s="15" t="s">
        <v>6</v>
      </c>
      <c r="AY160" s="236" t="s">
        <v>166</v>
      </c>
    </row>
    <row r="161" spans="1:65" s="2" customFormat="1" ht="33" customHeight="1">
      <c r="A161" s="31"/>
      <c r="B161" s="32"/>
      <c r="C161" s="194" t="s">
        <v>220</v>
      </c>
      <c r="D161" s="194" t="s">
        <v>169</v>
      </c>
      <c r="E161" s="195" t="s">
        <v>587</v>
      </c>
      <c r="F161" s="196" t="s">
        <v>588</v>
      </c>
      <c r="G161" s="197" t="s">
        <v>249</v>
      </c>
      <c r="H161" s="198">
        <v>22</v>
      </c>
      <c r="I161" s="199">
        <v>517</v>
      </c>
      <c r="J161" s="199">
        <f>ROUND(I161*H161,2)</f>
        <v>11374</v>
      </c>
      <c r="K161" s="200"/>
      <c r="L161" s="36"/>
      <c r="M161" s="201" t="s">
        <v>1</v>
      </c>
      <c r="N161" s="202" t="s">
        <v>41</v>
      </c>
      <c r="O161" s="203">
        <v>0</v>
      </c>
      <c r="P161" s="203">
        <f>O161*H161</f>
        <v>0</v>
      </c>
      <c r="Q161" s="203">
        <v>0</v>
      </c>
      <c r="R161" s="203">
        <f>Q161*H161</f>
        <v>0</v>
      </c>
      <c r="S161" s="203">
        <v>0</v>
      </c>
      <c r="T161" s="204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05" t="s">
        <v>173</v>
      </c>
      <c r="AT161" s="205" t="s">
        <v>169</v>
      </c>
      <c r="AU161" s="205" t="s">
        <v>6</v>
      </c>
      <c r="AY161" s="17" t="s">
        <v>166</v>
      </c>
      <c r="BE161" s="206">
        <f>IF(N161="základní",J161,0)</f>
        <v>11374</v>
      </c>
      <c r="BF161" s="206">
        <f>IF(N161="snížená",J161,0)</f>
        <v>0</v>
      </c>
      <c r="BG161" s="206">
        <f>IF(N161="zákl. přenesená",J161,0)</f>
        <v>0</v>
      </c>
      <c r="BH161" s="206">
        <f>IF(N161="sníž. přenesená",J161,0)</f>
        <v>0</v>
      </c>
      <c r="BI161" s="206">
        <f>IF(N161="nulová",J161,0)</f>
        <v>0</v>
      </c>
      <c r="BJ161" s="17" t="s">
        <v>6</v>
      </c>
      <c r="BK161" s="206">
        <f>ROUND(I161*H161,2)</f>
        <v>11374</v>
      </c>
      <c r="BL161" s="17" t="s">
        <v>173</v>
      </c>
      <c r="BM161" s="205" t="s">
        <v>589</v>
      </c>
    </row>
    <row r="162" spans="2:51" s="13" customFormat="1" ht="11.25">
      <c r="B162" s="207"/>
      <c r="C162" s="208"/>
      <c r="D162" s="209" t="s">
        <v>175</v>
      </c>
      <c r="E162" s="210" t="s">
        <v>1</v>
      </c>
      <c r="F162" s="211" t="s">
        <v>565</v>
      </c>
      <c r="G162" s="208"/>
      <c r="H162" s="210" t="s">
        <v>1</v>
      </c>
      <c r="I162" s="208"/>
      <c r="J162" s="208"/>
      <c r="K162" s="208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175</v>
      </c>
      <c r="AU162" s="216" t="s">
        <v>6</v>
      </c>
      <c r="AV162" s="13" t="s">
        <v>6</v>
      </c>
      <c r="AW162" s="13" t="s">
        <v>32</v>
      </c>
      <c r="AX162" s="13" t="s">
        <v>76</v>
      </c>
      <c r="AY162" s="216" t="s">
        <v>166</v>
      </c>
    </row>
    <row r="163" spans="2:51" s="14" customFormat="1" ht="11.25">
      <c r="B163" s="217"/>
      <c r="C163" s="218"/>
      <c r="D163" s="209" t="s">
        <v>175</v>
      </c>
      <c r="E163" s="219" t="s">
        <v>1</v>
      </c>
      <c r="F163" s="220" t="s">
        <v>299</v>
      </c>
      <c r="G163" s="218"/>
      <c r="H163" s="221">
        <v>22</v>
      </c>
      <c r="I163" s="218"/>
      <c r="J163" s="218"/>
      <c r="K163" s="218"/>
      <c r="L163" s="222"/>
      <c r="M163" s="223"/>
      <c r="N163" s="224"/>
      <c r="O163" s="224"/>
      <c r="P163" s="224"/>
      <c r="Q163" s="224"/>
      <c r="R163" s="224"/>
      <c r="S163" s="224"/>
      <c r="T163" s="225"/>
      <c r="AT163" s="226" t="s">
        <v>175</v>
      </c>
      <c r="AU163" s="226" t="s">
        <v>6</v>
      </c>
      <c r="AV163" s="14" t="s">
        <v>84</v>
      </c>
      <c r="AW163" s="14" t="s">
        <v>32</v>
      </c>
      <c r="AX163" s="14" t="s">
        <v>76</v>
      </c>
      <c r="AY163" s="226" t="s">
        <v>166</v>
      </c>
    </row>
    <row r="164" spans="2:51" s="15" customFormat="1" ht="11.25">
      <c r="B164" s="227"/>
      <c r="C164" s="228"/>
      <c r="D164" s="209" t="s">
        <v>175</v>
      </c>
      <c r="E164" s="229" t="s">
        <v>1</v>
      </c>
      <c r="F164" s="230" t="s">
        <v>178</v>
      </c>
      <c r="G164" s="228"/>
      <c r="H164" s="231">
        <v>22</v>
      </c>
      <c r="I164" s="228"/>
      <c r="J164" s="228"/>
      <c r="K164" s="228"/>
      <c r="L164" s="232"/>
      <c r="M164" s="233"/>
      <c r="N164" s="234"/>
      <c r="O164" s="234"/>
      <c r="P164" s="234"/>
      <c r="Q164" s="234"/>
      <c r="R164" s="234"/>
      <c r="S164" s="234"/>
      <c r="T164" s="235"/>
      <c r="AT164" s="236" t="s">
        <v>175</v>
      </c>
      <c r="AU164" s="236" t="s">
        <v>6</v>
      </c>
      <c r="AV164" s="15" t="s">
        <v>173</v>
      </c>
      <c r="AW164" s="15" t="s">
        <v>32</v>
      </c>
      <c r="AX164" s="15" t="s">
        <v>6</v>
      </c>
      <c r="AY164" s="236" t="s">
        <v>166</v>
      </c>
    </row>
    <row r="165" spans="1:65" s="2" customFormat="1" ht="33" customHeight="1">
      <c r="A165" s="31"/>
      <c r="B165" s="32"/>
      <c r="C165" s="194" t="s">
        <v>192</v>
      </c>
      <c r="D165" s="194" t="s">
        <v>169</v>
      </c>
      <c r="E165" s="195" t="s">
        <v>590</v>
      </c>
      <c r="F165" s="196" t="s">
        <v>591</v>
      </c>
      <c r="G165" s="197" t="s">
        <v>249</v>
      </c>
      <c r="H165" s="198">
        <v>1</v>
      </c>
      <c r="I165" s="199">
        <v>645</v>
      </c>
      <c r="J165" s="199">
        <f>ROUND(I165*H165,2)</f>
        <v>645</v>
      </c>
      <c r="K165" s="200"/>
      <c r="L165" s="36"/>
      <c r="M165" s="201" t="s">
        <v>1</v>
      </c>
      <c r="N165" s="202" t="s">
        <v>41</v>
      </c>
      <c r="O165" s="203">
        <v>0</v>
      </c>
      <c r="P165" s="203">
        <f>O165*H165</f>
        <v>0</v>
      </c>
      <c r="Q165" s="203">
        <v>0</v>
      </c>
      <c r="R165" s="203">
        <f>Q165*H165</f>
        <v>0</v>
      </c>
      <c r="S165" s="203">
        <v>0</v>
      </c>
      <c r="T165" s="204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05" t="s">
        <v>173</v>
      </c>
      <c r="AT165" s="205" t="s">
        <v>169</v>
      </c>
      <c r="AU165" s="205" t="s">
        <v>6</v>
      </c>
      <c r="AY165" s="17" t="s">
        <v>166</v>
      </c>
      <c r="BE165" s="206">
        <f>IF(N165="základní",J165,0)</f>
        <v>645</v>
      </c>
      <c r="BF165" s="206">
        <f>IF(N165="snížená",J165,0)</f>
        <v>0</v>
      </c>
      <c r="BG165" s="206">
        <f>IF(N165="zákl. přenesená",J165,0)</f>
        <v>0</v>
      </c>
      <c r="BH165" s="206">
        <f>IF(N165="sníž. přenesená",J165,0)</f>
        <v>0</v>
      </c>
      <c r="BI165" s="206">
        <f>IF(N165="nulová",J165,0)</f>
        <v>0</v>
      </c>
      <c r="BJ165" s="17" t="s">
        <v>6</v>
      </c>
      <c r="BK165" s="206">
        <f>ROUND(I165*H165,2)</f>
        <v>645</v>
      </c>
      <c r="BL165" s="17" t="s">
        <v>173</v>
      </c>
      <c r="BM165" s="205" t="s">
        <v>592</v>
      </c>
    </row>
    <row r="166" spans="2:51" s="13" customFormat="1" ht="11.25">
      <c r="B166" s="207"/>
      <c r="C166" s="208"/>
      <c r="D166" s="209" t="s">
        <v>175</v>
      </c>
      <c r="E166" s="210" t="s">
        <v>1</v>
      </c>
      <c r="F166" s="211" t="s">
        <v>565</v>
      </c>
      <c r="G166" s="208"/>
      <c r="H166" s="210" t="s">
        <v>1</v>
      </c>
      <c r="I166" s="208"/>
      <c r="J166" s="208"/>
      <c r="K166" s="208"/>
      <c r="L166" s="212"/>
      <c r="M166" s="213"/>
      <c r="N166" s="214"/>
      <c r="O166" s="214"/>
      <c r="P166" s="214"/>
      <c r="Q166" s="214"/>
      <c r="R166" s="214"/>
      <c r="S166" s="214"/>
      <c r="T166" s="215"/>
      <c r="AT166" s="216" t="s">
        <v>175</v>
      </c>
      <c r="AU166" s="216" t="s">
        <v>6</v>
      </c>
      <c r="AV166" s="13" t="s">
        <v>6</v>
      </c>
      <c r="AW166" s="13" t="s">
        <v>32</v>
      </c>
      <c r="AX166" s="13" t="s">
        <v>76</v>
      </c>
      <c r="AY166" s="216" t="s">
        <v>166</v>
      </c>
    </row>
    <row r="167" spans="2:51" s="14" customFormat="1" ht="11.25">
      <c r="B167" s="217"/>
      <c r="C167" s="218"/>
      <c r="D167" s="209" t="s">
        <v>175</v>
      </c>
      <c r="E167" s="219" t="s">
        <v>1</v>
      </c>
      <c r="F167" s="220" t="s">
        <v>6</v>
      </c>
      <c r="G167" s="218"/>
      <c r="H167" s="221">
        <v>1</v>
      </c>
      <c r="I167" s="218"/>
      <c r="J167" s="218"/>
      <c r="K167" s="218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175</v>
      </c>
      <c r="AU167" s="226" t="s">
        <v>6</v>
      </c>
      <c r="AV167" s="14" t="s">
        <v>84</v>
      </c>
      <c r="AW167" s="14" t="s">
        <v>32</v>
      </c>
      <c r="AX167" s="14" t="s">
        <v>76</v>
      </c>
      <c r="AY167" s="226" t="s">
        <v>166</v>
      </c>
    </row>
    <row r="168" spans="2:51" s="15" customFormat="1" ht="11.25">
      <c r="B168" s="227"/>
      <c r="C168" s="228"/>
      <c r="D168" s="209" t="s">
        <v>175</v>
      </c>
      <c r="E168" s="229" t="s">
        <v>1</v>
      </c>
      <c r="F168" s="230" t="s">
        <v>178</v>
      </c>
      <c r="G168" s="228"/>
      <c r="H168" s="231">
        <v>1</v>
      </c>
      <c r="I168" s="228"/>
      <c r="J168" s="228"/>
      <c r="K168" s="228"/>
      <c r="L168" s="232"/>
      <c r="M168" s="233"/>
      <c r="N168" s="234"/>
      <c r="O168" s="234"/>
      <c r="P168" s="234"/>
      <c r="Q168" s="234"/>
      <c r="R168" s="234"/>
      <c r="S168" s="234"/>
      <c r="T168" s="235"/>
      <c r="AT168" s="236" t="s">
        <v>175</v>
      </c>
      <c r="AU168" s="236" t="s">
        <v>6</v>
      </c>
      <c r="AV168" s="15" t="s">
        <v>173</v>
      </c>
      <c r="AW168" s="15" t="s">
        <v>32</v>
      </c>
      <c r="AX168" s="15" t="s">
        <v>6</v>
      </c>
      <c r="AY168" s="236" t="s">
        <v>166</v>
      </c>
    </row>
    <row r="169" spans="1:65" s="2" customFormat="1" ht="33" customHeight="1">
      <c r="A169" s="31"/>
      <c r="B169" s="32"/>
      <c r="C169" s="194" t="s">
        <v>234</v>
      </c>
      <c r="D169" s="194" t="s">
        <v>169</v>
      </c>
      <c r="E169" s="195" t="s">
        <v>593</v>
      </c>
      <c r="F169" s="196" t="s">
        <v>594</v>
      </c>
      <c r="G169" s="197" t="s">
        <v>172</v>
      </c>
      <c r="H169" s="198">
        <v>12.5</v>
      </c>
      <c r="I169" s="199">
        <v>620</v>
      </c>
      <c r="J169" s="199">
        <f>ROUND(I169*H169,2)</f>
        <v>7750</v>
      </c>
      <c r="K169" s="200"/>
      <c r="L169" s="36"/>
      <c r="M169" s="201" t="s">
        <v>1</v>
      </c>
      <c r="N169" s="202" t="s">
        <v>41</v>
      </c>
      <c r="O169" s="203">
        <v>0</v>
      </c>
      <c r="P169" s="203">
        <f>O169*H169</f>
        <v>0</v>
      </c>
      <c r="Q169" s="203">
        <v>0</v>
      </c>
      <c r="R169" s="203">
        <f>Q169*H169</f>
        <v>0</v>
      </c>
      <c r="S169" s="203">
        <v>0</v>
      </c>
      <c r="T169" s="204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05" t="s">
        <v>173</v>
      </c>
      <c r="AT169" s="205" t="s">
        <v>169</v>
      </c>
      <c r="AU169" s="205" t="s">
        <v>6</v>
      </c>
      <c r="AY169" s="17" t="s">
        <v>166</v>
      </c>
      <c r="BE169" s="206">
        <f>IF(N169="základní",J169,0)</f>
        <v>7750</v>
      </c>
      <c r="BF169" s="206">
        <f>IF(N169="snížená",J169,0)</f>
        <v>0</v>
      </c>
      <c r="BG169" s="206">
        <f>IF(N169="zákl. přenesená",J169,0)</f>
        <v>0</v>
      </c>
      <c r="BH169" s="206">
        <f>IF(N169="sníž. přenesená",J169,0)</f>
        <v>0</v>
      </c>
      <c r="BI169" s="206">
        <f>IF(N169="nulová",J169,0)</f>
        <v>0</v>
      </c>
      <c r="BJ169" s="17" t="s">
        <v>6</v>
      </c>
      <c r="BK169" s="206">
        <f>ROUND(I169*H169,2)</f>
        <v>7750</v>
      </c>
      <c r="BL169" s="17" t="s">
        <v>173</v>
      </c>
      <c r="BM169" s="205" t="s">
        <v>595</v>
      </c>
    </row>
    <row r="170" spans="2:51" s="13" customFormat="1" ht="11.25">
      <c r="B170" s="207"/>
      <c r="C170" s="208"/>
      <c r="D170" s="209" t="s">
        <v>175</v>
      </c>
      <c r="E170" s="210" t="s">
        <v>1</v>
      </c>
      <c r="F170" s="211" t="s">
        <v>565</v>
      </c>
      <c r="G170" s="208"/>
      <c r="H170" s="210" t="s">
        <v>1</v>
      </c>
      <c r="I170" s="208"/>
      <c r="J170" s="208"/>
      <c r="K170" s="208"/>
      <c r="L170" s="212"/>
      <c r="M170" s="213"/>
      <c r="N170" s="214"/>
      <c r="O170" s="214"/>
      <c r="P170" s="214"/>
      <c r="Q170" s="214"/>
      <c r="R170" s="214"/>
      <c r="S170" s="214"/>
      <c r="T170" s="215"/>
      <c r="AT170" s="216" t="s">
        <v>175</v>
      </c>
      <c r="AU170" s="216" t="s">
        <v>6</v>
      </c>
      <c r="AV170" s="13" t="s">
        <v>6</v>
      </c>
      <c r="AW170" s="13" t="s">
        <v>32</v>
      </c>
      <c r="AX170" s="13" t="s">
        <v>76</v>
      </c>
      <c r="AY170" s="216" t="s">
        <v>166</v>
      </c>
    </row>
    <row r="171" spans="2:51" s="14" customFormat="1" ht="11.25">
      <c r="B171" s="217"/>
      <c r="C171" s="218"/>
      <c r="D171" s="209" t="s">
        <v>175</v>
      </c>
      <c r="E171" s="219" t="s">
        <v>1</v>
      </c>
      <c r="F171" s="220" t="s">
        <v>596</v>
      </c>
      <c r="G171" s="218"/>
      <c r="H171" s="221">
        <v>12.5</v>
      </c>
      <c r="I171" s="218"/>
      <c r="J171" s="218"/>
      <c r="K171" s="218"/>
      <c r="L171" s="222"/>
      <c r="M171" s="223"/>
      <c r="N171" s="224"/>
      <c r="O171" s="224"/>
      <c r="P171" s="224"/>
      <c r="Q171" s="224"/>
      <c r="R171" s="224"/>
      <c r="S171" s="224"/>
      <c r="T171" s="225"/>
      <c r="AT171" s="226" t="s">
        <v>175</v>
      </c>
      <c r="AU171" s="226" t="s">
        <v>6</v>
      </c>
      <c r="AV171" s="14" t="s">
        <v>84</v>
      </c>
      <c r="AW171" s="14" t="s">
        <v>32</v>
      </c>
      <c r="AX171" s="14" t="s">
        <v>76</v>
      </c>
      <c r="AY171" s="226" t="s">
        <v>166</v>
      </c>
    </row>
    <row r="172" spans="2:51" s="15" customFormat="1" ht="11.25">
      <c r="B172" s="227"/>
      <c r="C172" s="228"/>
      <c r="D172" s="209" t="s">
        <v>175</v>
      </c>
      <c r="E172" s="229" t="s">
        <v>1</v>
      </c>
      <c r="F172" s="230" t="s">
        <v>178</v>
      </c>
      <c r="G172" s="228"/>
      <c r="H172" s="231">
        <v>12.5</v>
      </c>
      <c r="I172" s="228"/>
      <c r="J172" s="228"/>
      <c r="K172" s="228"/>
      <c r="L172" s="232"/>
      <c r="M172" s="233"/>
      <c r="N172" s="234"/>
      <c r="O172" s="234"/>
      <c r="P172" s="234"/>
      <c r="Q172" s="234"/>
      <c r="R172" s="234"/>
      <c r="S172" s="234"/>
      <c r="T172" s="235"/>
      <c r="AT172" s="236" t="s">
        <v>175</v>
      </c>
      <c r="AU172" s="236" t="s">
        <v>6</v>
      </c>
      <c r="AV172" s="15" t="s">
        <v>173</v>
      </c>
      <c r="AW172" s="15" t="s">
        <v>32</v>
      </c>
      <c r="AX172" s="15" t="s">
        <v>6</v>
      </c>
      <c r="AY172" s="236" t="s">
        <v>166</v>
      </c>
    </row>
    <row r="173" spans="1:65" s="2" customFormat="1" ht="33" customHeight="1">
      <c r="A173" s="31"/>
      <c r="B173" s="32"/>
      <c r="C173" s="194" t="s">
        <v>238</v>
      </c>
      <c r="D173" s="194" t="s">
        <v>169</v>
      </c>
      <c r="E173" s="195" t="s">
        <v>597</v>
      </c>
      <c r="F173" s="196" t="s">
        <v>598</v>
      </c>
      <c r="G173" s="197" t="s">
        <v>172</v>
      </c>
      <c r="H173" s="198">
        <v>5</v>
      </c>
      <c r="I173" s="199">
        <v>620</v>
      </c>
      <c r="J173" s="199">
        <f>ROUND(I173*H173,2)</f>
        <v>3100</v>
      </c>
      <c r="K173" s="200"/>
      <c r="L173" s="36"/>
      <c r="M173" s="201" t="s">
        <v>1</v>
      </c>
      <c r="N173" s="202" t="s">
        <v>41</v>
      </c>
      <c r="O173" s="203">
        <v>0</v>
      </c>
      <c r="P173" s="203">
        <f>O173*H173</f>
        <v>0</v>
      </c>
      <c r="Q173" s="203">
        <v>0</v>
      </c>
      <c r="R173" s="203">
        <f>Q173*H173</f>
        <v>0</v>
      </c>
      <c r="S173" s="203">
        <v>0</v>
      </c>
      <c r="T173" s="204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05" t="s">
        <v>173</v>
      </c>
      <c r="AT173" s="205" t="s">
        <v>169</v>
      </c>
      <c r="AU173" s="205" t="s">
        <v>6</v>
      </c>
      <c r="AY173" s="17" t="s">
        <v>166</v>
      </c>
      <c r="BE173" s="206">
        <f>IF(N173="základní",J173,0)</f>
        <v>3100</v>
      </c>
      <c r="BF173" s="206">
        <f>IF(N173="snížená",J173,0)</f>
        <v>0</v>
      </c>
      <c r="BG173" s="206">
        <f>IF(N173="zákl. přenesená",J173,0)</f>
        <v>0</v>
      </c>
      <c r="BH173" s="206">
        <f>IF(N173="sníž. přenesená",J173,0)</f>
        <v>0</v>
      </c>
      <c r="BI173" s="206">
        <f>IF(N173="nulová",J173,0)</f>
        <v>0</v>
      </c>
      <c r="BJ173" s="17" t="s">
        <v>6</v>
      </c>
      <c r="BK173" s="206">
        <f>ROUND(I173*H173,2)</f>
        <v>3100</v>
      </c>
      <c r="BL173" s="17" t="s">
        <v>173</v>
      </c>
      <c r="BM173" s="205" t="s">
        <v>599</v>
      </c>
    </row>
    <row r="174" spans="2:51" s="13" customFormat="1" ht="11.25">
      <c r="B174" s="207"/>
      <c r="C174" s="208"/>
      <c r="D174" s="209" t="s">
        <v>175</v>
      </c>
      <c r="E174" s="210" t="s">
        <v>1</v>
      </c>
      <c r="F174" s="211" t="s">
        <v>565</v>
      </c>
      <c r="G174" s="208"/>
      <c r="H174" s="210" t="s">
        <v>1</v>
      </c>
      <c r="I174" s="208"/>
      <c r="J174" s="208"/>
      <c r="K174" s="208"/>
      <c r="L174" s="212"/>
      <c r="M174" s="213"/>
      <c r="N174" s="214"/>
      <c r="O174" s="214"/>
      <c r="P174" s="214"/>
      <c r="Q174" s="214"/>
      <c r="R174" s="214"/>
      <c r="S174" s="214"/>
      <c r="T174" s="215"/>
      <c r="AT174" s="216" t="s">
        <v>175</v>
      </c>
      <c r="AU174" s="216" t="s">
        <v>6</v>
      </c>
      <c r="AV174" s="13" t="s">
        <v>6</v>
      </c>
      <c r="AW174" s="13" t="s">
        <v>32</v>
      </c>
      <c r="AX174" s="13" t="s">
        <v>76</v>
      </c>
      <c r="AY174" s="216" t="s">
        <v>166</v>
      </c>
    </row>
    <row r="175" spans="2:51" s="14" customFormat="1" ht="11.25">
      <c r="B175" s="217"/>
      <c r="C175" s="218"/>
      <c r="D175" s="209" t="s">
        <v>175</v>
      </c>
      <c r="E175" s="219" t="s">
        <v>1</v>
      </c>
      <c r="F175" s="220" t="s">
        <v>202</v>
      </c>
      <c r="G175" s="218"/>
      <c r="H175" s="221">
        <v>5</v>
      </c>
      <c r="I175" s="218"/>
      <c r="J175" s="218"/>
      <c r="K175" s="218"/>
      <c r="L175" s="222"/>
      <c r="M175" s="223"/>
      <c r="N175" s="224"/>
      <c r="O175" s="224"/>
      <c r="P175" s="224"/>
      <c r="Q175" s="224"/>
      <c r="R175" s="224"/>
      <c r="S175" s="224"/>
      <c r="T175" s="225"/>
      <c r="AT175" s="226" t="s">
        <v>175</v>
      </c>
      <c r="AU175" s="226" t="s">
        <v>6</v>
      </c>
      <c r="AV175" s="14" t="s">
        <v>84</v>
      </c>
      <c r="AW175" s="14" t="s">
        <v>32</v>
      </c>
      <c r="AX175" s="14" t="s">
        <v>76</v>
      </c>
      <c r="AY175" s="226" t="s">
        <v>166</v>
      </c>
    </row>
    <row r="176" spans="2:51" s="15" customFormat="1" ht="11.25">
      <c r="B176" s="227"/>
      <c r="C176" s="228"/>
      <c r="D176" s="209" t="s">
        <v>175</v>
      </c>
      <c r="E176" s="229" t="s">
        <v>1</v>
      </c>
      <c r="F176" s="230" t="s">
        <v>178</v>
      </c>
      <c r="G176" s="228"/>
      <c r="H176" s="231">
        <v>5</v>
      </c>
      <c r="I176" s="228"/>
      <c r="J176" s="228"/>
      <c r="K176" s="228"/>
      <c r="L176" s="232"/>
      <c r="M176" s="233"/>
      <c r="N176" s="234"/>
      <c r="O176" s="234"/>
      <c r="P176" s="234"/>
      <c r="Q176" s="234"/>
      <c r="R176" s="234"/>
      <c r="S176" s="234"/>
      <c r="T176" s="235"/>
      <c r="AT176" s="236" t="s">
        <v>175</v>
      </c>
      <c r="AU176" s="236" t="s">
        <v>6</v>
      </c>
      <c r="AV176" s="15" t="s">
        <v>173</v>
      </c>
      <c r="AW176" s="15" t="s">
        <v>32</v>
      </c>
      <c r="AX176" s="15" t="s">
        <v>6</v>
      </c>
      <c r="AY176" s="236" t="s">
        <v>166</v>
      </c>
    </row>
    <row r="177" spans="1:65" s="2" customFormat="1" ht="21.75" customHeight="1">
      <c r="A177" s="31"/>
      <c r="B177" s="32"/>
      <c r="C177" s="194" t="s">
        <v>242</v>
      </c>
      <c r="D177" s="194" t="s">
        <v>169</v>
      </c>
      <c r="E177" s="195" t="s">
        <v>600</v>
      </c>
      <c r="F177" s="196" t="s">
        <v>601</v>
      </c>
      <c r="G177" s="197" t="s">
        <v>183</v>
      </c>
      <c r="H177" s="198">
        <v>1</v>
      </c>
      <c r="I177" s="199">
        <v>1488</v>
      </c>
      <c r="J177" s="199">
        <f>ROUND(I177*H177,2)</f>
        <v>1488</v>
      </c>
      <c r="K177" s="200"/>
      <c r="L177" s="36"/>
      <c r="M177" s="201" t="s">
        <v>1</v>
      </c>
      <c r="N177" s="202" t="s">
        <v>41</v>
      </c>
      <c r="O177" s="203">
        <v>0</v>
      </c>
      <c r="P177" s="203">
        <f>O177*H177</f>
        <v>0</v>
      </c>
      <c r="Q177" s="203">
        <v>0</v>
      </c>
      <c r="R177" s="203">
        <f>Q177*H177</f>
        <v>0</v>
      </c>
      <c r="S177" s="203">
        <v>0</v>
      </c>
      <c r="T177" s="204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05" t="s">
        <v>173</v>
      </c>
      <c r="AT177" s="205" t="s">
        <v>169</v>
      </c>
      <c r="AU177" s="205" t="s">
        <v>6</v>
      </c>
      <c r="AY177" s="17" t="s">
        <v>166</v>
      </c>
      <c r="BE177" s="206">
        <f>IF(N177="základní",J177,0)</f>
        <v>1488</v>
      </c>
      <c r="BF177" s="206">
        <f>IF(N177="snížená",J177,0)</f>
        <v>0</v>
      </c>
      <c r="BG177" s="206">
        <f>IF(N177="zákl. přenesená",J177,0)</f>
        <v>0</v>
      </c>
      <c r="BH177" s="206">
        <f>IF(N177="sníž. přenesená",J177,0)</f>
        <v>0</v>
      </c>
      <c r="BI177" s="206">
        <f>IF(N177="nulová",J177,0)</f>
        <v>0</v>
      </c>
      <c r="BJ177" s="17" t="s">
        <v>6</v>
      </c>
      <c r="BK177" s="206">
        <f>ROUND(I177*H177,2)</f>
        <v>1488</v>
      </c>
      <c r="BL177" s="17" t="s">
        <v>173</v>
      </c>
      <c r="BM177" s="205" t="s">
        <v>602</v>
      </c>
    </row>
    <row r="178" spans="2:51" s="13" customFormat="1" ht="11.25">
      <c r="B178" s="207"/>
      <c r="C178" s="208"/>
      <c r="D178" s="209" t="s">
        <v>175</v>
      </c>
      <c r="E178" s="210" t="s">
        <v>1</v>
      </c>
      <c r="F178" s="211" t="s">
        <v>565</v>
      </c>
      <c r="G178" s="208"/>
      <c r="H178" s="210" t="s">
        <v>1</v>
      </c>
      <c r="I178" s="208"/>
      <c r="J178" s="208"/>
      <c r="K178" s="208"/>
      <c r="L178" s="212"/>
      <c r="M178" s="213"/>
      <c r="N178" s="214"/>
      <c r="O178" s="214"/>
      <c r="P178" s="214"/>
      <c r="Q178" s="214"/>
      <c r="R178" s="214"/>
      <c r="S178" s="214"/>
      <c r="T178" s="215"/>
      <c r="AT178" s="216" t="s">
        <v>175</v>
      </c>
      <c r="AU178" s="216" t="s">
        <v>6</v>
      </c>
      <c r="AV178" s="13" t="s">
        <v>6</v>
      </c>
      <c r="AW178" s="13" t="s">
        <v>32</v>
      </c>
      <c r="AX178" s="13" t="s">
        <v>76</v>
      </c>
      <c r="AY178" s="216" t="s">
        <v>166</v>
      </c>
    </row>
    <row r="179" spans="2:51" s="14" customFormat="1" ht="11.25">
      <c r="B179" s="217"/>
      <c r="C179" s="218"/>
      <c r="D179" s="209" t="s">
        <v>175</v>
      </c>
      <c r="E179" s="219" t="s">
        <v>1</v>
      </c>
      <c r="F179" s="220" t="s">
        <v>6</v>
      </c>
      <c r="G179" s="218"/>
      <c r="H179" s="221">
        <v>1</v>
      </c>
      <c r="I179" s="218"/>
      <c r="J179" s="218"/>
      <c r="K179" s="218"/>
      <c r="L179" s="222"/>
      <c r="M179" s="223"/>
      <c r="N179" s="224"/>
      <c r="O179" s="224"/>
      <c r="P179" s="224"/>
      <c r="Q179" s="224"/>
      <c r="R179" s="224"/>
      <c r="S179" s="224"/>
      <c r="T179" s="225"/>
      <c r="AT179" s="226" t="s">
        <v>175</v>
      </c>
      <c r="AU179" s="226" t="s">
        <v>6</v>
      </c>
      <c r="AV179" s="14" t="s">
        <v>84</v>
      </c>
      <c r="AW179" s="14" t="s">
        <v>32</v>
      </c>
      <c r="AX179" s="14" t="s">
        <v>76</v>
      </c>
      <c r="AY179" s="226" t="s">
        <v>166</v>
      </c>
    </row>
    <row r="180" spans="2:51" s="15" customFormat="1" ht="11.25">
      <c r="B180" s="227"/>
      <c r="C180" s="228"/>
      <c r="D180" s="209" t="s">
        <v>175</v>
      </c>
      <c r="E180" s="229" t="s">
        <v>1</v>
      </c>
      <c r="F180" s="230" t="s">
        <v>178</v>
      </c>
      <c r="G180" s="228"/>
      <c r="H180" s="231">
        <v>1</v>
      </c>
      <c r="I180" s="228"/>
      <c r="J180" s="228"/>
      <c r="K180" s="228"/>
      <c r="L180" s="232"/>
      <c r="M180" s="233"/>
      <c r="N180" s="234"/>
      <c r="O180" s="234"/>
      <c r="P180" s="234"/>
      <c r="Q180" s="234"/>
      <c r="R180" s="234"/>
      <c r="S180" s="234"/>
      <c r="T180" s="235"/>
      <c r="AT180" s="236" t="s">
        <v>175</v>
      </c>
      <c r="AU180" s="236" t="s">
        <v>6</v>
      </c>
      <c r="AV180" s="15" t="s">
        <v>173</v>
      </c>
      <c r="AW180" s="15" t="s">
        <v>32</v>
      </c>
      <c r="AX180" s="15" t="s">
        <v>6</v>
      </c>
      <c r="AY180" s="236" t="s">
        <v>166</v>
      </c>
    </row>
    <row r="181" spans="1:65" s="2" customFormat="1" ht="44.25" customHeight="1">
      <c r="A181" s="31"/>
      <c r="B181" s="32"/>
      <c r="C181" s="194" t="s">
        <v>246</v>
      </c>
      <c r="D181" s="194" t="s">
        <v>169</v>
      </c>
      <c r="E181" s="195" t="s">
        <v>603</v>
      </c>
      <c r="F181" s="196" t="s">
        <v>604</v>
      </c>
      <c r="G181" s="197" t="s">
        <v>172</v>
      </c>
      <c r="H181" s="198">
        <v>15</v>
      </c>
      <c r="I181" s="199">
        <v>390</v>
      </c>
      <c r="J181" s="199">
        <f>ROUND(I181*H181,2)</f>
        <v>5850</v>
      </c>
      <c r="K181" s="200"/>
      <c r="L181" s="36"/>
      <c r="M181" s="201" t="s">
        <v>1</v>
      </c>
      <c r="N181" s="202" t="s">
        <v>41</v>
      </c>
      <c r="O181" s="203">
        <v>0</v>
      </c>
      <c r="P181" s="203">
        <f>O181*H181</f>
        <v>0</v>
      </c>
      <c r="Q181" s="203">
        <v>0</v>
      </c>
      <c r="R181" s="203">
        <f>Q181*H181</f>
        <v>0</v>
      </c>
      <c r="S181" s="203">
        <v>0</v>
      </c>
      <c r="T181" s="204">
        <f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05" t="s">
        <v>173</v>
      </c>
      <c r="AT181" s="205" t="s">
        <v>169</v>
      </c>
      <c r="AU181" s="205" t="s">
        <v>6</v>
      </c>
      <c r="AY181" s="17" t="s">
        <v>166</v>
      </c>
      <c r="BE181" s="206">
        <f>IF(N181="základní",J181,0)</f>
        <v>5850</v>
      </c>
      <c r="BF181" s="206">
        <f>IF(N181="snížená",J181,0)</f>
        <v>0</v>
      </c>
      <c r="BG181" s="206">
        <f>IF(N181="zákl. přenesená",J181,0)</f>
        <v>0</v>
      </c>
      <c r="BH181" s="206">
        <f>IF(N181="sníž. přenesená",J181,0)</f>
        <v>0</v>
      </c>
      <c r="BI181" s="206">
        <f>IF(N181="nulová",J181,0)</f>
        <v>0</v>
      </c>
      <c r="BJ181" s="17" t="s">
        <v>6</v>
      </c>
      <c r="BK181" s="206">
        <f>ROUND(I181*H181,2)</f>
        <v>5850</v>
      </c>
      <c r="BL181" s="17" t="s">
        <v>173</v>
      </c>
      <c r="BM181" s="205" t="s">
        <v>605</v>
      </c>
    </row>
    <row r="182" spans="2:51" s="13" customFormat="1" ht="11.25">
      <c r="B182" s="207"/>
      <c r="C182" s="208"/>
      <c r="D182" s="209" t="s">
        <v>175</v>
      </c>
      <c r="E182" s="210" t="s">
        <v>1</v>
      </c>
      <c r="F182" s="211" t="s">
        <v>565</v>
      </c>
      <c r="G182" s="208"/>
      <c r="H182" s="210" t="s">
        <v>1</v>
      </c>
      <c r="I182" s="208"/>
      <c r="J182" s="208"/>
      <c r="K182" s="208"/>
      <c r="L182" s="212"/>
      <c r="M182" s="213"/>
      <c r="N182" s="214"/>
      <c r="O182" s="214"/>
      <c r="P182" s="214"/>
      <c r="Q182" s="214"/>
      <c r="R182" s="214"/>
      <c r="S182" s="214"/>
      <c r="T182" s="215"/>
      <c r="AT182" s="216" t="s">
        <v>175</v>
      </c>
      <c r="AU182" s="216" t="s">
        <v>6</v>
      </c>
      <c r="AV182" s="13" t="s">
        <v>6</v>
      </c>
      <c r="AW182" s="13" t="s">
        <v>32</v>
      </c>
      <c r="AX182" s="13" t="s">
        <v>76</v>
      </c>
      <c r="AY182" s="216" t="s">
        <v>166</v>
      </c>
    </row>
    <row r="183" spans="2:51" s="14" customFormat="1" ht="11.25">
      <c r="B183" s="217"/>
      <c r="C183" s="218"/>
      <c r="D183" s="209" t="s">
        <v>175</v>
      </c>
      <c r="E183" s="219" t="s">
        <v>1</v>
      </c>
      <c r="F183" s="220" t="s">
        <v>9</v>
      </c>
      <c r="G183" s="218"/>
      <c r="H183" s="221">
        <v>15</v>
      </c>
      <c r="I183" s="218"/>
      <c r="J183" s="218"/>
      <c r="K183" s="218"/>
      <c r="L183" s="222"/>
      <c r="M183" s="223"/>
      <c r="N183" s="224"/>
      <c r="O183" s="224"/>
      <c r="P183" s="224"/>
      <c r="Q183" s="224"/>
      <c r="R183" s="224"/>
      <c r="S183" s="224"/>
      <c r="T183" s="225"/>
      <c r="AT183" s="226" t="s">
        <v>175</v>
      </c>
      <c r="AU183" s="226" t="s">
        <v>6</v>
      </c>
      <c r="AV183" s="14" t="s">
        <v>84</v>
      </c>
      <c r="AW183" s="14" t="s">
        <v>32</v>
      </c>
      <c r="AX183" s="14" t="s">
        <v>76</v>
      </c>
      <c r="AY183" s="226" t="s">
        <v>166</v>
      </c>
    </row>
    <row r="184" spans="2:51" s="15" customFormat="1" ht="11.25">
      <c r="B184" s="227"/>
      <c r="C184" s="228"/>
      <c r="D184" s="209" t="s">
        <v>175</v>
      </c>
      <c r="E184" s="229" t="s">
        <v>1</v>
      </c>
      <c r="F184" s="230" t="s">
        <v>178</v>
      </c>
      <c r="G184" s="228"/>
      <c r="H184" s="231">
        <v>15</v>
      </c>
      <c r="I184" s="228"/>
      <c r="J184" s="228"/>
      <c r="K184" s="228"/>
      <c r="L184" s="232"/>
      <c r="M184" s="233"/>
      <c r="N184" s="234"/>
      <c r="O184" s="234"/>
      <c r="P184" s="234"/>
      <c r="Q184" s="234"/>
      <c r="R184" s="234"/>
      <c r="S184" s="234"/>
      <c r="T184" s="235"/>
      <c r="AT184" s="236" t="s">
        <v>175</v>
      </c>
      <c r="AU184" s="236" t="s">
        <v>6</v>
      </c>
      <c r="AV184" s="15" t="s">
        <v>173</v>
      </c>
      <c r="AW184" s="15" t="s">
        <v>32</v>
      </c>
      <c r="AX184" s="15" t="s">
        <v>6</v>
      </c>
      <c r="AY184" s="236" t="s">
        <v>166</v>
      </c>
    </row>
    <row r="185" spans="1:65" s="2" customFormat="1" ht="21.75" customHeight="1">
      <c r="A185" s="31"/>
      <c r="B185" s="32"/>
      <c r="C185" s="194" t="s">
        <v>252</v>
      </c>
      <c r="D185" s="194" t="s">
        <v>169</v>
      </c>
      <c r="E185" s="195" t="s">
        <v>606</v>
      </c>
      <c r="F185" s="196" t="s">
        <v>607</v>
      </c>
      <c r="G185" s="197" t="s">
        <v>172</v>
      </c>
      <c r="H185" s="198">
        <v>0.5</v>
      </c>
      <c r="I185" s="199">
        <v>2000</v>
      </c>
      <c r="J185" s="199">
        <f>ROUND(I185*H185,2)</f>
        <v>1000</v>
      </c>
      <c r="K185" s="200"/>
      <c r="L185" s="36"/>
      <c r="M185" s="201" t="s">
        <v>1</v>
      </c>
      <c r="N185" s="202" t="s">
        <v>41</v>
      </c>
      <c r="O185" s="203">
        <v>0</v>
      </c>
      <c r="P185" s="203">
        <f>O185*H185</f>
        <v>0</v>
      </c>
      <c r="Q185" s="203">
        <v>0</v>
      </c>
      <c r="R185" s="203">
        <f>Q185*H185</f>
        <v>0</v>
      </c>
      <c r="S185" s="203">
        <v>0</v>
      </c>
      <c r="T185" s="204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05" t="s">
        <v>173</v>
      </c>
      <c r="AT185" s="205" t="s">
        <v>169</v>
      </c>
      <c r="AU185" s="205" t="s">
        <v>6</v>
      </c>
      <c r="AY185" s="17" t="s">
        <v>166</v>
      </c>
      <c r="BE185" s="206">
        <f>IF(N185="základní",J185,0)</f>
        <v>1000</v>
      </c>
      <c r="BF185" s="206">
        <f>IF(N185="snížená",J185,0)</f>
        <v>0</v>
      </c>
      <c r="BG185" s="206">
        <f>IF(N185="zákl. přenesená",J185,0)</f>
        <v>0</v>
      </c>
      <c r="BH185" s="206">
        <f>IF(N185="sníž. přenesená",J185,0)</f>
        <v>0</v>
      </c>
      <c r="BI185" s="206">
        <f>IF(N185="nulová",J185,0)</f>
        <v>0</v>
      </c>
      <c r="BJ185" s="17" t="s">
        <v>6</v>
      </c>
      <c r="BK185" s="206">
        <f>ROUND(I185*H185,2)</f>
        <v>1000</v>
      </c>
      <c r="BL185" s="17" t="s">
        <v>173</v>
      </c>
      <c r="BM185" s="205" t="s">
        <v>608</v>
      </c>
    </row>
    <row r="186" spans="2:51" s="13" customFormat="1" ht="11.25">
      <c r="B186" s="207"/>
      <c r="C186" s="208"/>
      <c r="D186" s="209" t="s">
        <v>175</v>
      </c>
      <c r="E186" s="210" t="s">
        <v>1</v>
      </c>
      <c r="F186" s="211" t="s">
        <v>565</v>
      </c>
      <c r="G186" s="208"/>
      <c r="H186" s="210" t="s">
        <v>1</v>
      </c>
      <c r="I186" s="208"/>
      <c r="J186" s="208"/>
      <c r="K186" s="208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175</v>
      </c>
      <c r="AU186" s="216" t="s">
        <v>6</v>
      </c>
      <c r="AV186" s="13" t="s">
        <v>6</v>
      </c>
      <c r="AW186" s="13" t="s">
        <v>32</v>
      </c>
      <c r="AX186" s="13" t="s">
        <v>76</v>
      </c>
      <c r="AY186" s="216" t="s">
        <v>166</v>
      </c>
    </row>
    <row r="187" spans="2:51" s="14" customFormat="1" ht="11.25">
      <c r="B187" s="217"/>
      <c r="C187" s="218"/>
      <c r="D187" s="209" t="s">
        <v>175</v>
      </c>
      <c r="E187" s="219" t="s">
        <v>1</v>
      </c>
      <c r="F187" s="220" t="s">
        <v>256</v>
      </c>
      <c r="G187" s="218"/>
      <c r="H187" s="221">
        <v>0.5</v>
      </c>
      <c r="I187" s="218"/>
      <c r="J187" s="218"/>
      <c r="K187" s="218"/>
      <c r="L187" s="222"/>
      <c r="M187" s="223"/>
      <c r="N187" s="224"/>
      <c r="O187" s="224"/>
      <c r="P187" s="224"/>
      <c r="Q187" s="224"/>
      <c r="R187" s="224"/>
      <c r="S187" s="224"/>
      <c r="T187" s="225"/>
      <c r="AT187" s="226" t="s">
        <v>175</v>
      </c>
      <c r="AU187" s="226" t="s">
        <v>6</v>
      </c>
      <c r="AV187" s="14" t="s">
        <v>84</v>
      </c>
      <c r="AW187" s="14" t="s">
        <v>32</v>
      </c>
      <c r="AX187" s="14" t="s">
        <v>76</v>
      </c>
      <c r="AY187" s="226" t="s">
        <v>166</v>
      </c>
    </row>
    <row r="188" spans="2:51" s="15" customFormat="1" ht="11.25">
      <c r="B188" s="227"/>
      <c r="C188" s="228"/>
      <c r="D188" s="209" t="s">
        <v>175</v>
      </c>
      <c r="E188" s="229" t="s">
        <v>1</v>
      </c>
      <c r="F188" s="230" t="s">
        <v>178</v>
      </c>
      <c r="G188" s="228"/>
      <c r="H188" s="231">
        <v>0.5</v>
      </c>
      <c r="I188" s="228"/>
      <c r="J188" s="228"/>
      <c r="K188" s="228"/>
      <c r="L188" s="232"/>
      <c r="M188" s="233"/>
      <c r="N188" s="234"/>
      <c r="O188" s="234"/>
      <c r="P188" s="234"/>
      <c r="Q188" s="234"/>
      <c r="R188" s="234"/>
      <c r="S188" s="234"/>
      <c r="T188" s="235"/>
      <c r="AT188" s="236" t="s">
        <v>175</v>
      </c>
      <c r="AU188" s="236" t="s">
        <v>6</v>
      </c>
      <c r="AV188" s="15" t="s">
        <v>173</v>
      </c>
      <c r="AW188" s="15" t="s">
        <v>32</v>
      </c>
      <c r="AX188" s="15" t="s">
        <v>6</v>
      </c>
      <c r="AY188" s="236" t="s">
        <v>166</v>
      </c>
    </row>
    <row r="189" spans="1:65" s="2" customFormat="1" ht="55.5" customHeight="1">
      <c r="A189" s="31"/>
      <c r="B189" s="32"/>
      <c r="C189" s="194" t="s">
        <v>9</v>
      </c>
      <c r="D189" s="194" t="s">
        <v>169</v>
      </c>
      <c r="E189" s="195" t="s">
        <v>609</v>
      </c>
      <c r="F189" s="196" t="s">
        <v>610</v>
      </c>
      <c r="G189" s="197" t="s">
        <v>611</v>
      </c>
      <c r="H189" s="198">
        <v>6</v>
      </c>
      <c r="I189" s="199">
        <v>5917</v>
      </c>
      <c r="J189" s="199">
        <f>ROUND(I189*H189,2)</f>
        <v>35502</v>
      </c>
      <c r="K189" s="200"/>
      <c r="L189" s="36"/>
      <c r="M189" s="201" t="s">
        <v>1</v>
      </c>
      <c r="N189" s="202" t="s">
        <v>41</v>
      </c>
      <c r="O189" s="203">
        <v>0</v>
      </c>
      <c r="P189" s="203">
        <f>O189*H189</f>
        <v>0</v>
      </c>
      <c r="Q189" s="203">
        <v>0</v>
      </c>
      <c r="R189" s="203">
        <f>Q189*H189</f>
        <v>0</v>
      </c>
      <c r="S189" s="203">
        <v>0</v>
      </c>
      <c r="T189" s="204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205" t="s">
        <v>173</v>
      </c>
      <c r="AT189" s="205" t="s">
        <v>169</v>
      </c>
      <c r="AU189" s="205" t="s">
        <v>6</v>
      </c>
      <c r="AY189" s="17" t="s">
        <v>166</v>
      </c>
      <c r="BE189" s="206">
        <f>IF(N189="základní",J189,0)</f>
        <v>35502</v>
      </c>
      <c r="BF189" s="206">
        <f>IF(N189="snížená",J189,0)</f>
        <v>0</v>
      </c>
      <c r="BG189" s="206">
        <f>IF(N189="zákl. přenesená",J189,0)</f>
        <v>0</v>
      </c>
      <c r="BH189" s="206">
        <f>IF(N189="sníž. přenesená",J189,0)</f>
        <v>0</v>
      </c>
      <c r="BI189" s="206">
        <f>IF(N189="nulová",J189,0)</f>
        <v>0</v>
      </c>
      <c r="BJ189" s="17" t="s">
        <v>6</v>
      </c>
      <c r="BK189" s="206">
        <f>ROUND(I189*H189,2)</f>
        <v>35502</v>
      </c>
      <c r="BL189" s="17" t="s">
        <v>173</v>
      </c>
      <c r="BM189" s="205" t="s">
        <v>612</v>
      </c>
    </row>
    <row r="190" spans="1:65" s="2" customFormat="1" ht="21.75" customHeight="1">
      <c r="A190" s="31"/>
      <c r="B190" s="32"/>
      <c r="C190" s="194" t="s">
        <v>211</v>
      </c>
      <c r="D190" s="194" t="s">
        <v>169</v>
      </c>
      <c r="E190" s="195" t="s">
        <v>613</v>
      </c>
      <c r="F190" s="196" t="s">
        <v>614</v>
      </c>
      <c r="G190" s="197" t="s">
        <v>310</v>
      </c>
      <c r="H190" s="198">
        <v>0.12</v>
      </c>
      <c r="I190" s="199">
        <v>2000</v>
      </c>
      <c r="J190" s="199">
        <f>ROUND(I190*H190,2)</f>
        <v>240</v>
      </c>
      <c r="K190" s="200"/>
      <c r="L190" s="36"/>
      <c r="M190" s="201" t="s">
        <v>1</v>
      </c>
      <c r="N190" s="202" t="s">
        <v>41</v>
      </c>
      <c r="O190" s="203">
        <v>0</v>
      </c>
      <c r="P190" s="203">
        <f>O190*H190</f>
        <v>0</v>
      </c>
      <c r="Q190" s="203">
        <v>0</v>
      </c>
      <c r="R190" s="203">
        <f>Q190*H190</f>
        <v>0</v>
      </c>
      <c r="S190" s="203">
        <v>0</v>
      </c>
      <c r="T190" s="204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05" t="s">
        <v>173</v>
      </c>
      <c r="AT190" s="205" t="s">
        <v>169</v>
      </c>
      <c r="AU190" s="205" t="s">
        <v>6</v>
      </c>
      <c r="AY190" s="17" t="s">
        <v>166</v>
      </c>
      <c r="BE190" s="206">
        <f>IF(N190="základní",J190,0)</f>
        <v>240</v>
      </c>
      <c r="BF190" s="206">
        <f>IF(N190="snížená",J190,0)</f>
        <v>0</v>
      </c>
      <c r="BG190" s="206">
        <f>IF(N190="zákl. přenesená",J190,0)</f>
        <v>0</v>
      </c>
      <c r="BH190" s="206">
        <f>IF(N190="sníž. přenesená",J190,0)</f>
        <v>0</v>
      </c>
      <c r="BI190" s="206">
        <f>IF(N190="nulová",J190,0)</f>
        <v>0</v>
      </c>
      <c r="BJ190" s="17" t="s">
        <v>6</v>
      </c>
      <c r="BK190" s="206">
        <f>ROUND(I190*H190,2)</f>
        <v>240</v>
      </c>
      <c r="BL190" s="17" t="s">
        <v>173</v>
      </c>
      <c r="BM190" s="205" t="s">
        <v>615</v>
      </c>
    </row>
    <row r="191" spans="2:63" s="12" customFormat="1" ht="25.9" customHeight="1">
      <c r="B191" s="179"/>
      <c r="C191" s="180"/>
      <c r="D191" s="181" t="s">
        <v>75</v>
      </c>
      <c r="E191" s="182" t="s">
        <v>616</v>
      </c>
      <c r="F191" s="182" t="s">
        <v>617</v>
      </c>
      <c r="G191" s="180"/>
      <c r="H191" s="180"/>
      <c r="I191" s="180"/>
      <c r="J191" s="183">
        <f>BK191</f>
        <v>89397</v>
      </c>
      <c r="K191" s="180"/>
      <c r="L191" s="184"/>
      <c r="M191" s="185"/>
      <c r="N191" s="186"/>
      <c r="O191" s="186"/>
      <c r="P191" s="187">
        <f>SUM(P192:P243)</f>
        <v>0</v>
      </c>
      <c r="Q191" s="186"/>
      <c r="R191" s="187">
        <f>SUM(R192:R243)</f>
        <v>0</v>
      </c>
      <c r="S191" s="186"/>
      <c r="T191" s="188">
        <f>SUM(T192:T243)</f>
        <v>0</v>
      </c>
      <c r="AR191" s="189" t="s">
        <v>6</v>
      </c>
      <c r="AT191" s="190" t="s">
        <v>75</v>
      </c>
      <c r="AU191" s="190" t="s">
        <v>76</v>
      </c>
      <c r="AY191" s="189" t="s">
        <v>166</v>
      </c>
      <c r="BK191" s="191">
        <f>SUM(BK192:BK243)</f>
        <v>89397</v>
      </c>
    </row>
    <row r="192" spans="1:65" s="2" customFormat="1" ht="33" customHeight="1">
      <c r="A192" s="31"/>
      <c r="B192" s="32"/>
      <c r="C192" s="194" t="s">
        <v>266</v>
      </c>
      <c r="D192" s="194" t="s">
        <v>169</v>
      </c>
      <c r="E192" s="195" t="s">
        <v>618</v>
      </c>
      <c r="F192" s="196" t="s">
        <v>619</v>
      </c>
      <c r="G192" s="197" t="s">
        <v>183</v>
      </c>
      <c r="H192" s="198">
        <v>1</v>
      </c>
      <c r="I192" s="199">
        <v>11987</v>
      </c>
      <c r="J192" s="199">
        <f>ROUND(I192*H192,2)</f>
        <v>11987</v>
      </c>
      <c r="K192" s="200"/>
      <c r="L192" s="36"/>
      <c r="M192" s="201" t="s">
        <v>1</v>
      </c>
      <c r="N192" s="202" t="s">
        <v>41</v>
      </c>
      <c r="O192" s="203">
        <v>0</v>
      </c>
      <c r="P192" s="203">
        <f>O192*H192</f>
        <v>0</v>
      </c>
      <c r="Q192" s="203">
        <v>0</v>
      </c>
      <c r="R192" s="203">
        <f>Q192*H192</f>
        <v>0</v>
      </c>
      <c r="S192" s="203">
        <v>0</v>
      </c>
      <c r="T192" s="204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205" t="s">
        <v>173</v>
      </c>
      <c r="AT192" s="205" t="s">
        <v>169</v>
      </c>
      <c r="AU192" s="205" t="s">
        <v>6</v>
      </c>
      <c r="AY192" s="17" t="s">
        <v>166</v>
      </c>
      <c r="BE192" s="206">
        <f>IF(N192="základní",J192,0)</f>
        <v>11987</v>
      </c>
      <c r="BF192" s="206">
        <f>IF(N192="snížená",J192,0)</f>
        <v>0</v>
      </c>
      <c r="BG192" s="206">
        <f>IF(N192="zákl. přenesená",J192,0)</f>
        <v>0</v>
      </c>
      <c r="BH192" s="206">
        <f>IF(N192="sníž. přenesená",J192,0)</f>
        <v>0</v>
      </c>
      <c r="BI192" s="206">
        <f>IF(N192="nulová",J192,0)</f>
        <v>0</v>
      </c>
      <c r="BJ192" s="17" t="s">
        <v>6</v>
      </c>
      <c r="BK192" s="206">
        <f>ROUND(I192*H192,2)</f>
        <v>11987</v>
      </c>
      <c r="BL192" s="17" t="s">
        <v>173</v>
      </c>
      <c r="BM192" s="205" t="s">
        <v>620</v>
      </c>
    </row>
    <row r="193" spans="2:51" s="13" customFormat="1" ht="22.5">
      <c r="B193" s="207"/>
      <c r="C193" s="208"/>
      <c r="D193" s="209" t="s">
        <v>175</v>
      </c>
      <c r="E193" s="210" t="s">
        <v>1</v>
      </c>
      <c r="F193" s="211" t="s">
        <v>621</v>
      </c>
      <c r="G193" s="208"/>
      <c r="H193" s="210" t="s">
        <v>1</v>
      </c>
      <c r="I193" s="208"/>
      <c r="J193" s="208"/>
      <c r="K193" s="208"/>
      <c r="L193" s="212"/>
      <c r="M193" s="213"/>
      <c r="N193" s="214"/>
      <c r="O193" s="214"/>
      <c r="P193" s="214"/>
      <c r="Q193" s="214"/>
      <c r="R193" s="214"/>
      <c r="S193" s="214"/>
      <c r="T193" s="215"/>
      <c r="AT193" s="216" t="s">
        <v>175</v>
      </c>
      <c r="AU193" s="216" t="s">
        <v>6</v>
      </c>
      <c r="AV193" s="13" t="s">
        <v>6</v>
      </c>
      <c r="AW193" s="13" t="s">
        <v>32</v>
      </c>
      <c r="AX193" s="13" t="s">
        <v>76</v>
      </c>
      <c r="AY193" s="216" t="s">
        <v>166</v>
      </c>
    </row>
    <row r="194" spans="2:51" s="13" customFormat="1" ht="11.25">
      <c r="B194" s="207"/>
      <c r="C194" s="208"/>
      <c r="D194" s="209" t="s">
        <v>175</v>
      </c>
      <c r="E194" s="210" t="s">
        <v>1</v>
      </c>
      <c r="F194" s="211" t="s">
        <v>565</v>
      </c>
      <c r="G194" s="208"/>
      <c r="H194" s="210" t="s">
        <v>1</v>
      </c>
      <c r="I194" s="208"/>
      <c r="J194" s="208"/>
      <c r="K194" s="208"/>
      <c r="L194" s="212"/>
      <c r="M194" s="213"/>
      <c r="N194" s="214"/>
      <c r="O194" s="214"/>
      <c r="P194" s="214"/>
      <c r="Q194" s="214"/>
      <c r="R194" s="214"/>
      <c r="S194" s="214"/>
      <c r="T194" s="215"/>
      <c r="AT194" s="216" t="s">
        <v>175</v>
      </c>
      <c r="AU194" s="216" t="s">
        <v>6</v>
      </c>
      <c r="AV194" s="13" t="s">
        <v>6</v>
      </c>
      <c r="AW194" s="13" t="s">
        <v>32</v>
      </c>
      <c r="AX194" s="13" t="s">
        <v>76</v>
      </c>
      <c r="AY194" s="216" t="s">
        <v>166</v>
      </c>
    </row>
    <row r="195" spans="2:51" s="14" customFormat="1" ht="11.25">
      <c r="B195" s="217"/>
      <c r="C195" s="218"/>
      <c r="D195" s="209" t="s">
        <v>175</v>
      </c>
      <c r="E195" s="219" t="s">
        <v>1</v>
      </c>
      <c r="F195" s="220" t="s">
        <v>6</v>
      </c>
      <c r="G195" s="218"/>
      <c r="H195" s="221">
        <v>1</v>
      </c>
      <c r="I195" s="218"/>
      <c r="J195" s="218"/>
      <c r="K195" s="218"/>
      <c r="L195" s="222"/>
      <c r="M195" s="223"/>
      <c r="N195" s="224"/>
      <c r="O195" s="224"/>
      <c r="P195" s="224"/>
      <c r="Q195" s="224"/>
      <c r="R195" s="224"/>
      <c r="S195" s="224"/>
      <c r="T195" s="225"/>
      <c r="AT195" s="226" t="s">
        <v>175</v>
      </c>
      <c r="AU195" s="226" t="s">
        <v>6</v>
      </c>
      <c r="AV195" s="14" t="s">
        <v>84</v>
      </c>
      <c r="AW195" s="14" t="s">
        <v>32</v>
      </c>
      <c r="AX195" s="14" t="s">
        <v>76</v>
      </c>
      <c r="AY195" s="226" t="s">
        <v>166</v>
      </c>
    </row>
    <row r="196" spans="2:51" s="15" customFormat="1" ht="11.25">
      <c r="B196" s="227"/>
      <c r="C196" s="228"/>
      <c r="D196" s="209" t="s">
        <v>175</v>
      </c>
      <c r="E196" s="229" t="s">
        <v>1</v>
      </c>
      <c r="F196" s="230" t="s">
        <v>178</v>
      </c>
      <c r="G196" s="228"/>
      <c r="H196" s="231">
        <v>1</v>
      </c>
      <c r="I196" s="228"/>
      <c r="J196" s="228"/>
      <c r="K196" s="228"/>
      <c r="L196" s="232"/>
      <c r="M196" s="233"/>
      <c r="N196" s="234"/>
      <c r="O196" s="234"/>
      <c r="P196" s="234"/>
      <c r="Q196" s="234"/>
      <c r="R196" s="234"/>
      <c r="S196" s="234"/>
      <c r="T196" s="235"/>
      <c r="AT196" s="236" t="s">
        <v>175</v>
      </c>
      <c r="AU196" s="236" t="s">
        <v>6</v>
      </c>
      <c r="AV196" s="15" t="s">
        <v>173</v>
      </c>
      <c r="AW196" s="15" t="s">
        <v>32</v>
      </c>
      <c r="AX196" s="15" t="s">
        <v>6</v>
      </c>
      <c r="AY196" s="236" t="s">
        <v>166</v>
      </c>
    </row>
    <row r="197" spans="1:65" s="2" customFormat="1" ht="44.25" customHeight="1">
      <c r="A197" s="31"/>
      <c r="B197" s="32"/>
      <c r="C197" s="194" t="s">
        <v>271</v>
      </c>
      <c r="D197" s="194" t="s">
        <v>169</v>
      </c>
      <c r="E197" s="195" t="s">
        <v>622</v>
      </c>
      <c r="F197" s="196" t="s">
        <v>623</v>
      </c>
      <c r="G197" s="197" t="s">
        <v>183</v>
      </c>
      <c r="H197" s="198">
        <v>4</v>
      </c>
      <c r="I197" s="199">
        <v>2635</v>
      </c>
      <c r="J197" s="199">
        <f>ROUND(I197*H197,2)</f>
        <v>10540</v>
      </c>
      <c r="K197" s="200"/>
      <c r="L197" s="36"/>
      <c r="M197" s="201" t="s">
        <v>1</v>
      </c>
      <c r="N197" s="202" t="s">
        <v>41</v>
      </c>
      <c r="O197" s="203">
        <v>0</v>
      </c>
      <c r="P197" s="203">
        <f>O197*H197</f>
        <v>0</v>
      </c>
      <c r="Q197" s="203">
        <v>0</v>
      </c>
      <c r="R197" s="203">
        <f>Q197*H197</f>
        <v>0</v>
      </c>
      <c r="S197" s="203">
        <v>0</v>
      </c>
      <c r="T197" s="204">
        <f>S197*H197</f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205" t="s">
        <v>173</v>
      </c>
      <c r="AT197" s="205" t="s">
        <v>169</v>
      </c>
      <c r="AU197" s="205" t="s">
        <v>6</v>
      </c>
      <c r="AY197" s="17" t="s">
        <v>166</v>
      </c>
      <c r="BE197" s="206">
        <f>IF(N197="základní",J197,0)</f>
        <v>10540</v>
      </c>
      <c r="BF197" s="206">
        <f>IF(N197="snížená",J197,0)</f>
        <v>0</v>
      </c>
      <c r="BG197" s="206">
        <f>IF(N197="zákl. přenesená",J197,0)</f>
        <v>0</v>
      </c>
      <c r="BH197" s="206">
        <f>IF(N197="sníž. přenesená",J197,0)</f>
        <v>0</v>
      </c>
      <c r="BI197" s="206">
        <f>IF(N197="nulová",J197,0)</f>
        <v>0</v>
      </c>
      <c r="BJ197" s="17" t="s">
        <v>6</v>
      </c>
      <c r="BK197" s="206">
        <f>ROUND(I197*H197,2)</f>
        <v>10540</v>
      </c>
      <c r="BL197" s="17" t="s">
        <v>173</v>
      </c>
      <c r="BM197" s="205" t="s">
        <v>624</v>
      </c>
    </row>
    <row r="198" spans="2:51" s="13" customFormat="1" ht="11.25">
      <c r="B198" s="207"/>
      <c r="C198" s="208"/>
      <c r="D198" s="209" t="s">
        <v>175</v>
      </c>
      <c r="E198" s="210" t="s">
        <v>1</v>
      </c>
      <c r="F198" s="211" t="s">
        <v>565</v>
      </c>
      <c r="G198" s="208"/>
      <c r="H198" s="210" t="s">
        <v>1</v>
      </c>
      <c r="I198" s="208"/>
      <c r="J198" s="208"/>
      <c r="K198" s="208"/>
      <c r="L198" s="212"/>
      <c r="M198" s="213"/>
      <c r="N198" s="214"/>
      <c r="O198" s="214"/>
      <c r="P198" s="214"/>
      <c r="Q198" s="214"/>
      <c r="R198" s="214"/>
      <c r="S198" s="214"/>
      <c r="T198" s="215"/>
      <c r="AT198" s="216" t="s">
        <v>175</v>
      </c>
      <c r="AU198" s="216" t="s">
        <v>6</v>
      </c>
      <c r="AV198" s="13" t="s">
        <v>6</v>
      </c>
      <c r="AW198" s="13" t="s">
        <v>32</v>
      </c>
      <c r="AX198" s="13" t="s">
        <v>76</v>
      </c>
      <c r="AY198" s="216" t="s">
        <v>166</v>
      </c>
    </row>
    <row r="199" spans="2:51" s="14" customFormat="1" ht="11.25">
      <c r="B199" s="217"/>
      <c r="C199" s="218"/>
      <c r="D199" s="209" t="s">
        <v>175</v>
      </c>
      <c r="E199" s="219" t="s">
        <v>1</v>
      </c>
      <c r="F199" s="220" t="s">
        <v>173</v>
      </c>
      <c r="G199" s="218"/>
      <c r="H199" s="221">
        <v>4</v>
      </c>
      <c r="I199" s="218"/>
      <c r="J199" s="218"/>
      <c r="K199" s="218"/>
      <c r="L199" s="222"/>
      <c r="M199" s="223"/>
      <c r="N199" s="224"/>
      <c r="O199" s="224"/>
      <c r="P199" s="224"/>
      <c r="Q199" s="224"/>
      <c r="R199" s="224"/>
      <c r="S199" s="224"/>
      <c r="T199" s="225"/>
      <c r="AT199" s="226" t="s">
        <v>175</v>
      </c>
      <c r="AU199" s="226" t="s">
        <v>6</v>
      </c>
      <c r="AV199" s="14" t="s">
        <v>84</v>
      </c>
      <c r="AW199" s="14" t="s">
        <v>32</v>
      </c>
      <c r="AX199" s="14" t="s">
        <v>76</v>
      </c>
      <c r="AY199" s="226" t="s">
        <v>166</v>
      </c>
    </row>
    <row r="200" spans="2:51" s="15" customFormat="1" ht="11.25">
      <c r="B200" s="227"/>
      <c r="C200" s="228"/>
      <c r="D200" s="209" t="s">
        <v>175</v>
      </c>
      <c r="E200" s="229" t="s">
        <v>1</v>
      </c>
      <c r="F200" s="230" t="s">
        <v>178</v>
      </c>
      <c r="G200" s="228"/>
      <c r="H200" s="231">
        <v>4</v>
      </c>
      <c r="I200" s="228"/>
      <c r="J200" s="228"/>
      <c r="K200" s="228"/>
      <c r="L200" s="232"/>
      <c r="M200" s="233"/>
      <c r="N200" s="234"/>
      <c r="O200" s="234"/>
      <c r="P200" s="234"/>
      <c r="Q200" s="234"/>
      <c r="R200" s="234"/>
      <c r="S200" s="234"/>
      <c r="T200" s="235"/>
      <c r="AT200" s="236" t="s">
        <v>175</v>
      </c>
      <c r="AU200" s="236" t="s">
        <v>6</v>
      </c>
      <c r="AV200" s="15" t="s">
        <v>173</v>
      </c>
      <c r="AW200" s="15" t="s">
        <v>32</v>
      </c>
      <c r="AX200" s="15" t="s">
        <v>6</v>
      </c>
      <c r="AY200" s="236" t="s">
        <v>166</v>
      </c>
    </row>
    <row r="201" spans="1:65" s="2" customFormat="1" ht="21.75" customHeight="1">
      <c r="A201" s="31"/>
      <c r="B201" s="32"/>
      <c r="C201" s="194" t="s">
        <v>276</v>
      </c>
      <c r="D201" s="194" t="s">
        <v>169</v>
      </c>
      <c r="E201" s="195" t="s">
        <v>625</v>
      </c>
      <c r="F201" s="196" t="s">
        <v>562</v>
      </c>
      <c r="G201" s="197" t="s">
        <v>183</v>
      </c>
      <c r="H201" s="198">
        <v>2</v>
      </c>
      <c r="I201" s="199">
        <v>971</v>
      </c>
      <c r="J201" s="199">
        <f>ROUND(I201*H201,2)</f>
        <v>1942</v>
      </c>
      <c r="K201" s="200"/>
      <c r="L201" s="36"/>
      <c r="M201" s="201" t="s">
        <v>1</v>
      </c>
      <c r="N201" s="202" t="s">
        <v>41</v>
      </c>
      <c r="O201" s="203">
        <v>0</v>
      </c>
      <c r="P201" s="203">
        <f>O201*H201</f>
        <v>0</v>
      </c>
      <c r="Q201" s="203">
        <v>0</v>
      </c>
      <c r="R201" s="203">
        <f>Q201*H201</f>
        <v>0</v>
      </c>
      <c r="S201" s="203">
        <v>0</v>
      </c>
      <c r="T201" s="204">
        <f>S201*H201</f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205" t="s">
        <v>173</v>
      </c>
      <c r="AT201" s="205" t="s">
        <v>169</v>
      </c>
      <c r="AU201" s="205" t="s">
        <v>6</v>
      </c>
      <c r="AY201" s="17" t="s">
        <v>166</v>
      </c>
      <c r="BE201" s="206">
        <f>IF(N201="základní",J201,0)</f>
        <v>1942</v>
      </c>
      <c r="BF201" s="206">
        <f>IF(N201="snížená",J201,0)</f>
        <v>0</v>
      </c>
      <c r="BG201" s="206">
        <f>IF(N201="zákl. přenesená",J201,0)</f>
        <v>0</v>
      </c>
      <c r="BH201" s="206">
        <f>IF(N201="sníž. přenesená",J201,0)</f>
        <v>0</v>
      </c>
      <c r="BI201" s="206">
        <f>IF(N201="nulová",J201,0)</f>
        <v>0</v>
      </c>
      <c r="BJ201" s="17" t="s">
        <v>6</v>
      </c>
      <c r="BK201" s="206">
        <f>ROUND(I201*H201,2)</f>
        <v>1942</v>
      </c>
      <c r="BL201" s="17" t="s">
        <v>173</v>
      </c>
      <c r="BM201" s="205" t="s">
        <v>626</v>
      </c>
    </row>
    <row r="202" spans="2:51" s="13" customFormat="1" ht="11.25">
      <c r="B202" s="207"/>
      <c r="C202" s="208"/>
      <c r="D202" s="209" t="s">
        <v>175</v>
      </c>
      <c r="E202" s="210" t="s">
        <v>1</v>
      </c>
      <c r="F202" s="211" t="s">
        <v>564</v>
      </c>
      <c r="G202" s="208"/>
      <c r="H202" s="210" t="s">
        <v>1</v>
      </c>
      <c r="I202" s="208"/>
      <c r="J202" s="208"/>
      <c r="K202" s="208"/>
      <c r="L202" s="212"/>
      <c r="M202" s="213"/>
      <c r="N202" s="214"/>
      <c r="O202" s="214"/>
      <c r="P202" s="214"/>
      <c r="Q202" s="214"/>
      <c r="R202" s="214"/>
      <c r="S202" s="214"/>
      <c r="T202" s="215"/>
      <c r="AT202" s="216" t="s">
        <v>175</v>
      </c>
      <c r="AU202" s="216" t="s">
        <v>6</v>
      </c>
      <c r="AV202" s="13" t="s">
        <v>6</v>
      </c>
      <c r="AW202" s="13" t="s">
        <v>32</v>
      </c>
      <c r="AX202" s="13" t="s">
        <v>76</v>
      </c>
      <c r="AY202" s="216" t="s">
        <v>166</v>
      </c>
    </row>
    <row r="203" spans="2:51" s="13" customFormat="1" ht="11.25">
      <c r="B203" s="207"/>
      <c r="C203" s="208"/>
      <c r="D203" s="209" t="s">
        <v>175</v>
      </c>
      <c r="E203" s="210" t="s">
        <v>1</v>
      </c>
      <c r="F203" s="211" t="s">
        <v>565</v>
      </c>
      <c r="G203" s="208"/>
      <c r="H203" s="210" t="s">
        <v>1</v>
      </c>
      <c r="I203" s="208"/>
      <c r="J203" s="208"/>
      <c r="K203" s="208"/>
      <c r="L203" s="212"/>
      <c r="M203" s="213"/>
      <c r="N203" s="214"/>
      <c r="O203" s="214"/>
      <c r="P203" s="214"/>
      <c r="Q203" s="214"/>
      <c r="R203" s="214"/>
      <c r="S203" s="214"/>
      <c r="T203" s="215"/>
      <c r="AT203" s="216" t="s">
        <v>175</v>
      </c>
      <c r="AU203" s="216" t="s">
        <v>6</v>
      </c>
      <c r="AV203" s="13" t="s">
        <v>6</v>
      </c>
      <c r="AW203" s="13" t="s">
        <v>32</v>
      </c>
      <c r="AX203" s="13" t="s">
        <v>76</v>
      </c>
      <c r="AY203" s="216" t="s">
        <v>166</v>
      </c>
    </row>
    <row r="204" spans="2:51" s="14" customFormat="1" ht="11.25">
      <c r="B204" s="217"/>
      <c r="C204" s="218"/>
      <c r="D204" s="209" t="s">
        <v>175</v>
      </c>
      <c r="E204" s="219" t="s">
        <v>1</v>
      </c>
      <c r="F204" s="220" t="s">
        <v>84</v>
      </c>
      <c r="G204" s="218"/>
      <c r="H204" s="221">
        <v>2</v>
      </c>
      <c r="I204" s="218"/>
      <c r="J204" s="218"/>
      <c r="K204" s="218"/>
      <c r="L204" s="222"/>
      <c r="M204" s="223"/>
      <c r="N204" s="224"/>
      <c r="O204" s="224"/>
      <c r="P204" s="224"/>
      <c r="Q204" s="224"/>
      <c r="R204" s="224"/>
      <c r="S204" s="224"/>
      <c r="T204" s="225"/>
      <c r="AT204" s="226" t="s">
        <v>175</v>
      </c>
      <c r="AU204" s="226" t="s">
        <v>6</v>
      </c>
      <c r="AV204" s="14" t="s">
        <v>84</v>
      </c>
      <c r="AW204" s="14" t="s">
        <v>32</v>
      </c>
      <c r="AX204" s="14" t="s">
        <v>76</v>
      </c>
      <c r="AY204" s="226" t="s">
        <v>166</v>
      </c>
    </row>
    <row r="205" spans="2:51" s="15" customFormat="1" ht="11.25">
      <c r="B205" s="227"/>
      <c r="C205" s="228"/>
      <c r="D205" s="209" t="s">
        <v>175</v>
      </c>
      <c r="E205" s="229" t="s">
        <v>1</v>
      </c>
      <c r="F205" s="230" t="s">
        <v>178</v>
      </c>
      <c r="G205" s="228"/>
      <c r="H205" s="231">
        <v>2</v>
      </c>
      <c r="I205" s="228"/>
      <c r="J205" s="228"/>
      <c r="K205" s="228"/>
      <c r="L205" s="232"/>
      <c r="M205" s="233"/>
      <c r="N205" s="234"/>
      <c r="O205" s="234"/>
      <c r="P205" s="234"/>
      <c r="Q205" s="234"/>
      <c r="R205" s="234"/>
      <c r="S205" s="234"/>
      <c r="T205" s="235"/>
      <c r="AT205" s="236" t="s">
        <v>175</v>
      </c>
      <c r="AU205" s="236" t="s">
        <v>6</v>
      </c>
      <c r="AV205" s="15" t="s">
        <v>173</v>
      </c>
      <c r="AW205" s="15" t="s">
        <v>32</v>
      </c>
      <c r="AX205" s="15" t="s">
        <v>6</v>
      </c>
      <c r="AY205" s="236" t="s">
        <v>166</v>
      </c>
    </row>
    <row r="206" spans="1:65" s="2" customFormat="1" ht="16.5" customHeight="1">
      <c r="A206" s="31"/>
      <c r="B206" s="32"/>
      <c r="C206" s="194" t="s">
        <v>281</v>
      </c>
      <c r="D206" s="194" t="s">
        <v>169</v>
      </c>
      <c r="E206" s="195" t="s">
        <v>627</v>
      </c>
      <c r="F206" s="196" t="s">
        <v>628</v>
      </c>
      <c r="G206" s="197" t="s">
        <v>183</v>
      </c>
      <c r="H206" s="198">
        <v>1</v>
      </c>
      <c r="I206" s="199">
        <v>327</v>
      </c>
      <c r="J206" s="199">
        <f>ROUND(I206*H206,2)</f>
        <v>327</v>
      </c>
      <c r="K206" s="200"/>
      <c r="L206" s="36"/>
      <c r="M206" s="201" t="s">
        <v>1</v>
      </c>
      <c r="N206" s="202" t="s">
        <v>41</v>
      </c>
      <c r="O206" s="203">
        <v>0</v>
      </c>
      <c r="P206" s="203">
        <f>O206*H206</f>
        <v>0</v>
      </c>
      <c r="Q206" s="203">
        <v>0</v>
      </c>
      <c r="R206" s="203">
        <f>Q206*H206</f>
        <v>0</v>
      </c>
      <c r="S206" s="203">
        <v>0</v>
      </c>
      <c r="T206" s="204">
        <f>S206*H206</f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205" t="s">
        <v>173</v>
      </c>
      <c r="AT206" s="205" t="s">
        <v>169</v>
      </c>
      <c r="AU206" s="205" t="s">
        <v>6</v>
      </c>
      <c r="AY206" s="17" t="s">
        <v>166</v>
      </c>
      <c r="BE206" s="206">
        <f>IF(N206="základní",J206,0)</f>
        <v>327</v>
      </c>
      <c r="BF206" s="206">
        <f>IF(N206="snížená",J206,0)</f>
        <v>0</v>
      </c>
      <c r="BG206" s="206">
        <f>IF(N206="zákl. přenesená",J206,0)</f>
        <v>0</v>
      </c>
      <c r="BH206" s="206">
        <f>IF(N206="sníž. přenesená",J206,0)</f>
        <v>0</v>
      </c>
      <c r="BI206" s="206">
        <f>IF(N206="nulová",J206,0)</f>
        <v>0</v>
      </c>
      <c r="BJ206" s="17" t="s">
        <v>6</v>
      </c>
      <c r="BK206" s="206">
        <f>ROUND(I206*H206,2)</f>
        <v>327</v>
      </c>
      <c r="BL206" s="17" t="s">
        <v>173</v>
      </c>
      <c r="BM206" s="205" t="s">
        <v>629</v>
      </c>
    </row>
    <row r="207" spans="2:51" s="13" customFormat="1" ht="11.25">
      <c r="B207" s="207"/>
      <c r="C207" s="208"/>
      <c r="D207" s="209" t="s">
        <v>175</v>
      </c>
      <c r="E207" s="210" t="s">
        <v>1</v>
      </c>
      <c r="F207" s="211" t="s">
        <v>565</v>
      </c>
      <c r="G207" s="208"/>
      <c r="H207" s="210" t="s">
        <v>1</v>
      </c>
      <c r="I207" s="208"/>
      <c r="J207" s="208"/>
      <c r="K207" s="208"/>
      <c r="L207" s="212"/>
      <c r="M207" s="213"/>
      <c r="N207" s="214"/>
      <c r="O207" s="214"/>
      <c r="P207" s="214"/>
      <c r="Q207" s="214"/>
      <c r="R207" s="214"/>
      <c r="S207" s="214"/>
      <c r="T207" s="215"/>
      <c r="AT207" s="216" t="s">
        <v>175</v>
      </c>
      <c r="AU207" s="216" t="s">
        <v>6</v>
      </c>
      <c r="AV207" s="13" t="s">
        <v>6</v>
      </c>
      <c r="AW207" s="13" t="s">
        <v>32</v>
      </c>
      <c r="AX207" s="13" t="s">
        <v>76</v>
      </c>
      <c r="AY207" s="216" t="s">
        <v>166</v>
      </c>
    </row>
    <row r="208" spans="2:51" s="14" customFormat="1" ht="11.25">
      <c r="B208" s="217"/>
      <c r="C208" s="218"/>
      <c r="D208" s="209" t="s">
        <v>175</v>
      </c>
      <c r="E208" s="219" t="s">
        <v>1</v>
      </c>
      <c r="F208" s="220" t="s">
        <v>6</v>
      </c>
      <c r="G208" s="218"/>
      <c r="H208" s="221">
        <v>1</v>
      </c>
      <c r="I208" s="218"/>
      <c r="J208" s="218"/>
      <c r="K208" s="218"/>
      <c r="L208" s="222"/>
      <c r="M208" s="223"/>
      <c r="N208" s="224"/>
      <c r="O208" s="224"/>
      <c r="P208" s="224"/>
      <c r="Q208" s="224"/>
      <c r="R208" s="224"/>
      <c r="S208" s="224"/>
      <c r="T208" s="225"/>
      <c r="AT208" s="226" t="s">
        <v>175</v>
      </c>
      <c r="AU208" s="226" t="s">
        <v>6</v>
      </c>
      <c r="AV208" s="14" t="s">
        <v>84</v>
      </c>
      <c r="AW208" s="14" t="s">
        <v>32</v>
      </c>
      <c r="AX208" s="14" t="s">
        <v>76</v>
      </c>
      <c r="AY208" s="226" t="s">
        <v>166</v>
      </c>
    </row>
    <row r="209" spans="2:51" s="15" customFormat="1" ht="11.25">
      <c r="B209" s="227"/>
      <c r="C209" s="228"/>
      <c r="D209" s="209" t="s">
        <v>175</v>
      </c>
      <c r="E209" s="229" t="s">
        <v>1</v>
      </c>
      <c r="F209" s="230" t="s">
        <v>178</v>
      </c>
      <c r="G209" s="228"/>
      <c r="H209" s="231">
        <v>1</v>
      </c>
      <c r="I209" s="228"/>
      <c r="J209" s="228"/>
      <c r="K209" s="228"/>
      <c r="L209" s="232"/>
      <c r="M209" s="233"/>
      <c r="N209" s="234"/>
      <c r="O209" s="234"/>
      <c r="P209" s="234"/>
      <c r="Q209" s="234"/>
      <c r="R209" s="234"/>
      <c r="S209" s="234"/>
      <c r="T209" s="235"/>
      <c r="AT209" s="236" t="s">
        <v>175</v>
      </c>
      <c r="AU209" s="236" t="s">
        <v>6</v>
      </c>
      <c r="AV209" s="15" t="s">
        <v>173</v>
      </c>
      <c r="AW209" s="15" t="s">
        <v>32</v>
      </c>
      <c r="AX209" s="15" t="s">
        <v>6</v>
      </c>
      <c r="AY209" s="236" t="s">
        <v>166</v>
      </c>
    </row>
    <row r="210" spans="1:65" s="2" customFormat="1" ht="44.25" customHeight="1">
      <c r="A210" s="31"/>
      <c r="B210" s="32"/>
      <c r="C210" s="194" t="s">
        <v>7</v>
      </c>
      <c r="D210" s="194" t="s">
        <v>169</v>
      </c>
      <c r="E210" s="195" t="s">
        <v>630</v>
      </c>
      <c r="F210" s="196" t="s">
        <v>631</v>
      </c>
      <c r="G210" s="197" t="s">
        <v>183</v>
      </c>
      <c r="H210" s="198">
        <v>1</v>
      </c>
      <c r="I210" s="199">
        <v>10000</v>
      </c>
      <c r="J210" s="199">
        <f>ROUND(I210*H210,2)</f>
        <v>10000</v>
      </c>
      <c r="K210" s="200"/>
      <c r="L210" s="36"/>
      <c r="M210" s="201" t="s">
        <v>1</v>
      </c>
      <c r="N210" s="202" t="s">
        <v>41</v>
      </c>
      <c r="O210" s="203">
        <v>0</v>
      </c>
      <c r="P210" s="203">
        <f>O210*H210</f>
        <v>0</v>
      </c>
      <c r="Q210" s="203">
        <v>0</v>
      </c>
      <c r="R210" s="203">
        <f>Q210*H210</f>
        <v>0</v>
      </c>
      <c r="S210" s="203">
        <v>0</v>
      </c>
      <c r="T210" s="204">
        <f>S210*H210</f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205" t="s">
        <v>173</v>
      </c>
      <c r="AT210" s="205" t="s">
        <v>169</v>
      </c>
      <c r="AU210" s="205" t="s">
        <v>6</v>
      </c>
      <c r="AY210" s="17" t="s">
        <v>166</v>
      </c>
      <c r="BE210" s="206">
        <f>IF(N210="základní",J210,0)</f>
        <v>10000</v>
      </c>
      <c r="BF210" s="206">
        <f>IF(N210="snížená",J210,0)</f>
        <v>0</v>
      </c>
      <c r="BG210" s="206">
        <f>IF(N210="zákl. přenesená",J210,0)</f>
        <v>0</v>
      </c>
      <c r="BH210" s="206">
        <f>IF(N210="sníž. přenesená",J210,0)</f>
        <v>0</v>
      </c>
      <c r="BI210" s="206">
        <f>IF(N210="nulová",J210,0)</f>
        <v>0</v>
      </c>
      <c r="BJ210" s="17" t="s">
        <v>6</v>
      </c>
      <c r="BK210" s="206">
        <f>ROUND(I210*H210,2)</f>
        <v>10000</v>
      </c>
      <c r="BL210" s="17" t="s">
        <v>173</v>
      </c>
      <c r="BM210" s="205" t="s">
        <v>632</v>
      </c>
    </row>
    <row r="211" spans="2:51" s="13" customFormat="1" ht="22.5">
      <c r="B211" s="207"/>
      <c r="C211" s="208"/>
      <c r="D211" s="209" t="s">
        <v>175</v>
      </c>
      <c r="E211" s="210" t="s">
        <v>1</v>
      </c>
      <c r="F211" s="211" t="s">
        <v>633</v>
      </c>
      <c r="G211" s="208"/>
      <c r="H211" s="210" t="s">
        <v>1</v>
      </c>
      <c r="I211" s="208"/>
      <c r="J211" s="208"/>
      <c r="K211" s="208"/>
      <c r="L211" s="212"/>
      <c r="M211" s="213"/>
      <c r="N211" s="214"/>
      <c r="O211" s="214"/>
      <c r="P211" s="214"/>
      <c r="Q211" s="214"/>
      <c r="R211" s="214"/>
      <c r="S211" s="214"/>
      <c r="T211" s="215"/>
      <c r="AT211" s="216" t="s">
        <v>175</v>
      </c>
      <c r="AU211" s="216" t="s">
        <v>6</v>
      </c>
      <c r="AV211" s="13" t="s">
        <v>6</v>
      </c>
      <c r="AW211" s="13" t="s">
        <v>32</v>
      </c>
      <c r="AX211" s="13" t="s">
        <v>76</v>
      </c>
      <c r="AY211" s="216" t="s">
        <v>166</v>
      </c>
    </row>
    <row r="212" spans="2:51" s="13" customFormat="1" ht="33.75">
      <c r="B212" s="207"/>
      <c r="C212" s="208"/>
      <c r="D212" s="209" t="s">
        <v>175</v>
      </c>
      <c r="E212" s="210" t="s">
        <v>1</v>
      </c>
      <c r="F212" s="211" t="s">
        <v>634</v>
      </c>
      <c r="G212" s="208"/>
      <c r="H212" s="210" t="s">
        <v>1</v>
      </c>
      <c r="I212" s="208"/>
      <c r="J212" s="208"/>
      <c r="K212" s="208"/>
      <c r="L212" s="212"/>
      <c r="M212" s="213"/>
      <c r="N212" s="214"/>
      <c r="O212" s="214"/>
      <c r="P212" s="214"/>
      <c r="Q212" s="214"/>
      <c r="R212" s="214"/>
      <c r="S212" s="214"/>
      <c r="T212" s="215"/>
      <c r="AT212" s="216" t="s">
        <v>175</v>
      </c>
      <c r="AU212" s="216" t="s">
        <v>6</v>
      </c>
      <c r="AV212" s="13" t="s">
        <v>6</v>
      </c>
      <c r="AW212" s="13" t="s">
        <v>32</v>
      </c>
      <c r="AX212" s="13" t="s">
        <v>76</v>
      </c>
      <c r="AY212" s="216" t="s">
        <v>166</v>
      </c>
    </row>
    <row r="213" spans="2:51" s="13" customFormat="1" ht="22.5">
      <c r="B213" s="207"/>
      <c r="C213" s="208"/>
      <c r="D213" s="209" t="s">
        <v>175</v>
      </c>
      <c r="E213" s="210" t="s">
        <v>1</v>
      </c>
      <c r="F213" s="211" t="s">
        <v>635</v>
      </c>
      <c r="G213" s="208"/>
      <c r="H213" s="210" t="s">
        <v>1</v>
      </c>
      <c r="I213" s="208"/>
      <c r="J213" s="208"/>
      <c r="K213" s="208"/>
      <c r="L213" s="212"/>
      <c r="M213" s="213"/>
      <c r="N213" s="214"/>
      <c r="O213" s="214"/>
      <c r="P213" s="214"/>
      <c r="Q213" s="214"/>
      <c r="R213" s="214"/>
      <c r="S213" s="214"/>
      <c r="T213" s="215"/>
      <c r="AT213" s="216" t="s">
        <v>175</v>
      </c>
      <c r="AU213" s="216" t="s">
        <v>6</v>
      </c>
      <c r="AV213" s="13" t="s">
        <v>6</v>
      </c>
      <c r="AW213" s="13" t="s">
        <v>32</v>
      </c>
      <c r="AX213" s="13" t="s">
        <v>76</v>
      </c>
      <c r="AY213" s="216" t="s">
        <v>166</v>
      </c>
    </row>
    <row r="214" spans="2:51" s="13" customFormat="1" ht="11.25">
      <c r="B214" s="207"/>
      <c r="C214" s="208"/>
      <c r="D214" s="209" t="s">
        <v>175</v>
      </c>
      <c r="E214" s="210" t="s">
        <v>1</v>
      </c>
      <c r="F214" s="211" t="s">
        <v>636</v>
      </c>
      <c r="G214" s="208"/>
      <c r="H214" s="210" t="s">
        <v>1</v>
      </c>
      <c r="I214" s="208"/>
      <c r="J214" s="208"/>
      <c r="K214" s="208"/>
      <c r="L214" s="212"/>
      <c r="M214" s="213"/>
      <c r="N214" s="214"/>
      <c r="O214" s="214"/>
      <c r="P214" s="214"/>
      <c r="Q214" s="214"/>
      <c r="R214" s="214"/>
      <c r="S214" s="214"/>
      <c r="T214" s="215"/>
      <c r="AT214" s="216" t="s">
        <v>175</v>
      </c>
      <c r="AU214" s="216" t="s">
        <v>6</v>
      </c>
      <c r="AV214" s="13" t="s">
        <v>6</v>
      </c>
      <c r="AW214" s="13" t="s">
        <v>32</v>
      </c>
      <c r="AX214" s="13" t="s">
        <v>76</v>
      </c>
      <c r="AY214" s="216" t="s">
        <v>166</v>
      </c>
    </row>
    <row r="215" spans="2:51" s="13" customFormat="1" ht="33.75">
      <c r="B215" s="207"/>
      <c r="C215" s="208"/>
      <c r="D215" s="209" t="s">
        <v>175</v>
      </c>
      <c r="E215" s="210" t="s">
        <v>1</v>
      </c>
      <c r="F215" s="211" t="s">
        <v>637</v>
      </c>
      <c r="G215" s="208"/>
      <c r="H215" s="210" t="s">
        <v>1</v>
      </c>
      <c r="I215" s="208"/>
      <c r="J215" s="208"/>
      <c r="K215" s="208"/>
      <c r="L215" s="212"/>
      <c r="M215" s="213"/>
      <c r="N215" s="214"/>
      <c r="O215" s="214"/>
      <c r="P215" s="214"/>
      <c r="Q215" s="214"/>
      <c r="R215" s="214"/>
      <c r="S215" s="214"/>
      <c r="T215" s="215"/>
      <c r="AT215" s="216" t="s">
        <v>175</v>
      </c>
      <c r="AU215" s="216" t="s">
        <v>6</v>
      </c>
      <c r="AV215" s="13" t="s">
        <v>6</v>
      </c>
      <c r="AW215" s="13" t="s">
        <v>32</v>
      </c>
      <c r="AX215" s="13" t="s">
        <v>76</v>
      </c>
      <c r="AY215" s="216" t="s">
        <v>166</v>
      </c>
    </row>
    <row r="216" spans="2:51" s="13" customFormat="1" ht="22.5">
      <c r="B216" s="207"/>
      <c r="C216" s="208"/>
      <c r="D216" s="209" t="s">
        <v>175</v>
      </c>
      <c r="E216" s="210" t="s">
        <v>1</v>
      </c>
      <c r="F216" s="211" t="s">
        <v>638</v>
      </c>
      <c r="G216" s="208"/>
      <c r="H216" s="210" t="s">
        <v>1</v>
      </c>
      <c r="I216" s="208"/>
      <c r="J216" s="208"/>
      <c r="K216" s="208"/>
      <c r="L216" s="212"/>
      <c r="M216" s="213"/>
      <c r="N216" s="214"/>
      <c r="O216" s="214"/>
      <c r="P216" s="214"/>
      <c r="Q216" s="214"/>
      <c r="R216" s="214"/>
      <c r="S216" s="214"/>
      <c r="T216" s="215"/>
      <c r="AT216" s="216" t="s">
        <v>175</v>
      </c>
      <c r="AU216" s="216" t="s">
        <v>6</v>
      </c>
      <c r="AV216" s="13" t="s">
        <v>6</v>
      </c>
      <c r="AW216" s="13" t="s">
        <v>32</v>
      </c>
      <c r="AX216" s="13" t="s">
        <v>76</v>
      </c>
      <c r="AY216" s="216" t="s">
        <v>166</v>
      </c>
    </row>
    <row r="217" spans="2:51" s="13" customFormat="1" ht="11.25">
      <c r="B217" s="207"/>
      <c r="C217" s="208"/>
      <c r="D217" s="209" t="s">
        <v>175</v>
      </c>
      <c r="E217" s="210" t="s">
        <v>1</v>
      </c>
      <c r="F217" s="211" t="s">
        <v>639</v>
      </c>
      <c r="G217" s="208"/>
      <c r="H217" s="210" t="s">
        <v>1</v>
      </c>
      <c r="I217" s="208"/>
      <c r="J217" s="208"/>
      <c r="K217" s="208"/>
      <c r="L217" s="212"/>
      <c r="M217" s="213"/>
      <c r="N217" s="214"/>
      <c r="O217" s="214"/>
      <c r="P217" s="214"/>
      <c r="Q217" s="214"/>
      <c r="R217" s="214"/>
      <c r="S217" s="214"/>
      <c r="T217" s="215"/>
      <c r="AT217" s="216" t="s">
        <v>175</v>
      </c>
      <c r="AU217" s="216" t="s">
        <v>6</v>
      </c>
      <c r="AV217" s="13" t="s">
        <v>6</v>
      </c>
      <c r="AW217" s="13" t="s">
        <v>32</v>
      </c>
      <c r="AX217" s="13" t="s">
        <v>76</v>
      </c>
      <c r="AY217" s="216" t="s">
        <v>166</v>
      </c>
    </row>
    <row r="218" spans="2:51" s="13" customFormat="1" ht="11.25">
      <c r="B218" s="207"/>
      <c r="C218" s="208"/>
      <c r="D218" s="209" t="s">
        <v>175</v>
      </c>
      <c r="E218" s="210" t="s">
        <v>1</v>
      </c>
      <c r="F218" s="211" t="s">
        <v>640</v>
      </c>
      <c r="G218" s="208"/>
      <c r="H218" s="210" t="s">
        <v>1</v>
      </c>
      <c r="I218" s="208"/>
      <c r="J218" s="208"/>
      <c r="K218" s="208"/>
      <c r="L218" s="212"/>
      <c r="M218" s="213"/>
      <c r="N218" s="214"/>
      <c r="O218" s="214"/>
      <c r="P218" s="214"/>
      <c r="Q218" s="214"/>
      <c r="R218" s="214"/>
      <c r="S218" s="214"/>
      <c r="T218" s="215"/>
      <c r="AT218" s="216" t="s">
        <v>175</v>
      </c>
      <c r="AU218" s="216" t="s">
        <v>6</v>
      </c>
      <c r="AV218" s="13" t="s">
        <v>6</v>
      </c>
      <c r="AW218" s="13" t="s">
        <v>32</v>
      </c>
      <c r="AX218" s="13" t="s">
        <v>76</v>
      </c>
      <c r="AY218" s="216" t="s">
        <v>166</v>
      </c>
    </row>
    <row r="219" spans="2:51" s="13" customFormat="1" ht="11.25">
      <c r="B219" s="207"/>
      <c r="C219" s="208"/>
      <c r="D219" s="209" t="s">
        <v>175</v>
      </c>
      <c r="E219" s="210" t="s">
        <v>1</v>
      </c>
      <c r="F219" s="211" t="s">
        <v>565</v>
      </c>
      <c r="G219" s="208"/>
      <c r="H219" s="210" t="s">
        <v>1</v>
      </c>
      <c r="I219" s="208"/>
      <c r="J219" s="208"/>
      <c r="K219" s="208"/>
      <c r="L219" s="212"/>
      <c r="M219" s="213"/>
      <c r="N219" s="214"/>
      <c r="O219" s="214"/>
      <c r="P219" s="214"/>
      <c r="Q219" s="214"/>
      <c r="R219" s="214"/>
      <c r="S219" s="214"/>
      <c r="T219" s="215"/>
      <c r="AT219" s="216" t="s">
        <v>175</v>
      </c>
      <c r="AU219" s="216" t="s">
        <v>6</v>
      </c>
      <c r="AV219" s="13" t="s">
        <v>6</v>
      </c>
      <c r="AW219" s="13" t="s">
        <v>32</v>
      </c>
      <c r="AX219" s="13" t="s">
        <v>76</v>
      </c>
      <c r="AY219" s="216" t="s">
        <v>166</v>
      </c>
    </row>
    <row r="220" spans="2:51" s="14" customFormat="1" ht="11.25">
      <c r="B220" s="217"/>
      <c r="C220" s="218"/>
      <c r="D220" s="209" t="s">
        <v>175</v>
      </c>
      <c r="E220" s="219" t="s">
        <v>1</v>
      </c>
      <c r="F220" s="220" t="s">
        <v>6</v>
      </c>
      <c r="G220" s="218"/>
      <c r="H220" s="221">
        <v>1</v>
      </c>
      <c r="I220" s="218"/>
      <c r="J220" s="218"/>
      <c r="K220" s="218"/>
      <c r="L220" s="222"/>
      <c r="M220" s="223"/>
      <c r="N220" s="224"/>
      <c r="O220" s="224"/>
      <c r="P220" s="224"/>
      <c r="Q220" s="224"/>
      <c r="R220" s="224"/>
      <c r="S220" s="224"/>
      <c r="T220" s="225"/>
      <c r="AT220" s="226" t="s">
        <v>175</v>
      </c>
      <c r="AU220" s="226" t="s">
        <v>6</v>
      </c>
      <c r="AV220" s="14" t="s">
        <v>84</v>
      </c>
      <c r="AW220" s="14" t="s">
        <v>32</v>
      </c>
      <c r="AX220" s="14" t="s">
        <v>76</v>
      </c>
      <c r="AY220" s="226" t="s">
        <v>166</v>
      </c>
    </row>
    <row r="221" spans="2:51" s="15" customFormat="1" ht="11.25">
      <c r="B221" s="227"/>
      <c r="C221" s="228"/>
      <c r="D221" s="209" t="s">
        <v>175</v>
      </c>
      <c r="E221" s="229" t="s">
        <v>1</v>
      </c>
      <c r="F221" s="230" t="s">
        <v>178</v>
      </c>
      <c r="G221" s="228"/>
      <c r="H221" s="231">
        <v>1</v>
      </c>
      <c r="I221" s="228"/>
      <c r="J221" s="228"/>
      <c r="K221" s="228"/>
      <c r="L221" s="232"/>
      <c r="M221" s="233"/>
      <c r="N221" s="234"/>
      <c r="O221" s="234"/>
      <c r="P221" s="234"/>
      <c r="Q221" s="234"/>
      <c r="R221" s="234"/>
      <c r="S221" s="234"/>
      <c r="T221" s="235"/>
      <c r="AT221" s="236" t="s">
        <v>175</v>
      </c>
      <c r="AU221" s="236" t="s">
        <v>6</v>
      </c>
      <c r="AV221" s="15" t="s">
        <v>173</v>
      </c>
      <c r="AW221" s="15" t="s">
        <v>32</v>
      </c>
      <c r="AX221" s="15" t="s">
        <v>6</v>
      </c>
      <c r="AY221" s="236" t="s">
        <v>166</v>
      </c>
    </row>
    <row r="222" spans="1:65" s="2" customFormat="1" ht="21.75" customHeight="1">
      <c r="A222" s="31"/>
      <c r="B222" s="32"/>
      <c r="C222" s="194" t="s">
        <v>299</v>
      </c>
      <c r="D222" s="194" t="s">
        <v>169</v>
      </c>
      <c r="E222" s="195" t="s">
        <v>641</v>
      </c>
      <c r="F222" s="196" t="s">
        <v>642</v>
      </c>
      <c r="G222" s="197" t="s">
        <v>183</v>
      </c>
      <c r="H222" s="198">
        <v>1</v>
      </c>
      <c r="I222" s="199">
        <v>582</v>
      </c>
      <c r="J222" s="199">
        <f>ROUND(I222*H222,2)</f>
        <v>582</v>
      </c>
      <c r="K222" s="200"/>
      <c r="L222" s="36"/>
      <c r="M222" s="201" t="s">
        <v>1</v>
      </c>
      <c r="N222" s="202" t="s">
        <v>41</v>
      </c>
      <c r="O222" s="203">
        <v>0</v>
      </c>
      <c r="P222" s="203">
        <f>O222*H222</f>
        <v>0</v>
      </c>
      <c r="Q222" s="203">
        <v>0</v>
      </c>
      <c r="R222" s="203">
        <f>Q222*H222</f>
        <v>0</v>
      </c>
      <c r="S222" s="203">
        <v>0</v>
      </c>
      <c r="T222" s="204">
        <f>S222*H222</f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205" t="s">
        <v>173</v>
      </c>
      <c r="AT222" s="205" t="s">
        <v>169</v>
      </c>
      <c r="AU222" s="205" t="s">
        <v>6</v>
      </c>
      <c r="AY222" s="17" t="s">
        <v>166</v>
      </c>
      <c r="BE222" s="206">
        <f>IF(N222="základní",J222,0)</f>
        <v>582</v>
      </c>
      <c r="BF222" s="206">
        <f>IF(N222="snížená",J222,0)</f>
        <v>0</v>
      </c>
      <c r="BG222" s="206">
        <f>IF(N222="zákl. přenesená",J222,0)</f>
        <v>0</v>
      </c>
      <c r="BH222" s="206">
        <f>IF(N222="sníž. přenesená",J222,0)</f>
        <v>0</v>
      </c>
      <c r="BI222" s="206">
        <f>IF(N222="nulová",J222,0)</f>
        <v>0</v>
      </c>
      <c r="BJ222" s="17" t="s">
        <v>6</v>
      </c>
      <c r="BK222" s="206">
        <f>ROUND(I222*H222,2)</f>
        <v>582</v>
      </c>
      <c r="BL222" s="17" t="s">
        <v>173</v>
      </c>
      <c r="BM222" s="205" t="s">
        <v>643</v>
      </c>
    </row>
    <row r="223" spans="2:51" s="13" customFormat="1" ht="11.25">
      <c r="B223" s="207"/>
      <c r="C223" s="208"/>
      <c r="D223" s="209" t="s">
        <v>175</v>
      </c>
      <c r="E223" s="210" t="s">
        <v>1</v>
      </c>
      <c r="F223" s="211" t="s">
        <v>565</v>
      </c>
      <c r="G223" s="208"/>
      <c r="H223" s="210" t="s">
        <v>1</v>
      </c>
      <c r="I223" s="208"/>
      <c r="J223" s="208"/>
      <c r="K223" s="208"/>
      <c r="L223" s="212"/>
      <c r="M223" s="213"/>
      <c r="N223" s="214"/>
      <c r="O223" s="214"/>
      <c r="P223" s="214"/>
      <c r="Q223" s="214"/>
      <c r="R223" s="214"/>
      <c r="S223" s="214"/>
      <c r="T223" s="215"/>
      <c r="AT223" s="216" t="s">
        <v>175</v>
      </c>
      <c r="AU223" s="216" t="s">
        <v>6</v>
      </c>
      <c r="AV223" s="13" t="s">
        <v>6</v>
      </c>
      <c r="AW223" s="13" t="s">
        <v>32</v>
      </c>
      <c r="AX223" s="13" t="s">
        <v>76</v>
      </c>
      <c r="AY223" s="216" t="s">
        <v>166</v>
      </c>
    </row>
    <row r="224" spans="2:51" s="14" customFormat="1" ht="11.25">
      <c r="B224" s="217"/>
      <c r="C224" s="218"/>
      <c r="D224" s="209" t="s">
        <v>175</v>
      </c>
      <c r="E224" s="219" t="s">
        <v>1</v>
      </c>
      <c r="F224" s="220" t="s">
        <v>6</v>
      </c>
      <c r="G224" s="218"/>
      <c r="H224" s="221">
        <v>1</v>
      </c>
      <c r="I224" s="218"/>
      <c r="J224" s="218"/>
      <c r="K224" s="218"/>
      <c r="L224" s="222"/>
      <c r="M224" s="223"/>
      <c r="N224" s="224"/>
      <c r="O224" s="224"/>
      <c r="P224" s="224"/>
      <c r="Q224" s="224"/>
      <c r="R224" s="224"/>
      <c r="S224" s="224"/>
      <c r="T224" s="225"/>
      <c r="AT224" s="226" t="s">
        <v>175</v>
      </c>
      <c r="AU224" s="226" t="s">
        <v>6</v>
      </c>
      <c r="AV224" s="14" t="s">
        <v>84</v>
      </c>
      <c r="AW224" s="14" t="s">
        <v>32</v>
      </c>
      <c r="AX224" s="14" t="s">
        <v>76</v>
      </c>
      <c r="AY224" s="226" t="s">
        <v>166</v>
      </c>
    </row>
    <row r="225" spans="2:51" s="15" customFormat="1" ht="11.25">
      <c r="B225" s="227"/>
      <c r="C225" s="228"/>
      <c r="D225" s="209" t="s">
        <v>175</v>
      </c>
      <c r="E225" s="229" t="s">
        <v>1</v>
      </c>
      <c r="F225" s="230" t="s">
        <v>178</v>
      </c>
      <c r="G225" s="228"/>
      <c r="H225" s="231">
        <v>1</v>
      </c>
      <c r="I225" s="228"/>
      <c r="J225" s="228"/>
      <c r="K225" s="228"/>
      <c r="L225" s="232"/>
      <c r="M225" s="233"/>
      <c r="N225" s="234"/>
      <c r="O225" s="234"/>
      <c r="P225" s="234"/>
      <c r="Q225" s="234"/>
      <c r="R225" s="234"/>
      <c r="S225" s="234"/>
      <c r="T225" s="235"/>
      <c r="AT225" s="236" t="s">
        <v>175</v>
      </c>
      <c r="AU225" s="236" t="s">
        <v>6</v>
      </c>
      <c r="AV225" s="15" t="s">
        <v>173</v>
      </c>
      <c r="AW225" s="15" t="s">
        <v>32</v>
      </c>
      <c r="AX225" s="15" t="s">
        <v>6</v>
      </c>
      <c r="AY225" s="236" t="s">
        <v>166</v>
      </c>
    </row>
    <row r="226" spans="1:65" s="2" customFormat="1" ht="16.5" customHeight="1">
      <c r="A226" s="31"/>
      <c r="B226" s="32"/>
      <c r="C226" s="194" t="s">
        <v>307</v>
      </c>
      <c r="D226" s="194" t="s">
        <v>169</v>
      </c>
      <c r="E226" s="195" t="s">
        <v>644</v>
      </c>
      <c r="F226" s="196" t="s">
        <v>581</v>
      </c>
      <c r="G226" s="197" t="s">
        <v>249</v>
      </c>
      <c r="H226" s="198">
        <v>3</v>
      </c>
      <c r="I226" s="199">
        <v>141</v>
      </c>
      <c r="J226" s="199">
        <f>ROUND(I226*H226,2)</f>
        <v>423</v>
      </c>
      <c r="K226" s="200"/>
      <c r="L226" s="36"/>
      <c r="M226" s="201" t="s">
        <v>1</v>
      </c>
      <c r="N226" s="202" t="s">
        <v>41</v>
      </c>
      <c r="O226" s="203">
        <v>0</v>
      </c>
      <c r="P226" s="203">
        <f>O226*H226</f>
        <v>0</v>
      </c>
      <c r="Q226" s="203">
        <v>0</v>
      </c>
      <c r="R226" s="203">
        <f>Q226*H226</f>
        <v>0</v>
      </c>
      <c r="S226" s="203">
        <v>0</v>
      </c>
      <c r="T226" s="204">
        <f>S226*H226</f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205" t="s">
        <v>173</v>
      </c>
      <c r="AT226" s="205" t="s">
        <v>169</v>
      </c>
      <c r="AU226" s="205" t="s">
        <v>6</v>
      </c>
      <c r="AY226" s="17" t="s">
        <v>166</v>
      </c>
      <c r="BE226" s="206">
        <f>IF(N226="základní",J226,0)</f>
        <v>423</v>
      </c>
      <c r="BF226" s="206">
        <f>IF(N226="snížená",J226,0)</f>
        <v>0</v>
      </c>
      <c r="BG226" s="206">
        <f>IF(N226="zákl. přenesená",J226,0)</f>
        <v>0</v>
      </c>
      <c r="BH226" s="206">
        <f>IF(N226="sníž. přenesená",J226,0)</f>
        <v>0</v>
      </c>
      <c r="BI226" s="206">
        <f>IF(N226="nulová",J226,0)</f>
        <v>0</v>
      </c>
      <c r="BJ226" s="17" t="s">
        <v>6</v>
      </c>
      <c r="BK226" s="206">
        <f>ROUND(I226*H226,2)</f>
        <v>423</v>
      </c>
      <c r="BL226" s="17" t="s">
        <v>173</v>
      </c>
      <c r="BM226" s="205" t="s">
        <v>645</v>
      </c>
    </row>
    <row r="227" spans="2:51" s="13" customFormat="1" ht="11.25">
      <c r="B227" s="207"/>
      <c r="C227" s="208"/>
      <c r="D227" s="209" t="s">
        <v>175</v>
      </c>
      <c r="E227" s="210" t="s">
        <v>1</v>
      </c>
      <c r="F227" s="211" t="s">
        <v>565</v>
      </c>
      <c r="G227" s="208"/>
      <c r="H227" s="210" t="s">
        <v>1</v>
      </c>
      <c r="I227" s="208"/>
      <c r="J227" s="208"/>
      <c r="K227" s="208"/>
      <c r="L227" s="212"/>
      <c r="M227" s="213"/>
      <c r="N227" s="214"/>
      <c r="O227" s="214"/>
      <c r="P227" s="214"/>
      <c r="Q227" s="214"/>
      <c r="R227" s="214"/>
      <c r="S227" s="214"/>
      <c r="T227" s="215"/>
      <c r="AT227" s="216" t="s">
        <v>175</v>
      </c>
      <c r="AU227" s="216" t="s">
        <v>6</v>
      </c>
      <c r="AV227" s="13" t="s">
        <v>6</v>
      </c>
      <c r="AW227" s="13" t="s">
        <v>32</v>
      </c>
      <c r="AX227" s="13" t="s">
        <v>76</v>
      </c>
      <c r="AY227" s="216" t="s">
        <v>166</v>
      </c>
    </row>
    <row r="228" spans="2:51" s="14" customFormat="1" ht="11.25">
      <c r="B228" s="217"/>
      <c r="C228" s="218"/>
      <c r="D228" s="209" t="s">
        <v>175</v>
      </c>
      <c r="E228" s="219" t="s">
        <v>1</v>
      </c>
      <c r="F228" s="220" t="s">
        <v>167</v>
      </c>
      <c r="G228" s="218"/>
      <c r="H228" s="221">
        <v>3</v>
      </c>
      <c r="I228" s="218"/>
      <c r="J228" s="218"/>
      <c r="K228" s="218"/>
      <c r="L228" s="222"/>
      <c r="M228" s="223"/>
      <c r="N228" s="224"/>
      <c r="O228" s="224"/>
      <c r="P228" s="224"/>
      <c r="Q228" s="224"/>
      <c r="R228" s="224"/>
      <c r="S228" s="224"/>
      <c r="T228" s="225"/>
      <c r="AT228" s="226" t="s">
        <v>175</v>
      </c>
      <c r="AU228" s="226" t="s">
        <v>6</v>
      </c>
      <c r="AV228" s="14" t="s">
        <v>84</v>
      </c>
      <c r="AW228" s="14" t="s">
        <v>32</v>
      </c>
      <c r="AX228" s="14" t="s">
        <v>76</v>
      </c>
      <c r="AY228" s="226" t="s">
        <v>166</v>
      </c>
    </row>
    <row r="229" spans="2:51" s="15" customFormat="1" ht="11.25">
      <c r="B229" s="227"/>
      <c r="C229" s="228"/>
      <c r="D229" s="209" t="s">
        <v>175</v>
      </c>
      <c r="E229" s="229" t="s">
        <v>1</v>
      </c>
      <c r="F229" s="230" t="s">
        <v>178</v>
      </c>
      <c r="G229" s="228"/>
      <c r="H229" s="231">
        <v>3</v>
      </c>
      <c r="I229" s="228"/>
      <c r="J229" s="228"/>
      <c r="K229" s="228"/>
      <c r="L229" s="232"/>
      <c r="M229" s="233"/>
      <c r="N229" s="234"/>
      <c r="O229" s="234"/>
      <c r="P229" s="234"/>
      <c r="Q229" s="234"/>
      <c r="R229" s="234"/>
      <c r="S229" s="234"/>
      <c r="T229" s="235"/>
      <c r="AT229" s="236" t="s">
        <v>175</v>
      </c>
      <c r="AU229" s="236" t="s">
        <v>6</v>
      </c>
      <c r="AV229" s="15" t="s">
        <v>173</v>
      </c>
      <c r="AW229" s="15" t="s">
        <v>32</v>
      </c>
      <c r="AX229" s="15" t="s">
        <v>6</v>
      </c>
      <c r="AY229" s="236" t="s">
        <v>166</v>
      </c>
    </row>
    <row r="230" spans="1:65" s="2" customFormat="1" ht="33" customHeight="1">
      <c r="A230" s="31"/>
      <c r="B230" s="32"/>
      <c r="C230" s="194" t="s">
        <v>312</v>
      </c>
      <c r="D230" s="194" t="s">
        <v>169</v>
      </c>
      <c r="E230" s="195" t="s">
        <v>646</v>
      </c>
      <c r="F230" s="196" t="s">
        <v>584</v>
      </c>
      <c r="G230" s="197" t="s">
        <v>249</v>
      </c>
      <c r="H230" s="198">
        <v>13</v>
      </c>
      <c r="I230" s="199">
        <v>417</v>
      </c>
      <c r="J230" s="199">
        <f>ROUND(I230*H230,2)</f>
        <v>5421</v>
      </c>
      <c r="K230" s="200"/>
      <c r="L230" s="36"/>
      <c r="M230" s="201" t="s">
        <v>1</v>
      </c>
      <c r="N230" s="202" t="s">
        <v>41</v>
      </c>
      <c r="O230" s="203">
        <v>0</v>
      </c>
      <c r="P230" s="203">
        <f>O230*H230</f>
        <v>0</v>
      </c>
      <c r="Q230" s="203">
        <v>0</v>
      </c>
      <c r="R230" s="203">
        <f>Q230*H230</f>
        <v>0</v>
      </c>
      <c r="S230" s="203">
        <v>0</v>
      </c>
      <c r="T230" s="204">
        <f>S230*H230</f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205" t="s">
        <v>173</v>
      </c>
      <c r="AT230" s="205" t="s">
        <v>169</v>
      </c>
      <c r="AU230" s="205" t="s">
        <v>6</v>
      </c>
      <c r="AY230" s="17" t="s">
        <v>166</v>
      </c>
      <c r="BE230" s="206">
        <f>IF(N230="základní",J230,0)</f>
        <v>5421</v>
      </c>
      <c r="BF230" s="206">
        <f>IF(N230="snížená",J230,0)</f>
        <v>0</v>
      </c>
      <c r="BG230" s="206">
        <f>IF(N230="zákl. přenesená",J230,0)</f>
        <v>0</v>
      </c>
      <c r="BH230" s="206">
        <f>IF(N230="sníž. přenesená",J230,0)</f>
        <v>0</v>
      </c>
      <c r="BI230" s="206">
        <f>IF(N230="nulová",J230,0)</f>
        <v>0</v>
      </c>
      <c r="BJ230" s="17" t="s">
        <v>6</v>
      </c>
      <c r="BK230" s="206">
        <f>ROUND(I230*H230,2)</f>
        <v>5421</v>
      </c>
      <c r="BL230" s="17" t="s">
        <v>173</v>
      </c>
      <c r="BM230" s="205" t="s">
        <v>647</v>
      </c>
    </row>
    <row r="231" spans="2:51" s="13" customFormat="1" ht="11.25">
      <c r="B231" s="207"/>
      <c r="C231" s="208"/>
      <c r="D231" s="209" t="s">
        <v>175</v>
      </c>
      <c r="E231" s="210" t="s">
        <v>1</v>
      </c>
      <c r="F231" s="211" t="s">
        <v>565</v>
      </c>
      <c r="G231" s="208"/>
      <c r="H231" s="210" t="s">
        <v>1</v>
      </c>
      <c r="I231" s="208"/>
      <c r="J231" s="208"/>
      <c r="K231" s="208"/>
      <c r="L231" s="212"/>
      <c r="M231" s="213"/>
      <c r="N231" s="214"/>
      <c r="O231" s="214"/>
      <c r="P231" s="214"/>
      <c r="Q231" s="214"/>
      <c r="R231" s="214"/>
      <c r="S231" s="214"/>
      <c r="T231" s="215"/>
      <c r="AT231" s="216" t="s">
        <v>175</v>
      </c>
      <c r="AU231" s="216" t="s">
        <v>6</v>
      </c>
      <c r="AV231" s="13" t="s">
        <v>6</v>
      </c>
      <c r="AW231" s="13" t="s">
        <v>32</v>
      </c>
      <c r="AX231" s="13" t="s">
        <v>76</v>
      </c>
      <c r="AY231" s="216" t="s">
        <v>166</v>
      </c>
    </row>
    <row r="232" spans="2:51" s="14" customFormat="1" ht="11.25">
      <c r="B232" s="217"/>
      <c r="C232" s="218"/>
      <c r="D232" s="209" t="s">
        <v>175</v>
      </c>
      <c r="E232" s="219" t="s">
        <v>1</v>
      </c>
      <c r="F232" s="220" t="s">
        <v>246</v>
      </c>
      <c r="G232" s="218"/>
      <c r="H232" s="221">
        <v>13</v>
      </c>
      <c r="I232" s="218"/>
      <c r="J232" s="218"/>
      <c r="K232" s="218"/>
      <c r="L232" s="222"/>
      <c r="M232" s="223"/>
      <c r="N232" s="224"/>
      <c r="O232" s="224"/>
      <c r="P232" s="224"/>
      <c r="Q232" s="224"/>
      <c r="R232" s="224"/>
      <c r="S232" s="224"/>
      <c r="T232" s="225"/>
      <c r="AT232" s="226" t="s">
        <v>175</v>
      </c>
      <c r="AU232" s="226" t="s">
        <v>6</v>
      </c>
      <c r="AV232" s="14" t="s">
        <v>84</v>
      </c>
      <c r="AW232" s="14" t="s">
        <v>32</v>
      </c>
      <c r="AX232" s="14" t="s">
        <v>76</v>
      </c>
      <c r="AY232" s="226" t="s">
        <v>166</v>
      </c>
    </row>
    <row r="233" spans="2:51" s="15" customFormat="1" ht="11.25">
      <c r="B233" s="227"/>
      <c r="C233" s="228"/>
      <c r="D233" s="209" t="s">
        <v>175</v>
      </c>
      <c r="E233" s="229" t="s">
        <v>1</v>
      </c>
      <c r="F233" s="230" t="s">
        <v>178</v>
      </c>
      <c r="G233" s="228"/>
      <c r="H233" s="231">
        <v>13</v>
      </c>
      <c r="I233" s="228"/>
      <c r="J233" s="228"/>
      <c r="K233" s="228"/>
      <c r="L233" s="232"/>
      <c r="M233" s="233"/>
      <c r="N233" s="234"/>
      <c r="O233" s="234"/>
      <c r="P233" s="234"/>
      <c r="Q233" s="234"/>
      <c r="R233" s="234"/>
      <c r="S233" s="234"/>
      <c r="T233" s="235"/>
      <c r="AT233" s="236" t="s">
        <v>175</v>
      </c>
      <c r="AU233" s="236" t="s">
        <v>6</v>
      </c>
      <c r="AV233" s="15" t="s">
        <v>173</v>
      </c>
      <c r="AW233" s="15" t="s">
        <v>32</v>
      </c>
      <c r="AX233" s="15" t="s">
        <v>6</v>
      </c>
      <c r="AY233" s="236" t="s">
        <v>166</v>
      </c>
    </row>
    <row r="234" spans="1:65" s="2" customFormat="1" ht="33" customHeight="1">
      <c r="A234" s="31"/>
      <c r="B234" s="32"/>
      <c r="C234" s="194" t="s">
        <v>316</v>
      </c>
      <c r="D234" s="194" t="s">
        <v>169</v>
      </c>
      <c r="E234" s="195" t="s">
        <v>648</v>
      </c>
      <c r="F234" s="196" t="s">
        <v>649</v>
      </c>
      <c r="G234" s="197" t="s">
        <v>249</v>
      </c>
      <c r="H234" s="198">
        <v>33</v>
      </c>
      <c r="I234" s="199">
        <v>517</v>
      </c>
      <c r="J234" s="199">
        <f>ROUND(I234*H234,2)</f>
        <v>17061</v>
      </c>
      <c r="K234" s="200"/>
      <c r="L234" s="36"/>
      <c r="M234" s="201" t="s">
        <v>1</v>
      </c>
      <c r="N234" s="202" t="s">
        <v>41</v>
      </c>
      <c r="O234" s="203">
        <v>0</v>
      </c>
      <c r="P234" s="203">
        <f>O234*H234</f>
        <v>0</v>
      </c>
      <c r="Q234" s="203">
        <v>0</v>
      </c>
      <c r="R234" s="203">
        <f>Q234*H234</f>
        <v>0</v>
      </c>
      <c r="S234" s="203">
        <v>0</v>
      </c>
      <c r="T234" s="204">
        <f>S234*H234</f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205" t="s">
        <v>173</v>
      </c>
      <c r="AT234" s="205" t="s">
        <v>169</v>
      </c>
      <c r="AU234" s="205" t="s">
        <v>6</v>
      </c>
      <c r="AY234" s="17" t="s">
        <v>166</v>
      </c>
      <c r="BE234" s="206">
        <f>IF(N234="základní",J234,0)</f>
        <v>17061</v>
      </c>
      <c r="BF234" s="206">
        <f>IF(N234="snížená",J234,0)</f>
        <v>0</v>
      </c>
      <c r="BG234" s="206">
        <f>IF(N234="zákl. přenesená",J234,0)</f>
        <v>0</v>
      </c>
      <c r="BH234" s="206">
        <f>IF(N234="sníž. přenesená",J234,0)</f>
        <v>0</v>
      </c>
      <c r="BI234" s="206">
        <f>IF(N234="nulová",J234,0)</f>
        <v>0</v>
      </c>
      <c r="BJ234" s="17" t="s">
        <v>6</v>
      </c>
      <c r="BK234" s="206">
        <f>ROUND(I234*H234,2)</f>
        <v>17061</v>
      </c>
      <c r="BL234" s="17" t="s">
        <v>173</v>
      </c>
      <c r="BM234" s="205" t="s">
        <v>650</v>
      </c>
    </row>
    <row r="235" spans="2:51" s="13" customFormat="1" ht="11.25">
      <c r="B235" s="207"/>
      <c r="C235" s="208"/>
      <c r="D235" s="209" t="s">
        <v>175</v>
      </c>
      <c r="E235" s="210" t="s">
        <v>1</v>
      </c>
      <c r="F235" s="211" t="s">
        <v>565</v>
      </c>
      <c r="G235" s="208"/>
      <c r="H235" s="210" t="s">
        <v>1</v>
      </c>
      <c r="I235" s="208"/>
      <c r="J235" s="208"/>
      <c r="K235" s="208"/>
      <c r="L235" s="212"/>
      <c r="M235" s="213"/>
      <c r="N235" s="214"/>
      <c r="O235" s="214"/>
      <c r="P235" s="214"/>
      <c r="Q235" s="214"/>
      <c r="R235" s="214"/>
      <c r="S235" s="214"/>
      <c r="T235" s="215"/>
      <c r="AT235" s="216" t="s">
        <v>175</v>
      </c>
      <c r="AU235" s="216" t="s">
        <v>6</v>
      </c>
      <c r="AV235" s="13" t="s">
        <v>6</v>
      </c>
      <c r="AW235" s="13" t="s">
        <v>32</v>
      </c>
      <c r="AX235" s="13" t="s">
        <v>76</v>
      </c>
      <c r="AY235" s="216" t="s">
        <v>166</v>
      </c>
    </row>
    <row r="236" spans="2:51" s="14" customFormat="1" ht="11.25">
      <c r="B236" s="217"/>
      <c r="C236" s="218"/>
      <c r="D236" s="209" t="s">
        <v>175</v>
      </c>
      <c r="E236" s="219" t="s">
        <v>1</v>
      </c>
      <c r="F236" s="220" t="s">
        <v>358</v>
      </c>
      <c r="G236" s="218"/>
      <c r="H236" s="221">
        <v>33</v>
      </c>
      <c r="I236" s="218"/>
      <c r="J236" s="218"/>
      <c r="K236" s="218"/>
      <c r="L236" s="222"/>
      <c r="M236" s="223"/>
      <c r="N236" s="224"/>
      <c r="O236" s="224"/>
      <c r="P236" s="224"/>
      <c r="Q236" s="224"/>
      <c r="R236" s="224"/>
      <c r="S236" s="224"/>
      <c r="T236" s="225"/>
      <c r="AT236" s="226" t="s">
        <v>175</v>
      </c>
      <c r="AU236" s="226" t="s">
        <v>6</v>
      </c>
      <c r="AV236" s="14" t="s">
        <v>84</v>
      </c>
      <c r="AW236" s="14" t="s">
        <v>32</v>
      </c>
      <c r="AX236" s="14" t="s">
        <v>76</v>
      </c>
      <c r="AY236" s="226" t="s">
        <v>166</v>
      </c>
    </row>
    <row r="237" spans="2:51" s="15" customFormat="1" ht="11.25">
      <c r="B237" s="227"/>
      <c r="C237" s="228"/>
      <c r="D237" s="209" t="s">
        <v>175</v>
      </c>
      <c r="E237" s="229" t="s">
        <v>1</v>
      </c>
      <c r="F237" s="230" t="s">
        <v>178</v>
      </c>
      <c r="G237" s="228"/>
      <c r="H237" s="231">
        <v>33</v>
      </c>
      <c r="I237" s="228"/>
      <c r="J237" s="228"/>
      <c r="K237" s="228"/>
      <c r="L237" s="232"/>
      <c r="M237" s="233"/>
      <c r="N237" s="234"/>
      <c r="O237" s="234"/>
      <c r="P237" s="234"/>
      <c r="Q237" s="234"/>
      <c r="R237" s="234"/>
      <c r="S237" s="234"/>
      <c r="T237" s="235"/>
      <c r="AT237" s="236" t="s">
        <v>175</v>
      </c>
      <c r="AU237" s="236" t="s">
        <v>6</v>
      </c>
      <c r="AV237" s="15" t="s">
        <v>173</v>
      </c>
      <c r="AW237" s="15" t="s">
        <v>32</v>
      </c>
      <c r="AX237" s="15" t="s">
        <v>6</v>
      </c>
      <c r="AY237" s="236" t="s">
        <v>166</v>
      </c>
    </row>
    <row r="238" spans="1:65" s="2" customFormat="1" ht="33" customHeight="1">
      <c r="A238" s="31"/>
      <c r="B238" s="32"/>
      <c r="C238" s="194" t="s">
        <v>321</v>
      </c>
      <c r="D238" s="194" t="s">
        <v>169</v>
      </c>
      <c r="E238" s="195" t="s">
        <v>651</v>
      </c>
      <c r="F238" s="196" t="s">
        <v>652</v>
      </c>
      <c r="G238" s="197" t="s">
        <v>172</v>
      </c>
      <c r="H238" s="198">
        <v>0.5</v>
      </c>
      <c r="I238" s="199">
        <v>620</v>
      </c>
      <c r="J238" s="199">
        <f>ROUND(I238*H238,2)</f>
        <v>310</v>
      </c>
      <c r="K238" s="200"/>
      <c r="L238" s="36"/>
      <c r="M238" s="201" t="s">
        <v>1</v>
      </c>
      <c r="N238" s="202" t="s">
        <v>41</v>
      </c>
      <c r="O238" s="203">
        <v>0</v>
      </c>
      <c r="P238" s="203">
        <f>O238*H238</f>
        <v>0</v>
      </c>
      <c r="Q238" s="203">
        <v>0</v>
      </c>
      <c r="R238" s="203">
        <f>Q238*H238</f>
        <v>0</v>
      </c>
      <c r="S238" s="203">
        <v>0</v>
      </c>
      <c r="T238" s="204">
        <f>S238*H238</f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205" t="s">
        <v>173</v>
      </c>
      <c r="AT238" s="205" t="s">
        <v>169</v>
      </c>
      <c r="AU238" s="205" t="s">
        <v>6</v>
      </c>
      <c r="AY238" s="17" t="s">
        <v>166</v>
      </c>
      <c r="BE238" s="206">
        <f>IF(N238="základní",J238,0)</f>
        <v>310</v>
      </c>
      <c r="BF238" s="206">
        <f>IF(N238="snížená",J238,0)</f>
        <v>0</v>
      </c>
      <c r="BG238" s="206">
        <f>IF(N238="zákl. přenesená",J238,0)</f>
        <v>0</v>
      </c>
      <c r="BH238" s="206">
        <f>IF(N238="sníž. přenesená",J238,0)</f>
        <v>0</v>
      </c>
      <c r="BI238" s="206">
        <f>IF(N238="nulová",J238,0)</f>
        <v>0</v>
      </c>
      <c r="BJ238" s="17" t="s">
        <v>6</v>
      </c>
      <c r="BK238" s="206">
        <f>ROUND(I238*H238,2)</f>
        <v>310</v>
      </c>
      <c r="BL238" s="17" t="s">
        <v>173</v>
      </c>
      <c r="BM238" s="205" t="s">
        <v>653</v>
      </c>
    </row>
    <row r="239" spans="2:51" s="13" customFormat="1" ht="11.25">
      <c r="B239" s="207"/>
      <c r="C239" s="208"/>
      <c r="D239" s="209" t="s">
        <v>175</v>
      </c>
      <c r="E239" s="210" t="s">
        <v>1</v>
      </c>
      <c r="F239" s="211" t="s">
        <v>565</v>
      </c>
      <c r="G239" s="208"/>
      <c r="H239" s="210" t="s">
        <v>1</v>
      </c>
      <c r="I239" s="208"/>
      <c r="J239" s="208"/>
      <c r="K239" s="208"/>
      <c r="L239" s="212"/>
      <c r="M239" s="213"/>
      <c r="N239" s="214"/>
      <c r="O239" s="214"/>
      <c r="P239" s="214"/>
      <c r="Q239" s="214"/>
      <c r="R239" s="214"/>
      <c r="S239" s="214"/>
      <c r="T239" s="215"/>
      <c r="AT239" s="216" t="s">
        <v>175</v>
      </c>
      <c r="AU239" s="216" t="s">
        <v>6</v>
      </c>
      <c r="AV239" s="13" t="s">
        <v>6</v>
      </c>
      <c r="AW239" s="13" t="s">
        <v>32</v>
      </c>
      <c r="AX239" s="13" t="s">
        <v>76</v>
      </c>
      <c r="AY239" s="216" t="s">
        <v>166</v>
      </c>
    </row>
    <row r="240" spans="2:51" s="14" customFormat="1" ht="11.25">
      <c r="B240" s="217"/>
      <c r="C240" s="218"/>
      <c r="D240" s="209" t="s">
        <v>175</v>
      </c>
      <c r="E240" s="219" t="s">
        <v>1</v>
      </c>
      <c r="F240" s="220" t="s">
        <v>256</v>
      </c>
      <c r="G240" s="218"/>
      <c r="H240" s="221">
        <v>0.5</v>
      </c>
      <c r="I240" s="218"/>
      <c r="J240" s="218"/>
      <c r="K240" s="218"/>
      <c r="L240" s="222"/>
      <c r="M240" s="223"/>
      <c r="N240" s="224"/>
      <c r="O240" s="224"/>
      <c r="P240" s="224"/>
      <c r="Q240" s="224"/>
      <c r="R240" s="224"/>
      <c r="S240" s="224"/>
      <c r="T240" s="225"/>
      <c r="AT240" s="226" t="s">
        <v>175</v>
      </c>
      <c r="AU240" s="226" t="s">
        <v>6</v>
      </c>
      <c r="AV240" s="14" t="s">
        <v>84</v>
      </c>
      <c r="AW240" s="14" t="s">
        <v>32</v>
      </c>
      <c r="AX240" s="14" t="s">
        <v>76</v>
      </c>
      <c r="AY240" s="226" t="s">
        <v>166</v>
      </c>
    </row>
    <row r="241" spans="2:51" s="15" customFormat="1" ht="11.25">
      <c r="B241" s="227"/>
      <c r="C241" s="228"/>
      <c r="D241" s="209" t="s">
        <v>175</v>
      </c>
      <c r="E241" s="229" t="s">
        <v>1</v>
      </c>
      <c r="F241" s="230" t="s">
        <v>178</v>
      </c>
      <c r="G241" s="228"/>
      <c r="H241" s="231">
        <v>0.5</v>
      </c>
      <c r="I241" s="228"/>
      <c r="J241" s="228"/>
      <c r="K241" s="228"/>
      <c r="L241" s="232"/>
      <c r="M241" s="233"/>
      <c r="N241" s="234"/>
      <c r="O241" s="234"/>
      <c r="P241" s="234"/>
      <c r="Q241" s="234"/>
      <c r="R241" s="234"/>
      <c r="S241" s="234"/>
      <c r="T241" s="235"/>
      <c r="AT241" s="236" t="s">
        <v>175</v>
      </c>
      <c r="AU241" s="236" t="s">
        <v>6</v>
      </c>
      <c r="AV241" s="15" t="s">
        <v>173</v>
      </c>
      <c r="AW241" s="15" t="s">
        <v>32</v>
      </c>
      <c r="AX241" s="15" t="s">
        <v>6</v>
      </c>
      <c r="AY241" s="236" t="s">
        <v>166</v>
      </c>
    </row>
    <row r="242" spans="1:65" s="2" customFormat="1" ht="55.5" customHeight="1">
      <c r="A242" s="31"/>
      <c r="B242" s="32"/>
      <c r="C242" s="194" t="s">
        <v>325</v>
      </c>
      <c r="D242" s="194" t="s">
        <v>169</v>
      </c>
      <c r="E242" s="195" t="s">
        <v>654</v>
      </c>
      <c r="F242" s="196" t="s">
        <v>655</v>
      </c>
      <c r="G242" s="197" t="s">
        <v>611</v>
      </c>
      <c r="H242" s="198">
        <v>8</v>
      </c>
      <c r="I242" s="199">
        <v>3813</v>
      </c>
      <c r="J242" s="199">
        <f>ROUND(I242*H242,2)</f>
        <v>30504</v>
      </c>
      <c r="K242" s="200"/>
      <c r="L242" s="36"/>
      <c r="M242" s="201" t="s">
        <v>1</v>
      </c>
      <c r="N242" s="202" t="s">
        <v>41</v>
      </c>
      <c r="O242" s="203">
        <v>0</v>
      </c>
      <c r="P242" s="203">
        <f>O242*H242</f>
        <v>0</v>
      </c>
      <c r="Q242" s="203">
        <v>0</v>
      </c>
      <c r="R242" s="203">
        <f>Q242*H242</f>
        <v>0</v>
      </c>
      <c r="S242" s="203">
        <v>0</v>
      </c>
      <c r="T242" s="204">
        <f>S242*H242</f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205" t="s">
        <v>173</v>
      </c>
      <c r="AT242" s="205" t="s">
        <v>169</v>
      </c>
      <c r="AU242" s="205" t="s">
        <v>6</v>
      </c>
      <c r="AY242" s="17" t="s">
        <v>166</v>
      </c>
      <c r="BE242" s="206">
        <f>IF(N242="základní",J242,0)</f>
        <v>30504</v>
      </c>
      <c r="BF242" s="206">
        <f>IF(N242="snížená",J242,0)</f>
        <v>0</v>
      </c>
      <c r="BG242" s="206">
        <f>IF(N242="zákl. přenesená",J242,0)</f>
        <v>0</v>
      </c>
      <c r="BH242" s="206">
        <f>IF(N242="sníž. přenesená",J242,0)</f>
        <v>0</v>
      </c>
      <c r="BI242" s="206">
        <f>IF(N242="nulová",J242,0)</f>
        <v>0</v>
      </c>
      <c r="BJ242" s="17" t="s">
        <v>6</v>
      </c>
      <c r="BK242" s="206">
        <f>ROUND(I242*H242,2)</f>
        <v>30504</v>
      </c>
      <c r="BL242" s="17" t="s">
        <v>173</v>
      </c>
      <c r="BM242" s="205" t="s">
        <v>656</v>
      </c>
    </row>
    <row r="243" spans="1:65" s="2" customFormat="1" ht="21.75" customHeight="1">
      <c r="A243" s="31"/>
      <c r="B243" s="32"/>
      <c r="C243" s="194" t="s">
        <v>333</v>
      </c>
      <c r="D243" s="194" t="s">
        <v>169</v>
      </c>
      <c r="E243" s="195" t="s">
        <v>657</v>
      </c>
      <c r="F243" s="196" t="s">
        <v>614</v>
      </c>
      <c r="G243" s="197" t="s">
        <v>310</v>
      </c>
      <c r="H243" s="198">
        <v>0.15</v>
      </c>
      <c r="I243" s="199">
        <v>2000</v>
      </c>
      <c r="J243" s="199">
        <f>ROUND(I243*H243,2)</f>
        <v>300</v>
      </c>
      <c r="K243" s="200"/>
      <c r="L243" s="36"/>
      <c r="M243" s="201" t="s">
        <v>1</v>
      </c>
      <c r="N243" s="202" t="s">
        <v>41</v>
      </c>
      <c r="O243" s="203">
        <v>0</v>
      </c>
      <c r="P243" s="203">
        <f>O243*H243</f>
        <v>0</v>
      </c>
      <c r="Q243" s="203">
        <v>0</v>
      </c>
      <c r="R243" s="203">
        <f>Q243*H243</f>
        <v>0</v>
      </c>
      <c r="S243" s="203">
        <v>0</v>
      </c>
      <c r="T243" s="204">
        <f>S243*H243</f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205" t="s">
        <v>173</v>
      </c>
      <c r="AT243" s="205" t="s">
        <v>169</v>
      </c>
      <c r="AU243" s="205" t="s">
        <v>6</v>
      </c>
      <c r="AY243" s="17" t="s">
        <v>166</v>
      </c>
      <c r="BE243" s="206">
        <f>IF(N243="základní",J243,0)</f>
        <v>300</v>
      </c>
      <c r="BF243" s="206">
        <f>IF(N243="snížená",J243,0)</f>
        <v>0</v>
      </c>
      <c r="BG243" s="206">
        <f>IF(N243="zákl. přenesená",J243,0)</f>
        <v>0</v>
      </c>
      <c r="BH243" s="206">
        <f>IF(N243="sníž. přenesená",J243,0)</f>
        <v>0</v>
      </c>
      <c r="BI243" s="206">
        <f>IF(N243="nulová",J243,0)</f>
        <v>0</v>
      </c>
      <c r="BJ243" s="17" t="s">
        <v>6</v>
      </c>
      <c r="BK243" s="206">
        <f>ROUND(I243*H243,2)</f>
        <v>300</v>
      </c>
      <c r="BL243" s="17" t="s">
        <v>173</v>
      </c>
      <c r="BM243" s="205" t="s">
        <v>658</v>
      </c>
    </row>
    <row r="244" spans="2:63" s="12" customFormat="1" ht="25.9" customHeight="1">
      <c r="B244" s="179"/>
      <c r="C244" s="180"/>
      <c r="D244" s="181" t="s">
        <v>75</v>
      </c>
      <c r="E244" s="182" t="s">
        <v>659</v>
      </c>
      <c r="F244" s="182" t="s">
        <v>660</v>
      </c>
      <c r="G244" s="180"/>
      <c r="H244" s="180"/>
      <c r="I244" s="180"/>
      <c r="J244" s="183">
        <f>BK244</f>
        <v>22732</v>
      </c>
      <c r="K244" s="180"/>
      <c r="L244" s="184"/>
      <c r="M244" s="185"/>
      <c r="N244" s="186"/>
      <c r="O244" s="186"/>
      <c r="P244" s="187">
        <f>SUM(P245:P260)</f>
        <v>0</v>
      </c>
      <c r="Q244" s="186"/>
      <c r="R244" s="187">
        <f>SUM(R245:R260)</f>
        <v>0</v>
      </c>
      <c r="S244" s="186"/>
      <c r="T244" s="188">
        <f>SUM(T245:T260)</f>
        <v>0</v>
      </c>
      <c r="AR244" s="189" t="s">
        <v>6</v>
      </c>
      <c r="AT244" s="190" t="s">
        <v>75</v>
      </c>
      <c r="AU244" s="190" t="s">
        <v>76</v>
      </c>
      <c r="AY244" s="189" t="s">
        <v>166</v>
      </c>
      <c r="BK244" s="191">
        <f>SUM(BK245:BK260)</f>
        <v>22732</v>
      </c>
    </row>
    <row r="245" spans="1:65" s="2" customFormat="1" ht="21.75" customHeight="1">
      <c r="A245" s="31"/>
      <c r="B245" s="32"/>
      <c r="C245" s="194" t="s">
        <v>342</v>
      </c>
      <c r="D245" s="194" t="s">
        <v>169</v>
      </c>
      <c r="E245" s="195" t="s">
        <v>661</v>
      </c>
      <c r="F245" s="196" t="s">
        <v>662</v>
      </c>
      <c r="G245" s="197" t="s">
        <v>611</v>
      </c>
      <c r="H245" s="198">
        <v>12</v>
      </c>
      <c r="I245" s="199">
        <v>578</v>
      </c>
      <c r="J245" s="199">
        <f>ROUND(I245*H245,2)</f>
        <v>6936</v>
      </c>
      <c r="K245" s="200"/>
      <c r="L245" s="36"/>
      <c r="M245" s="201" t="s">
        <v>1</v>
      </c>
      <c r="N245" s="202" t="s">
        <v>41</v>
      </c>
      <c r="O245" s="203">
        <v>0</v>
      </c>
      <c r="P245" s="203">
        <f>O245*H245</f>
        <v>0</v>
      </c>
      <c r="Q245" s="203">
        <v>0</v>
      </c>
      <c r="R245" s="203">
        <f>Q245*H245</f>
        <v>0</v>
      </c>
      <c r="S245" s="203">
        <v>0</v>
      </c>
      <c r="T245" s="204">
        <f>S245*H245</f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205" t="s">
        <v>173</v>
      </c>
      <c r="AT245" s="205" t="s">
        <v>169</v>
      </c>
      <c r="AU245" s="205" t="s">
        <v>6</v>
      </c>
      <c r="AY245" s="17" t="s">
        <v>166</v>
      </c>
      <c r="BE245" s="206">
        <f>IF(N245="základní",J245,0)</f>
        <v>6936</v>
      </c>
      <c r="BF245" s="206">
        <f>IF(N245="snížená",J245,0)</f>
        <v>0</v>
      </c>
      <c r="BG245" s="206">
        <f>IF(N245="zákl. přenesená",J245,0)</f>
        <v>0</v>
      </c>
      <c r="BH245" s="206">
        <f>IF(N245="sníž. přenesená",J245,0)</f>
        <v>0</v>
      </c>
      <c r="BI245" s="206">
        <f>IF(N245="nulová",J245,0)</f>
        <v>0</v>
      </c>
      <c r="BJ245" s="17" t="s">
        <v>6</v>
      </c>
      <c r="BK245" s="206">
        <f>ROUND(I245*H245,2)</f>
        <v>6936</v>
      </c>
      <c r="BL245" s="17" t="s">
        <v>173</v>
      </c>
      <c r="BM245" s="205" t="s">
        <v>663</v>
      </c>
    </row>
    <row r="246" spans="2:51" s="13" customFormat="1" ht="11.25">
      <c r="B246" s="207"/>
      <c r="C246" s="208"/>
      <c r="D246" s="209" t="s">
        <v>175</v>
      </c>
      <c r="E246" s="210" t="s">
        <v>1</v>
      </c>
      <c r="F246" s="211" t="s">
        <v>664</v>
      </c>
      <c r="G246" s="208"/>
      <c r="H246" s="210" t="s">
        <v>1</v>
      </c>
      <c r="I246" s="208"/>
      <c r="J246" s="208"/>
      <c r="K246" s="208"/>
      <c r="L246" s="212"/>
      <c r="M246" s="213"/>
      <c r="N246" s="214"/>
      <c r="O246" s="214"/>
      <c r="P246" s="214"/>
      <c r="Q246" s="214"/>
      <c r="R246" s="214"/>
      <c r="S246" s="214"/>
      <c r="T246" s="215"/>
      <c r="AT246" s="216" t="s">
        <v>175</v>
      </c>
      <c r="AU246" s="216" t="s">
        <v>6</v>
      </c>
      <c r="AV246" s="13" t="s">
        <v>6</v>
      </c>
      <c r="AW246" s="13" t="s">
        <v>32</v>
      </c>
      <c r="AX246" s="13" t="s">
        <v>76</v>
      </c>
      <c r="AY246" s="216" t="s">
        <v>166</v>
      </c>
    </row>
    <row r="247" spans="2:51" s="14" customFormat="1" ht="11.25">
      <c r="B247" s="217"/>
      <c r="C247" s="218"/>
      <c r="D247" s="209" t="s">
        <v>175</v>
      </c>
      <c r="E247" s="219" t="s">
        <v>1</v>
      </c>
      <c r="F247" s="220" t="s">
        <v>242</v>
      </c>
      <c r="G247" s="218"/>
      <c r="H247" s="221">
        <v>12</v>
      </c>
      <c r="I247" s="218"/>
      <c r="J247" s="218"/>
      <c r="K247" s="218"/>
      <c r="L247" s="222"/>
      <c r="M247" s="223"/>
      <c r="N247" s="224"/>
      <c r="O247" s="224"/>
      <c r="P247" s="224"/>
      <c r="Q247" s="224"/>
      <c r="R247" s="224"/>
      <c r="S247" s="224"/>
      <c r="T247" s="225"/>
      <c r="AT247" s="226" t="s">
        <v>175</v>
      </c>
      <c r="AU247" s="226" t="s">
        <v>6</v>
      </c>
      <c r="AV247" s="14" t="s">
        <v>84</v>
      </c>
      <c r="AW247" s="14" t="s">
        <v>32</v>
      </c>
      <c r="AX247" s="14" t="s">
        <v>76</v>
      </c>
      <c r="AY247" s="226" t="s">
        <v>166</v>
      </c>
    </row>
    <row r="248" spans="2:51" s="15" customFormat="1" ht="11.25">
      <c r="B248" s="227"/>
      <c r="C248" s="228"/>
      <c r="D248" s="209" t="s">
        <v>175</v>
      </c>
      <c r="E248" s="229" t="s">
        <v>1</v>
      </c>
      <c r="F248" s="230" t="s">
        <v>178</v>
      </c>
      <c r="G248" s="228"/>
      <c r="H248" s="231">
        <v>12</v>
      </c>
      <c r="I248" s="228"/>
      <c r="J248" s="228"/>
      <c r="K248" s="228"/>
      <c r="L248" s="232"/>
      <c r="M248" s="233"/>
      <c r="N248" s="234"/>
      <c r="O248" s="234"/>
      <c r="P248" s="234"/>
      <c r="Q248" s="234"/>
      <c r="R248" s="234"/>
      <c r="S248" s="234"/>
      <c r="T248" s="235"/>
      <c r="AT248" s="236" t="s">
        <v>175</v>
      </c>
      <c r="AU248" s="236" t="s">
        <v>6</v>
      </c>
      <c r="AV248" s="15" t="s">
        <v>173</v>
      </c>
      <c r="AW248" s="15" t="s">
        <v>32</v>
      </c>
      <c r="AX248" s="15" t="s">
        <v>6</v>
      </c>
      <c r="AY248" s="236" t="s">
        <v>166</v>
      </c>
    </row>
    <row r="249" spans="1:65" s="2" customFormat="1" ht="55.5" customHeight="1">
      <c r="A249" s="31"/>
      <c r="B249" s="32"/>
      <c r="C249" s="194" t="s">
        <v>346</v>
      </c>
      <c r="D249" s="194" t="s">
        <v>169</v>
      </c>
      <c r="E249" s="195" t="s">
        <v>665</v>
      </c>
      <c r="F249" s="196" t="s">
        <v>666</v>
      </c>
      <c r="G249" s="197" t="s">
        <v>611</v>
      </c>
      <c r="H249" s="198">
        <v>20</v>
      </c>
      <c r="I249" s="199">
        <v>578</v>
      </c>
      <c r="J249" s="199">
        <f>ROUND(I249*H249,2)</f>
        <v>11560</v>
      </c>
      <c r="K249" s="200"/>
      <c r="L249" s="36"/>
      <c r="M249" s="201" t="s">
        <v>1</v>
      </c>
      <c r="N249" s="202" t="s">
        <v>41</v>
      </c>
      <c r="O249" s="203">
        <v>0</v>
      </c>
      <c r="P249" s="203">
        <f>O249*H249</f>
        <v>0</v>
      </c>
      <c r="Q249" s="203">
        <v>0</v>
      </c>
      <c r="R249" s="203">
        <f>Q249*H249</f>
        <v>0</v>
      </c>
      <c r="S249" s="203">
        <v>0</v>
      </c>
      <c r="T249" s="204">
        <f>S249*H249</f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205" t="s">
        <v>173</v>
      </c>
      <c r="AT249" s="205" t="s">
        <v>169</v>
      </c>
      <c r="AU249" s="205" t="s">
        <v>6</v>
      </c>
      <c r="AY249" s="17" t="s">
        <v>166</v>
      </c>
      <c r="BE249" s="206">
        <f>IF(N249="základní",J249,0)</f>
        <v>11560</v>
      </c>
      <c r="BF249" s="206">
        <f>IF(N249="snížená",J249,0)</f>
        <v>0</v>
      </c>
      <c r="BG249" s="206">
        <f>IF(N249="zákl. přenesená",J249,0)</f>
        <v>0</v>
      </c>
      <c r="BH249" s="206">
        <f>IF(N249="sníž. přenesená",J249,0)</f>
        <v>0</v>
      </c>
      <c r="BI249" s="206">
        <f>IF(N249="nulová",J249,0)</f>
        <v>0</v>
      </c>
      <c r="BJ249" s="17" t="s">
        <v>6</v>
      </c>
      <c r="BK249" s="206">
        <f>ROUND(I249*H249,2)</f>
        <v>11560</v>
      </c>
      <c r="BL249" s="17" t="s">
        <v>173</v>
      </c>
      <c r="BM249" s="205" t="s">
        <v>667</v>
      </c>
    </row>
    <row r="250" spans="2:51" s="13" customFormat="1" ht="11.25">
      <c r="B250" s="207"/>
      <c r="C250" s="208"/>
      <c r="D250" s="209" t="s">
        <v>175</v>
      </c>
      <c r="E250" s="210" t="s">
        <v>1</v>
      </c>
      <c r="F250" s="211" t="s">
        <v>668</v>
      </c>
      <c r="G250" s="208"/>
      <c r="H250" s="210" t="s">
        <v>1</v>
      </c>
      <c r="I250" s="208"/>
      <c r="J250" s="208"/>
      <c r="K250" s="208"/>
      <c r="L250" s="212"/>
      <c r="M250" s="213"/>
      <c r="N250" s="214"/>
      <c r="O250" s="214"/>
      <c r="P250" s="214"/>
      <c r="Q250" s="214"/>
      <c r="R250" s="214"/>
      <c r="S250" s="214"/>
      <c r="T250" s="215"/>
      <c r="AT250" s="216" t="s">
        <v>175</v>
      </c>
      <c r="AU250" s="216" t="s">
        <v>6</v>
      </c>
      <c r="AV250" s="13" t="s">
        <v>6</v>
      </c>
      <c r="AW250" s="13" t="s">
        <v>32</v>
      </c>
      <c r="AX250" s="13" t="s">
        <v>76</v>
      </c>
      <c r="AY250" s="216" t="s">
        <v>166</v>
      </c>
    </row>
    <row r="251" spans="2:51" s="14" customFormat="1" ht="11.25">
      <c r="B251" s="217"/>
      <c r="C251" s="218"/>
      <c r="D251" s="209" t="s">
        <v>175</v>
      </c>
      <c r="E251" s="219" t="s">
        <v>1</v>
      </c>
      <c r="F251" s="220" t="s">
        <v>281</v>
      </c>
      <c r="G251" s="218"/>
      <c r="H251" s="221">
        <v>20</v>
      </c>
      <c r="I251" s="218"/>
      <c r="J251" s="218"/>
      <c r="K251" s="218"/>
      <c r="L251" s="222"/>
      <c r="M251" s="223"/>
      <c r="N251" s="224"/>
      <c r="O251" s="224"/>
      <c r="P251" s="224"/>
      <c r="Q251" s="224"/>
      <c r="R251" s="224"/>
      <c r="S251" s="224"/>
      <c r="T251" s="225"/>
      <c r="AT251" s="226" t="s">
        <v>175</v>
      </c>
      <c r="AU251" s="226" t="s">
        <v>6</v>
      </c>
      <c r="AV251" s="14" t="s">
        <v>84</v>
      </c>
      <c r="AW251" s="14" t="s">
        <v>32</v>
      </c>
      <c r="AX251" s="14" t="s">
        <v>76</v>
      </c>
      <c r="AY251" s="226" t="s">
        <v>166</v>
      </c>
    </row>
    <row r="252" spans="2:51" s="15" customFormat="1" ht="11.25">
      <c r="B252" s="227"/>
      <c r="C252" s="228"/>
      <c r="D252" s="209" t="s">
        <v>175</v>
      </c>
      <c r="E252" s="229" t="s">
        <v>1</v>
      </c>
      <c r="F252" s="230" t="s">
        <v>178</v>
      </c>
      <c r="G252" s="228"/>
      <c r="H252" s="231">
        <v>20</v>
      </c>
      <c r="I252" s="228"/>
      <c r="J252" s="228"/>
      <c r="K252" s="228"/>
      <c r="L252" s="232"/>
      <c r="M252" s="233"/>
      <c r="N252" s="234"/>
      <c r="O252" s="234"/>
      <c r="P252" s="234"/>
      <c r="Q252" s="234"/>
      <c r="R252" s="234"/>
      <c r="S252" s="234"/>
      <c r="T252" s="235"/>
      <c r="AT252" s="236" t="s">
        <v>175</v>
      </c>
      <c r="AU252" s="236" t="s">
        <v>6</v>
      </c>
      <c r="AV252" s="15" t="s">
        <v>173</v>
      </c>
      <c r="AW252" s="15" t="s">
        <v>32</v>
      </c>
      <c r="AX252" s="15" t="s">
        <v>6</v>
      </c>
      <c r="AY252" s="236" t="s">
        <v>166</v>
      </c>
    </row>
    <row r="253" spans="1:65" s="2" customFormat="1" ht="33" customHeight="1">
      <c r="A253" s="31"/>
      <c r="B253" s="32"/>
      <c r="C253" s="194" t="s">
        <v>350</v>
      </c>
      <c r="D253" s="194" t="s">
        <v>169</v>
      </c>
      <c r="E253" s="195" t="s">
        <v>669</v>
      </c>
      <c r="F253" s="196" t="s">
        <v>670</v>
      </c>
      <c r="G253" s="197" t="s">
        <v>611</v>
      </c>
      <c r="H253" s="198">
        <v>2</v>
      </c>
      <c r="I253" s="199">
        <v>578</v>
      </c>
      <c r="J253" s="199">
        <f>ROUND(I253*H253,2)</f>
        <v>1156</v>
      </c>
      <c r="K253" s="200"/>
      <c r="L253" s="36"/>
      <c r="M253" s="201" t="s">
        <v>1</v>
      </c>
      <c r="N253" s="202" t="s">
        <v>41</v>
      </c>
      <c r="O253" s="203">
        <v>0</v>
      </c>
      <c r="P253" s="203">
        <f>O253*H253</f>
        <v>0</v>
      </c>
      <c r="Q253" s="203">
        <v>0</v>
      </c>
      <c r="R253" s="203">
        <f>Q253*H253</f>
        <v>0</v>
      </c>
      <c r="S253" s="203">
        <v>0</v>
      </c>
      <c r="T253" s="204">
        <f>S253*H253</f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205" t="s">
        <v>173</v>
      </c>
      <c r="AT253" s="205" t="s">
        <v>169</v>
      </c>
      <c r="AU253" s="205" t="s">
        <v>6</v>
      </c>
      <c r="AY253" s="17" t="s">
        <v>166</v>
      </c>
      <c r="BE253" s="206">
        <f>IF(N253="základní",J253,0)</f>
        <v>1156</v>
      </c>
      <c r="BF253" s="206">
        <f>IF(N253="snížená",J253,0)</f>
        <v>0</v>
      </c>
      <c r="BG253" s="206">
        <f>IF(N253="zákl. přenesená",J253,0)</f>
        <v>0</v>
      </c>
      <c r="BH253" s="206">
        <f>IF(N253="sníž. přenesená",J253,0)</f>
        <v>0</v>
      </c>
      <c r="BI253" s="206">
        <f>IF(N253="nulová",J253,0)</f>
        <v>0</v>
      </c>
      <c r="BJ253" s="17" t="s">
        <v>6</v>
      </c>
      <c r="BK253" s="206">
        <f>ROUND(I253*H253,2)</f>
        <v>1156</v>
      </c>
      <c r="BL253" s="17" t="s">
        <v>173</v>
      </c>
      <c r="BM253" s="205" t="s">
        <v>671</v>
      </c>
    </row>
    <row r="254" spans="2:51" s="13" customFormat="1" ht="11.25">
      <c r="B254" s="207"/>
      <c r="C254" s="208"/>
      <c r="D254" s="209" t="s">
        <v>175</v>
      </c>
      <c r="E254" s="210" t="s">
        <v>1</v>
      </c>
      <c r="F254" s="211" t="s">
        <v>668</v>
      </c>
      <c r="G254" s="208"/>
      <c r="H254" s="210" t="s">
        <v>1</v>
      </c>
      <c r="I254" s="208"/>
      <c r="J254" s="208"/>
      <c r="K254" s="208"/>
      <c r="L254" s="212"/>
      <c r="M254" s="213"/>
      <c r="N254" s="214"/>
      <c r="O254" s="214"/>
      <c r="P254" s="214"/>
      <c r="Q254" s="214"/>
      <c r="R254" s="214"/>
      <c r="S254" s="214"/>
      <c r="T254" s="215"/>
      <c r="AT254" s="216" t="s">
        <v>175</v>
      </c>
      <c r="AU254" s="216" t="s">
        <v>6</v>
      </c>
      <c r="AV254" s="13" t="s">
        <v>6</v>
      </c>
      <c r="AW254" s="13" t="s">
        <v>32</v>
      </c>
      <c r="AX254" s="13" t="s">
        <v>76</v>
      </c>
      <c r="AY254" s="216" t="s">
        <v>166</v>
      </c>
    </row>
    <row r="255" spans="2:51" s="14" customFormat="1" ht="11.25">
      <c r="B255" s="217"/>
      <c r="C255" s="218"/>
      <c r="D255" s="209" t="s">
        <v>175</v>
      </c>
      <c r="E255" s="219" t="s">
        <v>1</v>
      </c>
      <c r="F255" s="220" t="s">
        <v>84</v>
      </c>
      <c r="G255" s="218"/>
      <c r="H255" s="221">
        <v>2</v>
      </c>
      <c r="I255" s="218"/>
      <c r="J255" s="218"/>
      <c r="K255" s="218"/>
      <c r="L255" s="222"/>
      <c r="M255" s="223"/>
      <c r="N255" s="224"/>
      <c r="O255" s="224"/>
      <c r="P255" s="224"/>
      <c r="Q255" s="224"/>
      <c r="R255" s="224"/>
      <c r="S255" s="224"/>
      <c r="T255" s="225"/>
      <c r="AT255" s="226" t="s">
        <v>175</v>
      </c>
      <c r="AU255" s="226" t="s">
        <v>6</v>
      </c>
      <c r="AV255" s="14" t="s">
        <v>84</v>
      </c>
      <c r="AW255" s="14" t="s">
        <v>32</v>
      </c>
      <c r="AX255" s="14" t="s">
        <v>76</v>
      </c>
      <c r="AY255" s="226" t="s">
        <v>166</v>
      </c>
    </row>
    <row r="256" spans="2:51" s="15" customFormat="1" ht="11.25">
      <c r="B256" s="227"/>
      <c r="C256" s="228"/>
      <c r="D256" s="209" t="s">
        <v>175</v>
      </c>
      <c r="E256" s="229" t="s">
        <v>1</v>
      </c>
      <c r="F256" s="230" t="s">
        <v>178</v>
      </c>
      <c r="G256" s="228"/>
      <c r="H256" s="231">
        <v>2</v>
      </c>
      <c r="I256" s="228"/>
      <c r="J256" s="228"/>
      <c r="K256" s="228"/>
      <c r="L256" s="232"/>
      <c r="M256" s="233"/>
      <c r="N256" s="234"/>
      <c r="O256" s="234"/>
      <c r="P256" s="234"/>
      <c r="Q256" s="234"/>
      <c r="R256" s="234"/>
      <c r="S256" s="234"/>
      <c r="T256" s="235"/>
      <c r="AT256" s="236" t="s">
        <v>175</v>
      </c>
      <c r="AU256" s="236" t="s">
        <v>6</v>
      </c>
      <c r="AV256" s="15" t="s">
        <v>173</v>
      </c>
      <c r="AW256" s="15" t="s">
        <v>32</v>
      </c>
      <c r="AX256" s="15" t="s">
        <v>6</v>
      </c>
      <c r="AY256" s="236" t="s">
        <v>166</v>
      </c>
    </row>
    <row r="257" spans="1:65" s="2" customFormat="1" ht="21.75" customHeight="1">
      <c r="A257" s="31"/>
      <c r="B257" s="32"/>
      <c r="C257" s="194" t="s">
        <v>354</v>
      </c>
      <c r="D257" s="194" t="s">
        <v>169</v>
      </c>
      <c r="E257" s="195" t="s">
        <v>672</v>
      </c>
      <c r="F257" s="196" t="s">
        <v>673</v>
      </c>
      <c r="G257" s="197" t="s">
        <v>611</v>
      </c>
      <c r="H257" s="198">
        <v>8</v>
      </c>
      <c r="I257" s="199">
        <v>385</v>
      </c>
      <c r="J257" s="199">
        <f>ROUND(I257*H257,2)</f>
        <v>3080</v>
      </c>
      <c r="K257" s="200"/>
      <c r="L257" s="36"/>
      <c r="M257" s="201" t="s">
        <v>1</v>
      </c>
      <c r="N257" s="202" t="s">
        <v>41</v>
      </c>
      <c r="O257" s="203">
        <v>0</v>
      </c>
      <c r="P257" s="203">
        <f>O257*H257</f>
        <v>0</v>
      </c>
      <c r="Q257" s="203">
        <v>0</v>
      </c>
      <c r="R257" s="203">
        <f>Q257*H257</f>
        <v>0</v>
      </c>
      <c r="S257" s="203">
        <v>0</v>
      </c>
      <c r="T257" s="204">
        <f>S257*H257</f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205" t="s">
        <v>173</v>
      </c>
      <c r="AT257" s="205" t="s">
        <v>169</v>
      </c>
      <c r="AU257" s="205" t="s">
        <v>6</v>
      </c>
      <c r="AY257" s="17" t="s">
        <v>166</v>
      </c>
      <c r="BE257" s="206">
        <f>IF(N257="základní",J257,0)</f>
        <v>3080</v>
      </c>
      <c r="BF257" s="206">
        <f>IF(N257="snížená",J257,0)</f>
        <v>0</v>
      </c>
      <c r="BG257" s="206">
        <f>IF(N257="zákl. přenesená",J257,0)</f>
        <v>0</v>
      </c>
      <c r="BH257" s="206">
        <f>IF(N257="sníž. přenesená",J257,0)</f>
        <v>0</v>
      </c>
      <c r="BI257" s="206">
        <f>IF(N257="nulová",J257,0)</f>
        <v>0</v>
      </c>
      <c r="BJ257" s="17" t="s">
        <v>6</v>
      </c>
      <c r="BK257" s="206">
        <f>ROUND(I257*H257,2)</f>
        <v>3080</v>
      </c>
      <c r="BL257" s="17" t="s">
        <v>173</v>
      </c>
      <c r="BM257" s="205" t="s">
        <v>674</v>
      </c>
    </row>
    <row r="258" spans="2:51" s="13" customFormat="1" ht="11.25">
      <c r="B258" s="207"/>
      <c r="C258" s="208"/>
      <c r="D258" s="209" t="s">
        <v>175</v>
      </c>
      <c r="E258" s="210" t="s">
        <v>1</v>
      </c>
      <c r="F258" s="211" t="s">
        <v>664</v>
      </c>
      <c r="G258" s="208"/>
      <c r="H258" s="210" t="s">
        <v>1</v>
      </c>
      <c r="I258" s="208"/>
      <c r="J258" s="208"/>
      <c r="K258" s="208"/>
      <c r="L258" s="212"/>
      <c r="M258" s="213"/>
      <c r="N258" s="214"/>
      <c r="O258" s="214"/>
      <c r="P258" s="214"/>
      <c r="Q258" s="214"/>
      <c r="R258" s="214"/>
      <c r="S258" s="214"/>
      <c r="T258" s="215"/>
      <c r="AT258" s="216" t="s">
        <v>175</v>
      </c>
      <c r="AU258" s="216" t="s">
        <v>6</v>
      </c>
      <c r="AV258" s="13" t="s">
        <v>6</v>
      </c>
      <c r="AW258" s="13" t="s">
        <v>32</v>
      </c>
      <c r="AX258" s="13" t="s">
        <v>76</v>
      </c>
      <c r="AY258" s="216" t="s">
        <v>166</v>
      </c>
    </row>
    <row r="259" spans="2:51" s="14" customFormat="1" ht="11.25">
      <c r="B259" s="217"/>
      <c r="C259" s="218"/>
      <c r="D259" s="209" t="s">
        <v>175</v>
      </c>
      <c r="E259" s="219" t="s">
        <v>1</v>
      </c>
      <c r="F259" s="220" t="s">
        <v>220</v>
      </c>
      <c r="G259" s="218"/>
      <c r="H259" s="221">
        <v>8</v>
      </c>
      <c r="I259" s="218"/>
      <c r="J259" s="218"/>
      <c r="K259" s="218"/>
      <c r="L259" s="222"/>
      <c r="M259" s="223"/>
      <c r="N259" s="224"/>
      <c r="O259" s="224"/>
      <c r="P259" s="224"/>
      <c r="Q259" s="224"/>
      <c r="R259" s="224"/>
      <c r="S259" s="224"/>
      <c r="T259" s="225"/>
      <c r="AT259" s="226" t="s">
        <v>175</v>
      </c>
      <c r="AU259" s="226" t="s">
        <v>6</v>
      </c>
      <c r="AV259" s="14" t="s">
        <v>84</v>
      </c>
      <c r="AW259" s="14" t="s">
        <v>32</v>
      </c>
      <c r="AX259" s="14" t="s">
        <v>76</v>
      </c>
      <c r="AY259" s="226" t="s">
        <v>166</v>
      </c>
    </row>
    <row r="260" spans="2:51" s="15" customFormat="1" ht="11.25">
      <c r="B260" s="227"/>
      <c r="C260" s="228"/>
      <c r="D260" s="209" t="s">
        <v>175</v>
      </c>
      <c r="E260" s="229" t="s">
        <v>1</v>
      </c>
      <c r="F260" s="230" t="s">
        <v>178</v>
      </c>
      <c r="G260" s="228"/>
      <c r="H260" s="231">
        <v>8</v>
      </c>
      <c r="I260" s="228"/>
      <c r="J260" s="228"/>
      <c r="K260" s="228"/>
      <c r="L260" s="232"/>
      <c r="M260" s="233"/>
      <c r="N260" s="234"/>
      <c r="O260" s="234"/>
      <c r="P260" s="234"/>
      <c r="Q260" s="234"/>
      <c r="R260" s="234"/>
      <c r="S260" s="234"/>
      <c r="T260" s="235"/>
      <c r="AT260" s="236" t="s">
        <v>175</v>
      </c>
      <c r="AU260" s="236" t="s">
        <v>6</v>
      </c>
      <c r="AV260" s="15" t="s">
        <v>173</v>
      </c>
      <c r="AW260" s="15" t="s">
        <v>32</v>
      </c>
      <c r="AX260" s="15" t="s">
        <v>6</v>
      </c>
      <c r="AY260" s="236" t="s">
        <v>166</v>
      </c>
    </row>
    <row r="261" spans="2:63" s="12" customFormat="1" ht="25.9" customHeight="1">
      <c r="B261" s="179"/>
      <c r="C261" s="180"/>
      <c r="D261" s="181" t="s">
        <v>75</v>
      </c>
      <c r="E261" s="182" t="s">
        <v>675</v>
      </c>
      <c r="F261" s="182" t="s">
        <v>676</v>
      </c>
      <c r="G261" s="180"/>
      <c r="H261" s="180"/>
      <c r="I261" s="180"/>
      <c r="J261" s="183">
        <f>BK261</f>
        <v>41353.71</v>
      </c>
      <c r="K261" s="180"/>
      <c r="L261" s="184"/>
      <c r="M261" s="185"/>
      <c r="N261" s="186"/>
      <c r="O261" s="186"/>
      <c r="P261" s="187">
        <f>SUM(P262:P270)</f>
        <v>0</v>
      </c>
      <c r="Q261" s="186"/>
      <c r="R261" s="187">
        <f>SUM(R262:R270)</f>
        <v>0</v>
      </c>
      <c r="S261" s="186"/>
      <c r="T261" s="188">
        <f>SUM(T262:T270)</f>
        <v>0</v>
      </c>
      <c r="AR261" s="189" t="s">
        <v>6</v>
      </c>
      <c r="AT261" s="190" t="s">
        <v>75</v>
      </c>
      <c r="AU261" s="190" t="s">
        <v>76</v>
      </c>
      <c r="AY261" s="189" t="s">
        <v>166</v>
      </c>
      <c r="BK261" s="191">
        <f>SUM(BK262:BK270)</f>
        <v>41353.71</v>
      </c>
    </row>
    <row r="262" spans="1:65" s="2" customFormat="1" ht="16.5" customHeight="1">
      <c r="A262" s="31"/>
      <c r="B262" s="32"/>
      <c r="C262" s="194" t="s">
        <v>358</v>
      </c>
      <c r="D262" s="194" t="s">
        <v>169</v>
      </c>
      <c r="E262" s="195" t="s">
        <v>677</v>
      </c>
      <c r="F262" s="196" t="s">
        <v>678</v>
      </c>
      <c r="G262" s="197" t="s">
        <v>679</v>
      </c>
      <c r="H262" s="198">
        <v>160</v>
      </c>
      <c r="I262" s="199">
        <v>26</v>
      </c>
      <c r="J262" s="199">
        <f aca="true" t="shared" si="0" ref="J262:J270">ROUND(I262*H262,2)</f>
        <v>4160</v>
      </c>
      <c r="K262" s="200"/>
      <c r="L262" s="36"/>
      <c r="M262" s="201" t="s">
        <v>1</v>
      </c>
      <c r="N262" s="202" t="s">
        <v>41</v>
      </c>
      <c r="O262" s="203">
        <v>0</v>
      </c>
      <c r="P262" s="203">
        <f aca="true" t="shared" si="1" ref="P262:P270">O262*H262</f>
        <v>0</v>
      </c>
      <c r="Q262" s="203">
        <v>0</v>
      </c>
      <c r="R262" s="203">
        <f aca="true" t="shared" si="2" ref="R262:R270">Q262*H262</f>
        <v>0</v>
      </c>
      <c r="S262" s="203">
        <v>0</v>
      </c>
      <c r="T262" s="204">
        <f aca="true" t="shared" si="3" ref="T262:T270">S262*H262</f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205" t="s">
        <v>173</v>
      </c>
      <c r="AT262" s="205" t="s">
        <v>169</v>
      </c>
      <c r="AU262" s="205" t="s">
        <v>6</v>
      </c>
      <c r="AY262" s="17" t="s">
        <v>166</v>
      </c>
      <c r="BE262" s="206">
        <f aca="true" t="shared" si="4" ref="BE262:BE270">IF(N262="základní",J262,0)</f>
        <v>4160</v>
      </c>
      <c r="BF262" s="206">
        <f aca="true" t="shared" si="5" ref="BF262:BF270">IF(N262="snížená",J262,0)</f>
        <v>0</v>
      </c>
      <c r="BG262" s="206">
        <f aca="true" t="shared" si="6" ref="BG262:BG270">IF(N262="zákl. přenesená",J262,0)</f>
        <v>0</v>
      </c>
      <c r="BH262" s="206">
        <f aca="true" t="shared" si="7" ref="BH262:BH270">IF(N262="sníž. přenesená",J262,0)</f>
        <v>0</v>
      </c>
      <c r="BI262" s="206">
        <f aca="true" t="shared" si="8" ref="BI262:BI270">IF(N262="nulová",J262,0)</f>
        <v>0</v>
      </c>
      <c r="BJ262" s="17" t="s">
        <v>6</v>
      </c>
      <c r="BK262" s="206">
        <f aca="true" t="shared" si="9" ref="BK262:BK270">ROUND(I262*H262,2)</f>
        <v>4160</v>
      </c>
      <c r="BL262" s="17" t="s">
        <v>173</v>
      </c>
      <c r="BM262" s="205" t="s">
        <v>680</v>
      </c>
    </row>
    <row r="263" spans="1:65" s="2" customFormat="1" ht="16.5" customHeight="1">
      <c r="A263" s="31"/>
      <c r="B263" s="32"/>
      <c r="C263" s="194" t="s">
        <v>364</v>
      </c>
      <c r="D263" s="194" t="s">
        <v>169</v>
      </c>
      <c r="E263" s="195" t="s">
        <v>681</v>
      </c>
      <c r="F263" s="196" t="s">
        <v>682</v>
      </c>
      <c r="G263" s="197" t="s">
        <v>611</v>
      </c>
      <c r="H263" s="198">
        <v>24</v>
      </c>
      <c r="I263" s="199">
        <v>200</v>
      </c>
      <c r="J263" s="199">
        <f t="shared" si="0"/>
        <v>4800</v>
      </c>
      <c r="K263" s="200"/>
      <c r="L263" s="36"/>
      <c r="M263" s="201" t="s">
        <v>1</v>
      </c>
      <c r="N263" s="202" t="s">
        <v>41</v>
      </c>
      <c r="O263" s="203">
        <v>0</v>
      </c>
      <c r="P263" s="203">
        <f t="shared" si="1"/>
        <v>0</v>
      </c>
      <c r="Q263" s="203">
        <v>0</v>
      </c>
      <c r="R263" s="203">
        <f t="shared" si="2"/>
        <v>0</v>
      </c>
      <c r="S263" s="203">
        <v>0</v>
      </c>
      <c r="T263" s="204">
        <f t="shared" si="3"/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205" t="s">
        <v>173</v>
      </c>
      <c r="AT263" s="205" t="s">
        <v>169</v>
      </c>
      <c r="AU263" s="205" t="s">
        <v>6</v>
      </c>
      <c r="AY263" s="17" t="s">
        <v>166</v>
      </c>
      <c r="BE263" s="206">
        <f t="shared" si="4"/>
        <v>4800</v>
      </c>
      <c r="BF263" s="206">
        <f t="shared" si="5"/>
        <v>0</v>
      </c>
      <c r="BG263" s="206">
        <f t="shared" si="6"/>
        <v>0</v>
      </c>
      <c r="BH263" s="206">
        <f t="shared" si="7"/>
        <v>0</v>
      </c>
      <c r="BI263" s="206">
        <f t="shared" si="8"/>
        <v>0</v>
      </c>
      <c r="BJ263" s="17" t="s">
        <v>6</v>
      </c>
      <c r="BK263" s="206">
        <f t="shared" si="9"/>
        <v>4800</v>
      </c>
      <c r="BL263" s="17" t="s">
        <v>173</v>
      </c>
      <c r="BM263" s="205" t="s">
        <v>683</v>
      </c>
    </row>
    <row r="264" spans="1:65" s="2" customFormat="1" ht="33" customHeight="1">
      <c r="A264" s="31"/>
      <c r="B264" s="32"/>
      <c r="C264" s="194" t="s">
        <v>369</v>
      </c>
      <c r="D264" s="194" t="s">
        <v>169</v>
      </c>
      <c r="E264" s="195" t="s">
        <v>684</v>
      </c>
      <c r="F264" s="196" t="s">
        <v>685</v>
      </c>
      <c r="G264" s="197" t="s">
        <v>611</v>
      </c>
      <c r="H264" s="198">
        <v>40</v>
      </c>
      <c r="I264" s="199">
        <v>250</v>
      </c>
      <c r="J264" s="199">
        <f t="shared" si="0"/>
        <v>10000</v>
      </c>
      <c r="K264" s="200"/>
      <c r="L264" s="36"/>
      <c r="M264" s="201" t="s">
        <v>1</v>
      </c>
      <c r="N264" s="202" t="s">
        <v>41</v>
      </c>
      <c r="O264" s="203">
        <v>0</v>
      </c>
      <c r="P264" s="203">
        <f t="shared" si="1"/>
        <v>0</v>
      </c>
      <c r="Q264" s="203">
        <v>0</v>
      </c>
      <c r="R264" s="203">
        <f t="shared" si="2"/>
        <v>0</v>
      </c>
      <c r="S264" s="203">
        <v>0</v>
      </c>
      <c r="T264" s="204">
        <f t="shared" si="3"/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205" t="s">
        <v>173</v>
      </c>
      <c r="AT264" s="205" t="s">
        <v>169</v>
      </c>
      <c r="AU264" s="205" t="s">
        <v>6</v>
      </c>
      <c r="AY264" s="17" t="s">
        <v>166</v>
      </c>
      <c r="BE264" s="206">
        <f t="shared" si="4"/>
        <v>10000</v>
      </c>
      <c r="BF264" s="206">
        <f t="shared" si="5"/>
        <v>0</v>
      </c>
      <c r="BG264" s="206">
        <f t="shared" si="6"/>
        <v>0</v>
      </c>
      <c r="BH264" s="206">
        <f t="shared" si="7"/>
        <v>0</v>
      </c>
      <c r="BI264" s="206">
        <f t="shared" si="8"/>
        <v>0</v>
      </c>
      <c r="BJ264" s="17" t="s">
        <v>6</v>
      </c>
      <c r="BK264" s="206">
        <f t="shared" si="9"/>
        <v>10000</v>
      </c>
      <c r="BL264" s="17" t="s">
        <v>173</v>
      </c>
      <c r="BM264" s="205" t="s">
        <v>686</v>
      </c>
    </row>
    <row r="265" spans="1:65" s="2" customFormat="1" ht="21.75" customHeight="1">
      <c r="A265" s="31"/>
      <c r="B265" s="32"/>
      <c r="C265" s="194" t="s">
        <v>373</v>
      </c>
      <c r="D265" s="194" t="s">
        <v>169</v>
      </c>
      <c r="E265" s="195" t="s">
        <v>687</v>
      </c>
      <c r="F265" s="196" t="s">
        <v>688</v>
      </c>
      <c r="G265" s="197" t="s">
        <v>183</v>
      </c>
      <c r="H265" s="198">
        <v>2</v>
      </c>
      <c r="I265" s="199">
        <v>1000</v>
      </c>
      <c r="J265" s="199">
        <f t="shared" si="0"/>
        <v>2000</v>
      </c>
      <c r="K265" s="200"/>
      <c r="L265" s="36"/>
      <c r="M265" s="201" t="s">
        <v>1</v>
      </c>
      <c r="N265" s="202" t="s">
        <v>41</v>
      </c>
      <c r="O265" s="203">
        <v>0</v>
      </c>
      <c r="P265" s="203">
        <f t="shared" si="1"/>
        <v>0</v>
      </c>
      <c r="Q265" s="203">
        <v>0</v>
      </c>
      <c r="R265" s="203">
        <f t="shared" si="2"/>
        <v>0</v>
      </c>
      <c r="S265" s="203">
        <v>0</v>
      </c>
      <c r="T265" s="204">
        <f t="shared" si="3"/>
        <v>0</v>
      </c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205" t="s">
        <v>173</v>
      </c>
      <c r="AT265" s="205" t="s">
        <v>169</v>
      </c>
      <c r="AU265" s="205" t="s">
        <v>6</v>
      </c>
      <c r="AY265" s="17" t="s">
        <v>166</v>
      </c>
      <c r="BE265" s="206">
        <f t="shared" si="4"/>
        <v>2000</v>
      </c>
      <c r="BF265" s="206">
        <f t="shared" si="5"/>
        <v>0</v>
      </c>
      <c r="BG265" s="206">
        <f t="shared" si="6"/>
        <v>0</v>
      </c>
      <c r="BH265" s="206">
        <f t="shared" si="7"/>
        <v>0</v>
      </c>
      <c r="BI265" s="206">
        <f t="shared" si="8"/>
        <v>0</v>
      </c>
      <c r="BJ265" s="17" t="s">
        <v>6</v>
      </c>
      <c r="BK265" s="206">
        <f t="shared" si="9"/>
        <v>2000</v>
      </c>
      <c r="BL265" s="17" t="s">
        <v>173</v>
      </c>
      <c r="BM265" s="205" t="s">
        <v>689</v>
      </c>
    </row>
    <row r="266" spans="1:65" s="2" customFormat="1" ht="21.75" customHeight="1">
      <c r="A266" s="31"/>
      <c r="B266" s="32"/>
      <c r="C266" s="194" t="s">
        <v>379</v>
      </c>
      <c r="D266" s="194" t="s">
        <v>169</v>
      </c>
      <c r="E266" s="195" t="s">
        <v>690</v>
      </c>
      <c r="F266" s="196" t="s">
        <v>691</v>
      </c>
      <c r="G266" s="197" t="s">
        <v>183</v>
      </c>
      <c r="H266" s="198">
        <v>1</v>
      </c>
      <c r="I266" s="199">
        <v>4500</v>
      </c>
      <c r="J266" s="199">
        <f t="shared" si="0"/>
        <v>4500</v>
      </c>
      <c r="K266" s="200"/>
      <c r="L266" s="36"/>
      <c r="M266" s="201" t="s">
        <v>1</v>
      </c>
      <c r="N266" s="202" t="s">
        <v>41</v>
      </c>
      <c r="O266" s="203">
        <v>0</v>
      </c>
      <c r="P266" s="203">
        <f t="shared" si="1"/>
        <v>0</v>
      </c>
      <c r="Q266" s="203">
        <v>0</v>
      </c>
      <c r="R266" s="203">
        <f t="shared" si="2"/>
        <v>0</v>
      </c>
      <c r="S266" s="203">
        <v>0</v>
      </c>
      <c r="T266" s="204">
        <f t="shared" si="3"/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205" t="s">
        <v>173</v>
      </c>
      <c r="AT266" s="205" t="s">
        <v>169</v>
      </c>
      <c r="AU266" s="205" t="s">
        <v>6</v>
      </c>
      <c r="AY266" s="17" t="s">
        <v>166</v>
      </c>
      <c r="BE266" s="206">
        <f t="shared" si="4"/>
        <v>4500</v>
      </c>
      <c r="BF266" s="206">
        <f t="shared" si="5"/>
        <v>0</v>
      </c>
      <c r="BG266" s="206">
        <f t="shared" si="6"/>
        <v>0</v>
      </c>
      <c r="BH266" s="206">
        <f t="shared" si="7"/>
        <v>0</v>
      </c>
      <c r="BI266" s="206">
        <f t="shared" si="8"/>
        <v>0</v>
      </c>
      <c r="BJ266" s="17" t="s">
        <v>6</v>
      </c>
      <c r="BK266" s="206">
        <f t="shared" si="9"/>
        <v>4500</v>
      </c>
      <c r="BL266" s="17" t="s">
        <v>173</v>
      </c>
      <c r="BM266" s="205" t="s">
        <v>692</v>
      </c>
    </row>
    <row r="267" spans="1:65" s="2" customFormat="1" ht="16.5" customHeight="1">
      <c r="A267" s="31"/>
      <c r="B267" s="32"/>
      <c r="C267" s="194" t="s">
        <v>385</v>
      </c>
      <c r="D267" s="194" t="s">
        <v>169</v>
      </c>
      <c r="E267" s="195" t="s">
        <v>693</v>
      </c>
      <c r="F267" s="196" t="s">
        <v>694</v>
      </c>
      <c r="G267" s="197" t="s">
        <v>183</v>
      </c>
      <c r="H267" s="198">
        <v>1</v>
      </c>
      <c r="I267" s="199">
        <v>1</v>
      </c>
      <c r="J267" s="199">
        <f t="shared" si="0"/>
        <v>1</v>
      </c>
      <c r="K267" s="200"/>
      <c r="L267" s="36"/>
      <c r="M267" s="201" t="s">
        <v>1</v>
      </c>
      <c r="N267" s="202" t="s">
        <v>41</v>
      </c>
      <c r="O267" s="203">
        <v>0</v>
      </c>
      <c r="P267" s="203">
        <f t="shared" si="1"/>
        <v>0</v>
      </c>
      <c r="Q267" s="203">
        <v>0</v>
      </c>
      <c r="R267" s="203">
        <f t="shared" si="2"/>
        <v>0</v>
      </c>
      <c r="S267" s="203">
        <v>0</v>
      </c>
      <c r="T267" s="204">
        <f t="shared" si="3"/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205" t="s">
        <v>173</v>
      </c>
      <c r="AT267" s="205" t="s">
        <v>169</v>
      </c>
      <c r="AU267" s="205" t="s">
        <v>6</v>
      </c>
      <c r="AY267" s="17" t="s">
        <v>166</v>
      </c>
      <c r="BE267" s="206">
        <f t="shared" si="4"/>
        <v>1</v>
      </c>
      <c r="BF267" s="206">
        <f t="shared" si="5"/>
        <v>0</v>
      </c>
      <c r="BG267" s="206">
        <f t="shared" si="6"/>
        <v>0</v>
      </c>
      <c r="BH267" s="206">
        <f t="shared" si="7"/>
        <v>0</v>
      </c>
      <c r="BI267" s="206">
        <f t="shared" si="8"/>
        <v>0</v>
      </c>
      <c r="BJ267" s="17" t="s">
        <v>6</v>
      </c>
      <c r="BK267" s="206">
        <f t="shared" si="9"/>
        <v>1</v>
      </c>
      <c r="BL267" s="17" t="s">
        <v>173</v>
      </c>
      <c r="BM267" s="205" t="s">
        <v>695</v>
      </c>
    </row>
    <row r="268" spans="1:65" s="2" customFormat="1" ht="16.5" customHeight="1">
      <c r="A268" s="31"/>
      <c r="B268" s="32"/>
      <c r="C268" s="194" t="s">
        <v>390</v>
      </c>
      <c r="D268" s="194" t="s">
        <v>169</v>
      </c>
      <c r="E268" s="195" t="s">
        <v>696</v>
      </c>
      <c r="F268" s="196" t="s">
        <v>697</v>
      </c>
      <c r="G268" s="197" t="s">
        <v>183</v>
      </c>
      <c r="H268" s="198">
        <v>1</v>
      </c>
      <c r="I268" s="199">
        <v>1</v>
      </c>
      <c r="J268" s="199">
        <f t="shared" si="0"/>
        <v>1</v>
      </c>
      <c r="K268" s="200"/>
      <c r="L268" s="36"/>
      <c r="M268" s="201" t="s">
        <v>1</v>
      </c>
      <c r="N268" s="202" t="s">
        <v>41</v>
      </c>
      <c r="O268" s="203">
        <v>0</v>
      </c>
      <c r="P268" s="203">
        <f t="shared" si="1"/>
        <v>0</v>
      </c>
      <c r="Q268" s="203">
        <v>0</v>
      </c>
      <c r="R268" s="203">
        <f t="shared" si="2"/>
        <v>0</v>
      </c>
      <c r="S268" s="203">
        <v>0</v>
      </c>
      <c r="T268" s="204">
        <f t="shared" si="3"/>
        <v>0</v>
      </c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205" t="s">
        <v>173</v>
      </c>
      <c r="AT268" s="205" t="s">
        <v>169</v>
      </c>
      <c r="AU268" s="205" t="s">
        <v>6</v>
      </c>
      <c r="AY268" s="17" t="s">
        <v>166</v>
      </c>
      <c r="BE268" s="206">
        <f t="shared" si="4"/>
        <v>1</v>
      </c>
      <c r="BF268" s="206">
        <f t="shared" si="5"/>
        <v>0</v>
      </c>
      <c r="BG268" s="206">
        <f t="shared" si="6"/>
        <v>0</v>
      </c>
      <c r="BH268" s="206">
        <f t="shared" si="7"/>
        <v>0</v>
      </c>
      <c r="BI268" s="206">
        <f t="shared" si="8"/>
        <v>0</v>
      </c>
      <c r="BJ268" s="17" t="s">
        <v>6</v>
      </c>
      <c r="BK268" s="206">
        <f t="shared" si="9"/>
        <v>1</v>
      </c>
      <c r="BL268" s="17" t="s">
        <v>173</v>
      </c>
      <c r="BM268" s="205" t="s">
        <v>698</v>
      </c>
    </row>
    <row r="269" spans="1:65" s="2" customFormat="1" ht="16.5" customHeight="1">
      <c r="A269" s="31"/>
      <c r="B269" s="32"/>
      <c r="C269" s="194" t="s">
        <v>396</v>
      </c>
      <c r="D269" s="194" t="s">
        <v>169</v>
      </c>
      <c r="E269" s="195" t="s">
        <v>699</v>
      </c>
      <c r="F269" s="196" t="s">
        <v>700</v>
      </c>
      <c r="G269" s="197" t="s">
        <v>611</v>
      </c>
      <c r="H269" s="198">
        <v>12</v>
      </c>
      <c r="I269" s="199">
        <v>1</v>
      </c>
      <c r="J269" s="199">
        <f t="shared" si="0"/>
        <v>12</v>
      </c>
      <c r="K269" s="200"/>
      <c r="L269" s="36"/>
      <c r="M269" s="201" t="s">
        <v>1</v>
      </c>
      <c r="N269" s="202" t="s">
        <v>41</v>
      </c>
      <c r="O269" s="203">
        <v>0</v>
      </c>
      <c r="P269" s="203">
        <f t="shared" si="1"/>
        <v>0</v>
      </c>
      <c r="Q269" s="203">
        <v>0</v>
      </c>
      <c r="R269" s="203">
        <f t="shared" si="2"/>
        <v>0</v>
      </c>
      <c r="S269" s="203">
        <v>0</v>
      </c>
      <c r="T269" s="204">
        <f t="shared" si="3"/>
        <v>0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205" t="s">
        <v>173</v>
      </c>
      <c r="AT269" s="205" t="s">
        <v>169</v>
      </c>
      <c r="AU269" s="205" t="s">
        <v>6</v>
      </c>
      <c r="AY269" s="17" t="s">
        <v>166</v>
      </c>
      <c r="BE269" s="206">
        <f t="shared" si="4"/>
        <v>12</v>
      </c>
      <c r="BF269" s="206">
        <f t="shared" si="5"/>
        <v>0</v>
      </c>
      <c r="BG269" s="206">
        <f t="shared" si="6"/>
        <v>0</v>
      </c>
      <c r="BH269" s="206">
        <f t="shared" si="7"/>
        <v>0</v>
      </c>
      <c r="BI269" s="206">
        <f t="shared" si="8"/>
        <v>0</v>
      </c>
      <c r="BJ269" s="17" t="s">
        <v>6</v>
      </c>
      <c r="BK269" s="206">
        <f t="shared" si="9"/>
        <v>12</v>
      </c>
      <c r="BL269" s="17" t="s">
        <v>173</v>
      </c>
      <c r="BM269" s="205" t="s">
        <v>701</v>
      </c>
    </row>
    <row r="270" spans="1:65" s="2" customFormat="1" ht="16.5" customHeight="1">
      <c r="A270" s="31"/>
      <c r="B270" s="32"/>
      <c r="C270" s="194" t="s">
        <v>402</v>
      </c>
      <c r="D270" s="194" t="s">
        <v>169</v>
      </c>
      <c r="E270" s="195" t="s">
        <v>702</v>
      </c>
      <c r="F270" s="196" t="s">
        <v>703</v>
      </c>
      <c r="G270" s="197" t="s">
        <v>405</v>
      </c>
      <c r="H270" s="198">
        <v>7</v>
      </c>
      <c r="I270" s="199">
        <v>2268.53</v>
      </c>
      <c r="J270" s="199">
        <f t="shared" si="0"/>
        <v>15879.71</v>
      </c>
      <c r="K270" s="200"/>
      <c r="L270" s="36"/>
      <c r="M270" s="247" t="s">
        <v>1</v>
      </c>
      <c r="N270" s="248" t="s">
        <v>41</v>
      </c>
      <c r="O270" s="249">
        <v>0</v>
      </c>
      <c r="P270" s="249">
        <f t="shared" si="1"/>
        <v>0</v>
      </c>
      <c r="Q270" s="249">
        <v>0</v>
      </c>
      <c r="R270" s="249">
        <f t="shared" si="2"/>
        <v>0</v>
      </c>
      <c r="S270" s="249">
        <v>0</v>
      </c>
      <c r="T270" s="250">
        <f t="shared" si="3"/>
        <v>0</v>
      </c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R270" s="205" t="s">
        <v>173</v>
      </c>
      <c r="AT270" s="205" t="s">
        <v>169</v>
      </c>
      <c r="AU270" s="205" t="s">
        <v>6</v>
      </c>
      <c r="AY270" s="17" t="s">
        <v>166</v>
      </c>
      <c r="BE270" s="206">
        <f t="shared" si="4"/>
        <v>15879.71</v>
      </c>
      <c r="BF270" s="206">
        <f t="shared" si="5"/>
        <v>0</v>
      </c>
      <c r="BG270" s="206">
        <f t="shared" si="6"/>
        <v>0</v>
      </c>
      <c r="BH270" s="206">
        <f t="shared" si="7"/>
        <v>0</v>
      </c>
      <c r="BI270" s="206">
        <f t="shared" si="8"/>
        <v>0</v>
      </c>
      <c r="BJ270" s="17" t="s">
        <v>6</v>
      </c>
      <c r="BK270" s="206">
        <f t="shared" si="9"/>
        <v>15879.71</v>
      </c>
      <c r="BL270" s="17" t="s">
        <v>173</v>
      </c>
      <c r="BM270" s="205" t="s">
        <v>704</v>
      </c>
    </row>
    <row r="271" spans="1:31" s="2" customFormat="1" ht="6.95" customHeight="1">
      <c r="A271" s="31"/>
      <c r="B271" s="51"/>
      <c r="C271" s="52"/>
      <c r="D271" s="52"/>
      <c r="E271" s="52"/>
      <c r="F271" s="52"/>
      <c r="G271" s="52"/>
      <c r="H271" s="52"/>
      <c r="I271" s="52"/>
      <c r="J271" s="52"/>
      <c r="K271" s="52"/>
      <c r="L271" s="36"/>
      <c r="M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</row>
  </sheetData>
  <sheetProtection algorithmName="SHA-512" hashValue="66aiBsXkviYKfbs+KOBRJY/yq0QmGl9kaleMuQcTRNDHJsOh6IYs4PPlg3LU9xN3O4NfB7jq60l7BSLqXe39BA==" saltValue="X6KP48T0lLp4xRmgNUNgSwYbLZtyYGfkDBSseAFqZqy9qfxj6cqoDFfDyLQZOX4XYuw5TD8cLFx6gDyI/y9XKw==" spinCount="100000" sheet="1" objects="1" scenarios="1" formatColumns="0" formatRows="0" autoFilter="0"/>
  <autoFilter ref="C127:K270"/>
  <mergeCells count="11">
    <mergeCell ref="L2:V2"/>
    <mergeCell ref="E87:H87"/>
    <mergeCell ref="E89:H89"/>
    <mergeCell ref="E116:H116"/>
    <mergeCell ref="E118:H118"/>
    <mergeCell ref="E120:H120"/>
    <mergeCell ref="E7:H7"/>
    <mergeCell ref="E9:H9"/>
    <mergeCell ref="E11:H11"/>
    <mergeCell ref="E29:H29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2"/>
    </row>
    <row r="2" spans="12:46" s="1" customFormat="1" ht="36.95" customHeight="1"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AT2" s="17" t="s">
        <v>98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20"/>
      <c r="AT3" s="17" t="s">
        <v>84</v>
      </c>
    </row>
    <row r="4" spans="2:46" s="1" customFormat="1" ht="24.95" customHeight="1">
      <c r="B4" s="20"/>
      <c r="D4" s="114" t="s">
        <v>118</v>
      </c>
      <c r="L4" s="20"/>
      <c r="M4" s="115" t="s">
        <v>11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6" t="s">
        <v>15</v>
      </c>
      <c r="L6" s="20"/>
    </row>
    <row r="7" spans="2:12" s="1" customFormat="1" ht="16.5" customHeight="1">
      <c r="B7" s="20"/>
      <c r="E7" s="294" t="str">
        <f>'Rekapitulace stavby'!K6</f>
        <v>Nemocnice Cheb, 2 izolační boxy v oddělení JIP Interna</v>
      </c>
      <c r="F7" s="295"/>
      <c r="G7" s="295"/>
      <c r="H7" s="295"/>
      <c r="L7" s="20"/>
    </row>
    <row r="8" spans="2:12" s="1" customFormat="1" ht="12" customHeight="1">
      <c r="B8" s="20"/>
      <c r="D8" s="116" t="s">
        <v>119</v>
      </c>
      <c r="L8" s="20"/>
    </row>
    <row r="9" spans="1:31" s="2" customFormat="1" ht="16.5" customHeight="1">
      <c r="A9" s="31"/>
      <c r="B9" s="36"/>
      <c r="C9" s="31"/>
      <c r="D9" s="31"/>
      <c r="E9" s="294" t="s">
        <v>120</v>
      </c>
      <c r="F9" s="296"/>
      <c r="G9" s="296"/>
      <c r="H9" s="296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16" t="s">
        <v>121</v>
      </c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6.5" customHeight="1">
      <c r="A11" s="31"/>
      <c r="B11" s="36"/>
      <c r="C11" s="31"/>
      <c r="D11" s="31"/>
      <c r="E11" s="297" t="s">
        <v>705</v>
      </c>
      <c r="F11" s="296"/>
      <c r="G11" s="296"/>
      <c r="H11" s="296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1.25">
      <c r="A12" s="31"/>
      <c r="B12" s="36"/>
      <c r="C12" s="31"/>
      <c r="D12" s="31"/>
      <c r="E12" s="31"/>
      <c r="F12" s="31"/>
      <c r="G12" s="31"/>
      <c r="H12" s="31"/>
      <c r="I12" s="31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2" customHeight="1">
      <c r="A13" s="31"/>
      <c r="B13" s="36"/>
      <c r="C13" s="31"/>
      <c r="D13" s="116" t="s">
        <v>17</v>
      </c>
      <c r="E13" s="31"/>
      <c r="F13" s="107" t="s">
        <v>1</v>
      </c>
      <c r="G13" s="31"/>
      <c r="H13" s="31"/>
      <c r="I13" s="116" t="s">
        <v>18</v>
      </c>
      <c r="J13" s="107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16" t="s">
        <v>19</v>
      </c>
      <c r="E14" s="31"/>
      <c r="F14" s="107" t="s">
        <v>14</v>
      </c>
      <c r="G14" s="31"/>
      <c r="H14" s="31"/>
      <c r="I14" s="116" t="s">
        <v>20</v>
      </c>
      <c r="J14" s="117" t="str">
        <f>'Rekapitulace stavby'!AN8</f>
        <v>29. 3. 2021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0.9" customHeight="1">
      <c r="A15" s="31"/>
      <c r="B15" s="36"/>
      <c r="C15" s="31"/>
      <c r="D15" s="31"/>
      <c r="E15" s="31"/>
      <c r="F15" s="31"/>
      <c r="G15" s="31"/>
      <c r="H15" s="31"/>
      <c r="I15" s="31"/>
      <c r="J15" s="31"/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2" customHeight="1">
      <c r="A16" s="31"/>
      <c r="B16" s="36"/>
      <c r="C16" s="31"/>
      <c r="D16" s="116" t="s">
        <v>22</v>
      </c>
      <c r="E16" s="31"/>
      <c r="F16" s="31"/>
      <c r="G16" s="31"/>
      <c r="H16" s="31"/>
      <c r="I16" s="116" t="s">
        <v>23</v>
      </c>
      <c r="J16" s="107" t="s">
        <v>1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">
        <v>24</v>
      </c>
      <c r="F17" s="31"/>
      <c r="G17" s="31"/>
      <c r="H17" s="31"/>
      <c r="I17" s="116" t="s">
        <v>25</v>
      </c>
      <c r="J17" s="107" t="s">
        <v>1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31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6" t="s">
        <v>26</v>
      </c>
      <c r="E19" s="31"/>
      <c r="F19" s="31"/>
      <c r="G19" s="31"/>
      <c r="H19" s="31"/>
      <c r="I19" s="116" t="s">
        <v>23</v>
      </c>
      <c r="J19" s="107" t="s">
        <v>27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107" t="s">
        <v>28</v>
      </c>
      <c r="F20" s="31"/>
      <c r="G20" s="31"/>
      <c r="H20" s="31"/>
      <c r="I20" s="116" t="s">
        <v>25</v>
      </c>
      <c r="J20" s="107" t="s">
        <v>29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31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6" t="s">
        <v>30</v>
      </c>
      <c r="E22" s="31"/>
      <c r="F22" s="31"/>
      <c r="G22" s="31"/>
      <c r="H22" s="31"/>
      <c r="I22" s="116" t="s">
        <v>23</v>
      </c>
      <c r="J22" s="107" t="s">
        <v>1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">
        <v>31</v>
      </c>
      <c r="F23" s="31"/>
      <c r="G23" s="31"/>
      <c r="H23" s="31"/>
      <c r="I23" s="116" t="s">
        <v>25</v>
      </c>
      <c r="J23" s="107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6" t="s">
        <v>33</v>
      </c>
      <c r="E25" s="31"/>
      <c r="F25" s="31"/>
      <c r="G25" s="31"/>
      <c r="H25" s="31"/>
      <c r="I25" s="116" t="s">
        <v>23</v>
      </c>
      <c r="J25" s="107" t="s">
        <v>1</v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">
        <v>706</v>
      </c>
      <c r="F26" s="31"/>
      <c r="G26" s="31"/>
      <c r="H26" s="31"/>
      <c r="I26" s="116" t="s">
        <v>25</v>
      </c>
      <c r="J26" s="107" t="s">
        <v>1</v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31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6" t="s">
        <v>35</v>
      </c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18"/>
      <c r="B29" s="119"/>
      <c r="C29" s="118"/>
      <c r="D29" s="118"/>
      <c r="E29" s="298" t="s">
        <v>1</v>
      </c>
      <c r="F29" s="298"/>
      <c r="G29" s="298"/>
      <c r="H29" s="298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31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1"/>
      <c r="E31" s="121"/>
      <c r="F31" s="121"/>
      <c r="G31" s="121"/>
      <c r="H31" s="121"/>
      <c r="I31" s="121"/>
      <c r="J31" s="121"/>
      <c r="K31" s="12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107" t="s">
        <v>123</v>
      </c>
      <c r="E32" s="31"/>
      <c r="F32" s="31"/>
      <c r="G32" s="31"/>
      <c r="H32" s="31"/>
      <c r="I32" s="31"/>
      <c r="J32" s="122">
        <f>J98</f>
        <v>350445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3" t="s">
        <v>124</v>
      </c>
      <c r="E33" s="31"/>
      <c r="F33" s="31"/>
      <c r="G33" s="31"/>
      <c r="H33" s="31"/>
      <c r="I33" s="31"/>
      <c r="J33" s="122">
        <f>J106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25.35" customHeight="1">
      <c r="A34" s="31"/>
      <c r="B34" s="36"/>
      <c r="C34" s="31"/>
      <c r="D34" s="124" t="s">
        <v>36</v>
      </c>
      <c r="E34" s="31"/>
      <c r="F34" s="31"/>
      <c r="G34" s="31"/>
      <c r="H34" s="31"/>
      <c r="I34" s="31"/>
      <c r="J34" s="125">
        <f>ROUND(J32+J33,2)</f>
        <v>350445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6.95" customHeight="1">
      <c r="A35" s="31"/>
      <c r="B35" s="36"/>
      <c r="C35" s="31"/>
      <c r="D35" s="121"/>
      <c r="E35" s="121"/>
      <c r="F35" s="121"/>
      <c r="G35" s="121"/>
      <c r="H35" s="121"/>
      <c r="I35" s="121"/>
      <c r="J35" s="121"/>
      <c r="K35" s="12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31"/>
      <c r="F36" s="126" t="s">
        <v>38</v>
      </c>
      <c r="G36" s="31"/>
      <c r="H36" s="31"/>
      <c r="I36" s="126" t="s">
        <v>37</v>
      </c>
      <c r="J36" s="126" t="s">
        <v>39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>
      <c r="A37" s="31"/>
      <c r="B37" s="36"/>
      <c r="C37" s="31"/>
      <c r="D37" s="127" t="s">
        <v>40</v>
      </c>
      <c r="E37" s="116" t="s">
        <v>41</v>
      </c>
      <c r="F37" s="128">
        <f>ROUND((SUM(BE106:BE107)+SUM(BE129:BE200)),2)</f>
        <v>350445</v>
      </c>
      <c r="G37" s="31"/>
      <c r="H37" s="31"/>
      <c r="I37" s="129">
        <v>0.21</v>
      </c>
      <c r="J37" s="128">
        <f>ROUND(((SUM(BE106:BE107)+SUM(BE129:BE200))*I37),2)</f>
        <v>73593.45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6"/>
      <c r="C38" s="31"/>
      <c r="D38" s="31"/>
      <c r="E38" s="116" t="s">
        <v>42</v>
      </c>
      <c r="F38" s="128">
        <f>ROUND((SUM(BF106:BF107)+SUM(BF129:BF200)),2)</f>
        <v>0</v>
      </c>
      <c r="G38" s="31"/>
      <c r="H38" s="31"/>
      <c r="I38" s="129">
        <v>0.15</v>
      </c>
      <c r="J38" s="128">
        <f>ROUND(((SUM(BF106:BF107)+SUM(BF129:BF200))*I38),2)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customHeight="1" hidden="1">
      <c r="A39" s="31"/>
      <c r="B39" s="36"/>
      <c r="C39" s="31"/>
      <c r="D39" s="31"/>
      <c r="E39" s="116" t="s">
        <v>43</v>
      </c>
      <c r="F39" s="128">
        <f>ROUND((SUM(BG106:BG107)+SUM(BG129:BG200)),2)</f>
        <v>0</v>
      </c>
      <c r="G39" s="31"/>
      <c r="H39" s="31"/>
      <c r="I39" s="129">
        <v>0.21</v>
      </c>
      <c r="J39" s="128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 hidden="1">
      <c r="A40" s="31"/>
      <c r="B40" s="36"/>
      <c r="C40" s="31"/>
      <c r="D40" s="31"/>
      <c r="E40" s="116" t="s">
        <v>44</v>
      </c>
      <c r="F40" s="128">
        <f>ROUND((SUM(BH106:BH107)+SUM(BH129:BH200)),2)</f>
        <v>0</v>
      </c>
      <c r="G40" s="31"/>
      <c r="H40" s="31"/>
      <c r="I40" s="129">
        <v>0.15</v>
      </c>
      <c r="J40" s="128">
        <f>0</f>
        <v>0</v>
      </c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14.45" customHeight="1" hidden="1">
      <c r="A41" s="31"/>
      <c r="B41" s="36"/>
      <c r="C41" s="31"/>
      <c r="D41" s="31"/>
      <c r="E41" s="116" t="s">
        <v>45</v>
      </c>
      <c r="F41" s="128">
        <f>ROUND((SUM(BI106:BI107)+SUM(BI129:BI200)),2)</f>
        <v>0</v>
      </c>
      <c r="G41" s="31"/>
      <c r="H41" s="31"/>
      <c r="I41" s="129">
        <v>0</v>
      </c>
      <c r="J41" s="128">
        <f>0</f>
        <v>0</v>
      </c>
      <c r="K41" s="31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6.95" customHeight="1">
      <c r="A42" s="31"/>
      <c r="B42" s="36"/>
      <c r="C42" s="31"/>
      <c r="D42" s="31"/>
      <c r="E42" s="31"/>
      <c r="F42" s="31"/>
      <c r="G42" s="31"/>
      <c r="H42" s="31"/>
      <c r="I42" s="31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2" customFormat="1" ht="25.35" customHeight="1">
      <c r="A43" s="31"/>
      <c r="B43" s="36"/>
      <c r="C43" s="130"/>
      <c r="D43" s="131" t="s">
        <v>46</v>
      </c>
      <c r="E43" s="132"/>
      <c r="F43" s="132"/>
      <c r="G43" s="133" t="s">
        <v>47</v>
      </c>
      <c r="H43" s="134" t="s">
        <v>48</v>
      </c>
      <c r="I43" s="132"/>
      <c r="J43" s="135">
        <f>SUM(J34:J41)</f>
        <v>424038.45</v>
      </c>
      <c r="K43" s="136"/>
      <c r="L43" s="48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s="2" customFormat="1" ht="14.45" customHeight="1">
      <c r="A44" s="31"/>
      <c r="B44" s="36"/>
      <c r="C44" s="31"/>
      <c r="D44" s="31"/>
      <c r="E44" s="31"/>
      <c r="F44" s="31"/>
      <c r="G44" s="31"/>
      <c r="H44" s="31"/>
      <c r="I44" s="31"/>
      <c r="J44" s="31"/>
      <c r="K44" s="31"/>
      <c r="L44" s="48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8"/>
      <c r="D50" s="137" t="s">
        <v>49</v>
      </c>
      <c r="E50" s="138"/>
      <c r="F50" s="138"/>
      <c r="G50" s="137" t="s">
        <v>50</v>
      </c>
      <c r="H50" s="138"/>
      <c r="I50" s="138"/>
      <c r="J50" s="138"/>
      <c r="K50" s="138"/>
      <c r="L50" s="4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1"/>
      <c r="B61" s="36"/>
      <c r="C61" s="31"/>
      <c r="D61" s="139" t="s">
        <v>51</v>
      </c>
      <c r="E61" s="140"/>
      <c r="F61" s="141" t="s">
        <v>52</v>
      </c>
      <c r="G61" s="139" t="s">
        <v>51</v>
      </c>
      <c r="H61" s="140"/>
      <c r="I61" s="140"/>
      <c r="J61" s="142" t="s">
        <v>52</v>
      </c>
      <c r="K61" s="140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1"/>
      <c r="B65" s="36"/>
      <c r="C65" s="31"/>
      <c r="D65" s="137" t="s">
        <v>53</v>
      </c>
      <c r="E65" s="143"/>
      <c r="F65" s="143"/>
      <c r="G65" s="137" t="s">
        <v>54</v>
      </c>
      <c r="H65" s="143"/>
      <c r="I65" s="143"/>
      <c r="J65" s="143"/>
      <c r="K65" s="143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1"/>
      <c r="B76" s="36"/>
      <c r="C76" s="31"/>
      <c r="D76" s="139" t="s">
        <v>51</v>
      </c>
      <c r="E76" s="140"/>
      <c r="F76" s="141" t="s">
        <v>52</v>
      </c>
      <c r="G76" s="139" t="s">
        <v>51</v>
      </c>
      <c r="H76" s="140"/>
      <c r="I76" s="140"/>
      <c r="J76" s="142" t="s">
        <v>52</v>
      </c>
      <c r="K76" s="140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3" t="s">
        <v>125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99" t="str">
        <f>E7</f>
        <v>Nemocnice Cheb, 2 izolační boxy v oddělení JIP Interna</v>
      </c>
      <c r="F85" s="300"/>
      <c r="G85" s="300"/>
      <c r="H85" s="300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2:12" s="1" customFormat="1" ht="12" customHeight="1">
      <c r="B86" s="21"/>
      <c r="C86" s="28" t="s">
        <v>119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1"/>
      <c r="B87" s="32"/>
      <c r="C87" s="33"/>
      <c r="D87" s="33"/>
      <c r="E87" s="299" t="s">
        <v>120</v>
      </c>
      <c r="F87" s="301"/>
      <c r="G87" s="301"/>
      <c r="H87" s="301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8" t="s">
        <v>121</v>
      </c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59" t="str">
        <f>E11</f>
        <v>D1_01_4d - Měření a regulace</v>
      </c>
      <c r="F89" s="301"/>
      <c r="G89" s="301"/>
      <c r="H89" s="301"/>
      <c r="I89" s="33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8" t="s">
        <v>19</v>
      </c>
      <c r="D91" s="33"/>
      <c r="E91" s="33"/>
      <c r="F91" s="26" t="str">
        <f>F14</f>
        <v>Cheb</v>
      </c>
      <c r="G91" s="33"/>
      <c r="H91" s="33"/>
      <c r="I91" s="28" t="s">
        <v>20</v>
      </c>
      <c r="J91" s="63" t="str">
        <f>IF(J14="","",J14)</f>
        <v>29. 3. 2021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25.7" customHeight="1">
      <c r="A93" s="31"/>
      <c r="B93" s="32"/>
      <c r="C93" s="28" t="s">
        <v>22</v>
      </c>
      <c r="D93" s="33"/>
      <c r="E93" s="33"/>
      <c r="F93" s="26" t="str">
        <f>E17</f>
        <v>Karlovarská krajská nemocnice a.s.</v>
      </c>
      <c r="G93" s="33"/>
      <c r="H93" s="33"/>
      <c r="I93" s="28" t="s">
        <v>30</v>
      </c>
      <c r="J93" s="29" t="str">
        <f>E23</f>
        <v>Penta Projekt s.r.o., Mrštíkova 12, Jihlava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8" t="s">
        <v>26</v>
      </c>
      <c r="D94" s="33"/>
      <c r="E94" s="33"/>
      <c r="F94" s="26" t="str">
        <f>IF(E20="","",E20)</f>
        <v>STASKO plus,spol. s r.o.,Rolavská 10,K.Vary</v>
      </c>
      <c r="G94" s="33"/>
      <c r="H94" s="33"/>
      <c r="I94" s="28" t="s">
        <v>33</v>
      </c>
      <c r="J94" s="29" t="str">
        <f>E26</f>
        <v>Luděk Berger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48" t="s">
        <v>126</v>
      </c>
      <c r="D96" s="149"/>
      <c r="E96" s="149"/>
      <c r="F96" s="149"/>
      <c r="G96" s="149"/>
      <c r="H96" s="149"/>
      <c r="I96" s="149"/>
      <c r="J96" s="150" t="s">
        <v>127</v>
      </c>
      <c r="K96" s="149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31" s="2" customFormat="1" ht="10.35" customHeight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51" t="s">
        <v>128</v>
      </c>
      <c r="D98" s="33"/>
      <c r="E98" s="33"/>
      <c r="F98" s="33"/>
      <c r="G98" s="33"/>
      <c r="H98" s="33"/>
      <c r="I98" s="33"/>
      <c r="J98" s="81">
        <f>J129</f>
        <v>350445</v>
      </c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7" t="s">
        <v>129</v>
      </c>
    </row>
    <row r="99" spans="2:12" s="9" customFormat="1" ht="24.95" customHeight="1">
      <c r="B99" s="152"/>
      <c r="C99" s="153"/>
      <c r="D99" s="154" t="s">
        <v>707</v>
      </c>
      <c r="E99" s="155"/>
      <c r="F99" s="155"/>
      <c r="G99" s="155"/>
      <c r="H99" s="155"/>
      <c r="I99" s="155"/>
      <c r="J99" s="156">
        <f>J130</f>
        <v>65236</v>
      </c>
      <c r="K99" s="153"/>
      <c r="L99" s="157"/>
    </row>
    <row r="100" spans="2:12" s="9" customFormat="1" ht="24.95" customHeight="1">
      <c r="B100" s="152"/>
      <c r="C100" s="153"/>
      <c r="D100" s="154" t="s">
        <v>708</v>
      </c>
      <c r="E100" s="155"/>
      <c r="F100" s="155"/>
      <c r="G100" s="155"/>
      <c r="H100" s="155"/>
      <c r="I100" s="155"/>
      <c r="J100" s="156">
        <f>J136</f>
        <v>105937</v>
      </c>
      <c r="K100" s="153"/>
      <c r="L100" s="157"/>
    </row>
    <row r="101" spans="2:12" s="9" customFormat="1" ht="24.95" customHeight="1">
      <c r="B101" s="152"/>
      <c r="C101" s="153"/>
      <c r="D101" s="154" t="s">
        <v>709</v>
      </c>
      <c r="E101" s="155"/>
      <c r="F101" s="155"/>
      <c r="G101" s="155"/>
      <c r="H101" s="155"/>
      <c r="I101" s="155"/>
      <c r="J101" s="156">
        <f>J153</f>
        <v>120</v>
      </c>
      <c r="K101" s="153"/>
      <c r="L101" s="157"/>
    </row>
    <row r="102" spans="2:12" s="9" customFormat="1" ht="24.95" customHeight="1">
      <c r="B102" s="152"/>
      <c r="C102" s="153"/>
      <c r="D102" s="154" t="s">
        <v>710</v>
      </c>
      <c r="E102" s="155"/>
      <c r="F102" s="155"/>
      <c r="G102" s="155"/>
      <c r="H102" s="155"/>
      <c r="I102" s="155"/>
      <c r="J102" s="156">
        <f>J155</f>
        <v>9030</v>
      </c>
      <c r="K102" s="153"/>
      <c r="L102" s="157"/>
    </row>
    <row r="103" spans="2:12" s="9" customFormat="1" ht="24.95" customHeight="1">
      <c r="B103" s="152"/>
      <c r="C103" s="153"/>
      <c r="D103" s="154" t="s">
        <v>711</v>
      </c>
      <c r="E103" s="155"/>
      <c r="F103" s="155"/>
      <c r="G103" s="155"/>
      <c r="H103" s="155"/>
      <c r="I103" s="155"/>
      <c r="J103" s="156">
        <f>J179</f>
        <v>170122</v>
      </c>
      <c r="K103" s="153"/>
      <c r="L103" s="157"/>
    </row>
    <row r="104" spans="1:31" s="2" customFormat="1" ht="21.75" customHeight="1">
      <c r="A104" s="31"/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6.95" customHeight="1">
      <c r="A105" s="31"/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29.25" customHeight="1">
      <c r="A106" s="31"/>
      <c r="B106" s="32"/>
      <c r="C106" s="151" t="s">
        <v>149</v>
      </c>
      <c r="D106" s="33"/>
      <c r="E106" s="33"/>
      <c r="F106" s="33"/>
      <c r="G106" s="33"/>
      <c r="H106" s="33"/>
      <c r="I106" s="33"/>
      <c r="J106" s="163">
        <v>0</v>
      </c>
      <c r="K106" s="33"/>
      <c r="L106" s="48"/>
      <c r="N106" s="164" t="s">
        <v>40</v>
      </c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18" customHeight="1">
      <c r="A107" s="31"/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29.25" customHeight="1">
      <c r="A108" s="31"/>
      <c r="B108" s="32"/>
      <c r="C108" s="165" t="s">
        <v>150</v>
      </c>
      <c r="D108" s="149"/>
      <c r="E108" s="149"/>
      <c r="F108" s="149"/>
      <c r="G108" s="149"/>
      <c r="H108" s="149"/>
      <c r="I108" s="149"/>
      <c r="J108" s="166">
        <f>ROUND(J98+J106,2)</f>
        <v>350445</v>
      </c>
      <c r="K108" s="149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5" customHeight="1">
      <c r="A109" s="31"/>
      <c r="B109" s="51"/>
      <c r="C109" s="52"/>
      <c r="D109" s="52"/>
      <c r="E109" s="52"/>
      <c r="F109" s="52"/>
      <c r="G109" s="52"/>
      <c r="H109" s="52"/>
      <c r="I109" s="52"/>
      <c r="J109" s="52"/>
      <c r="K109" s="52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3" spans="1:31" s="2" customFormat="1" ht="6.95" customHeight="1">
      <c r="A113" s="31"/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24.95" customHeight="1">
      <c r="A114" s="31"/>
      <c r="B114" s="32"/>
      <c r="C114" s="23" t="s">
        <v>151</v>
      </c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6.95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2" customHeight="1">
      <c r="A116" s="31"/>
      <c r="B116" s="32"/>
      <c r="C116" s="28" t="s">
        <v>15</v>
      </c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6.5" customHeight="1">
      <c r="A117" s="31"/>
      <c r="B117" s="32"/>
      <c r="C117" s="33"/>
      <c r="D117" s="33"/>
      <c r="E117" s="299" t="str">
        <f>E7</f>
        <v>Nemocnice Cheb, 2 izolační boxy v oddělení JIP Interna</v>
      </c>
      <c r="F117" s="300"/>
      <c r="G117" s="300"/>
      <c r="H117" s="300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2:12" s="1" customFormat="1" ht="12" customHeight="1">
      <c r="B118" s="21"/>
      <c r="C118" s="28" t="s">
        <v>119</v>
      </c>
      <c r="D118" s="22"/>
      <c r="E118" s="22"/>
      <c r="F118" s="22"/>
      <c r="G118" s="22"/>
      <c r="H118" s="22"/>
      <c r="I118" s="22"/>
      <c r="J118" s="22"/>
      <c r="K118" s="22"/>
      <c r="L118" s="20"/>
    </row>
    <row r="119" spans="1:31" s="2" customFormat="1" ht="16.5" customHeight="1">
      <c r="A119" s="31"/>
      <c r="B119" s="32"/>
      <c r="C119" s="33"/>
      <c r="D119" s="33"/>
      <c r="E119" s="299" t="s">
        <v>120</v>
      </c>
      <c r="F119" s="301"/>
      <c r="G119" s="301"/>
      <c r="H119" s="301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2" customHeight="1">
      <c r="A120" s="31"/>
      <c r="B120" s="32"/>
      <c r="C120" s="28" t="s">
        <v>121</v>
      </c>
      <c r="D120" s="33"/>
      <c r="E120" s="33"/>
      <c r="F120" s="33"/>
      <c r="G120" s="33"/>
      <c r="H120" s="33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6.5" customHeight="1">
      <c r="A121" s="31"/>
      <c r="B121" s="32"/>
      <c r="C121" s="33"/>
      <c r="D121" s="33"/>
      <c r="E121" s="259" t="str">
        <f>E11</f>
        <v>D1_01_4d - Měření a regulace</v>
      </c>
      <c r="F121" s="301"/>
      <c r="G121" s="301"/>
      <c r="H121" s="301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6.95" customHeight="1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2" customHeight="1">
      <c r="A123" s="31"/>
      <c r="B123" s="32"/>
      <c r="C123" s="28" t="s">
        <v>19</v>
      </c>
      <c r="D123" s="33"/>
      <c r="E123" s="33"/>
      <c r="F123" s="26" t="str">
        <f>F14</f>
        <v>Cheb</v>
      </c>
      <c r="G123" s="33"/>
      <c r="H123" s="33"/>
      <c r="I123" s="28" t="s">
        <v>20</v>
      </c>
      <c r="J123" s="63" t="str">
        <f>IF(J14="","",J14)</f>
        <v>29. 3. 2021</v>
      </c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6.95" customHeight="1">
      <c r="A124" s="31"/>
      <c r="B124" s="32"/>
      <c r="C124" s="33"/>
      <c r="D124" s="33"/>
      <c r="E124" s="33"/>
      <c r="F124" s="33"/>
      <c r="G124" s="33"/>
      <c r="H124" s="33"/>
      <c r="I124" s="33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25.7" customHeight="1">
      <c r="A125" s="31"/>
      <c r="B125" s="32"/>
      <c r="C125" s="28" t="s">
        <v>22</v>
      </c>
      <c r="D125" s="33"/>
      <c r="E125" s="33"/>
      <c r="F125" s="26" t="str">
        <f>E17</f>
        <v>Karlovarská krajská nemocnice a.s.</v>
      </c>
      <c r="G125" s="33"/>
      <c r="H125" s="33"/>
      <c r="I125" s="28" t="s">
        <v>30</v>
      </c>
      <c r="J125" s="29" t="str">
        <f>E23</f>
        <v>Penta Projekt s.r.o., Mrštíkova 12, Jihlava</v>
      </c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5.2" customHeight="1">
      <c r="A126" s="31"/>
      <c r="B126" s="32"/>
      <c r="C126" s="28" t="s">
        <v>26</v>
      </c>
      <c r="D126" s="33"/>
      <c r="E126" s="33"/>
      <c r="F126" s="26" t="str">
        <f>IF(E20="","",E20)</f>
        <v>STASKO plus,spol. s r.o.,Rolavská 10,K.Vary</v>
      </c>
      <c r="G126" s="33"/>
      <c r="H126" s="33"/>
      <c r="I126" s="28" t="s">
        <v>33</v>
      </c>
      <c r="J126" s="29" t="str">
        <f>E26</f>
        <v>Luděk Berger</v>
      </c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0.35" customHeight="1">
      <c r="A127" s="31"/>
      <c r="B127" s="32"/>
      <c r="C127" s="33"/>
      <c r="D127" s="33"/>
      <c r="E127" s="33"/>
      <c r="F127" s="33"/>
      <c r="G127" s="33"/>
      <c r="H127" s="33"/>
      <c r="I127" s="33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11" customFormat="1" ht="29.25" customHeight="1">
      <c r="A128" s="167"/>
      <c r="B128" s="168"/>
      <c r="C128" s="169" t="s">
        <v>152</v>
      </c>
      <c r="D128" s="170" t="s">
        <v>61</v>
      </c>
      <c r="E128" s="170" t="s">
        <v>57</v>
      </c>
      <c r="F128" s="170" t="s">
        <v>58</v>
      </c>
      <c r="G128" s="170" t="s">
        <v>153</v>
      </c>
      <c r="H128" s="170" t="s">
        <v>154</v>
      </c>
      <c r="I128" s="170" t="s">
        <v>155</v>
      </c>
      <c r="J128" s="171" t="s">
        <v>127</v>
      </c>
      <c r="K128" s="172" t="s">
        <v>156</v>
      </c>
      <c r="L128" s="173"/>
      <c r="M128" s="72" t="s">
        <v>1</v>
      </c>
      <c r="N128" s="73" t="s">
        <v>40</v>
      </c>
      <c r="O128" s="73" t="s">
        <v>157</v>
      </c>
      <c r="P128" s="73" t="s">
        <v>158</v>
      </c>
      <c r="Q128" s="73" t="s">
        <v>159</v>
      </c>
      <c r="R128" s="73" t="s">
        <v>160</v>
      </c>
      <c r="S128" s="73" t="s">
        <v>161</v>
      </c>
      <c r="T128" s="74" t="s">
        <v>162</v>
      </c>
      <c r="U128" s="167"/>
      <c r="V128" s="167"/>
      <c r="W128" s="167"/>
      <c r="X128" s="167"/>
      <c r="Y128" s="167"/>
      <c r="Z128" s="167"/>
      <c r="AA128" s="167"/>
      <c r="AB128" s="167"/>
      <c r="AC128" s="167"/>
      <c r="AD128" s="167"/>
      <c r="AE128" s="167"/>
    </row>
    <row r="129" spans="1:63" s="2" customFormat="1" ht="22.9" customHeight="1">
      <c r="A129" s="31"/>
      <c r="B129" s="32"/>
      <c r="C129" s="79" t="s">
        <v>163</v>
      </c>
      <c r="D129" s="33"/>
      <c r="E129" s="33"/>
      <c r="F129" s="33"/>
      <c r="G129" s="33"/>
      <c r="H129" s="33"/>
      <c r="I129" s="33"/>
      <c r="J129" s="174">
        <f>BK129</f>
        <v>350445</v>
      </c>
      <c r="K129" s="33"/>
      <c r="L129" s="36"/>
      <c r="M129" s="75"/>
      <c r="N129" s="175"/>
      <c r="O129" s="76"/>
      <c r="P129" s="176">
        <f>P130+P136+P153+P155+P179</f>
        <v>0</v>
      </c>
      <c r="Q129" s="76"/>
      <c r="R129" s="176">
        <f>R130+R136+R153+R155+R179</f>
        <v>0</v>
      </c>
      <c r="S129" s="76"/>
      <c r="T129" s="177">
        <f>T130+T136+T153+T155+T179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T129" s="17" t="s">
        <v>75</v>
      </c>
      <c r="AU129" s="17" t="s">
        <v>129</v>
      </c>
      <c r="BK129" s="178">
        <f>BK130+BK136+BK153+BK155+BK179</f>
        <v>350445</v>
      </c>
    </row>
    <row r="130" spans="2:63" s="12" customFormat="1" ht="25.9" customHeight="1">
      <c r="B130" s="179"/>
      <c r="C130" s="180"/>
      <c r="D130" s="181" t="s">
        <v>75</v>
      </c>
      <c r="E130" s="182" t="s">
        <v>712</v>
      </c>
      <c r="F130" s="182" t="s">
        <v>713</v>
      </c>
      <c r="G130" s="180"/>
      <c r="H130" s="180"/>
      <c r="I130" s="180"/>
      <c r="J130" s="183">
        <f>BK130</f>
        <v>65236</v>
      </c>
      <c r="K130" s="180"/>
      <c r="L130" s="184"/>
      <c r="M130" s="185"/>
      <c r="N130" s="186"/>
      <c r="O130" s="186"/>
      <c r="P130" s="187">
        <f>SUM(P131:P135)</f>
        <v>0</v>
      </c>
      <c r="Q130" s="186"/>
      <c r="R130" s="187">
        <f>SUM(R131:R135)</f>
        <v>0</v>
      </c>
      <c r="S130" s="186"/>
      <c r="T130" s="188">
        <f>SUM(T131:T135)</f>
        <v>0</v>
      </c>
      <c r="AR130" s="189" t="s">
        <v>6</v>
      </c>
      <c r="AT130" s="190" t="s">
        <v>75</v>
      </c>
      <c r="AU130" s="190" t="s">
        <v>76</v>
      </c>
      <c r="AY130" s="189" t="s">
        <v>166</v>
      </c>
      <c r="BK130" s="191">
        <f>SUM(BK131:BK135)</f>
        <v>65236</v>
      </c>
    </row>
    <row r="131" spans="1:65" s="2" customFormat="1" ht="16.5" customHeight="1">
      <c r="A131" s="31"/>
      <c r="B131" s="32"/>
      <c r="C131" s="194" t="s">
        <v>6</v>
      </c>
      <c r="D131" s="194" t="s">
        <v>169</v>
      </c>
      <c r="E131" s="195" t="s">
        <v>714</v>
      </c>
      <c r="F131" s="196" t="s">
        <v>715</v>
      </c>
      <c r="G131" s="197" t="s">
        <v>716</v>
      </c>
      <c r="H131" s="198">
        <v>1</v>
      </c>
      <c r="I131" s="199">
        <v>708</v>
      </c>
      <c r="J131" s="199">
        <f>ROUND(I131*H131,2)</f>
        <v>708</v>
      </c>
      <c r="K131" s="200"/>
      <c r="L131" s="36"/>
      <c r="M131" s="201" t="s">
        <v>1</v>
      </c>
      <c r="N131" s="202" t="s">
        <v>41</v>
      </c>
      <c r="O131" s="203">
        <v>0</v>
      </c>
      <c r="P131" s="203">
        <f>O131*H131</f>
        <v>0</v>
      </c>
      <c r="Q131" s="203">
        <v>0</v>
      </c>
      <c r="R131" s="203">
        <f>Q131*H131</f>
        <v>0</v>
      </c>
      <c r="S131" s="203">
        <v>0</v>
      </c>
      <c r="T131" s="204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05" t="s">
        <v>173</v>
      </c>
      <c r="AT131" s="205" t="s">
        <v>169</v>
      </c>
      <c r="AU131" s="205" t="s">
        <v>6</v>
      </c>
      <c r="AY131" s="17" t="s">
        <v>166</v>
      </c>
      <c r="BE131" s="206">
        <f>IF(N131="základní",J131,0)</f>
        <v>708</v>
      </c>
      <c r="BF131" s="206">
        <f>IF(N131="snížená",J131,0)</f>
        <v>0</v>
      </c>
      <c r="BG131" s="206">
        <f>IF(N131="zákl. přenesená",J131,0)</f>
        <v>0</v>
      </c>
      <c r="BH131" s="206">
        <f>IF(N131="sníž. přenesená",J131,0)</f>
        <v>0</v>
      </c>
      <c r="BI131" s="206">
        <f>IF(N131="nulová",J131,0)</f>
        <v>0</v>
      </c>
      <c r="BJ131" s="17" t="s">
        <v>6</v>
      </c>
      <c r="BK131" s="206">
        <f>ROUND(I131*H131,2)</f>
        <v>708</v>
      </c>
      <c r="BL131" s="17" t="s">
        <v>173</v>
      </c>
      <c r="BM131" s="205" t="s">
        <v>717</v>
      </c>
    </row>
    <row r="132" spans="1:65" s="2" customFormat="1" ht="16.5" customHeight="1">
      <c r="A132" s="31"/>
      <c r="B132" s="32"/>
      <c r="C132" s="194" t="s">
        <v>84</v>
      </c>
      <c r="D132" s="194" t="s">
        <v>169</v>
      </c>
      <c r="E132" s="195" t="s">
        <v>718</v>
      </c>
      <c r="F132" s="196" t="s">
        <v>719</v>
      </c>
      <c r="G132" s="197" t="s">
        <v>716</v>
      </c>
      <c r="H132" s="198">
        <v>2</v>
      </c>
      <c r="I132" s="199">
        <v>803</v>
      </c>
      <c r="J132" s="199">
        <f>ROUND(I132*H132,2)</f>
        <v>1606</v>
      </c>
      <c r="K132" s="200"/>
      <c r="L132" s="36"/>
      <c r="M132" s="201" t="s">
        <v>1</v>
      </c>
      <c r="N132" s="202" t="s">
        <v>41</v>
      </c>
      <c r="O132" s="203">
        <v>0</v>
      </c>
      <c r="P132" s="203">
        <f>O132*H132</f>
        <v>0</v>
      </c>
      <c r="Q132" s="203">
        <v>0</v>
      </c>
      <c r="R132" s="203">
        <f>Q132*H132</f>
        <v>0</v>
      </c>
      <c r="S132" s="203">
        <v>0</v>
      </c>
      <c r="T132" s="204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5" t="s">
        <v>173</v>
      </c>
      <c r="AT132" s="205" t="s">
        <v>169</v>
      </c>
      <c r="AU132" s="205" t="s">
        <v>6</v>
      </c>
      <c r="AY132" s="17" t="s">
        <v>166</v>
      </c>
      <c r="BE132" s="206">
        <f>IF(N132="základní",J132,0)</f>
        <v>1606</v>
      </c>
      <c r="BF132" s="206">
        <f>IF(N132="snížená",J132,0)</f>
        <v>0</v>
      </c>
      <c r="BG132" s="206">
        <f>IF(N132="zákl. přenesená",J132,0)</f>
        <v>0</v>
      </c>
      <c r="BH132" s="206">
        <f>IF(N132="sníž. přenesená",J132,0)</f>
        <v>0</v>
      </c>
      <c r="BI132" s="206">
        <f>IF(N132="nulová",J132,0)</f>
        <v>0</v>
      </c>
      <c r="BJ132" s="17" t="s">
        <v>6</v>
      </c>
      <c r="BK132" s="206">
        <f>ROUND(I132*H132,2)</f>
        <v>1606</v>
      </c>
      <c r="BL132" s="17" t="s">
        <v>173</v>
      </c>
      <c r="BM132" s="205" t="s">
        <v>720</v>
      </c>
    </row>
    <row r="133" spans="1:65" s="2" customFormat="1" ht="21.75" customHeight="1">
      <c r="A133" s="31"/>
      <c r="B133" s="32"/>
      <c r="C133" s="194" t="s">
        <v>167</v>
      </c>
      <c r="D133" s="194" t="s">
        <v>169</v>
      </c>
      <c r="E133" s="195" t="s">
        <v>721</v>
      </c>
      <c r="F133" s="196" t="s">
        <v>722</v>
      </c>
      <c r="G133" s="197" t="s">
        <v>716</v>
      </c>
      <c r="H133" s="198">
        <v>7</v>
      </c>
      <c r="I133" s="199">
        <v>6563</v>
      </c>
      <c r="J133" s="199">
        <f>ROUND(I133*H133,2)</f>
        <v>45941</v>
      </c>
      <c r="K133" s="200"/>
      <c r="L133" s="36"/>
      <c r="M133" s="201" t="s">
        <v>1</v>
      </c>
      <c r="N133" s="202" t="s">
        <v>41</v>
      </c>
      <c r="O133" s="203">
        <v>0</v>
      </c>
      <c r="P133" s="203">
        <f>O133*H133</f>
        <v>0</v>
      </c>
      <c r="Q133" s="203">
        <v>0</v>
      </c>
      <c r="R133" s="203">
        <f>Q133*H133</f>
        <v>0</v>
      </c>
      <c r="S133" s="203">
        <v>0</v>
      </c>
      <c r="T133" s="204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5" t="s">
        <v>173</v>
      </c>
      <c r="AT133" s="205" t="s">
        <v>169</v>
      </c>
      <c r="AU133" s="205" t="s">
        <v>6</v>
      </c>
      <c r="AY133" s="17" t="s">
        <v>166</v>
      </c>
      <c r="BE133" s="206">
        <f>IF(N133="základní",J133,0)</f>
        <v>45941</v>
      </c>
      <c r="BF133" s="206">
        <f>IF(N133="snížená",J133,0)</f>
        <v>0</v>
      </c>
      <c r="BG133" s="206">
        <f>IF(N133="zákl. přenesená",J133,0)</f>
        <v>0</v>
      </c>
      <c r="BH133" s="206">
        <f>IF(N133="sníž. přenesená",J133,0)</f>
        <v>0</v>
      </c>
      <c r="BI133" s="206">
        <f>IF(N133="nulová",J133,0)</f>
        <v>0</v>
      </c>
      <c r="BJ133" s="17" t="s">
        <v>6</v>
      </c>
      <c r="BK133" s="206">
        <f>ROUND(I133*H133,2)</f>
        <v>45941</v>
      </c>
      <c r="BL133" s="17" t="s">
        <v>173</v>
      </c>
      <c r="BM133" s="205" t="s">
        <v>723</v>
      </c>
    </row>
    <row r="134" spans="1:65" s="2" customFormat="1" ht="21.75" customHeight="1">
      <c r="A134" s="31"/>
      <c r="B134" s="32"/>
      <c r="C134" s="194" t="s">
        <v>173</v>
      </c>
      <c r="D134" s="194" t="s">
        <v>169</v>
      </c>
      <c r="E134" s="195" t="s">
        <v>724</v>
      </c>
      <c r="F134" s="196" t="s">
        <v>725</v>
      </c>
      <c r="G134" s="197" t="s">
        <v>716</v>
      </c>
      <c r="H134" s="198">
        <v>7</v>
      </c>
      <c r="I134" s="199">
        <v>211</v>
      </c>
      <c r="J134" s="199">
        <f>ROUND(I134*H134,2)</f>
        <v>1477</v>
      </c>
      <c r="K134" s="200"/>
      <c r="L134" s="36"/>
      <c r="M134" s="201" t="s">
        <v>1</v>
      </c>
      <c r="N134" s="202" t="s">
        <v>41</v>
      </c>
      <c r="O134" s="203">
        <v>0</v>
      </c>
      <c r="P134" s="203">
        <f>O134*H134</f>
        <v>0</v>
      </c>
      <c r="Q134" s="203">
        <v>0</v>
      </c>
      <c r="R134" s="203">
        <f>Q134*H134</f>
        <v>0</v>
      </c>
      <c r="S134" s="203">
        <v>0</v>
      </c>
      <c r="T134" s="204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5" t="s">
        <v>173</v>
      </c>
      <c r="AT134" s="205" t="s">
        <v>169</v>
      </c>
      <c r="AU134" s="205" t="s">
        <v>6</v>
      </c>
      <c r="AY134" s="17" t="s">
        <v>166</v>
      </c>
      <c r="BE134" s="206">
        <f>IF(N134="základní",J134,0)</f>
        <v>1477</v>
      </c>
      <c r="BF134" s="206">
        <f>IF(N134="snížená",J134,0)</f>
        <v>0</v>
      </c>
      <c r="BG134" s="206">
        <f>IF(N134="zákl. přenesená",J134,0)</f>
        <v>0</v>
      </c>
      <c r="BH134" s="206">
        <f>IF(N134="sníž. přenesená",J134,0)</f>
        <v>0</v>
      </c>
      <c r="BI134" s="206">
        <f>IF(N134="nulová",J134,0)</f>
        <v>0</v>
      </c>
      <c r="BJ134" s="17" t="s">
        <v>6</v>
      </c>
      <c r="BK134" s="206">
        <f>ROUND(I134*H134,2)</f>
        <v>1477</v>
      </c>
      <c r="BL134" s="17" t="s">
        <v>173</v>
      </c>
      <c r="BM134" s="205" t="s">
        <v>726</v>
      </c>
    </row>
    <row r="135" spans="1:65" s="2" customFormat="1" ht="21.75" customHeight="1">
      <c r="A135" s="31"/>
      <c r="B135" s="32"/>
      <c r="C135" s="194" t="s">
        <v>202</v>
      </c>
      <c r="D135" s="194" t="s">
        <v>169</v>
      </c>
      <c r="E135" s="195" t="s">
        <v>727</v>
      </c>
      <c r="F135" s="196" t="s">
        <v>728</v>
      </c>
      <c r="G135" s="197" t="s">
        <v>716</v>
      </c>
      <c r="H135" s="198">
        <v>4</v>
      </c>
      <c r="I135" s="199">
        <v>3876</v>
      </c>
      <c r="J135" s="199">
        <f>ROUND(I135*H135,2)</f>
        <v>15504</v>
      </c>
      <c r="K135" s="200"/>
      <c r="L135" s="36"/>
      <c r="M135" s="201" t="s">
        <v>1</v>
      </c>
      <c r="N135" s="202" t="s">
        <v>41</v>
      </c>
      <c r="O135" s="203">
        <v>0</v>
      </c>
      <c r="P135" s="203">
        <f>O135*H135</f>
        <v>0</v>
      </c>
      <c r="Q135" s="203">
        <v>0</v>
      </c>
      <c r="R135" s="203">
        <f>Q135*H135</f>
        <v>0</v>
      </c>
      <c r="S135" s="203">
        <v>0</v>
      </c>
      <c r="T135" s="204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5" t="s">
        <v>173</v>
      </c>
      <c r="AT135" s="205" t="s">
        <v>169</v>
      </c>
      <c r="AU135" s="205" t="s">
        <v>6</v>
      </c>
      <c r="AY135" s="17" t="s">
        <v>166</v>
      </c>
      <c r="BE135" s="206">
        <f>IF(N135="základní",J135,0)</f>
        <v>15504</v>
      </c>
      <c r="BF135" s="206">
        <f>IF(N135="snížená",J135,0)</f>
        <v>0</v>
      </c>
      <c r="BG135" s="206">
        <f>IF(N135="zákl. přenesená",J135,0)</f>
        <v>0</v>
      </c>
      <c r="BH135" s="206">
        <f>IF(N135="sníž. přenesená",J135,0)</f>
        <v>0</v>
      </c>
      <c r="BI135" s="206">
        <f>IF(N135="nulová",J135,0)</f>
        <v>0</v>
      </c>
      <c r="BJ135" s="17" t="s">
        <v>6</v>
      </c>
      <c r="BK135" s="206">
        <f>ROUND(I135*H135,2)</f>
        <v>15504</v>
      </c>
      <c r="BL135" s="17" t="s">
        <v>173</v>
      </c>
      <c r="BM135" s="205" t="s">
        <v>729</v>
      </c>
    </row>
    <row r="136" spans="2:63" s="12" customFormat="1" ht="25.9" customHeight="1">
      <c r="B136" s="179"/>
      <c r="C136" s="180"/>
      <c r="D136" s="181" t="s">
        <v>75</v>
      </c>
      <c r="E136" s="182" t="s">
        <v>730</v>
      </c>
      <c r="F136" s="182" t="s">
        <v>731</v>
      </c>
      <c r="G136" s="180"/>
      <c r="H136" s="180"/>
      <c r="I136" s="180"/>
      <c r="J136" s="183">
        <f>BK136</f>
        <v>105937</v>
      </c>
      <c r="K136" s="180"/>
      <c r="L136" s="184"/>
      <c r="M136" s="185"/>
      <c r="N136" s="186"/>
      <c r="O136" s="186"/>
      <c r="P136" s="187">
        <f>SUM(P137:P152)</f>
        <v>0</v>
      </c>
      <c r="Q136" s="186"/>
      <c r="R136" s="187">
        <f>SUM(R137:R152)</f>
        <v>0</v>
      </c>
      <c r="S136" s="186"/>
      <c r="T136" s="188">
        <f>SUM(T137:T152)</f>
        <v>0</v>
      </c>
      <c r="AR136" s="189" t="s">
        <v>6</v>
      </c>
      <c r="AT136" s="190" t="s">
        <v>75</v>
      </c>
      <c r="AU136" s="190" t="s">
        <v>76</v>
      </c>
      <c r="AY136" s="189" t="s">
        <v>166</v>
      </c>
      <c r="BK136" s="191">
        <f>SUM(BK137:BK152)</f>
        <v>105937</v>
      </c>
    </row>
    <row r="137" spans="1:65" s="2" customFormat="1" ht="66.75" customHeight="1">
      <c r="A137" s="31"/>
      <c r="B137" s="32"/>
      <c r="C137" s="194" t="s">
        <v>179</v>
      </c>
      <c r="D137" s="194" t="s">
        <v>169</v>
      </c>
      <c r="E137" s="195" t="s">
        <v>732</v>
      </c>
      <c r="F137" s="196" t="s">
        <v>733</v>
      </c>
      <c r="G137" s="197" t="s">
        <v>716</v>
      </c>
      <c r="H137" s="198">
        <v>1</v>
      </c>
      <c r="I137" s="199">
        <v>42588</v>
      </c>
      <c r="J137" s="199">
        <f aca="true" t="shared" si="0" ref="J137:J152">ROUND(I137*H137,2)</f>
        <v>42588</v>
      </c>
      <c r="K137" s="200"/>
      <c r="L137" s="36"/>
      <c r="M137" s="201" t="s">
        <v>1</v>
      </c>
      <c r="N137" s="202" t="s">
        <v>41</v>
      </c>
      <c r="O137" s="203">
        <v>0</v>
      </c>
      <c r="P137" s="203">
        <f aca="true" t="shared" si="1" ref="P137:P152">O137*H137</f>
        <v>0</v>
      </c>
      <c r="Q137" s="203">
        <v>0</v>
      </c>
      <c r="R137" s="203">
        <f aca="true" t="shared" si="2" ref="R137:R152">Q137*H137</f>
        <v>0</v>
      </c>
      <c r="S137" s="203">
        <v>0</v>
      </c>
      <c r="T137" s="204">
        <f aca="true" t="shared" si="3" ref="T137:T152"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5" t="s">
        <v>173</v>
      </c>
      <c r="AT137" s="205" t="s">
        <v>169</v>
      </c>
      <c r="AU137" s="205" t="s">
        <v>6</v>
      </c>
      <c r="AY137" s="17" t="s">
        <v>166</v>
      </c>
      <c r="BE137" s="206">
        <f aca="true" t="shared" si="4" ref="BE137:BE152">IF(N137="základní",J137,0)</f>
        <v>42588</v>
      </c>
      <c r="BF137" s="206">
        <f aca="true" t="shared" si="5" ref="BF137:BF152">IF(N137="snížená",J137,0)</f>
        <v>0</v>
      </c>
      <c r="BG137" s="206">
        <f aca="true" t="shared" si="6" ref="BG137:BG152">IF(N137="zákl. přenesená",J137,0)</f>
        <v>0</v>
      </c>
      <c r="BH137" s="206">
        <f aca="true" t="shared" si="7" ref="BH137:BH152">IF(N137="sníž. přenesená",J137,0)</f>
        <v>0</v>
      </c>
      <c r="BI137" s="206">
        <f aca="true" t="shared" si="8" ref="BI137:BI152">IF(N137="nulová",J137,0)</f>
        <v>0</v>
      </c>
      <c r="BJ137" s="17" t="s">
        <v>6</v>
      </c>
      <c r="BK137" s="206">
        <f aca="true" t="shared" si="9" ref="BK137:BK152">ROUND(I137*H137,2)</f>
        <v>42588</v>
      </c>
      <c r="BL137" s="17" t="s">
        <v>173</v>
      </c>
      <c r="BM137" s="205" t="s">
        <v>734</v>
      </c>
    </row>
    <row r="138" spans="1:65" s="2" customFormat="1" ht="16.5" customHeight="1">
      <c r="A138" s="31"/>
      <c r="B138" s="32"/>
      <c r="C138" s="194" t="s">
        <v>215</v>
      </c>
      <c r="D138" s="194" t="s">
        <v>169</v>
      </c>
      <c r="E138" s="195" t="s">
        <v>735</v>
      </c>
      <c r="F138" s="196" t="s">
        <v>736</v>
      </c>
      <c r="G138" s="197" t="s">
        <v>716</v>
      </c>
      <c r="H138" s="198">
        <v>1</v>
      </c>
      <c r="I138" s="199">
        <v>38495</v>
      </c>
      <c r="J138" s="199">
        <f t="shared" si="0"/>
        <v>38495</v>
      </c>
      <c r="K138" s="200"/>
      <c r="L138" s="36"/>
      <c r="M138" s="201" t="s">
        <v>1</v>
      </c>
      <c r="N138" s="202" t="s">
        <v>41</v>
      </c>
      <c r="O138" s="203">
        <v>0</v>
      </c>
      <c r="P138" s="203">
        <f t="shared" si="1"/>
        <v>0</v>
      </c>
      <c r="Q138" s="203">
        <v>0</v>
      </c>
      <c r="R138" s="203">
        <f t="shared" si="2"/>
        <v>0</v>
      </c>
      <c r="S138" s="203">
        <v>0</v>
      </c>
      <c r="T138" s="204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5" t="s">
        <v>173</v>
      </c>
      <c r="AT138" s="205" t="s">
        <v>169</v>
      </c>
      <c r="AU138" s="205" t="s">
        <v>6</v>
      </c>
      <c r="AY138" s="17" t="s">
        <v>166</v>
      </c>
      <c r="BE138" s="206">
        <f t="shared" si="4"/>
        <v>38495</v>
      </c>
      <c r="BF138" s="206">
        <f t="shared" si="5"/>
        <v>0</v>
      </c>
      <c r="BG138" s="206">
        <f t="shared" si="6"/>
        <v>0</v>
      </c>
      <c r="BH138" s="206">
        <f t="shared" si="7"/>
        <v>0</v>
      </c>
      <c r="BI138" s="206">
        <f t="shared" si="8"/>
        <v>0</v>
      </c>
      <c r="BJ138" s="17" t="s">
        <v>6</v>
      </c>
      <c r="BK138" s="206">
        <f t="shared" si="9"/>
        <v>38495</v>
      </c>
      <c r="BL138" s="17" t="s">
        <v>173</v>
      </c>
      <c r="BM138" s="205" t="s">
        <v>737</v>
      </c>
    </row>
    <row r="139" spans="1:65" s="2" customFormat="1" ht="16.5" customHeight="1">
      <c r="A139" s="31"/>
      <c r="B139" s="32"/>
      <c r="C139" s="194" t="s">
        <v>220</v>
      </c>
      <c r="D139" s="194" t="s">
        <v>169</v>
      </c>
      <c r="E139" s="195" t="s">
        <v>738</v>
      </c>
      <c r="F139" s="196" t="s">
        <v>739</v>
      </c>
      <c r="G139" s="197" t="s">
        <v>716</v>
      </c>
      <c r="H139" s="198">
        <v>1</v>
      </c>
      <c r="I139" s="199">
        <v>136</v>
      </c>
      <c r="J139" s="199">
        <f t="shared" si="0"/>
        <v>136</v>
      </c>
      <c r="K139" s="200"/>
      <c r="L139" s="36"/>
      <c r="M139" s="201" t="s">
        <v>1</v>
      </c>
      <c r="N139" s="202" t="s">
        <v>41</v>
      </c>
      <c r="O139" s="203">
        <v>0</v>
      </c>
      <c r="P139" s="203">
        <f t="shared" si="1"/>
        <v>0</v>
      </c>
      <c r="Q139" s="203">
        <v>0</v>
      </c>
      <c r="R139" s="203">
        <f t="shared" si="2"/>
        <v>0</v>
      </c>
      <c r="S139" s="203">
        <v>0</v>
      </c>
      <c r="T139" s="204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5" t="s">
        <v>173</v>
      </c>
      <c r="AT139" s="205" t="s">
        <v>169</v>
      </c>
      <c r="AU139" s="205" t="s">
        <v>6</v>
      </c>
      <c r="AY139" s="17" t="s">
        <v>166</v>
      </c>
      <c r="BE139" s="206">
        <f t="shared" si="4"/>
        <v>136</v>
      </c>
      <c r="BF139" s="206">
        <f t="shared" si="5"/>
        <v>0</v>
      </c>
      <c r="BG139" s="206">
        <f t="shared" si="6"/>
        <v>0</v>
      </c>
      <c r="BH139" s="206">
        <f t="shared" si="7"/>
        <v>0</v>
      </c>
      <c r="BI139" s="206">
        <f t="shared" si="8"/>
        <v>0</v>
      </c>
      <c r="BJ139" s="17" t="s">
        <v>6</v>
      </c>
      <c r="BK139" s="206">
        <f t="shared" si="9"/>
        <v>136</v>
      </c>
      <c r="BL139" s="17" t="s">
        <v>173</v>
      </c>
      <c r="BM139" s="205" t="s">
        <v>740</v>
      </c>
    </row>
    <row r="140" spans="1:65" s="2" customFormat="1" ht="16.5" customHeight="1">
      <c r="A140" s="31"/>
      <c r="B140" s="32"/>
      <c r="C140" s="194" t="s">
        <v>192</v>
      </c>
      <c r="D140" s="194" t="s">
        <v>169</v>
      </c>
      <c r="E140" s="195" t="s">
        <v>741</v>
      </c>
      <c r="F140" s="196" t="s">
        <v>742</v>
      </c>
      <c r="G140" s="197" t="s">
        <v>716</v>
      </c>
      <c r="H140" s="198">
        <v>1</v>
      </c>
      <c r="I140" s="199">
        <v>235</v>
      </c>
      <c r="J140" s="199">
        <f t="shared" si="0"/>
        <v>235</v>
      </c>
      <c r="K140" s="200"/>
      <c r="L140" s="36"/>
      <c r="M140" s="201" t="s">
        <v>1</v>
      </c>
      <c r="N140" s="202" t="s">
        <v>41</v>
      </c>
      <c r="O140" s="203">
        <v>0</v>
      </c>
      <c r="P140" s="203">
        <f t="shared" si="1"/>
        <v>0</v>
      </c>
      <c r="Q140" s="203">
        <v>0</v>
      </c>
      <c r="R140" s="203">
        <f t="shared" si="2"/>
        <v>0</v>
      </c>
      <c r="S140" s="203">
        <v>0</v>
      </c>
      <c r="T140" s="204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5" t="s">
        <v>173</v>
      </c>
      <c r="AT140" s="205" t="s">
        <v>169</v>
      </c>
      <c r="AU140" s="205" t="s">
        <v>6</v>
      </c>
      <c r="AY140" s="17" t="s">
        <v>166</v>
      </c>
      <c r="BE140" s="206">
        <f t="shared" si="4"/>
        <v>235</v>
      </c>
      <c r="BF140" s="206">
        <f t="shared" si="5"/>
        <v>0</v>
      </c>
      <c r="BG140" s="206">
        <f t="shared" si="6"/>
        <v>0</v>
      </c>
      <c r="BH140" s="206">
        <f t="shared" si="7"/>
        <v>0</v>
      </c>
      <c r="BI140" s="206">
        <f t="shared" si="8"/>
        <v>0</v>
      </c>
      <c r="BJ140" s="17" t="s">
        <v>6</v>
      </c>
      <c r="BK140" s="206">
        <f t="shared" si="9"/>
        <v>235</v>
      </c>
      <c r="BL140" s="17" t="s">
        <v>173</v>
      </c>
      <c r="BM140" s="205" t="s">
        <v>743</v>
      </c>
    </row>
    <row r="141" spans="1:65" s="2" customFormat="1" ht="16.5" customHeight="1">
      <c r="A141" s="31"/>
      <c r="B141" s="32"/>
      <c r="C141" s="194" t="s">
        <v>234</v>
      </c>
      <c r="D141" s="194" t="s">
        <v>169</v>
      </c>
      <c r="E141" s="195" t="s">
        <v>744</v>
      </c>
      <c r="F141" s="196" t="s">
        <v>745</v>
      </c>
      <c r="G141" s="197" t="s">
        <v>716</v>
      </c>
      <c r="H141" s="198">
        <v>2</v>
      </c>
      <c r="I141" s="199">
        <v>151</v>
      </c>
      <c r="J141" s="199">
        <f t="shared" si="0"/>
        <v>302</v>
      </c>
      <c r="K141" s="200"/>
      <c r="L141" s="36"/>
      <c r="M141" s="201" t="s">
        <v>1</v>
      </c>
      <c r="N141" s="202" t="s">
        <v>41</v>
      </c>
      <c r="O141" s="203">
        <v>0</v>
      </c>
      <c r="P141" s="203">
        <f t="shared" si="1"/>
        <v>0</v>
      </c>
      <c r="Q141" s="203">
        <v>0</v>
      </c>
      <c r="R141" s="203">
        <f t="shared" si="2"/>
        <v>0</v>
      </c>
      <c r="S141" s="203">
        <v>0</v>
      </c>
      <c r="T141" s="204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05" t="s">
        <v>173</v>
      </c>
      <c r="AT141" s="205" t="s">
        <v>169</v>
      </c>
      <c r="AU141" s="205" t="s">
        <v>6</v>
      </c>
      <c r="AY141" s="17" t="s">
        <v>166</v>
      </c>
      <c r="BE141" s="206">
        <f t="shared" si="4"/>
        <v>302</v>
      </c>
      <c r="BF141" s="206">
        <f t="shared" si="5"/>
        <v>0</v>
      </c>
      <c r="BG141" s="206">
        <f t="shared" si="6"/>
        <v>0</v>
      </c>
      <c r="BH141" s="206">
        <f t="shared" si="7"/>
        <v>0</v>
      </c>
      <c r="BI141" s="206">
        <f t="shared" si="8"/>
        <v>0</v>
      </c>
      <c r="BJ141" s="17" t="s">
        <v>6</v>
      </c>
      <c r="BK141" s="206">
        <f t="shared" si="9"/>
        <v>302</v>
      </c>
      <c r="BL141" s="17" t="s">
        <v>173</v>
      </c>
      <c r="BM141" s="205" t="s">
        <v>746</v>
      </c>
    </row>
    <row r="142" spans="1:65" s="2" customFormat="1" ht="16.5" customHeight="1">
      <c r="A142" s="31"/>
      <c r="B142" s="32"/>
      <c r="C142" s="194" t="s">
        <v>238</v>
      </c>
      <c r="D142" s="194" t="s">
        <v>169</v>
      </c>
      <c r="E142" s="195" t="s">
        <v>747</v>
      </c>
      <c r="F142" s="196" t="s">
        <v>748</v>
      </c>
      <c r="G142" s="197" t="s">
        <v>716</v>
      </c>
      <c r="H142" s="198">
        <v>1</v>
      </c>
      <c r="I142" s="199">
        <v>269</v>
      </c>
      <c r="J142" s="199">
        <f t="shared" si="0"/>
        <v>269</v>
      </c>
      <c r="K142" s="200"/>
      <c r="L142" s="36"/>
      <c r="M142" s="201" t="s">
        <v>1</v>
      </c>
      <c r="N142" s="202" t="s">
        <v>41</v>
      </c>
      <c r="O142" s="203">
        <v>0</v>
      </c>
      <c r="P142" s="203">
        <f t="shared" si="1"/>
        <v>0</v>
      </c>
      <c r="Q142" s="203">
        <v>0</v>
      </c>
      <c r="R142" s="203">
        <f t="shared" si="2"/>
        <v>0</v>
      </c>
      <c r="S142" s="203">
        <v>0</v>
      </c>
      <c r="T142" s="204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5" t="s">
        <v>173</v>
      </c>
      <c r="AT142" s="205" t="s">
        <v>169</v>
      </c>
      <c r="AU142" s="205" t="s">
        <v>6</v>
      </c>
      <c r="AY142" s="17" t="s">
        <v>166</v>
      </c>
      <c r="BE142" s="206">
        <f t="shared" si="4"/>
        <v>269</v>
      </c>
      <c r="BF142" s="206">
        <f t="shared" si="5"/>
        <v>0</v>
      </c>
      <c r="BG142" s="206">
        <f t="shared" si="6"/>
        <v>0</v>
      </c>
      <c r="BH142" s="206">
        <f t="shared" si="7"/>
        <v>0</v>
      </c>
      <c r="BI142" s="206">
        <f t="shared" si="8"/>
        <v>0</v>
      </c>
      <c r="BJ142" s="17" t="s">
        <v>6</v>
      </c>
      <c r="BK142" s="206">
        <f t="shared" si="9"/>
        <v>269</v>
      </c>
      <c r="BL142" s="17" t="s">
        <v>173</v>
      </c>
      <c r="BM142" s="205" t="s">
        <v>749</v>
      </c>
    </row>
    <row r="143" spans="1:65" s="2" customFormat="1" ht="16.5" customHeight="1">
      <c r="A143" s="31"/>
      <c r="B143" s="32"/>
      <c r="C143" s="194" t="s">
        <v>242</v>
      </c>
      <c r="D143" s="194" t="s">
        <v>169</v>
      </c>
      <c r="E143" s="195" t="s">
        <v>750</v>
      </c>
      <c r="F143" s="196" t="s">
        <v>751</v>
      </c>
      <c r="G143" s="197" t="s">
        <v>716</v>
      </c>
      <c r="H143" s="198">
        <v>1</v>
      </c>
      <c r="I143" s="199">
        <v>457</v>
      </c>
      <c r="J143" s="199">
        <f t="shared" si="0"/>
        <v>457</v>
      </c>
      <c r="K143" s="200"/>
      <c r="L143" s="36"/>
      <c r="M143" s="201" t="s">
        <v>1</v>
      </c>
      <c r="N143" s="202" t="s">
        <v>41</v>
      </c>
      <c r="O143" s="203">
        <v>0</v>
      </c>
      <c r="P143" s="203">
        <f t="shared" si="1"/>
        <v>0</v>
      </c>
      <c r="Q143" s="203">
        <v>0</v>
      </c>
      <c r="R143" s="203">
        <f t="shared" si="2"/>
        <v>0</v>
      </c>
      <c r="S143" s="203">
        <v>0</v>
      </c>
      <c r="T143" s="204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5" t="s">
        <v>173</v>
      </c>
      <c r="AT143" s="205" t="s">
        <v>169</v>
      </c>
      <c r="AU143" s="205" t="s">
        <v>6</v>
      </c>
      <c r="AY143" s="17" t="s">
        <v>166</v>
      </c>
      <c r="BE143" s="206">
        <f t="shared" si="4"/>
        <v>457</v>
      </c>
      <c r="BF143" s="206">
        <f t="shared" si="5"/>
        <v>0</v>
      </c>
      <c r="BG143" s="206">
        <f t="shared" si="6"/>
        <v>0</v>
      </c>
      <c r="BH143" s="206">
        <f t="shared" si="7"/>
        <v>0</v>
      </c>
      <c r="BI143" s="206">
        <f t="shared" si="8"/>
        <v>0</v>
      </c>
      <c r="BJ143" s="17" t="s">
        <v>6</v>
      </c>
      <c r="BK143" s="206">
        <f t="shared" si="9"/>
        <v>457</v>
      </c>
      <c r="BL143" s="17" t="s">
        <v>173</v>
      </c>
      <c r="BM143" s="205" t="s">
        <v>752</v>
      </c>
    </row>
    <row r="144" spans="1:65" s="2" customFormat="1" ht="16.5" customHeight="1">
      <c r="A144" s="31"/>
      <c r="B144" s="32"/>
      <c r="C144" s="194" t="s">
        <v>246</v>
      </c>
      <c r="D144" s="194" t="s">
        <v>169</v>
      </c>
      <c r="E144" s="195" t="s">
        <v>753</v>
      </c>
      <c r="F144" s="196" t="s">
        <v>754</v>
      </c>
      <c r="G144" s="197" t="s">
        <v>716</v>
      </c>
      <c r="H144" s="198">
        <v>1</v>
      </c>
      <c r="I144" s="199">
        <v>2339</v>
      </c>
      <c r="J144" s="199">
        <f t="shared" si="0"/>
        <v>2339</v>
      </c>
      <c r="K144" s="200"/>
      <c r="L144" s="36"/>
      <c r="M144" s="201" t="s">
        <v>1</v>
      </c>
      <c r="N144" s="202" t="s">
        <v>41</v>
      </c>
      <c r="O144" s="203">
        <v>0</v>
      </c>
      <c r="P144" s="203">
        <f t="shared" si="1"/>
        <v>0</v>
      </c>
      <c r="Q144" s="203">
        <v>0</v>
      </c>
      <c r="R144" s="203">
        <f t="shared" si="2"/>
        <v>0</v>
      </c>
      <c r="S144" s="203">
        <v>0</v>
      </c>
      <c r="T144" s="204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5" t="s">
        <v>173</v>
      </c>
      <c r="AT144" s="205" t="s">
        <v>169</v>
      </c>
      <c r="AU144" s="205" t="s">
        <v>6</v>
      </c>
      <c r="AY144" s="17" t="s">
        <v>166</v>
      </c>
      <c r="BE144" s="206">
        <f t="shared" si="4"/>
        <v>2339</v>
      </c>
      <c r="BF144" s="206">
        <f t="shared" si="5"/>
        <v>0</v>
      </c>
      <c r="BG144" s="206">
        <f t="shared" si="6"/>
        <v>0</v>
      </c>
      <c r="BH144" s="206">
        <f t="shared" si="7"/>
        <v>0</v>
      </c>
      <c r="BI144" s="206">
        <f t="shared" si="8"/>
        <v>0</v>
      </c>
      <c r="BJ144" s="17" t="s">
        <v>6</v>
      </c>
      <c r="BK144" s="206">
        <f t="shared" si="9"/>
        <v>2339</v>
      </c>
      <c r="BL144" s="17" t="s">
        <v>173</v>
      </c>
      <c r="BM144" s="205" t="s">
        <v>755</v>
      </c>
    </row>
    <row r="145" spans="1:65" s="2" customFormat="1" ht="21.75" customHeight="1">
      <c r="A145" s="31"/>
      <c r="B145" s="32"/>
      <c r="C145" s="194" t="s">
        <v>252</v>
      </c>
      <c r="D145" s="194" t="s">
        <v>169</v>
      </c>
      <c r="E145" s="195" t="s">
        <v>756</v>
      </c>
      <c r="F145" s="196" t="s">
        <v>757</v>
      </c>
      <c r="G145" s="197" t="s">
        <v>716</v>
      </c>
      <c r="H145" s="198">
        <v>1</v>
      </c>
      <c r="I145" s="199">
        <v>650</v>
      </c>
      <c r="J145" s="199">
        <f t="shared" si="0"/>
        <v>650</v>
      </c>
      <c r="K145" s="200"/>
      <c r="L145" s="36"/>
      <c r="M145" s="201" t="s">
        <v>1</v>
      </c>
      <c r="N145" s="202" t="s">
        <v>41</v>
      </c>
      <c r="O145" s="203">
        <v>0</v>
      </c>
      <c r="P145" s="203">
        <f t="shared" si="1"/>
        <v>0</v>
      </c>
      <c r="Q145" s="203">
        <v>0</v>
      </c>
      <c r="R145" s="203">
        <f t="shared" si="2"/>
        <v>0</v>
      </c>
      <c r="S145" s="203">
        <v>0</v>
      </c>
      <c r="T145" s="204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5" t="s">
        <v>173</v>
      </c>
      <c r="AT145" s="205" t="s">
        <v>169</v>
      </c>
      <c r="AU145" s="205" t="s">
        <v>6</v>
      </c>
      <c r="AY145" s="17" t="s">
        <v>166</v>
      </c>
      <c r="BE145" s="206">
        <f t="shared" si="4"/>
        <v>650</v>
      </c>
      <c r="BF145" s="206">
        <f t="shared" si="5"/>
        <v>0</v>
      </c>
      <c r="BG145" s="206">
        <f t="shared" si="6"/>
        <v>0</v>
      </c>
      <c r="BH145" s="206">
        <f t="shared" si="7"/>
        <v>0</v>
      </c>
      <c r="BI145" s="206">
        <f t="shared" si="8"/>
        <v>0</v>
      </c>
      <c r="BJ145" s="17" t="s">
        <v>6</v>
      </c>
      <c r="BK145" s="206">
        <f t="shared" si="9"/>
        <v>650</v>
      </c>
      <c r="BL145" s="17" t="s">
        <v>173</v>
      </c>
      <c r="BM145" s="205" t="s">
        <v>758</v>
      </c>
    </row>
    <row r="146" spans="1:65" s="2" customFormat="1" ht="21.75" customHeight="1">
      <c r="A146" s="31"/>
      <c r="B146" s="32"/>
      <c r="C146" s="194" t="s">
        <v>9</v>
      </c>
      <c r="D146" s="194" t="s">
        <v>169</v>
      </c>
      <c r="E146" s="195" t="s">
        <v>759</v>
      </c>
      <c r="F146" s="196" t="s">
        <v>760</v>
      </c>
      <c r="G146" s="197" t="s">
        <v>716</v>
      </c>
      <c r="H146" s="198">
        <v>3</v>
      </c>
      <c r="I146" s="199">
        <v>315</v>
      </c>
      <c r="J146" s="199">
        <f t="shared" si="0"/>
        <v>945</v>
      </c>
      <c r="K146" s="200"/>
      <c r="L146" s="36"/>
      <c r="M146" s="201" t="s">
        <v>1</v>
      </c>
      <c r="N146" s="202" t="s">
        <v>41</v>
      </c>
      <c r="O146" s="203">
        <v>0</v>
      </c>
      <c r="P146" s="203">
        <f t="shared" si="1"/>
        <v>0</v>
      </c>
      <c r="Q146" s="203">
        <v>0</v>
      </c>
      <c r="R146" s="203">
        <f t="shared" si="2"/>
        <v>0</v>
      </c>
      <c r="S146" s="203">
        <v>0</v>
      </c>
      <c r="T146" s="204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5" t="s">
        <v>173</v>
      </c>
      <c r="AT146" s="205" t="s">
        <v>169</v>
      </c>
      <c r="AU146" s="205" t="s">
        <v>6</v>
      </c>
      <c r="AY146" s="17" t="s">
        <v>166</v>
      </c>
      <c r="BE146" s="206">
        <f t="shared" si="4"/>
        <v>945</v>
      </c>
      <c r="BF146" s="206">
        <f t="shared" si="5"/>
        <v>0</v>
      </c>
      <c r="BG146" s="206">
        <f t="shared" si="6"/>
        <v>0</v>
      </c>
      <c r="BH146" s="206">
        <f t="shared" si="7"/>
        <v>0</v>
      </c>
      <c r="BI146" s="206">
        <f t="shared" si="8"/>
        <v>0</v>
      </c>
      <c r="BJ146" s="17" t="s">
        <v>6</v>
      </c>
      <c r="BK146" s="206">
        <f t="shared" si="9"/>
        <v>945</v>
      </c>
      <c r="BL146" s="17" t="s">
        <v>173</v>
      </c>
      <c r="BM146" s="205" t="s">
        <v>761</v>
      </c>
    </row>
    <row r="147" spans="1:65" s="2" customFormat="1" ht="16.5" customHeight="1">
      <c r="A147" s="31"/>
      <c r="B147" s="32"/>
      <c r="C147" s="194" t="s">
        <v>211</v>
      </c>
      <c r="D147" s="194" t="s">
        <v>169</v>
      </c>
      <c r="E147" s="195" t="s">
        <v>762</v>
      </c>
      <c r="F147" s="196" t="s">
        <v>763</v>
      </c>
      <c r="G147" s="197" t="s">
        <v>716</v>
      </c>
      <c r="H147" s="198">
        <v>5</v>
      </c>
      <c r="I147" s="199">
        <v>90</v>
      </c>
      <c r="J147" s="199">
        <f t="shared" si="0"/>
        <v>450</v>
      </c>
      <c r="K147" s="200"/>
      <c r="L147" s="36"/>
      <c r="M147" s="201" t="s">
        <v>1</v>
      </c>
      <c r="N147" s="202" t="s">
        <v>41</v>
      </c>
      <c r="O147" s="203">
        <v>0</v>
      </c>
      <c r="P147" s="203">
        <f t="shared" si="1"/>
        <v>0</v>
      </c>
      <c r="Q147" s="203">
        <v>0</v>
      </c>
      <c r="R147" s="203">
        <f t="shared" si="2"/>
        <v>0</v>
      </c>
      <c r="S147" s="203">
        <v>0</v>
      </c>
      <c r="T147" s="204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5" t="s">
        <v>173</v>
      </c>
      <c r="AT147" s="205" t="s">
        <v>169</v>
      </c>
      <c r="AU147" s="205" t="s">
        <v>6</v>
      </c>
      <c r="AY147" s="17" t="s">
        <v>166</v>
      </c>
      <c r="BE147" s="206">
        <f t="shared" si="4"/>
        <v>450</v>
      </c>
      <c r="BF147" s="206">
        <f t="shared" si="5"/>
        <v>0</v>
      </c>
      <c r="BG147" s="206">
        <f t="shared" si="6"/>
        <v>0</v>
      </c>
      <c r="BH147" s="206">
        <f t="shared" si="7"/>
        <v>0</v>
      </c>
      <c r="BI147" s="206">
        <f t="shared" si="8"/>
        <v>0</v>
      </c>
      <c r="BJ147" s="17" t="s">
        <v>6</v>
      </c>
      <c r="BK147" s="206">
        <f t="shared" si="9"/>
        <v>450</v>
      </c>
      <c r="BL147" s="17" t="s">
        <v>173</v>
      </c>
      <c r="BM147" s="205" t="s">
        <v>764</v>
      </c>
    </row>
    <row r="148" spans="1:65" s="2" customFormat="1" ht="21.75" customHeight="1">
      <c r="A148" s="31"/>
      <c r="B148" s="32"/>
      <c r="C148" s="194" t="s">
        <v>266</v>
      </c>
      <c r="D148" s="194" t="s">
        <v>169</v>
      </c>
      <c r="E148" s="195" t="s">
        <v>765</v>
      </c>
      <c r="F148" s="196" t="s">
        <v>766</v>
      </c>
      <c r="G148" s="197" t="s">
        <v>716</v>
      </c>
      <c r="H148" s="198">
        <v>1</v>
      </c>
      <c r="I148" s="199">
        <v>226</v>
      </c>
      <c r="J148" s="199">
        <f t="shared" si="0"/>
        <v>226</v>
      </c>
      <c r="K148" s="200"/>
      <c r="L148" s="36"/>
      <c r="M148" s="201" t="s">
        <v>1</v>
      </c>
      <c r="N148" s="202" t="s">
        <v>41</v>
      </c>
      <c r="O148" s="203">
        <v>0</v>
      </c>
      <c r="P148" s="203">
        <f t="shared" si="1"/>
        <v>0</v>
      </c>
      <c r="Q148" s="203">
        <v>0</v>
      </c>
      <c r="R148" s="203">
        <f t="shared" si="2"/>
        <v>0</v>
      </c>
      <c r="S148" s="203">
        <v>0</v>
      </c>
      <c r="T148" s="204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5" t="s">
        <v>173</v>
      </c>
      <c r="AT148" s="205" t="s">
        <v>169</v>
      </c>
      <c r="AU148" s="205" t="s">
        <v>6</v>
      </c>
      <c r="AY148" s="17" t="s">
        <v>166</v>
      </c>
      <c r="BE148" s="206">
        <f t="shared" si="4"/>
        <v>226</v>
      </c>
      <c r="BF148" s="206">
        <f t="shared" si="5"/>
        <v>0</v>
      </c>
      <c r="BG148" s="206">
        <f t="shared" si="6"/>
        <v>0</v>
      </c>
      <c r="BH148" s="206">
        <f t="shared" si="7"/>
        <v>0</v>
      </c>
      <c r="BI148" s="206">
        <f t="shared" si="8"/>
        <v>0</v>
      </c>
      <c r="BJ148" s="17" t="s">
        <v>6</v>
      </c>
      <c r="BK148" s="206">
        <f t="shared" si="9"/>
        <v>226</v>
      </c>
      <c r="BL148" s="17" t="s">
        <v>173</v>
      </c>
      <c r="BM148" s="205" t="s">
        <v>767</v>
      </c>
    </row>
    <row r="149" spans="1:65" s="2" customFormat="1" ht="16.5" customHeight="1">
      <c r="A149" s="31"/>
      <c r="B149" s="32"/>
      <c r="C149" s="194" t="s">
        <v>271</v>
      </c>
      <c r="D149" s="194" t="s">
        <v>169</v>
      </c>
      <c r="E149" s="195" t="s">
        <v>768</v>
      </c>
      <c r="F149" s="196" t="s">
        <v>769</v>
      </c>
      <c r="G149" s="197" t="s">
        <v>716</v>
      </c>
      <c r="H149" s="198">
        <v>2</v>
      </c>
      <c r="I149" s="199">
        <v>217</v>
      </c>
      <c r="J149" s="199">
        <f t="shared" si="0"/>
        <v>434</v>
      </c>
      <c r="K149" s="200"/>
      <c r="L149" s="36"/>
      <c r="M149" s="201" t="s">
        <v>1</v>
      </c>
      <c r="N149" s="202" t="s">
        <v>41</v>
      </c>
      <c r="O149" s="203">
        <v>0</v>
      </c>
      <c r="P149" s="203">
        <f t="shared" si="1"/>
        <v>0</v>
      </c>
      <c r="Q149" s="203">
        <v>0</v>
      </c>
      <c r="R149" s="203">
        <f t="shared" si="2"/>
        <v>0</v>
      </c>
      <c r="S149" s="203">
        <v>0</v>
      </c>
      <c r="T149" s="204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5" t="s">
        <v>173</v>
      </c>
      <c r="AT149" s="205" t="s">
        <v>169</v>
      </c>
      <c r="AU149" s="205" t="s">
        <v>6</v>
      </c>
      <c r="AY149" s="17" t="s">
        <v>166</v>
      </c>
      <c r="BE149" s="206">
        <f t="shared" si="4"/>
        <v>434</v>
      </c>
      <c r="BF149" s="206">
        <f t="shared" si="5"/>
        <v>0</v>
      </c>
      <c r="BG149" s="206">
        <f t="shared" si="6"/>
        <v>0</v>
      </c>
      <c r="BH149" s="206">
        <f t="shared" si="7"/>
        <v>0</v>
      </c>
      <c r="BI149" s="206">
        <f t="shared" si="8"/>
        <v>0</v>
      </c>
      <c r="BJ149" s="17" t="s">
        <v>6</v>
      </c>
      <c r="BK149" s="206">
        <f t="shared" si="9"/>
        <v>434</v>
      </c>
      <c r="BL149" s="17" t="s">
        <v>173</v>
      </c>
      <c r="BM149" s="205" t="s">
        <v>770</v>
      </c>
    </row>
    <row r="150" spans="1:65" s="2" customFormat="1" ht="16.5" customHeight="1">
      <c r="A150" s="31"/>
      <c r="B150" s="32"/>
      <c r="C150" s="194" t="s">
        <v>276</v>
      </c>
      <c r="D150" s="194" t="s">
        <v>169</v>
      </c>
      <c r="E150" s="195" t="s">
        <v>771</v>
      </c>
      <c r="F150" s="196" t="s">
        <v>772</v>
      </c>
      <c r="G150" s="197" t="s">
        <v>716</v>
      </c>
      <c r="H150" s="198">
        <v>1</v>
      </c>
      <c r="I150" s="199">
        <v>825</v>
      </c>
      <c r="J150" s="199">
        <f t="shared" si="0"/>
        <v>825</v>
      </c>
      <c r="K150" s="200"/>
      <c r="L150" s="36"/>
      <c r="M150" s="201" t="s">
        <v>1</v>
      </c>
      <c r="N150" s="202" t="s">
        <v>41</v>
      </c>
      <c r="O150" s="203">
        <v>0</v>
      </c>
      <c r="P150" s="203">
        <f t="shared" si="1"/>
        <v>0</v>
      </c>
      <c r="Q150" s="203">
        <v>0</v>
      </c>
      <c r="R150" s="203">
        <f t="shared" si="2"/>
        <v>0</v>
      </c>
      <c r="S150" s="203">
        <v>0</v>
      </c>
      <c r="T150" s="204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5" t="s">
        <v>173</v>
      </c>
      <c r="AT150" s="205" t="s">
        <v>169</v>
      </c>
      <c r="AU150" s="205" t="s">
        <v>6</v>
      </c>
      <c r="AY150" s="17" t="s">
        <v>166</v>
      </c>
      <c r="BE150" s="206">
        <f t="shared" si="4"/>
        <v>825</v>
      </c>
      <c r="BF150" s="206">
        <f t="shared" si="5"/>
        <v>0</v>
      </c>
      <c r="BG150" s="206">
        <f t="shared" si="6"/>
        <v>0</v>
      </c>
      <c r="BH150" s="206">
        <f t="shared" si="7"/>
        <v>0</v>
      </c>
      <c r="BI150" s="206">
        <f t="shared" si="8"/>
        <v>0</v>
      </c>
      <c r="BJ150" s="17" t="s">
        <v>6</v>
      </c>
      <c r="BK150" s="206">
        <f t="shared" si="9"/>
        <v>825</v>
      </c>
      <c r="BL150" s="17" t="s">
        <v>173</v>
      </c>
      <c r="BM150" s="205" t="s">
        <v>773</v>
      </c>
    </row>
    <row r="151" spans="1:65" s="2" customFormat="1" ht="16.5" customHeight="1">
      <c r="A151" s="31"/>
      <c r="B151" s="32"/>
      <c r="C151" s="194" t="s">
        <v>281</v>
      </c>
      <c r="D151" s="194" t="s">
        <v>169</v>
      </c>
      <c r="E151" s="195" t="s">
        <v>774</v>
      </c>
      <c r="F151" s="196" t="s">
        <v>775</v>
      </c>
      <c r="G151" s="197" t="s">
        <v>716</v>
      </c>
      <c r="H151" s="198">
        <v>1</v>
      </c>
      <c r="I151" s="199">
        <v>744</v>
      </c>
      <c r="J151" s="199">
        <f t="shared" si="0"/>
        <v>744</v>
      </c>
      <c r="K151" s="200"/>
      <c r="L151" s="36"/>
      <c r="M151" s="201" t="s">
        <v>1</v>
      </c>
      <c r="N151" s="202" t="s">
        <v>41</v>
      </c>
      <c r="O151" s="203">
        <v>0</v>
      </c>
      <c r="P151" s="203">
        <f t="shared" si="1"/>
        <v>0</v>
      </c>
      <c r="Q151" s="203">
        <v>0</v>
      </c>
      <c r="R151" s="203">
        <f t="shared" si="2"/>
        <v>0</v>
      </c>
      <c r="S151" s="203">
        <v>0</v>
      </c>
      <c r="T151" s="204">
        <f t="shared" si="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5" t="s">
        <v>173</v>
      </c>
      <c r="AT151" s="205" t="s">
        <v>169</v>
      </c>
      <c r="AU151" s="205" t="s">
        <v>6</v>
      </c>
      <c r="AY151" s="17" t="s">
        <v>166</v>
      </c>
      <c r="BE151" s="206">
        <f t="shared" si="4"/>
        <v>744</v>
      </c>
      <c r="BF151" s="206">
        <f t="shared" si="5"/>
        <v>0</v>
      </c>
      <c r="BG151" s="206">
        <f t="shared" si="6"/>
        <v>0</v>
      </c>
      <c r="BH151" s="206">
        <f t="shared" si="7"/>
        <v>0</v>
      </c>
      <c r="BI151" s="206">
        <f t="shared" si="8"/>
        <v>0</v>
      </c>
      <c r="BJ151" s="17" t="s">
        <v>6</v>
      </c>
      <c r="BK151" s="206">
        <f t="shared" si="9"/>
        <v>744</v>
      </c>
      <c r="BL151" s="17" t="s">
        <v>173</v>
      </c>
      <c r="BM151" s="205" t="s">
        <v>776</v>
      </c>
    </row>
    <row r="152" spans="1:65" s="2" customFormat="1" ht="21.75" customHeight="1">
      <c r="A152" s="31"/>
      <c r="B152" s="32"/>
      <c r="C152" s="194" t="s">
        <v>7</v>
      </c>
      <c r="D152" s="194" t="s">
        <v>169</v>
      </c>
      <c r="E152" s="195" t="s">
        <v>777</v>
      </c>
      <c r="F152" s="196" t="s">
        <v>778</v>
      </c>
      <c r="G152" s="197" t="s">
        <v>716</v>
      </c>
      <c r="H152" s="198">
        <v>1</v>
      </c>
      <c r="I152" s="199">
        <v>16842</v>
      </c>
      <c r="J152" s="199">
        <f t="shared" si="0"/>
        <v>16842</v>
      </c>
      <c r="K152" s="200"/>
      <c r="L152" s="36"/>
      <c r="M152" s="201" t="s">
        <v>1</v>
      </c>
      <c r="N152" s="202" t="s">
        <v>41</v>
      </c>
      <c r="O152" s="203">
        <v>0</v>
      </c>
      <c r="P152" s="203">
        <f t="shared" si="1"/>
        <v>0</v>
      </c>
      <c r="Q152" s="203">
        <v>0</v>
      </c>
      <c r="R152" s="203">
        <f t="shared" si="2"/>
        <v>0</v>
      </c>
      <c r="S152" s="203">
        <v>0</v>
      </c>
      <c r="T152" s="204">
        <f t="shared" si="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5" t="s">
        <v>173</v>
      </c>
      <c r="AT152" s="205" t="s">
        <v>169</v>
      </c>
      <c r="AU152" s="205" t="s">
        <v>6</v>
      </c>
      <c r="AY152" s="17" t="s">
        <v>166</v>
      </c>
      <c r="BE152" s="206">
        <f t="shared" si="4"/>
        <v>16842</v>
      </c>
      <c r="BF152" s="206">
        <f t="shared" si="5"/>
        <v>0</v>
      </c>
      <c r="BG152" s="206">
        <f t="shared" si="6"/>
        <v>0</v>
      </c>
      <c r="BH152" s="206">
        <f t="shared" si="7"/>
        <v>0</v>
      </c>
      <c r="BI152" s="206">
        <f t="shared" si="8"/>
        <v>0</v>
      </c>
      <c r="BJ152" s="17" t="s">
        <v>6</v>
      </c>
      <c r="BK152" s="206">
        <f t="shared" si="9"/>
        <v>16842</v>
      </c>
      <c r="BL152" s="17" t="s">
        <v>173</v>
      </c>
      <c r="BM152" s="205" t="s">
        <v>779</v>
      </c>
    </row>
    <row r="153" spans="2:63" s="12" customFormat="1" ht="25.9" customHeight="1">
      <c r="B153" s="179"/>
      <c r="C153" s="180"/>
      <c r="D153" s="181" t="s">
        <v>75</v>
      </c>
      <c r="E153" s="182" t="s">
        <v>780</v>
      </c>
      <c r="F153" s="182" t="s">
        <v>781</v>
      </c>
      <c r="G153" s="180"/>
      <c r="H153" s="180"/>
      <c r="I153" s="180"/>
      <c r="J153" s="183">
        <f>BK153</f>
        <v>120</v>
      </c>
      <c r="K153" s="180"/>
      <c r="L153" s="184"/>
      <c r="M153" s="185"/>
      <c r="N153" s="186"/>
      <c r="O153" s="186"/>
      <c r="P153" s="187">
        <f>P154</f>
        <v>0</v>
      </c>
      <c r="Q153" s="186"/>
      <c r="R153" s="187">
        <f>R154</f>
        <v>0</v>
      </c>
      <c r="S153" s="186"/>
      <c r="T153" s="188">
        <f>T154</f>
        <v>0</v>
      </c>
      <c r="AR153" s="189" t="s">
        <v>6</v>
      </c>
      <c r="AT153" s="190" t="s">
        <v>75</v>
      </c>
      <c r="AU153" s="190" t="s">
        <v>76</v>
      </c>
      <c r="AY153" s="189" t="s">
        <v>166</v>
      </c>
      <c r="BK153" s="191">
        <f>BK154</f>
        <v>120</v>
      </c>
    </row>
    <row r="154" spans="1:65" s="2" customFormat="1" ht="16.5" customHeight="1">
      <c r="A154" s="31"/>
      <c r="B154" s="32"/>
      <c r="C154" s="194" t="s">
        <v>299</v>
      </c>
      <c r="D154" s="194" t="s">
        <v>169</v>
      </c>
      <c r="E154" s="195" t="s">
        <v>782</v>
      </c>
      <c r="F154" s="196" t="s">
        <v>783</v>
      </c>
      <c r="G154" s="197" t="s">
        <v>716</v>
      </c>
      <c r="H154" s="198">
        <v>1</v>
      </c>
      <c r="I154" s="199">
        <v>120</v>
      </c>
      <c r="J154" s="199">
        <f>ROUND(I154*H154,2)</f>
        <v>120</v>
      </c>
      <c r="K154" s="200"/>
      <c r="L154" s="36"/>
      <c r="M154" s="201" t="s">
        <v>1</v>
      </c>
      <c r="N154" s="202" t="s">
        <v>41</v>
      </c>
      <c r="O154" s="203">
        <v>0</v>
      </c>
      <c r="P154" s="203">
        <f>O154*H154</f>
        <v>0</v>
      </c>
      <c r="Q154" s="203">
        <v>0</v>
      </c>
      <c r="R154" s="203">
        <f>Q154*H154</f>
        <v>0</v>
      </c>
      <c r="S154" s="203">
        <v>0</v>
      </c>
      <c r="T154" s="204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05" t="s">
        <v>173</v>
      </c>
      <c r="AT154" s="205" t="s">
        <v>169</v>
      </c>
      <c r="AU154" s="205" t="s">
        <v>6</v>
      </c>
      <c r="AY154" s="17" t="s">
        <v>166</v>
      </c>
      <c r="BE154" s="206">
        <f>IF(N154="základní",J154,0)</f>
        <v>120</v>
      </c>
      <c r="BF154" s="206">
        <f>IF(N154="snížená",J154,0)</f>
        <v>0</v>
      </c>
      <c r="BG154" s="206">
        <f>IF(N154="zákl. přenesená",J154,0)</f>
        <v>0</v>
      </c>
      <c r="BH154" s="206">
        <f>IF(N154="sníž. přenesená",J154,0)</f>
        <v>0</v>
      </c>
      <c r="BI154" s="206">
        <f>IF(N154="nulová",J154,0)</f>
        <v>0</v>
      </c>
      <c r="BJ154" s="17" t="s">
        <v>6</v>
      </c>
      <c r="BK154" s="206">
        <f>ROUND(I154*H154,2)</f>
        <v>120</v>
      </c>
      <c r="BL154" s="17" t="s">
        <v>173</v>
      </c>
      <c r="BM154" s="205" t="s">
        <v>784</v>
      </c>
    </row>
    <row r="155" spans="2:63" s="12" customFormat="1" ht="25.9" customHeight="1">
      <c r="B155" s="179"/>
      <c r="C155" s="180"/>
      <c r="D155" s="181" t="s">
        <v>75</v>
      </c>
      <c r="E155" s="182" t="s">
        <v>785</v>
      </c>
      <c r="F155" s="182" t="s">
        <v>786</v>
      </c>
      <c r="G155" s="180"/>
      <c r="H155" s="180"/>
      <c r="I155" s="180"/>
      <c r="J155" s="183">
        <f>BK155</f>
        <v>9030</v>
      </c>
      <c r="K155" s="180"/>
      <c r="L155" s="184"/>
      <c r="M155" s="185"/>
      <c r="N155" s="186"/>
      <c r="O155" s="186"/>
      <c r="P155" s="187">
        <f>SUM(P156:P178)</f>
        <v>0</v>
      </c>
      <c r="Q155" s="186"/>
      <c r="R155" s="187">
        <f>SUM(R156:R178)</f>
        <v>0</v>
      </c>
      <c r="S155" s="186"/>
      <c r="T155" s="188">
        <f>SUM(T156:T178)</f>
        <v>0</v>
      </c>
      <c r="AR155" s="189" t="s">
        <v>6</v>
      </c>
      <c r="AT155" s="190" t="s">
        <v>75</v>
      </c>
      <c r="AU155" s="190" t="s">
        <v>76</v>
      </c>
      <c r="AY155" s="189" t="s">
        <v>166</v>
      </c>
      <c r="BK155" s="191">
        <f>SUM(BK156:BK178)</f>
        <v>9030</v>
      </c>
    </row>
    <row r="156" spans="1:65" s="2" customFormat="1" ht="16.5" customHeight="1">
      <c r="A156" s="31"/>
      <c r="B156" s="32"/>
      <c r="C156" s="194" t="s">
        <v>307</v>
      </c>
      <c r="D156" s="194" t="s">
        <v>169</v>
      </c>
      <c r="E156" s="195" t="s">
        <v>787</v>
      </c>
      <c r="F156" s="196" t="s">
        <v>788</v>
      </c>
      <c r="G156" s="197" t="s">
        <v>249</v>
      </c>
      <c r="H156" s="198">
        <v>40</v>
      </c>
      <c r="I156" s="199">
        <v>26</v>
      </c>
      <c r="J156" s="199">
        <f aca="true" t="shared" si="10" ref="J156:J178">ROUND(I156*H156,2)</f>
        <v>1040</v>
      </c>
      <c r="K156" s="200"/>
      <c r="L156" s="36"/>
      <c r="M156" s="201" t="s">
        <v>1</v>
      </c>
      <c r="N156" s="202" t="s">
        <v>41</v>
      </c>
      <c r="O156" s="203">
        <v>0</v>
      </c>
      <c r="P156" s="203">
        <f aca="true" t="shared" si="11" ref="P156:P178">O156*H156</f>
        <v>0</v>
      </c>
      <c r="Q156" s="203">
        <v>0</v>
      </c>
      <c r="R156" s="203">
        <f aca="true" t="shared" si="12" ref="R156:R178">Q156*H156</f>
        <v>0</v>
      </c>
      <c r="S156" s="203">
        <v>0</v>
      </c>
      <c r="T156" s="204">
        <f aca="true" t="shared" si="13" ref="T156:T178"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05" t="s">
        <v>173</v>
      </c>
      <c r="AT156" s="205" t="s">
        <v>169</v>
      </c>
      <c r="AU156" s="205" t="s">
        <v>6</v>
      </c>
      <c r="AY156" s="17" t="s">
        <v>166</v>
      </c>
      <c r="BE156" s="206">
        <f aca="true" t="shared" si="14" ref="BE156:BE178">IF(N156="základní",J156,0)</f>
        <v>1040</v>
      </c>
      <c r="BF156" s="206">
        <f aca="true" t="shared" si="15" ref="BF156:BF178">IF(N156="snížená",J156,0)</f>
        <v>0</v>
      </c>
      <c r="BG156" s="206">
        <f aca="true" t="shared" si="16" ref="BG156:BG178">IF(N156="zákl. přenesená",J156,0)</f>
        <v>0</v>
      </c>
      <c r="BH156" s="206">
        <f aca="true" t="shared" si="17" ref="BH156:BH178">IF(N156="sníž. přenesená",J156,0)</f>
        <v>0</v>
      </c>
      <c r="BI156" s="206">
        <f aca="true" t="shared" si="18" ref="BI156:BI178">IF(N156="nulová",J156,0)</f>
        <v>0</v>
      </c>
      <c r="BJ156" s="17" t="s">
        <v>6</v>
      </c>
      <c r="BK156" s="206">
        <f aca="true" t="shared" si="19" ref="BK156:BK178">ROUND(I156*H156,2)</f>
        <v>1040</v>
      </c>
      <c r="BL156" s="17" t="s">
        <v>173</v>
      </c>
      <c r="BM156" s="205" t="s">
        <v>789</v>
      </c>
    </row>
    <row r="157" spans="1:65" s="2" customFormat="1" ht="16.5" customHeight="1">
      <c r="A157" s="31"/>
      <c r="B157" s="32"/>
      <c r="C157" s="194" t="s">
        <v>312</v>
      </c>
      <c r="D157" s="194" t="s">
        <v>169</v>
      </c>
      <c r="E157" s="195" t="s">
        <v>790</v>
      </c>
      <c r="F157" s="196" t="s">
        <v>791</v>
      </c>
      <c r="G157" s="197" t="s">
        <v>249</v>
      </c>
      <c r="H157" s="198">
        <v>20</v>
      </c>
      <c r="I157" s="199">
        <v>15</v>
      </c>
      <c r="J157" s="199">
        <f t="shared" si="10"/>
        <v>300</v>
      </c>
      <c r="K157" s="200"/>
      <c r="L157" s="36"/>
      <c r="M157" s="201" t="s">
        <v>1</v>
      </c>
      <c r="N157" s="202" t="s">
        <v>41</v>
      </c>
      <c r="O157" s="203">
        <v>0</v>
      </c>
      <c r="P157" s="203">
        <f t="shared" si="11"/>
        <v>0</v>
      </c>
      <c r="Q157" s="203">
        <v>0</v>
      </c>
      <c r="R157" s="203">
        <f t="shared" si="12"/>
        <v>0</v>
      </c>
      <c r="S157" s="203">
        <v>0</v>
      </c>
      <c r="T157" s="204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05" t="s">
        <v>173</v>
      </c>
      <c r="AT157" s="205" t="s">
        <v>169</v>
      </c>
      <c r="AU157" s="205" t="s">
        <v>6</v>
      </c>
      <c r="AY157" s="17" t="s">
        <v>166</v>
      </c>
      <c r="BE157" s="206">
        <f t="shared" si="14"/>
        <v>300</v>
      </c>
      <c r="BF157" s="206">
        <f t="shared" si="15"/>
        <v>0</v>
      </c>
      <c r="BG157" s="206">
        <f t="shared" si="16"/>
        <v>0</v>
      </c>
      <c r="BH157" s="206">
        <f t="shared" si="17"/>
        <v>0</v>
      </c>
      <c r="BI157" s="206">
        <f t="shared" si="18"/>
        <v>0</v>
      </c>
      <c r="BJ157" s="17" t="s">
        <v>6</v>
      </c>
      <c r="BK157" s="206">
        <f t="shared" si="19"/>
        <v>300</v>
      </c>
      <c r="BL157" s="17" t="s">
        <v>173</v>
      </c>
      <c r="BM157" s="205" t="s">
        <v>792</v>
      </c>
    </row>
    <row r="158" spans="1:65" s="2" customFormat="1" ht="16.5" customHeight="1">
      <c r="A158" s="31"/>
      <c r="B158" s="32"/>
      <c r="C158" s="194" t="s">
        <v>316</v>
      </c>
      <c r="D158" s="194" t="s">
        <v>169</v>
      </c>
      <c r="E158" s="195" t="s">
        <v>793</v>
      </c>
      <c r="F158" s="196" t="s">
        <v>794</v>
      </c>
      <c r="G158" s="197" t="s">
        <v>249</v>
      </c>
      <c r="H158" s="198">
        <v>5</v>
      </c>
      <c r="I158" s="199">
        <v>46</v>
      </c>
      <c r="J158" s="199">
        <f t="shared" si="10"/>
        <v>230</v>
      </c>
      <c r="K158" s="200"/>
      <c r="L158" s="36"/>
      <c r="M158" s="201" t="s">
        <v>1</v>
      </c>
      <c r="N158" s="202" t="s">
        <v>41</v>
      </c>
      <c r="O158" s="203">
        <v>0</v>
      </c>
      <c r="P158" s="203">
        <f t="shared" si="11"/>
        <v>0</v>
      </c>
      <c r="Q158" s="203">
        <v>0</v>
      </c>
      <c r="R158" s="203">
        <f t="shared" si="12"/>
        <v>0</v>
      </c>
      <c r="S158" s="203">
        <v>0</v>
      </c>
      <c r="T158" s="204">
        <f t="shared" si="1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05" t="s">
        <v>173</v>
      </c>
      <c r="AT158" s="205" t="s">
        <v>169</v>
      </c>
      <c r="AU158" s="205" t="s">
        <v>6</v>
      </c>
      <c r="AY158" s="17" t="s">
        <v>166</v>
      </c>
      <c r="BE158" s="206">
        <f t="shared" si="14"/>
        <v>230</v>
      </c>
      <c r="BF158" s="206">
        <f t="shared" si="15"/>
        <v>0</v>
      </c>
      <c r="BG158" s="206">
        <f t="shared" si="16"/>
        <v>0</v>
      </c>
      <c r="BH158" s="206">
        <f t="shared" si="17"/>
        <v>0</v>
      </c>
      <c r="BI158" s="206">
        <f t="shared" si="18"/>
        <v>0</v>
      </c>
      <c r="BJ158" s="17" t="s">
        <v>6</v>
      </c>
      <c r="BK158" s="206">
        <f t="shared" si="19"/>
        <v>230</v>
      </c>
      <c r="BL158" s="17" t="s">
        <v>173</v>
      </c>
      <c r="BM158" s="205" t="s">
        <v>795</v>
      </c>
    </row>
    <row r="159" spans="1:65" s="2" customFormat="1" ht="21.75" customHeight="1">
      <c r="A159" s="31"/>
      <c r="B159" s="32"/>
      <c r="C159" s="194" t="s">
        <v>321</v>
      </c>
      <c r="D159" s="194" t="s">
        <v>169</v>
      </c>
      <c r="E159" s="195" t="s">
        <v>796</v>
      </c>
      <c r="F159" s="196" t="s">
        <v>797</v>
      </c>
      <c r="G159" s="197" t="s">
        <v>249</v>
      </c>
      <c r="H159" s="198">
        <v>20</v>
      </c>
      <c r="I159" s="199">
        <v>9</v>
      </c>
      <c r="J159" s="199">
        <f t="shared" si="10"/>
        <v>180</v>
      </c>
      <c r="K159" s="200"/>
      <c r="L159" s="36"/>
      <c r="M159" s="201" t="s">
        <v>1</v>
      </c>
      <c r="N159" s="202" t="s">
        <v>41</v>
      </c>
      <c r="O159" s="203">
        <v>0</v>
      </c>
      <c r="P159" s="203">
        <f t="shared" si="11"/>
        <v>0</v>
      </c>
      <c r="Q159" s="203">
        <v>0</v>
      </c>
      <c r="R159" s="203">
        <f t="shared" si="12"/>
        <v>0</v>
      </c>
      <c r="S159" s="203">
        <v>0</v>
      </c>
      <c r="T159" s="204">
        <f t="shared" si="1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05" t="s">
        <v>173</v>
      </c>
      <c r="AT159" s="205" t="s">
        <v>169</v>
      </c>
      <c r="AU159" s="205" t="s">
        <v>6</v>
      </c>
      <c r="AY159" s="17" t="s">
        <v>166</v>
      </c>
      <c r="BE159" s="206">
        <f t="shared" si="14"/>
        <v>180</v>
      </c>
      <c r="BF159" s="206">
        <f t="shared" si="15"/>
        <v>0</v>
      </c>
      <c r="BG159" s="206">
        <f t="shared" si="16"/>
        <v>0</v>
      </c>
      <c r="BH159" s="206">
        <f t="shared" si="17"/>
        <v>0</v>
      </c>
      <c r="BI159" s="206">
        <f t="shared" si="18"/>
        <v>0</v>
      </c>
      <c r="BJ159" s="17" t="s">
        <v>6</v>
      </c>
      <c r="BK159" s="206">
        <f t="shared" si="19"/>
        <v>180</v>
      </c>
      <c r="BL159" s="17" t="s">
        <v>173</v>
      </c>
      <c r="BM159" s="205" t="s">
        <v>798</v>
      </c>
    </row>
    <row r="160" spans="1:65" s="2" customFormat="1" ht="21.75" customHeight="1">
      <c r="A160" s="31"/>
      <c r="B160" s="32"/>
      <c r="C160" s="194" t="s">
        <v>325</v>
      </c>
      <c r="D160" s="194" t="s">
        <v>169</v>
      </c>
      <c r="E160" s="195" t="s">
        <v>799</v>
      </c>
      <c r="F160" s="196" t="s">
        <v>800</v>
      </c>
      <c r="G160" s="197" t="s">
        <v>249</v>
      </c>
      <c r="H160" s="198">
        <v>20</v>
      </c>
      <c r="I160" s="199">
        <v>5</v>
      </c>
      <c r="J160" s="199">
        <f t="shared" si="10"/>
        <v>100</v>
      </c>
      <c r="K160" s="200"/>
      <c r="L160" s="36"/>
      <c r="M160" s="201" t="s">
        <v>1</v>
      </c>
      <c r="N160" s="202" t="s">
        <v>41</v>
      </c>
      <c r="O160" s="203">
        <v>0</v>
      </c>
      <c r="P160" s="203">
        <f t="shared" si="11"/>
        <v>0</v>
      </c>
      <c r="Q160" s="203">
        <v>0</v>
      </c>
      <c r="R160" s="203">
        <f t="shared" si="12"/>
        <v>0</v>
      </c>
      <c r="S160" s="203">
        <v>0</v>
      </c>
      <c r="T160" s="204">
        <f t="shared" si="1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05" t="s">
        <v>173</v>
      </c>
      <c r="AT160" s="205" t="s">
        <v>169</v>
      </c>
      <c r="AU160" s="205" t="s">
        <v>6</v>
      </c>
      <c r="AY160" s="17" t="s">
        <v>166</v>
      </c>
      <c r="BE160" s="206">
        <f t="shared" si="14"/>
        <v>100</v>
      </c>
      <c r="BF160" s="206">
        <f t="shared" si="15"/>
        <v>0</v>
      </c>
      <c r="BG160" s="206">
        <f t="shared" si="16"/>
        <v>0</v>
      </c>
      <c r="BH160" s="206">
        <f t="shared" si="17"/>
        <v>0</v>
      </c>
      <c r="BI160" s="206">
        <f t="shared" si="18"/>
        <v>0</v>
      </c>
      <c r="BJ160" s="17" t="s">
        <v>6</v>
      </c>
      <c r="BK160" s="206">
        <f t="shared" si="19"/>
        <v>100</v>
      </c>
      <c r="BL160" s="17" t="s">
        <v>173</v>
      </c>
      <c r="BM160" s="205" t="s">
        <v>801</v>
      </c>
    </row>
    <row r="161" spans="1:65" s="2" customFormat="1" ht="16.5" customHeight="1">
      <c r="A161" s="31"/>
      <c r="B161" s="32"/>
      <c r="C161" s="194" t="s">
        <v>333</v>
      </c>
      <c r="D161" s="194" t="s">
        <v>169</v>
      </c>
      <c r="E161" s="195" t="s">
        <v>802</v>
      </c>
      <c r="F161" s="196" t="s">
        <v>803</v>
      </c>
      <c r="G161" s="197" t="s">
        <v>249</v>
      </c>
      <c r="H161" s="198">
        <v>50</v>
      </c>
      <c r="I161" s="199">
        <v>5</v>
      </c>
      <c r="J161" s="199">
        <f t="shared" si="10"/>
        <v>250</v>
      </c>
      <c r="K161" s="200"/>
      <c r="L161" s="36"/>
      <c r="M161" s="201" t="s">
        <v>1</v>
      </c>
      <c r="N161" s="202" t="s">
        <v>41</v>
      </c>
      <c r="O161" s="203">
        <v>0</v>
      </c>
      <c r="P161" s="203">
        <f t="shared" si="11"/>
        <v>0</v>
      </c>
      <c r="Q161" s="203">
        <v>0</v>
      </c>
      <c r="R161" s="203">
        <f t="shared" si="12"/>
        <v>0</v>
      </c>
      <c r="S161" s="203">
        <v>0</v>
      </c>
      <c r="T161" s="204">
        <f t="shared" si="1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05" t="s">
        <v>173</v>
      </c>
      <c r="AT161" s="205" t="s">
        <v>169</v>
      </c>
      <c r="AU161" s="205" t="s">
        <v>6</v>
      </c>
      <c r="AY161" s="17" t="s">
        <v>166</v>
      </c>
      <c r="BE161" s="206">
        <f t="shared" si="14"/>
        <v>250</v>
      </c>
      <c r="BF161" s="206">
        <f t="shared" si="15"/>
        <v>0</v>
      </c>
      <c r="BG161" s="206">
        <f t="shared" si="16"/>
        <v>0</v>
      </c>
      <c r="BH161" s="206">
        <f t="shared" si="17"/>
        <v>0</v>
      </c>
      <c r="BI161" s="206">
        <f t="shared" si="18"/>
        <v>0</v>
      </c>
      <c r="BJ161" s="17" t="s">
        <v>6</v>
      </c>
      <c r="BK161" s="206">
        <f t="shared" si="19"/>
        <v>250</v>
      </c>
      <c r="BL161" s="17" t="s">
        <v>173</v>
      </c>
      <c r="BM161" s="205" t="s">
        <v>804</v>
      </c>
    </row>
    <row r="162" spans="1:65" s="2" customFormat="1" ht="21.75" customHeight="1">
      <c r="A162" s="31"/>
      <c r="B162" s="32"/>
      <c r="C162" s="194" t="s">
        <v>342</v>
      </c>
      <c r="D162" s="194" t="s">
        <v>169</v>
      </c>
      <c r="E162" s="195" t="s">
        <v>805</v>
      </c>
      <c r="F162" s="196" t="s">
        <v>806</v>
      </c>
      <c r="G162" s="197" t="s">
        <v>249</v>
      </c>
      <c r="H162" s="198">
        <v>50</v>
      </c>
      <c r="I162" s="199">
        <v>15</v>
      </c>
      <c r="J162" s="199">
        <f t="shared" si="10"/>
        <v>750</v>
      </c>
      <c r="K162" s="200"/>
      <c r="L162" s="36"/>
      <c r="M162" s="201" t="s">
        <v>1</v>
      </c>
      <c r="N162" s="202" t="s">
        <v>41</v>
      </c>
      <c r="O162" s="203">
        <v>0</v>
      </c>
      <c r="P162" s="203">
        <f t="shared" si="11"/>
        <v>0</v>
      </c>
      <c r="Q162" s="203">
        <v>0</v>
      </c>
      <c r="R162" s="203">
        <f t="shared" si="12"/>
        <v>0</v>
      </c>
      <c r="S162" s="203">
        <v>0</v>
      </c>
      <c r="T162" s="204">
        <f t="shared" si="1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05" t="s">
        <v>173</v>
      </c>
      <c r="AT162" s="205" t="s">
        <v>169</v>
      </c>
      <c r="AU162" s="205" t="s">
        <v>6</v>
      </c>
      <c r="AY162" s="17" t="s">
        <v>166</v>
      </c>
      <c r="BE162" s="206">
        <f t="shared" si="14"/>
        <v>750</v>
      </c>
      <c r="BF162" s="206">
        <f t="shared" si="15"/>
        <v>0</v>
      </c>
      <c r="BG162" s="206">
        <f t="shared" si="16"/>
        <v>0</v>
      </c>
      <c r="BH162" s="206">
        <f t="shared" si="17"/>
        <v>0</v>
      </c>
      <c r="BI162" s="206">
        <f t="shared" si="18"/>
        <v>0</v>
      </c>
      <c r="BJ162" s="17" t="s">
        <v>6</v>
      </c>
      <c r="BK162" s="206">
        <f t="shared" si="19"/>
        <v>750</v>
      </c>
      <c r="BL162" s="17" t="s">
        <v>173</v>
      </c>
      <c r="BM162" s="205" t="s">
        <v>807</v>
      </c>
    </row>
    <row r="163" spans="1:65" s="2" customFormat="1" ht="21.75" customHeight="1">
      <c r="A163" s="31"/>
      <c r="B163" s="32"/>
      <c r="C163" s="194" t="s">
        <v>346</v>
      </c>
      <c r="D163" s="194" t="s">
        <v>169</v>
      </c>
      <c r="E163" s="195" t="s">
        <v>808</v>
      </c>
      <c r="F163" s="196" t="s">
        <v>809</v>
      </c>
      <c r="G163" s="197" t="s">
        <v>249</v>
      </c>
      <c r="H163" s="198">
        <v>50</v>
      </c>
      <c r="I163" s="199">
        <v>15</v>
      </c>
      <c r="J163" s="199">
        <f t="shared" si="10"/>
        <v>750</v>
      </c>
      <c r="K163" s="200"/>
      <c r="L163" s="36"/>
      <c r="M163" s="201" t="s">
        <v>1</v>
      </c>
      <c r="N163" s="202" t="s">
        <v>41</v>
      </c>
      <c r="O163" s="203">
        <v>0</v>
      </c>
      <c r="P163" s="203">
        <f t="shared" si="11"/>
        <v>0</v>
      </c>
      <c r="Q163" s="203">
        <v>0</v>
      </c>
      <c r="R163" s="203">
        <f t="shared" si="12"/>
        <v>0</v>
      </c>
      <c r="S163" s="203">
        <v>0</v>
      </c>
      <c r="T163" s="204">
        <f t="shared" si="1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05" t="s">
        <v>173</v>
      </c>
      <c r="AT163" s="205" t="s">
        <v>169</v>
      </c>
      <c r="AU163" s="205" t="s">
        <v>6</v>
      </c>
      <c r="AY163" s="17" t="s">
        <v>166</v>
      </c>
      <c r="BE163" s="206">
        <f t="shared" si="14"/>
        <v>750</v>
      </c>
      <c r="BF163" s="206">
        <f t="shared" si="15"/>
        <v>0</v>
      </c>
      <c r="BG163" s="206">
        <f t="shared" si="16"/>
        <v>0</v>
      </c>
      <c r="BH163" s="206">
        <f t="shared" si="17"/>
        <v>0</v>
      </c>
      <c r="BI163" s="206">
        <f t="shared" si="18"/>
        <v>0</v>
      </c>
      <c r="BJ163" s="17" t="s">
        <v>6</v>
      </c>
      <c r="BK163" s="206">
        <f t="shared" si="19"/>
        <v>750</v>
      </c>
      <c r="BL163" s="17" t="s">
        <v>173</v>
      </c>
      <c r="BM163" s="205" t="s">
        <v>810</v>
      </c>
    </row>
    <row r="164" spans="1:65" s="2" customFormat="1" ht="21.75" customHeight="1">
      <c r="A164" s="31"/>
      <c r="B164" s="32"/>
      <c r="C164" s="194" t="s">
        <v>350</v>
      </c>
      <c r="D164" s="194" t="s">
        <v>169</v>
      </c>
      <c r="E164" s="195" t="s">
        <v>811</v>
      </c>
      <c r="F164" s="196" t="s">
        <v>812</v>
      </c>
      <c r="G164" s="197" t="s">
        <v>249</v>
      </c>
      <c r="H164" s="198">
        <v>30</v>
      </c>
      <c r="I164" s="199">
        <v>9</v>
      </c>
      <c r="J164" s="199">
        <f t="shared" si="10"/>
        <v>270</v>
      </c>
      <c r="K164" s="200"/>
      <c r="L164" s="36"/>
      <c r="M164" s="201" t="s">
        <v>1</v>
      </c>
      <c r="N164" s="202" t="s">
        <v>41</v>
      </c>
      <c r="O164" s="203">
        <v>0</v>
      </c>
      <c r="P164" s="203">
        <f t="shared" si="11"/>
        <v>0</v>
      </c>
      <c r="Q164" s="203">
        <v>0</v>
      </c>
      <c r="R164" s="203">
        <f t="shared" si="12"/>
        <v>0</v>
      </c>
      <c r="S164" s="203">
        <v>0</v>
      </c>
      <c r="T164" s="204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05" t="s">
        <v>173</v>
      </c>
      <c r="AT164" s="205" t="s">
        <v>169</v>
      </c>
      <c r="AU164" s="205" t="s">
        <v>6</v>
      </c>
      <c r="AY164" s="17" t="s">
        <v>166</v>
      </c>
      <c r="BE164" s="206">
        <f t="shared" si="14"/>
        <v>270</v>
      </c>
      <c r="BF164" s="206">
        <f t="shared" si="15"/>
        <v>0</v>
      </c>
      <c r="BG164" s="206">
        <f t="shared" si="16"/>
        <v>0</v>
      </c>
      <c r="BH164" s="206">
        <f t="shared" si="17"/>
        <v>0</v>
      </c>
      <c r="BI164" s="206">
        <f t="shared" si="18"/>
        <v>0</v>
      </c>
      <c r="BJ164" s="17" t="s">
        <v>6</v>
      </c>
      <c r="BK164" s="206">
        <f t="shared" si="19"/>
        <v>270</v>
      </c>
      <c r="BL164" s="17" t="s">
        <v>173</v>
      </c>
      <c r="BM164" s="205" t="s">
        <v>813</v>
      </c>
    </row>
    <row r="165" spans="1:65" s="2" customFormat="1" ht="21.75" customHeight="1">
      <c r="A165" s="31"/>
      <c r="B165" s="32"/>
      <c r="C165" s="194" t="s">
        <v>354</v>
      </c>
      <c r="D165" s="194" t="s">
        <v>169</v>
      </c>
      <c r="E165" s="195" t="s">
        <v>814</v>
      </c>
      <c r="F165" s="196" t="s">
        <v>815</v>
      </c>
      <c r="G165" s="197" t="s">
        <v>249</v>
      </c>
      <c r="H165" s="198">
        <v>30</v>
      </c>
      <c r="I165" s="199">
        <v>9</v>
      </c>
      <c r="J165" s="199">
        <f t="shared" si="10"/>
        <v>270</v>
      </c>
      <c r="K165" s="200"/>
      <c r="L165" s="36"/>
      <c r="M165" s="201" t="s">
        <v>1</v>
      </c>
      <c r="N165" s="202" t="s">
        <v>41</v>
      </c>
      <c r="O165" s="203">
        <v>0</v>
      </c>
      <c r="P165" s="203">
        <f t="shared" si="11"/>
        <v>0</v>
      </c>
      <c r="Q165" s="203">
        <v>0</v>
      </c>
      <c r="R165" s="203">
        <f t="shared" si="12"/>
        <v>0</v>
      </c>
      <c r="S165" s="203">
        <v>0</v>
      </c>
      <c r="T165" s="204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05" t="s">
        <v>173</v>
      </c>
      <c r="AT165" s="205" t="s">
        <v>169</v>
      </c>
      <c r="AU165" s="205" t="s">
        <v>6</v>
      </c>
      <c r="AY165" s="17" t="s">
        <v>166</v>
      </c>
      <c r="BE165" s="206">
        <f t="shared" si="14"/>
        <v>270</v>
      </c>
      <c r="BF165" s="206">
        <f t="shared" si="15"/>
        <v>0</v>
      </c>
      <c r="BG165" s="206">
        <f t="shared" si="16"/>
        <v>0</v>
      </c>
      <c r="BH165" s="206">
        <f t="shared" si="17"/>
        <v>0</v>
      </c>
      <c r="BI165" s="206">
        <f t="shared" si="18"/>
        <v>0</v>
      </c>
      <c r="BJ165" s="17" t="s">
        <v>6</v>
      </c>
      <c r="BK165" s="206">
        <f t="shared" si="19"/>
        <v>270</v>
      </c>
      <c r="BL165" s="17" t="s">
        <v>173</v>
      </c>
      <c r="BM165" s="205" t="s">
        <v>816</v>
      </c>
    </row>
    <row r="166" spans="1:65" s="2" customFormat="1" ht="21.75" customHeight="1">
      <c r="A166" s="31"/>
      <c r="B166" s="32"/>
      <c r="C166" s="194" t="s">
        <v>358</v>
      </c>
      <c r="D166" s="194" t="s">
        <v>169</v>
      </c>
      <c r="E166" s="195" t="s">
        <v>817</v>
      </c>
      <c r="F166" s="196" t="s">
        <v>818</v>
      </c>
      <c r="G166" s="197" t="s">
        <v>249</v>
      </c>
      <c r="H166" s="198">
        <v>30</v>
      </c>
      <c r="I166" s="199">
        <v>9</v>
      </c>
      <c r="J166" s="199">
        <f t="shared" si="10"/>
        <v>270</v>
      </c>
      <c r="K166" s="200"/>
      <c r="L166" s="36"/>
      <c r="M166" s="201" t="s">
        <v>1</v>
      </c>
      <c r="N166" s="202" t="s">
        <v>41</v>
      </c>
      <c r="O166" s="203">
        <v>0</v>
      </c>
      <c r="P166" s="203">
        <f t="shared" si="11"/>
        <v>0</v>
      </c>
      <c r="Q166" s="203">
        <v>0</v>
      </c>
      <c r="R166" s="203">
        <f t="shared" si="12"/>
        <v>0</v>
      </c>
      <c r="S166" s="203">
        <v>0</v>
      </c>
      <c r="T166" s="204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05" t="s">
        <v>173</v>
      </c>
      <c r="AT166" s="205" t="s">
        <v>169</v>
      </c>
      <c r="AU166" s="205" t="s">
        <v>6</v>
      </c>
      <c r="AY166" s="17" t="s">
        <v>166</v>
      </c>
      <c r="BE166" s="206">
        <f t="shared" si="14"/>
        <v>270</v>
      </c>
      <c r="BF166" s="206">
        <f t="shared" si="15"/>
        <v>0</v>
      </c>
      <c r="BG166" s="206">
        <f t="shared" si="16"/>
        <v>0</v>
      </c>
      <c r="BH166" s="206">
        <f t="shared" si="17"/>
        <v>0</v>
      </c>
      <c r="BI166" s="206">
        <f t="shared" si="18"/>
        <v>0</v>
      </c>
      <c r="BJ166" s="17" t="s">
        <v>6</v>
      </c>
      <c r="BK166" s="206">
        <f t="shared" si="19"/>
        <v>270</v>
      </c>
      <c r="BL166" s="17" t="s">
        <v>173</v>
      </c>
      <c r="BM166" s="205" t="s">
        <v>819</v>
      </c>
    </row>
    <row r="167" spans="1:65" s="2" customFormat="1" ht="21.75" customHeight="1">
      <c r="A167" s="31"/>
      <c r="B167" s="32"/>
      <c r="C167" s="194" t="s">
        <v>364</v>
      </c>
      <c r="D167" s="194" t="s">
        <v>169</v>
      </c>
      <c r="E167" s="195" t="s">
        <v>820</v>
      </c>
      <c r="F167" s="196" t="s">
        <v>821</v>
      </c>
      <c r="G167" s="197" t="s">
        <v>249</v>
      </c>
      <c r="H167" s="198">
        <v>30</v>
      </c>
      <c r="I167" s="199">
        <v>9</v>
      </c>
      <c r="J167" s="199">
        <f t="shared" si="10"/>
        <v>270</v>
      </c>
      <c r="K167" s="200"/>
      <c r="L167" s="36"/>
      <c r="M167" s="201" t="s">
        <v>1</v>
      </c>
      <c r="N167" s="202" t="s">
        <v>41</v>
      </c>
      <c r="O167" s="203">
        <v>0</v>
      </c>
      <c r="P167" s="203">
        <f t="shared" si="11"/>
        <v>0</v>
      </c>
      <c r="Q167" s="203">
        <v>0</v>
      </c>
      <c r="R167" s="203">
        <f t="shared" si="12"/>
        <v>0</v>
      </c>
      <c r="S167" s="203">
        <v>0</v>
      </c>
      <c r="T167" s="204">
        <f t="shared" si="1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05" t="s">
        <v>173</v>
      </c>
      <c r="AT167" s="205" t="s">
        <v>169</v>
      </c>
      <c r="AU167" s="205" t="s">
        <v>6</v>
      </c>
      <c r="AY167" s="17" t="s">
        <v>166</v>
      </c>
      <c r="BE167" s="206">
        <f t="shared" si="14"/>
        <v>270</v>
      </c>
      <c r="BF167" s="206">
        <f t="shared" si="15"/>
        <v>0</v>
      </c>
      <c r="BG167" s="206">
        <f t="shared" si="16"/>
        <v>0</v>
      </c>
      <c r="BH167" s="206">
        <f t="shared" si="17"/>
        <v>0</v>
      </c>
      <c r="BI167" s="206">
        <f t="shared" si="18"/>
        <v>0</v>
      </c>
      <c r="BJ167" s="17" t="s">
        <v>6</v>
      </c>
      <c r="BK167" s="206">
        <f t="shared" si="19"/>
        <v>270</v>
      </c>
      <c r="BL167" s="17" t="s">
        <v>173</v>
      </c>
      <c r="BM167" s="205" t="s">
        <v>822</v>
      </c>
    </row>
    <row r="168" spans="1:65" s="2" customFormat="1" ht="21.75" customHeight="1">
      <c r="A168" s="31"/>
      <c r="B168" s="32"/>
      <c r="C168" s="194" t="s">
        <v>369</v>
      </c>
      <c r="D168" s="194" t="s">
        <v>169</v>
      </c>
      <c r="E168" s="195" t="s">
        <v>823</v>
      </c>
      <c r="F168" s="196" t="s">
        <v>824</v>
      </c>
      <c r="G168" s="197" t="s">
        <v>249</v>
      </c>
      <c r="H168" s="198">
        <v>30</v>
      </c>
      <c r="I168" s="199">
        <v>9</v>
      </c>
      <c r="J168" s="199">
        <f t="shared" si="10"/>
        <v>270</v>
      </c>
      <c r="K168" s="200"/>
      <c r="L168" s="36"/>
      <c r="M168" s="201" t="s">
        <v>1</v>
      </c>
      <c r="N168" s="202" t="s">
        <v>41</v>
      </c>
      <c r="O168" s="203">
        <v>0</v>
      </c>
      <c r="P168" s="203">
        <f t="shared" si="11"/>
        <v>0</v>
      </c>
      <c r="Q168" s="203">
        <v>0</v>
      </c>
      <c r="R168" s="203">
        <f t="shared" si="12"/>
        <v>0</v>
      </c>
      <c r="S168" s="203">
        <v>0</v>
      </c>
      <c r="T168" s="204">
        <f t="shared" si="1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05" t="s">
        <v>173</v>
      </c>
      <c r="AT168" s="205" t="s">
        <v>169</v>
      </c>
      <c r="AU168" s="205" t="s">
        <v>6</v>
      </c>
      <c r="AY168" s="17" t="s">
        <v>166</v>
      </c>
      <c r="BE168" s="206">
        <f t="shared" si="14"/>
        <v>270</v>
      </c>
      <c r="BF168" s="206">
        <f t="shared" si="15"/>
        <v>0</v>
      </c>
      <c r="BG168" s="206">
        <f t="shared" si="16"/>
        <v>0</v>
      </c>
      <c r="BH168" s="206">
        <f t="shared" si="17"/>
        <v>0</v>
      </c>
      <c r="BI168" s="206">
        <f t="shared" si="18"/>
        <v>0</v>
      </c>
      <c r="BJ168" s="17" t="s">
        <v>6</v>
      </c>
      <c r="BK168" s="206">
        <f t="shared" si="19"/>
        <v>270</v>
      </c>
      <c r="BL168" s="17" t="s">
        <v>173</v>
      </c>
      <c r="BM168" s="205" t="s">
        <v>825</v>
      </c>
    </row>
    <row r="169" spans="1:65" s="2" customFormat="1" ht="21.75" customHeight="1">
      <c r="A169" s="31"/>
      <c r="B169" s="32"/>
      <c r="C169" s="194" t="s">
        <v>373</v>
      </c>
      <c r="D169" s="194" t="s">
        <v>169</v>
      </c>
      <c r="E169" s="195" t="s">
        <v>826</v>
      </c>
      <c r="F169" s="196" t="s">
        <v>827</v>
      </c>
      <c r="G169" s="197" t="s">
        <v>249</v>
      </c>
      <c r="H169" s="198">
        <v>30</v>
      </c>
      <c r="I169" s="199">
        <v>9</v>
      </c>
      <c r="J169" s="199">
        <f t="shared" si="10"/>
        <v>270</v>
      </c>
      <c r="K169" s="200"/>
      <c r="L169" s="36"/>
      <c r="M169" s="201" t="s">
        <v>1</v>
      </c>
      <c r="N169" s="202" t="s">
        <v>41</v>
      </c>
      <c r="O169" s="203">
        <v>0</v>
      </c>
      <c r="P169" s="203">
        <f t="shared" si="11"/>
        <v>0</v>
      </c>
      <c r="Q169" s="203">
        <v>0</v>
      </c>
      <c r="R169" s="203">
        <f t="shared" si="12"/>
        <v>0</v>
      </c>
      <c r="S169" s="203">
        <v>0</v>
      </c>
      <c r="T169" s="204">
        <f t="shared" si="1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05" t="s">
        <v>173</v>
      </c>
      <c r="AT169" s="205" t="s">
        <v>169</v>
      </c>
      <c r="AU169" s="205" t="s">
        <v>6</v>
      </c>
      <c r="AY169" s="17" t="s">
        <v>166</v>
      </c>
      <c r="BE169" s="206">
        <f t="shared" si="14"/>
        <v>270</v>
      </c>
      <c r="BF169" s="206">
        <f t="shared" si="15"/>
        <v>0</v>
      </c>
      <c r="BG169" s="206">
        <f t="shared" si="16"/>
        <v>0</v>
      </c>
      <c r="BH169" s="206">
        <f t="shared" si="17"/>
        <v>0</v>
      </c>
      <c r="BI169" s="206">
        <f t="shared" si="18"/>
        <v>0</v>
      </c>
      <c r="BJ169" s="17" t="s">
        <v>6</v>
      </c>
      <c r="BK169" s="206">
        <f t="shared" si="19"/>
        <v>270</v>
      </c>
      <c r="BL169" s="17" t="s">
        <v>173</v>
      </c>
      <c r="BM169" s="205" t="s">
        <v>828</v>
      </c>
    </row>
    <row r="170" spans="1:65" s="2" customFormat="1" ht="21.75" customHeight="1">
      <c r="A170" s="31"/>
      <c r="B170" s="32"/>
      <c r="C170" s="194" t="s">
        <v>379</v>
      </c>
      <c r="D170" s="194" t="s">
        <v>169</v>
      </c>
      <c r="E170" s="195" t="s">
        <v>829</v>
      </c>
      <c r="F170" s="196" t="s">
        <v>830</v>
      </c>
      <c r="G170" s="197" t="s">
        <v>249</v>
      </c>
      <c r="H170" s="198">
        <v>20</v>
      </c>
      <c r="I170" s="199">
        <v>9</v>
      </c>
      <c r="J170" s="199">
        <f t="shared" si="10"/>
        <v>180</v>
      </c>
      <c r="K170" s="200"/>
      <c r="L170" s="36"/>
      <c r="M170" s="201" t="s">
        <v>1</v>
      </c>
      <c r="N170" s="202" t="s">
        <v>41</v>
      </c>
      <c r="O170" s="203">
        <v>0</v>
      </c>
      <c r="P170" s="203">
        <f t="shared" si="11"/>
        <v>0</v>
      </c>
      <c r="Q170" s="203">
        <v>0</v>
      </c>
      <c r="R170" s="203">
        <f t="shared" si="12"/>
        <v>0</v>
      </c>
      <c r="S170" s="203">
        <v>0</v>
      </c>
      <c r="T170" s="204">
        <f t="shared" si="1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05" t="s">
        <v>173</v>
      </c>
      <c r="AT170" s="205" t="s">
        <v>169</v>
      </c>
      <c r="AU170" s="205" t="s">
        <v>6</v>
      </c>
      <c r="AY170" s="17" t="s">
        <v>166</v>
      </c>
      <c r="BE170" s="206">
        <f t="shared" si="14"/>
        <v>180</v>
      </c>
      <c r="BF170" s="206">
        <f t="shared" si="15"/>
        <v>0</v>
      </c>
      <c r="BG170" s="206">
        <f t="shared" si="16"/>
        <v>0</v>
      </c>
      <c r="BH170" s="206">
        <f t="shared" si="17"/>
        <v>0</v>
      </c>
      <c r="BI170" s="206">
        <f t="shared" si="18"/>
        <v>0</v>
      </c>
      <c r="BJ170" s="17" t="s">
        <v>6</v>
      </c>
      <c r="BK170" s="206">
        <f t="shared" si="19"/>
        <v>180</v>
      </c>
      <c r="BL170" s="17" t="s">
        <v>173</v>
      </c>
      <c r="BM170" s="205" t="s">
        <v>831</v>
      </c>
    </row>
    <row r="171" spans="1:65" s="2" customFormat="1" ht="21.75" customHeight="1">
      <c r="A171" s="31"/>
      <c r="B171" s="32"/>
      <c r="C171" s="194" t="s">
        <v>385</v>
      </c>
      <c r="D171" s="194" t="s">
        <v>169</v>
      </c>
      <c r="E171" s="195" t="s">
        <v>832</v>
      </c>
      <c r="F171" s="196" t="s">
        <v>833</v>
      </c>
      <c r="G171" s="197" t="s">
        <v>249</v>
      </c>
      <c r="H171" s="198">
        <v>30</v>
      </c>
      <c r="I171" s="199">
        <v>9</v>
      </c>
      <c r="J171" s="199">
        <f t="shared" si="10"/>
        <v>270</v>
      </c>
      <c r="K171" s="200"/>
      <c r="L171" s="36"/>
      <c r="M171" s="201" t="s">
        <v>1</v>
      </c>
      <c r="N171" s="202" t="s">
        <v>41</v>
      </c>
      <c r="O171" s="203">
        <v>0</v>
      </c>
      <c r="P171" s="203">
        <f t="shared" si="11"/>
        <v>0</v>
      </c>
      <c r="Q171" s="203">
        <v>0</v>
      </c>
      <c r="R171" s="203">
        <f t="shared" si="12"/>
        <v>0</v>
      </c>
      <c r="S171" s="203">
        <v>0</v>
      </c>
      <c r="T171" s="204">
        <f t="shared" si="1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05" t="s">
        <v>173</v>
      </c>
      <c r="AT171" s="205" t="s">
        <v>169</v>
      </c>
      <c r="AU171" s="205" t="s">
        <v>6</v>
      </c>
      <c r="AY171" s="17" t="s">
        <v>166</v>
      </c>
      <c r="BE171" s="206">
        <f t="shared" si="14"/>
        <v>270</v>
      </c>
      <c r="BF171" s="206">
        <f t="shared" si="15"/>
        <v>0</v>
      </c>
      <c r="BG171" s="206">
        <f t="shared" si="16"/>
        <v>0</v>
      </c>
      <c r="BH171" s="206">
        <f t="shared" si="17"/>
        <v>0</v>
      </c>
      <c r="BI171" s="206">
        <f t="shared" si="18"/>
        <v>0</v>
      </c>
      <c r="BJ171" s="17" t="s">
        <v>6</v>
      </c>
      <c r="BK171" s="206">
        <f t="shared" si="19"/>
        <v>270</v>
      </c>
      <c r="BL171" s="17" t="s">
        <v>173</v>
      </c>
      <c r="BM171" s="205" t="s">
        <v>834</v>
      </c>
    </row>
    <row r="172" spans="1:65" s="2" customFormat="1" ht="21.75" customHeight="1">
      <c r="A172" s="31"/>
      <c r="B172" s="32"/>
      <c r="C172" s="194" t="s">
        <v>390</v>
      </c>
      <c r="D172" s="194" t="s">
        <v>169</v>
      </c>
      <c r="E172" s="195" t="s">
        <v>835</v>
      </c>
      <c r="F172" s="196" t="s">
        <v>836</v>
      </c>
      <c r="G172" s="197" t="s">
        <v>249</v>
      </c>
      <c r="H172" s="198">
        <v>30</v>
      </c>
      <c r="I172" s="199">
        <v>9</v>
      </c>
      <c r="J172" s="199">
        <f t="shared" si="10"/>
        <v>270</v>
      </c>
      <c r="K172" s="200"/>
      <c r="L172" s="36"/>
      <c r="M172" s="201" t="s">
        <v>1</v>
      </c>
      <c r="N172" s="202" t="s">
        <v>41</v>
      </c>
      <c r="O172" s="203">
        <v>0</v>
      </c>
      <c r="P172" s="203">
        <f t="shared" si="11"/>
        <v>0</v>
      </c>
      <c r="Q172" s="203">
        <v>0</v>
      </c>
      <c r="R172" s="203">
        <f t="shared" si="12"/>
        <v>0</v>
      </c>
      <c r="S172" s="203">
        <v>0</v>
      </c>
      <c r="T172" s="204">
        <f t="shared" si="1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05" t="s">
        <v>173</v>
      </c>
      <c r="AT172" s="205" t="s">
        <v>169</v>
      </c>
      <c r="AU172" s="205" t="s">
        <v>6</v>
      </c>
      <c r="AY172" s="17" t="s">
        <v>166</v>
      </c>
      <c r="BE172" s="206">
        <f t="shared" si="14"/>
        <v>270</v>
      </c>
      <c r="BF172" s="206">
        <f t="shared" si="15"/>
        <v>0</v>
      </c>
      <c r="BG172" s="206">
        <f t="shared" si="16"/>
        <v>0</v>
      </c>
      <c r="BH172" s="206">
        <f t="shared" si="17"/>
        <v>0</v>
      </c>
      <c r="BI172" s="206">
        <f t="shared" si="18"/>
        <v>0</v>
      </c>
      <c r="BJ172" s="17" t="s">
        <v>6</v>
      </c>
      <c r="BK172" s="206">
        <f t="shared" si="19"/>
        <v>270</v>
      </c>
      <c r="BL172" s="17" t="s">
        <v>173</v>
      </c>
      <c r="BM172" s="205" t="s">
        <v>837</v>
      </c>
    </row>
    <row r="173" spans="1:65" s="2" customFormat="1" ht="21.75" customHeight="1">
      <c r="A173" s="31"/>
      <c r="B173" s="32"/>
      <c r="C173" s="194" t="s">
        <v>396</v>
      </c>
      <c r="D173" s="194" t="s">
        <v>169</v>
      </c>
      <c r="E173" s="195" t="s">
        <v>838</v>
      </c>
      <c r="F173" s="196" t="s">
        <v>839</v>
      </c>
      <c r="G173" s="197" t="s">
        <v>249</v>
      </c>
      <c r="H173" s="198">
        <v>30</v>
      </c>
      <c r="I173" s="199">
        <v>9</v>
      </c>
      <c r="J173" s="199">
        <f t="shared" si="10"/>
        <v>270</v>
      </c>
      <c r="K173" s="200"/>
      <c r="L173" s="36"/>
      <c r="M173" s="201" t="s">
        <v>1</v>
      </c>
      <c r="N173" s="202" t="s">
        <v>41</v>
      </c>
      <c r="O173" s="203">
        <v>0</v>
      </c>
      <c r="P173" s="203">
        <f t="shared" si="11"/>
        <v>0</v>
      </c>
      <c r="Q173" s="203">
        <v>0</v>
      </c>
      <c r="R173" s="203">
        <f t="shared" si="12"/>
        <v>0</v>
      </c>
      <c r="S173" s="203">
        <v>0</v>
      </c>
      <c r="T173" s="204">
        <f t="shared" si="1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05" t="s">
        <v>173</v>
      </c>
      <c r="AT173" s="205" t="s">
        <v>169</v>
      </c>
      <c r="AU173" s="205" t="s">
        <v>6</v>
      </c>
      <c r="AY173" s="17" t="s">
        <v>166</v>
      </c>
      <c r="BE173" s="206">
        <f t="shared" si="14"/>
        <v>270</v>
      </c>
      <c r="BF173" s="206">
        <f t="shared" si="15"/>
        <v>0</v>
      </c>
      <c r="BG173" s="206">
        <f t="shared" si="16"/>
        <v>0</v>
      </c>
      <c r="BH173" s="206">
        <f t="shared" si="17"/>
        <v>0</v>
      </c>
      <c r="BI173" s="206">
        <f t="shared" si="18"/>
        <v>0</v>
      </c>
      <c r="BJ173" s="17" t="s">
        <v>6</v>
      </c>
      <c r="BK173" s="206">
        <f t="shared" si="19"/>
        <v>270</v>
      </c>
      <c r="BL173" s="17" t="s">
        <v>173</v>
      </c>
      <c r="BM173" s="205" t="s">
        <v>840</v>
      </c>
    </row>
    <row r="174" spans="1:65" s="2" customFormat="1" ht="21.75" customHeight="1">
      <c r="A174" s="31"/>
      <c r="B174" s="32"/>
      <c r="C174" s="194" t="s">
        <v>402</v>
      </c>
      <c r="D174" s="194" t="s">
        <v>169</v>
      </c>
      <c r="E174" s="195" t="s">
        <v>841</v>
      </c>
      <c r="F174" s="196" t="s">
        <v>842</v>
      </c>
      <c r="G174" s="197" t="s">
        <v>249</v>
      </c>
      <c r="H174" s="198">
        <v>30</v>
      </c>
      <c r="I174" s="199">
        <v>9</v>
      </c>
      <c r="J174" s="199">
        <f t="shared" si="10"/>
        <v>270</v>
      </c>
      <c r="K174" s="200"/>
      <c r="L174" s="36"/>
      <c r="M174" s="201" t="s">
        <v>1</v>
      </c>
      <c r="N174" s="202" t="s">
        <v>41</v>
      </c>
      <c r="O174" s="203">
        <v>0</v>
      </c>
      <c r="P174" s="203">
        <f t="shared" si="11"/>
        <v>0</v>
      </c>
      <c r="Q174" s="203">
        <v>0</v>
      </c>
      <c r="R174" s="203">
        <f t="shared" si="12"/>
        <v>0</v>
      </c>
      <c r="S174" s="203">
        <v>0</v>
      </c>
      <c r="T174" s="204">
        <f t="shared" si="1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05" t="s">
        <v>173</v>
      </c>
      <c r="AT174" s="205" t="s">
        <v>169</v>
      </c>
      <c r="AU174" s="205" t="s">
        <v>6</v>
      </c>
      <c r="AY174" s="17" t="s">
        <v>166</v>
      </c>
      <c r="BE174" s="206">
        <f t="shared" si="14"/>
        <v>270</v>
      </c>
      <c r="BF174" s="206">
        <f t="shared" si="15"/>
        <v>0</v>
      </c>
      <c r="BG174" s="206">
        <f t="shared" si="16"/>
        <v>0</v>
      </c>
      <c r="BH174" s="206">
        <f t="shared" si="17"/>
        <v>0</v>
      </c>
      <c r="BI174" s="206">
        <f t="shared" si="18"/>
        <v>0</v>
      </c>
      <c r="BJ174" s="17" t="s">
        <v>6</v>
      </c>
      <c r="BK174" s="206">
        <f t="shared" si="19"/>
        <v>270</v>
      </c>
      <c r="BL174" s="17" t="s">
        <v>173</v>
      </c>
      <c r="BM174" s="205" t="s">
        <v>843</v>
      </c>
    </row>
    <row r="175" spans="1:65" s="2" customFormat="1" ht="21.75" customHeight="1">
      <c r="A175" s="31"/>
      <c r="B175" s="32"/>
      <c r="C175" s="194" t="s">
        <v>409</v>
      </c>
      <c r="D175" s="194" t="s">
        <v>169</v>
      </c>
      <c r="E175" s="195" t="s">
        <v>844</v>
      </c>
      <c r="F175" s="196" t="s">
        <v>845</v>
      </c>
      <c r="G175" s="197" t="s">
        <v>249</v>
      </c>
      <c r="H175" s="198">
        <v>70</v>
      </c>
      <c r="I175" s="199">
        <v>5</v>
      </c>
      <c r="J175" s="199">
        <f t="shared" si="10"/>
        <v>350</v>
      </c>
      <c r="K175" s="200"/>
      <c r="L175" s="36"/>
      <c r="M175" s="201" t="s">
        <v>1</v>
      </c>
      <c r="N175" s="202" t="s">
        <v>41</v>
      </c>
      <c r="O175" s="203">
        <v>0</v>
      </c>
      <c r="P175" s="203">
        <f t="shared" si="11"/>
        <v>0</v>
      </c>
      <c r="Q175" s="203">
        <v>0</v>
      </c>
      <c r="R175" s="203">
        <f t="shared" si="12"/>
        <v>0</v>
      </c>
      <c r="S175" s="203">
        <v>0</v>
      </c>
      <c r="T175" s="204">
        <f t="shared" si="1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05" t="s">
        <v>173</v>
      </c>
      <c r="AT175" s="205" t="s">
        <v>169</v>
      </c>
      <c r="AU175" s="205" t="s">
        <v>6</v>
      </c>
      <c r="AY175" s="17" t="s">
        <v>166</v>
      </c>
      <c r="BE175" s="206">
        <f t="shared" si="14"/>
        <v>350</v>
      </c>
      <c r="BF175" s="206">
        <f t="shared" si="15"/>
        <v>0</v>
      </c>
      <c r="BG175" s="206">
        <f t="shared" si="16"/>
        <v>0</v>
      </c>
      <c r="BH175" s="206">
        <f t="shared" si="17"/>
        <v>0</v>
      </c>
      <c r="BI175" s="206">
        <f t="shared" si="18"/>
        <v>0</v>
      </c>
      <c r="BJ175" s="17" t="s">
        <v>6</v>
      </c>
      <c r="BK175" s="206">
        <f t="shared" si="19"/>
        <v>350</v>
      </c>
      <c r="BL175" s="17" t="s">
        <v>173</v>
      </c>
      <c r="BM175" s="205" t="s">
        <v>846</v>
      </c>
    </row>
    <row r="176" spans="1:65" s="2" customFormat="1" ht="16.5" customHeight="1">
      <c r="A176" s="31"/>
      <c r="B176" s="32"/>
      <c r="C176" s="194" t="s">
        <v>415</v>
      </c>
      <c r="D176" s="194" t="s">
        <v>169</v>
      </c>
      <c r="E176" s="195" t="s">
        <v>847</v>
      </c>
      <c r="F176" s="196" t="s">
        <v>848</v>
      </c>
      <c r="G176" s="197" t="s">
        <v>249</v>
      </c>
      <c r="H176" s="198">
        <v>80</v>
      </c>
      <c r="I176" s="199">
        <v>17</v>
      </c>
      <c r="J176" s="199">
        <f t="shared" si="10"/>
        <v>1360</v>
      </c>
      <c r="K176" s="200"/>
      <c r="L176" s="36"/>
      <c r="M176" s="201" t="s">
        <v>1</v>
      </c>
      <c r="N176" s="202" t="s">
        <v>41</v>
      </c>
      <c r="O176" s="203">
        <v>0</v>
      </c>
      <c r="P176" s="203">
        <f t="shared" si="11"/>
        <v>0</v>
      </c>
      <c r="Q176" s="203">
        <v>0</v>
      </c>
      <c r="R176" s="203">
        <f t="shared" si="12"/>
        <v>0</v>
      </c>
      <c r="S176" s="203">
        <v>0</v>
      </c>
      <c r="T176" s="204">
        <f t="shared" si="1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05" t="s">
        <v>173</v>
      </c>
      <c r="AT176" s="205" t="s">
        <v>169</v>
      </c>
      <c r="AU176" s="205" t="s">
        <v>6</v>
      </c>
      <c r="AY176" s="17" t="s">
        <v>166</v>
      </c>
      <c r="BE176" s="206">
        <f t="shared" si="14"/>
        <v>1360</v>
      </c>
      <c r="BF176" s="206">
        <f t="shared" si="15"/>
        <v>0</v>
      </c>
      <c r="BG176" s="206">
        <f t="shared" si="16"/>
        <v>0</v>
      </c>
      <c r="BH176" s="206">
        <f t="shared" si="17"/>
        <v>0</v>
      </c>
      <c r="BI176" s="206">
        <f t="shared" si="18"/>
        <v>0</v>
      </c>
      <c r="BJ176" s="17" t="s">
        <v>6</v>
      </c>
      <c r="BK176" s="206">
        <f t="shared" si="19"/>
        <v>1360</v>
      </c>
      <c r="BL176" s="17" t="s">
        <v>173</v>
      </c>
      <c r="BM176" s="205" t="s">
        <v>849</v>
      </c>
    </row>
    <row r="177" spans="1:65" s="2" customFormat="1" ht="16.5" customHeight="1">
      <c r="A177" s="31"/>
      <c r="B177" s="32"/>
      <c r="C177" s="194" t="s">
        <v>421</v>
      </c>
      <c r="D177" s="194" t="s">
        <v>169</v>
      </c>
      <c r="E177" s="195" t="s">
        <v>850</v>
      </c>
      <c r="F177" s="196" t="s">
        <v>851</v>
      </c>
      <c r="G177" s="197" t="s">
        <v>249</v>
      </c>
      <c r="H177" s="198">
        <v>40</v>
      </c>
      <c r="I177" s="199">
        <v>13</v>
      </c>
      <c r="J177" s="199">
        <f t="shared" si="10"/>
        <v>520</v>
      </c>
      <c r="K177" s="200"/>
      <c r="L177" s="36"/>
      <c r="M177" s="201" t="s">
        <v>1</v>
      </c>
      <c r="N177" s="202" t="s">
        <v>41</v>
      </c>
      <c r="O177" s="203">
        <v>0</v>
      </c>
      <c r="P177" s="203">
        <f t="shared" si="11"/>
        <v>0</v>
      </c>
      <c r="Q177" s="203">
        <v>0</v>
      </c>
      <c r="R177" s="203">
        <f t="shared" si="12"/>
        <v>0</v>
      </c>
      <c r="S177" s="203">
        <v>0</v>
      </c>
      <c r="T177" s="204">
        <f t="shared" si="1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05" t="s">
        <v>173</v>
      </c>
      <c r="AT177" s="205" t="s">
        <v>169</v>
      </c>
      <c r="AU177" s="205" t="s">
        <v>6</v>
      </c>
      <c r="AY177" s="17" t="s">
        <v>166</v>
      </c>
      <c r="BE177" s="206">
        <f t="shared" si="14"/>
        <v>520</v>
      </c>
      <c r="BF177" s="206">
        <f t="shared" si="15"/>
        <v>0</v>
      </c>
      <c r="BG177" s="206">
        <f t="shared" si="16"/>
        <v>0</v>
      </c>
      <c r="BH177" s="206">
        <f t="shared" si="17"/>
        <v>0</v>
      </c>
      <c r="BI177" s="206">
        <f t="shared" si="18"/>
        <v>0</v>
      </c>
      <c r="BJ177" s="17" t="s">
        <v>6</v>
      </c>
      <c r="BK177" s="206">
        <f t="shared" si="19"/>
        <v>520</v>
      </c>
      <c r="BL177" s="17" t="s">
        <v>173</v>
      </c>
      <c r="BM177" s="205" t="s">
        <v>852</v>
      </c>
    </row>
    <row r="178" spans="1:65" s="2" customFormat="1" ht="21.75" customHeight="1">
      <c r="A178" s="31"/>
      <c r="B178" s="32"/>
      <c r="C178" s="194" t="s">
        <v>428</v>
      </c>
      <c r="D178" s="194" t="s">
        <v>169</v>
      </c>
      <c r="E178" s="195" t="s">
        <v>853</v>
      </c>
      <c r="F178" s="196" t="s">
        <v>854</v>
      </c>
      <c r="G178" s="197" t="s">
        <v>716</v>
      </c>
      <c r="H178" s="198">
        <v>10</v>
      </c>
      <c r="I178" s="199">
        <v>32</v>
      </c>
      <c r="J178" s="199">
        <f t="shared" si="10"/>
        <v>320</v>
      </c>
      <c r="K178" s="200"/>
      <c r="L178" s="36"/>
      <c r="M178" s="201" t="s">
        <v>1</v>
      </c>
      <c r="N178" s="202" t="s">
        <v>41</v>
      </c>
      <c r="O178" s="203">
        <v>0</v>
      </c>
      <c r="P178" s="203">
        <f t="shared" si="11"/>
        <v>0</v>
      </c>
      <c r="Q178" s="203">
        <v>0</v>
      </c>
      <c r="R178" s="203">
        <f t="shared" si="12"/>
        <v>0</v>
      </c>
      <c r="S178" s="203">
        <v>0</v>
      </c>
      <c r="T178" s="204">
        <f t="shared" si="1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05" t="s">
        <v>173</v>
      </c>
      <c r="AT178" s="205" t="s">
        <v>169</v>
      </c>
      <c r="AU178" s="205" t="s">
        <v>6</v>
      </c>
      <c r="AY178" s="17" t="s">
        <v>166</v>
      </c>
      <c r="BE178" s="206">
        <f t="shared" si="14"/>
        <v>320</v>
      </c>
      <c r="BF178" s="206">
        <f t="shared" si="15"/>
        <v>0</v>
      </c>
      <c r="BG178" s="206">
        <f t="shared" si="16"/>
        <v>0</v>
      </c>
      <c r="BH178" s="206">
        <f t="shared" si="17"/>
        <v>0</v>
      </c>
      <c r="BI178" s="206">
        <f t="shared" si="18"/>
        <v>0</v>
      </c>
      <c r="BJ178" s="17" t="s">
        <v>6</v>
      </c>
      <c r="BK178" s="206">
        <f t="shared" si="19"/>
        <v>320</v>
      </c>
      <c r="BL178" s="17" t="s">
        <v>173</v>
      </c>
      <c r="BM178" s="205" t="s">
        <v>855</v>
      </c>
    </row>
    <row r="179" spans="2:63" s="12" customFormat="1" ht="25.9" customHeight="1">
      <c r="B179" s="179"/>
      <c r="C179" s="180"/>
      <c r="D179" s="181" t="s">
        <v>75</v>
      </c>
      <c r="E179" s="182" t="s">
        <v>856</v>
      </c>
      <c r="F179" s="182" t="s">
        <v>857</v>
      </c>
      <c r="G179" s="180"/>
      <c r="H179" s="180"/>
      <c r="I179" s="180"/>
      <c r="J179" s="183">
        <f>BK179</f>
        <v>170122</v>
      </c>
      <c r="K179" s="180"/>
      <c r="L179" s="184"/>
      <c r="M179" s="185"/>
      <c r="N179" s="186"/>
      <c r="O179" s="186"/>
      <c r="P179" s="187">
        <f>SUM(P180:P200)</f>
        <v>0</v>
      </c>
      <c r="Q179" s="186"/>
      <c r="R179" s="187">
        <f>SUM(R180:R200)</f>
        <v>0</v>
      </c>
      <c r="S179" s="186"/>
      <c r="T179" s="188">
        <f>SUM(T180:T200)</f>
        <v>0</v>
      </c>
      <c r="AR179" s="189" t="s">
        <v>6</v>
      </c>
      <c r="AT179" s="190" t="s">
        <v>75</v>
      </c>
      <c r="AU179" s="190" t="s">
        <v>76</v>
      </c>
      <c r="AY179" s="189" t="s">
        <v>166</v>
      </c>
      <c r="BK179" s="191">
        <f>SUM(BK180:BK200)</f>
        <v>170122</v>
      </c>
    </row>
    <row r="180" spans="1:65" s="2" customFormat="1" ht="16.5" customHeight="1">
      <c r="A180" s="31"/>
      <c r="B180" s="32"/>
      <c r="C180" s="194" t="s">
        <v>434</v>
      </c>
      <c r="D180" s="194" t="s">
        <v>169</v>
      </c>
      <c r="E180" s="195" t="s">
        <v>858</v>
      </c>
      <c r="F180" s="196" t="s">
        <v>859</v>
      </c>
      <c r="G180" s="197" t="s">
        <v>860</v>
      </c>
      <c r="H180" s="198">
        <v>1</v>
      </c>
      <c r="I180" s="199">
        <v>48640</v>
      </c>
      <c r="J180" s="199">
        <f aca="true" t="shared" si="20" ref="J180:J200">ROUND(I180*H180,2)</f>
        <v>48640</v>
      </c>
      <c r="K180" s="200"/>
      <c r="L180" s="36"/>
      <c r="M180" s="201" t="s">
        <v>1</v>
      </c>
      <c r="N180" s="202" t="s">
        <v>41</v>
      </c>
      <c r="O180" s="203">
        <v>0</v>
      </c>
      <c r="P180" s="203">
        <f aca="true" t="shared" si="21" ref="P180:P200">O180*H180</f>
        <v>0</v>
      </c>
      <c r="Q180" s="203">
        <v>0</v>
      </c>
      <c r="R180" s="203">
        <f aca="true" t="shared" si="22" ref="R180:R200">Q180*H180</f>
        <v>0</v>
      </c>
      <c r="S180" s="203">
        <v>0</v>
      </c>
      <c r="T180" s="204">
        <f aca="true" t="shared" si="23" ref="T180:T200"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05" t="s">
        <v>173</v>
      </c>
      <c r="AT180" s="205" t="s">
        <v>169</v>
      </c>
      <c r="AU180" s="205" t="s">
        <v>6</v>
      </c>
      <c r="AY180" s="17" t="s">
        <v>166</v>
      </c>
      <c r="BE180" s="206">
        <f aca="true" t="shared" si="24" ref="BE180:BE200">IF(N180="základní",J180,0)</f>
        <v>48640</v>
      </c>
      <c r="BF180" s="206">
        <f aca="true" t="shared" si="25" ref="BF180:BF200">IF(N180="snížená",J180,0)</f>
        <v>0</v>
      </c>
      <c r="BG180" s="206">
        <f aca="true" t="shared" si="26" ref="BG180:BG200">IF(N180="zákl. přenesená",J180,0)</f>
        <v>0</v>
      </c>
      <c r="BH180" s="206">
        <f aca="true" t="shared" si="27" ref="BH180:BH200">IF(N180="sníž. přenesená",J180,0)</f>
        <v>0</v>
      </c>
      <c r="BI180" s="206">
        <f aca="true" t="shared" si="28" ref="BI180:BI200">IF(N180="nulová",J180,0)</f>
        <v>0</v>
      </c>
      <c r="BJ180" s="17" t="s">
        <v>6</v>
      </c>
      <c r="BK180" s="206">
        <f aca="true" t="shared" si="29" ref="BK180:BK200">ROUND(I180*H180,2)</f>
        <v>48640</v>
      </c>
      <c r="BL180" s="17" t="s">
        <v>173</v>
      </c>
      <c r="BM180" s="205" t="s">
        <v>861</v>
      </c>
    </row>
    <row r="181" spans="1:65" s="2" customFormat="1" ht="16.5" customHeight="1">
      <c r="A181" s="31"/>
      <c r="B181" s="32"/>
      <c r="C181" s="194" t="s">
        <v>441</v>
      </c>
      <c r="D181" s="194" t="s">
        <v>169</v>
      </c>
      <c r="E181" s="195" t="s">
        <v>862</v>
      </c>
      <c r="F181" s="196" t="s">
        <v>863</v>
      </c>
      <c r="G181" s="197" t="s">
        <v>860</v>
      </c>
      <c r="H181" s="198">
        <v>1</v>
      </c>
      <c r="I181" s="199">
        <v>3500</v>
      </c>
      <c r="J181" s="199">
        <f t="shared" si="20"/>
        <v>3500</v>
      </c>
      <c r="K181" s="200"/>
      <c r="L181" s="36"/>
      <c r="M181" s="201" t="s">
        <v>1</v>
      </c>
      <c r="N181" s="202" t="s">
        <v>41</v>
      </c>
      <c r="O181" s="203">
        <v>0</v>
      </c>
      <c r="P181" s="203">
        <f t="shared" si="21"/>
        <v>0</v>
      </c>
      <c r="Q181" s="203">
        <v>0</v>
      </c>
      <c r="R181" s="203">
        <f t="shared" si="22"/>
        <v>0</v>
      </c>
      <c r="S181" s="203">
        <v>0</v>
      </c>
      <c r="T181" s="204">
        <f t="shared" si="2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05" t="s">
        <v>173</v>
      </c>
      <c r="AT181" s="205" t="s">
        <v>169</v>
      </c>
      <c r="AU181" s="205" t="s">
        <v>6</v>
      </c>
      <c r="AY181" s="17" t="s">
        <v>166</v>
      </c>
      <c r="BE181" s="206">
        <f t="shared" si="24"/>
        <v>3500</v>
      </c>
      <c r="BF181" s="206">
        <f t="shared" si="25"/>
        <v>0</v>
      </c>
      <c r="BG181" s="206">
        <f t="shared" si="26"/>
        <v>0</v>
      </c>
      <c r="BH181" s="206">
        <f t="shared" si="27"/>
        <v>0</v>
      </c>
      <c r="BI181" s="206">
        <f t="shared" si="28"/>
        <v>0</v>
      </c>
      <c r="BJ181" s="17" t="s">
        <v>6</v>
      </c>
      <c r="BK181" s="206">
        <f t="shared" si="29"/>
        <v>3500</v>
      </c>
      <c r="BL181" s="17" t="s">
        <v>173</v>
      </c>
      <c r="BM181" s="205" t="s">
        <v>864</v>
      </c>
    </row>
    <row r="182" spans="1:65" s="2" customFormat="1" ht="16.5" customHeight="1">
      <c r="A182" s="31"/>
      <c r="B182" s="32"/>
      <c r="C182" s="194" t="s">
        <v>446</v>
      </c>
      <c r="D182" s="194" t="s">
        <v>169</v>
      </c>
      <c r="E182" s="195" t="s">
        <v>865</v>
      </c>
      <c r="F182" s="196" t="s">
        <v>866</v>
      </c>
      <c r="G182" s="197" t="s">
        <v>716</v>
      </c>
      <c r="H182" s="198">
        <v>16</v>
      </c>
      <c r="I182" s="199">
        <v>164</v>
      </c>
      <c r="J182" s="199">
        <f t="shared" si="20"/>
        <v>2624</v>
      </c>
      <c r="K182" s="200"/>
      <c r="L182" s="36"/>
      <c r="M182" s="201" t="s">
        <v>1</v>
      </c>
      <c r="N182" s="202" t="s">
        <v>41</v>
      </c>
      <c r="O182" s="203">
        <v>0</v>
      </c>
      <c r="P182" s="203">
        <f t="shared" si="21"/>
        <v>0</v>
      </c>
      <c r="Q182" s="203">
        <v>0</v>
      </c>
      <c r="R182" s="203">
        <f t="shared" si="22"/>
        <v>0</v>
      </c>
      <c r="S182" s="203">
        <v>0</v>
      </c>
      <c r="T182" s="204">
        <f t="shared" si="2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05" t="s">
        <v>173</v>
      </c>
      <c r="AT182" s="205" t="s">
        <v>169</v>
      </c>
      <c r="AU182" s="205" t="s">
        <v>6</v>
      </c>
      <c r="AY182" s="17" t="s">
        <v>166</v>
      </c>
      <c r="BE182" s="206">
        <f t="shared" si="24"/>
        <v>2624</v>
      </c>
      <c r="BF182" s="206">
        <f t="shared" si="25"/>
        <v>0</v>
      </c>
      <c r="BG182" s="206">
        <f t="shared" si="26"/>
        <v>0</v>
      </c>
      <c r="BH182" s="206">
        <f t="shared" si="27"/>
        <v>0</v>
      </c>
      <c r="BI182" s="206">
        <f t="shared" si="28"/>
        <v>0</v>
      </c>
      <c r="BJ182" s="17" t="s">
        <v>6</v>
      </c>
      <c r="BK182" s="206">
        <f t="shared" si="29"/>
        <v>2624</v>
      </c>
      <c r="BL182" s="17" t="s">
        <v>173</v>
      </c>
      <c r="BM182" s="205" t="s">
        <v>867</v>
      </c>
    </row>
    <row r="183" spans="1:65" s="2" customFormat="1" ht="16.5" customHeight="1">
      <c r="A183" s="31"/>
      <c r="B183" s="32"/>
      <c r="C183" s="194" t="s">
        <v>452</v>
      </c>
      <c r="D183" s="194" t="s">
        <v>169</v>
      </c>
      <c r="E183" s="195" t="s">
        <v>868</v>
      </c>
      <c r="F183" s="196" t="s">
        <v>869</v>
      </c>
      <c r="G183" s="197" t="s">
        <v>716</v>
      </c>
      <c r="H183" s="198">
        <v>3</v>
      </c>
      <c r="I183" s="199">
        <v>164</v>
      </c>
      <c r="J183" s="199">
        <f t="shared" si="20"/>
        <v>492</v>
      </c>
      <c r="K183" s="200"/>
      <c r="L183" s="36"/>
      <c r="M183" s="201" t="s">
        <v>1</v>
      </c>
      <c r="N183" s="202" t="s">
        <v>41</v>
      </c>
      <c r="O183" s="203">
        <v>0</v>
      </c>
      <c r="P183" s="203">
        <f t="shared" si="21"/>
        <v>0</v>
      </c>
      <c r="Q183" s="203">
        <v>0</v>
      </c>
      <c r="R183" s="203">
        <f t="shared" si="22"/>
        <v>0</v>
      </c>
      <c r="S183" s="203">
        <v>0</v>
      </c>
      <c r="T183" s="204">
        <f t="shared" si="2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05" t="s">
        <v>173</v>
      </c>
      <c r="AT183" s="205" t="s">
        <v>169</v>
      </c>
      <c r="AU183" s="205" t="s">
        <v>6</v>
      </c>
      <c r="AY183" s="17" t="s">
        <v>166</v>
      </c>
      <c r="BE183" s="206">
        <f t="shared" si="24"/>
        <v>492</v>
      </c>
      <c r="BF183" s="206">
        <f t="shared" si="25"/>
        <v>0</v>
      </c>
      <c r="BG183" s="206">
        <f t="shared" si="26"/>
        <v>0</v>
      </c>
      <c r="BH183" s="206">
        <f t="shared" si="27"/>
        <v>0</v>
      </c>
      <c r="BI183" s="206">
        <f t="shared" si="28"/>
        <v>0</v>
      </c>
      <c r="BJ183" s="17" t="s">
        <v>6</v>
      </c>
      <c r="BK183" s="206">
        <f t="shared" si="29"/>
        <v>492</v>
      </c>
      <c r="BL183" s="17" t="s">
        <v>173</v>
      </c>
      <c r="BM183" s="205" t="s">
        <v>870</v>
      </c>
    </row>
    <row r="184" spans="1:65" s="2" customFormat="1" ht="16.5" customHeight="1">
      <c r="A184" s="31"/>
      <c r="B184" s="32"/>
      <c r="C184" s="194" t="s">
        <v>456</v>
      </c>
      <c r="D184" s="194" t="s">
        <v>169</v>
      </c>
      <c r="E184" s="195" t="s">
        <v>871</v>
      </c>
      <c r="F184" s="196" t="s">
        <v>872</v>
      </c>
      <c r="G184" s="197" t="s">
        <v>716</v>
      </c>
      <c r="H184" s="198">
        <v>13</v>
      </c>
      <c r="I184" s="199">
        <v>273</v>
      </c>
      <c r="J184" s="199">
        <f t="shared" si="20"/>
        <v>3549</v>
      </c>
      <c r="K184" s="200"/>
      <c r="L184" s="36"/>
      <c r="M184" s="201" t="s">
        <v>1</v>
      </c>
      <c r="N184" s="202" t="s">
        <v>41</v>
      </c>
      <c r="O184" s="203">
        <v>0</v>
      </c>
      <c r="P184" s="203">
        <f t="shared" si="21"/>
        <v>0</v>
      </c>
      <c r="Q184" s="203">
        <v>0</v>
      </c>
      <c r="R184" s="203">
        <f t="shared" si="22"/>
        <v>0</v>
      </c>
      <c r="S184" s="203">
        <v>0</v>
      </c>
      <c r="T184" s="204">
        <f t="shared" si="2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05" t="s">
        <v>173</v>
      </c>
      <c r="AT184" s="205" t="s">
        <v>169</v>
      </c>
      <c r="AU184" s="205" t="s">
        <v>6</v>
      </c>
      <c r="AY184" s="17" t="s">
        <v>166</v>
      </c>
      <c r="BE184" s="206">
        <f t="shared" si="24"/>
        <v>3549</v>
      </c>
      <c r="BF184" s="206">
        <f t="shared" si="25"/>
        <v>0</v>
      </c>
      <c r="BG184" s="206">
        <f t="shared" si="26"/>
        <v>0</v>
      </c>
      <c r="BH184" s="206">
        <f t="shared" si="27"/>
        <v>0</v>
      </c>
      <c r="BI184" s="206">
        <f t="shared" si="28"/>
        <v>0</v>
      </c>
      <c r="BJ184" s="17" t="s">
        <v>6</v>
      </c>
      <c r="BK184" s="206">
        <f t="shared" si="29"/>
        <v>3549</v>
      </c>
      <c r="BL184" s="17" t="s">
        <v>173</v>
      </c>
      <c r="BM184" s="205" t="s">
        <v>873</v>
      </c>
    </row>
    <row r="185" spans="1:65" s="2" customFormat="1" ht="16.5" customHeight="1">
      <c r="A185" s="31"/>
      <c r="B185" s="32"/>
      <c r="C185" s="194" t="s">
        <v>461</v>
      </c>
      <c r="D185" s="194" t="s">
        <v>169</v>
      </c>
      <c r="E185" s="195" t="s">
        <v>874</v>
      </c>
      <c r="F185" s="196" t="s">
        <v>875</v>
      </c>
      <c r="G185" s="197" t="s">
        <v>716</v>
      </c>
      <c r="H185" s="198">
        <v>22</v>
      </c>
      <c r="I185" s="199">
        <v>492</v>
      </c>
      <c r="J185" s="199">
        <f t="shared" si="20"/>
        <v>10824</v>
      </c>
      <c r="K185" s="200"/>
      <c r="L185" s="36"/>
      <c r="M185" s="201" t="s">
        <v>1</v>
      </c>
      <c r="N185" s="202" t="s">
        <v>41</v>
      </c>
      <c r="O185" s="203">
        <v>0</v>
      </c>
      <c r="P185" s="203">
        <f t="shared" si="21"/>
        <v>0</v>
      </c>
      <c r="Q185" s="203">
        <v>0</v>
      </c>
      <c r="R185" s="203">
        <f t="shared" si="22"/>
        <v>0</v>
      </c>
      <c r="S185" s="203">
        <v>0</v>
      </c>
      <c r="T185" s="204">
        <f t="shared" si="2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05" t="s">
        <v>173</v>
      </c>
      <c r="AT185" s="205" t="s">
        <v>169</v>
      </c>
      <c r="AU185" s="205" t="s">
        <v>6</v>
      </c>
      <c r="AY185" s="17" t="s">
        <v>166</v>
      </c>
      <c r="BE185" s="206">
        <f t="shared" si="24"/>
        <v>10824</v>
      </c>
      <c r="BF185" s="206">
        <f t="shared" si="25"/>
        <v>0</v>
      </c>
      <c r="BG185" s="206">
        <f t="shared" si="26"/>
        <v>0</v>
      </c>
      <c r="BH185" s="206">
        <f t="shared" si="27"/>
        <v>0</v>
      </c>
      <c r="BI185" s="206">
        <f t="shared" si="28"/>
        <v>0</v>
      </c>
      <c r="BJ185" s="17" t="s">
        <v>6</v>
      </c>
      <c r="BK185" s="206">
        <f t="shared" si="29"/>
        <v>10824</v>
      </c>
      <c r="BL185" s="17" t="s">
        <v>173</v>
      </c>
      <c r="BM185" s="205" t="s">
        <v>876</v>
      </c>
    </row>
    <row r="186" spans="1:65" s="2" customFormat="1" ht="16.5" customHeight="1">
      <c r="A186" s="31"/>
      <c r="B186" s="32"/>
      <c r="C186" s="194" t="s">
        <v>465</v>
      </c>
      <c r="D186" s="194" t="s">
        <v>169</v>
      </c>
      <c r="E186" s="195" t="s">
        <v>877</v>
      </c>
      <c r="F186" s="196" t="s">
        <v>878</v>
      </c>
      <c r="G186" s="197" t="s">
        <v>716</v>
      </c>
      <c r="H186" s="198">
        <v>24</v>
      </c>
      <c r="I186" s="199">
        <v>601</v>
      </c>
      <c r="J186" s="199">
        <f t="shared" si="20"/>
        <v>14424</v>
      </c>
      <c r="K186" s="200"/>
      <c r="L186" s="36"/>
      <c r="M186" s="201" t="s">
        <v>1</v>
      </c>
      <c r="N186" s="202" t="s">
        <v>41</v>
      </c>
      <c r="O186" s="203">
        <v>0</v>
      </c>
      <c r="P186" s="203">
        <f t="shared" si="21"/>
        <v>0</v>
      </c>
      <c r="Q186" s="203">
        <v>0</v>
      </c>
      <c r="R186" s="203">
        <f t="shared" si="22"/>
        <v>0</v>
      </c>
      <c r="S186" s="203">
        <v>0</v>
      </c>
      <c r="T186" s="204">
        <f t="shared" si="2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05" t="s">
        <v>173</v>
      </c>
      <c r="AT186" s="205" t="s">
        <v>169</v>
      </c>
      <c r="AU186" s="205" t="s">
        <v>6</v>
      </c>
      <c r="AY186" s="17" t="s">
        <v>166</v>
      </c>
      <c r="BE186" s="206">
        <f t="shared" si="24"/>
        <v>14424</v>
      </c>
      <c r="BF186" s="206">
        <f t="shared" si="25"/>
        <v>0</v>
      </c>
      <c r="BG186" s="206">
        <f t="shared" si="26"/>
        <v>0</v>
      </c>
      <c r="BH186" s="206">
        <f t="shared" si="27"/>
        <v>0</v>
      </c>
      <c r="BI186" s="206">
        <f t="shared" si="28"/>
        <v>0</v>
      </c>
      <c r="BJ186" s="17" t="s">
        <v>6</v>
      </c>
      <c r="BK186" s="206">
        <f t="shared" si="29"/>
        <v>14424</v>
      </c>
      <c r="BL186" s="17" t="s">
        <v>173</v>
      </c>
      <c r="BM186" s="205" t="s">
        <v>879</v>
      </c>
    </row>
    <row r="187" spans="1:65" s="2" customFormat="1" ht="16.5" customHeight="1">
      <c r="A187" s="31"/>
      <c r="B187" s="32"/>
      <c r="C187" s="194" t="s">
        <v>471</v>
      </c>
      <c r="D187" s="194" t="s">
        <v>169</v>
      </c>
      <c r="E187" s="195" t="s">
        <v>880</v>
      </c>
      <c r="F187" s="196" t="s">
        <v>881</v>
      </c>
      <c r="G187" s="197" t="s">
        <v>860</v>
      </c>
      <c r="H187" s="198">
        <v>1</v>
      </c>
      <c r="I187" s="199">
        <v>6999</v>
      </c>
      <c r="J187" s="199">
        <f t="shared" si="20"/>
        <v>6999</v>
      </c>
      <c r="K187" s="200"/>
      <c r="L187" s="36"/>
      <c r="M187" s="201" t="s">
        <v>1</v>
      </c>
      <c r="N187" s="202" t="s">
        <v>41</v>
      </c>
      <c r="O187" s="203">
        <v>0</v>
      </c>
      <c r="P187" s="203">
        <f t="shared" si="21"/>
        <v>0</v>
      </c>
      <c r="Q187" s="203">
        <v>0</v>
      </c>
      <c r="R187" s="203">
        <f t="shared" si="22"/>
        <v>0</v>
      </c>
      <c r="S187" s="203">
        <v>0</v>
      </c>
      <c r="T187" s="204">
        <f t="shared" si="2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05" t="s">
        <v>173</v>
      </c>
      <c r="AT187" s="205" t="s">
        <v>169</v>
      </c>
      <c r="AU187" s="205" t="s">
        <v>6</v>
      </c>
      <c r="AY187" s="17" t="s">
        <v>166</v>
      </c>
      <c r="BE187" s="206">
        <f t="shared" si="24"/>
        <v>6999</v>
      </c>
      <c r="BF187" s="206">
        <f t="shared" si="25"/>
        <v>0</v>
      </c>
      <c r="BG187" s="206">
        <f t="shared" si="26"/>
        <v>0</v>
      </c>
      <c r="BH187" s="206">
        <f t="shared" si="27"/>
        <v>0</v>
      </c>
      <c r="BI187" s="206">
        <f t="shared" si="28"/>
        <v>0</v>
      </c>
      <c r="BJ187" s="17" t="s">
        <v>6</v>
      </c>
      <c r="BK187" s="206">
        <f t="shared" si="29"/>
        <v>6999</v>
      </c>
      <c r="BL187" s="17" t="s">
        <v>173</v>
      </c>
      <c r="BM187" s="205" t="s">
        <v>882</v>
      </c>
    </row>
    <row r="188" spans="1:65" s="2" customFormat="1" ht="16.5" customHeight="1">
      <c r="A188" s="31"/>
      <c r="B188" s="32"/>
      <c r="C188" s="194" t="s">
        <v>477</v>
      </c>
      <c r="D188" s="194" t="s">
        <v>169</v>
      </c>
      <c r="E188" s="195" t="s">
        <v>883</v>
      </c>
      <c r="F188" s="196" t="s">
        <v>884</v>
      </c>
      <c r="G188" s="197" t="s">
        <v>860</v>
      </c>
      <c r="H188" s="198">
        <v>1</v>
      </c>
      <c r="I188" s="199">
        <v>6780</v>
      </c>
      <c r="J188" s="199">
        <f t="shared" si="20"/>
        <v>6780</v>
      </c>
      <c r="K188" s="200"/>
      <c r="L188" s="36"/>
      <c r="M188" s="201" t="s">
        <v>1</v>
      </c>
      <c r="N188" s="202" t="s">
        <v>41</v>
      </c>
      <c r="O188" s="203">
        <v>0</v>
      </c>
      <c r="P188" s="203">
        <f t="shared" si="21"/>
        <v>0</v>
      </c>
      <c r="Q188" s="203">
        <v>0</v>
      </c>
      <c r="R188" s="203">
        <f t="shared" si="22"/>
        <v>0</v>
      </c>
      <c r="S188" s="203">
        <v>0</v>
      </c>
      <c r="T188" s="204">
        <f t="shared" si="2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05" t="s">
        <v>173</v>
      </c>
      <c r="AT188" s="205" t="s">
        <v>169</v>
      </c>
      <c r="AU188" s="205" t="s">
        <v>6</v>
      </c>
      <c r="AY188" s="17" t="s">
        <v>166</v>
      </c>
      <c r="BE188" s="206">
        <f t="shared" si="24"/>
        <v>6780</v>
      </c>
      <c r="BF188" s="206">
        <f t="shared" si="25"/>
        <v>0</v>
      </c>
      <c r="BG188" s="206">
        <f t="shared" si="26"/>
        <v>0</v>
      </c>
      <c r="BH188" s="206">
        <f t="shared" si="27"/>
        <v>0</v>
      </c>
      <c r="BI188" s="206">
        <f t="shared" si="28"/>
        <v>0</v>
      </c>
      <c r="BJ188" s="17" t="s">
        <v>6</v>
      </c>
      <c r="BK188" s="206">
        <f t="shared" si="29"/>
        <v>6780</v>
      </c>
      <c r="BL188" s="17" t="s">
        <v>173</v>
      </c>
      <c r="BM188" s="205" t="s">
        <v>885</v>
      </c>
    </row>
    <row r="189" spans="1:65" s="2" customFormat="1" ht="16.5" customHeight="1">
      <c r="A189" s="31"/>
      <c r="B189" s="32"/>
      <c r="C189" s="194" t="s">
        <v>482</v>
      </c>
      <c r="D189" s="194" t="s">
        <v>169</v>
      </c>
      <c r="E189" s="195" t="s">
        <v>886</v>
      </c>
      <c r="F189" s="196" t="s">
        <v>887</v>
      </c>
      <c r="G189" s="197" t="s">
        <v>860</v>
      </c>
      <c r="H189" s="198">
        <v>1</v>
      </c>
      <c r="I189" s="199">
        <v>15748</v>
      </c>
      <c r="J189" s="199">
        <f t="shared" si="20"/>
        <v>15748</v>
      </c>
      <c r="K189" s="200"/>
      <c r="L189" s="36"/>
      <c r="M189" s="201" t="s">
        <v>1</v>
      </c>
      <c r="N189" s="202" t="s">
        <v>41</v>
      </c>
      <c r="O189" s="203">
        <v>0</v>
      </c>
      <c r="P189" s="203">
        <f t="shared" si="21"/>
        <v>0</v>
      </c>
      <c r="Q189" s="203">
        <v>0</v>
      </c>
      <c r="R189" s="203">
        <f t="shared" si="22"/>
        <v>0</v>
      </c>
      <c r="S189" s="203">
        <v>0</v>
      </c>
      <c r="T189" s="204">
        <f t="shared" si="2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205" t="s">
        <v>173</v>
      </c>
      <c r="AT189" s="205" t="s">
        <v>169</v>
      </c>
      <c r="AU189" s="205" t="s">
        <v>6</v>
      </c>
      <c r="AY189" s="17" t="s">
        <v>166</v>
      </c>
      <c r="BE189" s="206">
        <f t="shared" si="24"/>
        <v>15748</v>
      </c>
      <c r="BF189" s="206">
        <f t="shared" si="25"/>
        <v>0</v>
      </c>
      <c r="BG189" s="206">
        <f t="shared" si="26"/>
        <v>0</v>
      </c>
      <c r="BH189" s="206">
        <f t="shared" si="27"/>
        <v>0</v>
      </c>
      <c r="BI189" s="206">
        <f t="shared" si="28"/>
        <v>0</v>
      </c>
      <c r="BJ189" s="17" t="s">
        <v>6</v>
      </c>
      <c r="BK189" s="206">
        <f t="shared" si="29"/>
        <v>15748</v>
      </c>
      <c r="BL189" s="17" t="s">
        <v>173</v>
      </c>
      <c r="BM189" s="205" t="s">
        <v>888</v>
      </c>
    </row>
    <row r="190" spans="1:65" s="2" customFormat="1" ht="16.5" customHeight="1">
      <c r="A190" s="31"/>
      <c r="B190" s="32"/>
      <c r="C190" s="194" t="s">
        <v>486</v>
      </c>
      <c r="D190" s="194" t="s">
        <v>169</v>
      </c>
      <c r="E190" s="195" t="s">
        <v>889</v>
      </c>
      <c r="F190" s="196" t="s">
        <v>890</v>
      </c>
      <c r="G190" s="197" t="s">
        <v>860</v>
      </c>
      <c r="H190" s="198">
        <v>1</v>
      </c>
      <c r="I190" s="199">
        <v>1312</v>
      </c>
      <c r="J190" s="199">
        <f t="shared" si="20"/>
        <v>1312</v>
      </c>
      <c r="K190" s="200"/>
      <c r="L190" s="36"/>
      <c r="M190" s="201" t="s">
        <v>1</v>
      </c>
      <c r="N190" s="202" t="s">
        <v>41</v>
      </c>
      <c r="O190" s="203">
        <v>0</v>
      </c>
      <c r="P190" s="203">
        <f t="shared" si="21"/>
        <v>0</v>
      </c>
      <c r="Q190" s="203">
        <v>0</v>
      </c>
      <c r="R190" s="203">
        <f t="shared" si="22"/>
        <v>0</v>
      </c>
      <c r="S190" s="203">
        <v>0</v>
      </c>
      <c r="T190" s="204">
        <f t="shared" si="2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05" t="s">
        <v>173</v>
      </c>
      <c r="AT190" s="205" t="s">
        <v>169</v>
      </c>
      <c r="AU190" s="205" t="s">
        <v>6</v>
      </c>
      <c r="AY190" s="17" t="s">
        <v>166</v>
      </c>
      <c r="BE190" s="206">
        <f t="shared" si="24"/>
        <v>1312</v>
      </c>
      <c r="BF190" s="206">
        <f t="shared" si="25"/>
        <v>0</v>
      </c>
      <c r="BG190" s="206">
        <f t="shared" si="26"/>
        <v>0</v>
      </c>
      <c r="BH190" s="206">
        <f t="shared" si="27"/>
        <v>0</v>
      </c>
      <c r="BI190" s="206">
        <f t="shared" si="28"/>
        <v>0</v>
      </c>
      <c r="BJ190" s="17" t="s">
        <v>6</v>
      </c>
      <c r="BK190" s="206">
        <f t="shared" si="29"/>
        <v>1312</v>
      </c>
      <c r="BL190" s="17" t="s">
        <v>173</v>
      </c>
      <c r="BM190" s="205" t="s">
        <v>891</v>
      </c>
    </row>
    <row r="191" spans="1:65" s="2" customFormat="1" ht="16.5" customHeight="1">
      <c r="A191" s="31"/>
      <c r="B191" s="32"/>
      <c r="C191" s="194" t="s">
        <v>492</v>
      </c>
      <c r="D191" s="194" t="s">
        <v>169</v>
      </c>
      <c r="E191" s="195" t="s">
        <v>892</v>
      </c>
      <c r="F191" s="196" t="s">
        <v>893</v>
      </c>
      <c r="G191" s="197" t="s">
        <v>716</v>
      </c>
      <c r="H191" s="198">
        <v>1</v>
      </c>
      <c r="I191" s="199">
        <v>5413</v>
      </c>
      <c r="J191" s="199">
        <f t="shared" si="20"/>
        <v>5413</v>
      </c>
      <c r="K191" s="200"/>
      <c r="L191" s="36"/>
      <c r="M191" s="201" t="s">
        <v>1</v>
      </c>
      <c r="N191" s="202" t="s">
        <v>41</v>
      </c>
      <c r="O191" s="203">
        <v>0</v>
      </c>
      <c r="P191" s="203">
        <f t="shared" si="21"/>
        <v>0</v>
      </c>
      <c r="Q191" s="203">
        <v>0</v>
      </c>
      <c r="R191" s="203">
        <f t="shared" si="22"/>
        <v>0</v>
      </c>
      <c r="S191" s="203">
        <v>0</v>
      </c>
      <c r="T191" s="204">
        <f t="shared" si="2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05" t="s">
        <v>173</v>
      </c>
      <c r="AT191" s="205" t="s">
        <v>169</v>
      </c>
      <c r="AU191" s="205" t="s">
        <v>6</v>
      </c>
      <c r="AY191" s="17" t="s">
        <v>166</v>
      </c>
      <c r="BE191" s="206">
        <f t="shared" si="24"/>
        <v>5413</v>
      </c>
      <c r="BF191" s="206">
        <f t="shared" si="25"/>
        <v>0</v>
      </c>
      <c r="BG191" s="206">
        <f t="shared" si="26"/>
        <v>0</v>
      </c>
      <c r="BH191" s="206">
        <f t="shared" si="27"/>
        <v>0</v>
      </c>
      <c r="BI191" s="206">
        <f t="shared" si="28"/>
        <v>0</v>
      </c>
      <c r="BJ191" s="17" t="s">
        <v>6</v>
      </c>
      <c r="BK191" s="206">
        <f t="shared" si="29"/>
        <v>5413</v>
      </c>
      <c r="BL191" s="17" t="s">
        <v>173</v>
      </c>
      <c r="BM191" s="205" t="s">
        <v>894</v>
      </c>
    </row>
    <row r="192" spans="1:65" s="2" customFormat="1" ht="16.5" customHeight="1">
      <c r="A192" s="31"/>
      <c r="B192" s="32"/>
      <c r="C192" s="194" t="s">
        <v>496</v>
      </c>
      <c r="D192" s="194" t="s">
        <v>169</v>
      </c>
      <c r="E192" s="195" t="s">
        <v>895</v>
      </c>
      <c r="F192" s="196" t="s">
        <v>896</v>
      </c>
      <c r="G192" s="197" t="s">
        <v>860</v>
      </c>
      <c r="H192" s="198">
        <v>1</v>
      </c>
      <c r="I192" s="199">
        <v>3719</v>
      </c>
      <c r="J192" s="199">
        <f t="shared" si="20"/>
        <v>3719</v>
      </c>
      <c r="K192" s="200"/>
      <c r="L192" s="36"/>
      <c r="M192" s="201" t="s">
        <v>1</v>
      </c>
      <c r="N192" s="202" t="s">
        <v>41</v>
      </c>
      <c r="O192" s="203">
        <v>0</v>
      </c>
      <c r="P192" s="203">
        <f t="shared" si="21"/>
        <v>0</v>
      </c>
      <c r="Q192" s="203">
        <v>0</v>
      </c>
      <c r="R192" s="203">
        <f t="shared" si="22"/>
        <v>0</v>
      </c>
      <c r="S192" s="203">
        <v>0</v>
      </c>
      <c r="T192" s="204">
        <f t="shared" si="2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205" t="s">
        <v>173</v>
      </c>
      <c r="AT192" s="205" t="s">
        <v>169</v>
      </c>
      <c r="AU192" s="205" t="s">
        <v>6</v>
      </c>
      <c r="AY192" s="17" t="s">
        <v>166</v>
      </c>
      <c r="BE192" s="206">
        <f t="shared" si="24"/>
        <v>3719</v>
      </c>
      <c r="BF192" s="206">
        <f t="shared" si="25"/>
        <v>0</v>
      </c>
      <c r="BG192" s="206">
        <f t="shared" si="26"/>
        <v>0</v>
      </c>
      <c r="BH192" s="206">
        <f t="shared" si="27"/>
        <v>0</v>
      </c>
      <c r="BI192" s="206">
        <f t="shared" si="28"/>
        <v>0</v>
      </c>
      <c r="BJ192" s="17" t="s">
        <v>6</v>
      </c>
      <c r="BK192" s="206">
        <f t="shared" si="29"/>
        <v>3719</v>
      </c>
      <c r="BL192" s="17" t="s">
        <v>173</v>
      </c>
      <c r="BM192" s="205" t="s">
        <v>897</v>
      </c>
    </row>
    <row r="193" spans="1:65" s="2" customFormat="1" ht="21.75" customHeight="1">
      <c r="A193" s="31"/>
      <c r="B193" s="32"/>
      <c r="C193" s="194" t="s">
        <v>503</v>
      </c>
      <c r="D193" s="194" t="s">
        <v>169</v>
      </c>
      <c r="E193" s="195" t="s">
        <v>898</v>
      </c>
      <c r="F193" s="196" t="s">
        <v>899</v>
      </c>
      <c r="G193" s="197" t="s">
        <v>860</v>
      </c>
      <c r="H193" s="198">
        <v>1</v>
      </c>
      <c r="I193" s="199">
        <v>3500</v>
      </c>
      <c r="J193" s="199">
        <f t="shared" si="20"/>
        <v>3500</v>
      </c>
      <c r="K193" s="200"/>
      <c r="L193" s="36"/>
      <c r="M193" s="201" t="s">
        <v>1</v>
      </c>
      <c r="N193" s="202" t="s">
        <v>41</v>
      </c>
      <c r="O193" s="203">
        <v>0</v>
      </c>
      <c r="P193" s="203">
        <f t="shared" si="21"/>
        <v>0</v>
      </c>
      <c r="Q193" s="203">
        <v>0</v>
      </c>
      <c r="R193" s="203">
        <f t="shared" si="22"/>
        <v>0</v>
      </c>
      <c r="S193" s="203">
        <v>0</v>
      </c>
      <c r="T193" s="204">
        <f t="shared" si="2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05" t="s">
        <v>173</v>
      </c>
      <c r="AT193" s="205" t="s">
        <v>169</v>
      </c>
      <c r="AU193" s="205" t="s">
        <v>6</v>
      </c>
      <c r="AY193" s="17" t="s">
        <v>166</v>
      </c>
      <c r="BE193" s="206">
        <f t="shared" si="24"/>
        <v>3500</v>
      </c>
      <c r="BF193" s="206">
        <f t="shared" si="25"/>
        <v>0</v>
      </c>
      <c r="BG193" s="206">
        <f t="shared" si="26"/>
        <v>0</v>
      </c>
      <c r="BH193" s="206">
        <f t="shared" si="27"/>
        <v>0</v>
      </c>
      <c r="BI193" s="206">
        <f t="shared" si="28"/>
        <v>0</v>
      </c>
      <c r="BJ193" s="17" t="s">
        <v>6</v>
      </c>
      <c r="BK193" s="206">
        <f t="shared" si="29"/>
        <v>3500</v>
      </c>
      <c r="BL193" s="17" t="s">
        <v>173</v>
      </c>
      <c r="BM193" s="205" t="s">
        <v>900</v>
      </c>
    </row>
    <row r="194" spans="1:65" s="2" customFormat="1" ht="16.5" customHeight="1">
      <c r="A194" s="31"/>
      <c r="B194" s="32"/>
      <c r="C194" s="194" t="s">
        <v>513</v>
      </c>
      <c r="D194" s="194" t="s">
        <v>169</v>
      </c>
      <c r="E194" s="195" t="s">
        <v>901</v>
      </c>
      <c r="F194" s="196" t="s">
        <v>902</v>
      </c>
      <c r="G194" s="197" t="s">
        <v>860</v>
      </c>
      <c r="H194" s="198">
        <v>1</v>
      </c>
      <c r="I194" s="199">
        <v>19138</v>
      </c>
      <c r="J194" s="199">
        <f t="shared" si="20"/>
        <v>19138</v>
      </c>
      <c r="K194" s="200"/>
      <c r="L194" s="36"/>
      <c r="M194" s="201" t="s">
        <v>1</v>
      </c>
      <c r="N194" s="202" t="s">
        <v>41</v>
      </c>
      <c r="O194" s="203">
        <v>0</v>
      </c>
      <c r="P194" s="203">
        <f t="shared" si="21"/>
        <v>0</v>
      </c>
      <c r="Q194" s="203">
        <v>0</v>
      </c>
      <c r="R194" s="203">
        <f t="shared" si="22"/>
        <v>0</v>
      </c>
      <c r="S194" s="203">
        <v>0</v>
      </c>
      <c r="T194" s="204">
        <f t="shared" si="2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205" t="s">
        <v>173</v>
      </c>
      <c r="AT194" s="205" t="s">
        <v>169</v>
      </c>
      <c r="AU194" s="205" t="s">
        <v>6</v>
      </c>
      <c r="AY194" s="17" t="s">
        <v>166</v>
      </c>
      <c r="BE194" s="206">
        <f t="shared" si="24"/>
        <v>19138</v>
      </c>
      <c r="BF194" s="206">
        <f t="shared" si="25"/>
        <v>0</v>
      </c>
      <c r="BG194" s="206">
        <f t="shared" si="26"/>
        <v>0</v>
      </c>
      <c r="BH194" s="206">
        <f t="shared" si="27"/>
        <v>0</v>
      </c>
      <c r="BI194" s="206">
        <f t="shared" si="28"/>
        <v>0</v>
      </c>
      <c r="BJ194" s="17" t="s">
        <v>6</v>
      </c>
      <c r="BK194" s="206">
        <f t="shared" si="29"/>
        <v>19138</v>
      </c>
      <c r="BL194" s="17" t="s">
        <v>173</v>
      </c>
      <c r="BM194" s="205" t="s">
        <v>903</v>
      </c>
    </row>
    <row r="195" spans="1:65" s="2" customFormat="1" ht="44.25" customHeight="1">
      <c r="A195" s="31"/>
      <c r="B195" s="32"/>
      <c r="C195" s="194" t="s">
        <v>904</v>
      </c>
      <c r="D195" s="194" t="s">
        <v>169</v>
      </c>
      <c r="E195" s="195" t="s">
        <v>905</v>
      </c>
      <c r="F195" s="196" t="s">
        <v>906</v>
      </c>
      <c r="G195" s="197" t="s">
        <v>716</v>
      </c>
      <c r="H195" s="198">
        <v>1</v>
      </c>
      <c r="I195" s="199">
        <v>4210</v>
      </c>
      <c r="J195" s="199">
        <f t="shared" si="20"/>
        <v>4210</v>
      </c>
      <c r="K195" s="200"/>
      <c r="L195" s="36"/>
      <c r="M195" s="201" t="s">
        <v>1</v>
      </c>
      <c r="N195" s="202" t="s">
        <v>41</v>
      </c>
      <c r="O195" s="203">
        <v>0</v>
      </c>
      <c r="P195" s="203">
        <f t="shared" si="21"/>
        <v>0</v>
      </c>
      <c r="Q195" s="203">
        <v>0</v>
      </c>
      <c r="R195" s="203">
        <f t="shared" si="22"/>
        <v>0</v>
      </c>
      <c r="S195" s="203">
        <v>0</v>
      </c>
      <c r="T195" s="204">
        <f t="shared" si="2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05" t="s">
        <v>173</v>
      </c>
      <c r="AT195" s="205" t="s">
        <v>169</v>
      </c>
      <c r="AU195" s="205" t="s">
        <v>6</v>
      </c>
      <c r="AY195" s="17" t="s">
        <v>166</v>
      </c>
      <c r="BE195" s="206">
        <f t="shared" si="24"/>
        <v>4210</v>
      </c>
      <c r="BF195" s="206">
        <f t="shared" si="25"/>
        <v>0</v>
      </c>
      <c r="BG195" s="206">
        <f t="shared" si="26"/>
        <v>0</v>
      </c>
      <c r="BH195" s="206">
        <f t="shared" si="27"/>
        <v>0</v>
      </c>
      <c r="BI195" s="206">
        <f t="shared" si="28"/>
        <v>0</v>
      </c>
      <c r="BJ195" s="17" t="s">
        <v>6</v>
      </c>
      <c r="BK195" s="206">
        <f t="shared" si="29"/>
        <v>4210</v>
      </c>
      <c r="BL195" s="17" t="s">
        <v>173</v>
      </c>
      <c r="BM195" s="205" t="s">
        <v>907</v>
      </c>
    </row>
    <row r="196" spans="1:65" s="2" customFormat="1" ht="33" customHeight="1">
      <c r="A196" s="31"/>
      <c r="B196" s="32"/>
      <c r="C196" s="194" t="s">
        <v>908</v>
      </c>
      <c r="D196" s="194" t="s">
        <v>169</v>
      </c>
      <c r="E196" s="195" t="s">
        <v>909</v>
      </c>
      <c r="F196" s="196" t="s">
        <v>910</v>
      </c>
      <c r="G196" s="197" t="s">
        <v>716</v>
      </c>
      <c r="H196" s="198">
        <v>1</v>
      </c>
      <c r="I196" s="199">
        <v>3850</v>
      </c>
      <c r="J196" s="199">
        <f t="shared" si="20"/>
        <v>3850</v>
      </c>
      <c r="K196" s="200"/>
      <c r="L196" s="36"/>
      <c r="M196" s="201" t="s">
        <v>1</v>
      </c>
      <c r="N196" s="202" t="s">
        <v>41</v>
      </c>
      <c r="O196" s="203">
        <v>0</v>
      </c>
      <c r="P196" s="203">
        <f t="shared" si="21"/>
        <v>0</v>
      </c>
      <c r="Q196" s="203">
        <v>0</v>
      </c>
      <c r="R196" s="203">
        <f t="shared" si="22"/>
        <v>0</v>
      </c>
      <c r="S196" s="203">
        <v>0</v>
      </c>
      <c r="T196" s="204">
        <f t="shared" si="2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205" t="s">
        <v>173</v>
      </c>
      <c r="AT196" s="205" t="s">
        <v>169</v>
      </c>
      <c r="AU196" s="205" t="s">
        <v>6</v>
      </c>
      <c r="AY196" s="17" t="s">
        <v>166</v>
      </c>
      <c r="BE196" s="206">
        <f t="shared" si="24"/>
        <v>3850</v>
      </c>
      <c r="BF196" s="206">
        <f t="shared" si="25"/>
        <v>0</v>
      </c>
      <c r="BG196" s="206">
        <f t="shared" si="26"/>
        <v>0</v>
      </c>
      <c r="BH196" s="206">
        <f t="shared" si="27"/>
        <v>0</v>
      </c>
      <c r="BI196" s="206">
        <f t="shared" si="28"/>
        <v>0</v>
      </c>
      <c r="BJ196" s="17" t="s">
        <v>6</v>
      </c>
      <c r="BK196" s="206">
        <f t="shared" si="29"/>
        <v>3850</v>
      </c>
      <c r="BL196" s="17" t="s">
        <v>173</v>
      </c>
      <c r="BM196" s="205" t="s">
        <v>911</v>
      </c>
    </row>
    <row r="197" spans="1:65" s="2" customFormat="1" ht="33" customHeight="1">
      <c r="A197" s="31"/>
      <c r="B197" s="32"/>
      <c r="C197" s="194" t="s">
        <v>912</v>
      </c>
      <c r="D197" s="194" t="s">
        <v>169</v>
      </c>
      <c r="E197" s="195" t="s">
        <v>913</v>
      </c>
      <c r="F197" s="196" t="s">
        <v>914</v>
      </c>
      <c r="G197" s="197" t="s">
        <v>716</v>
      </c>
      <c r="H197" s="198">
        <v>1</v>
      </c>
      <c r="I197" s="199">
        <v>3850</v>
      </c>
      <c r="J197" s="199">
        <f t="shared" si="20"/>
        <v>3850</v>
      </c>
      <c r="K197" s="200"/>
      <c r="L197" s="36"/>
      <c r="M197" s="201" t="s">
        <v>1</v>
      </c>
      <c r="N197" s="202" t="s">
        <v>41</v>
      </c>
      <c r="O197" s="203">
        <v>0</v>
      </c>
      <c r="P197" s="203">
        <f t="shared" si="21"/>
        <v>0</v>
      </c>
      <c r="Q197" s="203">
        <v>0</v>
      </c>
      <c r="R197" s="203">
        <f t="shared" si="22"/>
        <v>0</v>
      </c>
      <c r="S197" s="203">
        <v>0</v>
      </c>
      <c r="T197" s="204">
        <f t="shared" si="2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205" t="s">
        <v>173</v>
      </c>
      <c r="AT197" s="205" t="s">
        <v>169</v>
      </c>
      <c r="AU197" s="205" t="s">
        <v>6</v>
      </c>
      <c r="AY197" s="17" t="s">
        <v>166</v>
      </c>
      <c r="BE197" s="206">
        <f t="shared" si="24"/>
        <v>3850</v>
      </c>
      <c r="BF197" s="206">
        <f t="shared" si="25"/>
        <v>0</v>
      </c>
      <c r="BG197" s="206">
        <f t="shared" si="26"/>
        <v>0</v>
      </c>
      <c r="BH197" s="206">
        <f t="shared" si="27"/>
        <v>0</v>
      </c>
      <c r="BI197" s="206">
        <f t="shared" si="28"/>
        <v>0</v>
      </c>
      <c r="BJ197" s="17" t="s">
        <v>6</v>
      </c>
      <c r="BK197" s="206">
        <f t="shared" si="29"/>
        <v>3850</v>
      </c>
      <c r="BL197" s="17" t="s">
        <v>173</v>
      </c>
      <c r="BM197" s="205" t="s">
        <v>915</v>
      </c>
    </row>
    <row r="198" spans="1:65" s="2" customFormat="1" ht="33" customHeight="1">
      <c r="A198" s="31"/>
      <c r="B198" s="32"/>
      <c r="C198" s="194" t="s">
        <v>916</v>
      </c>
      <c r="D198" s="194" t="s">
        <v>169</v>
      </c>
      <c r="E198" s="195" t="s">
        <v>917</v>
      </c>
      <c r="F198" s="196" t="s">
        <v>918</v>
      </c>
      <c r="G198" s="197" t="s">
        <v>716</v>
      </c>
      <c r="H198" s="198">
        <v>1</v>
      </c>
      <c r="I198" s="199">
        <v>3850</v>
      </c>
      <c r="J198" s="199">
        <f t="shared" si="20"/>
        <v>3850</v>
      </c>
      <c r="K198" s="200"/>
      <c r="L198" s="36"/>
      <c r="M198" s="201" t="s">
        <v>1</v>
      </c>
      <c r="N198" s="202" t="s">
        <v>41</v>
      </c>
      <c r="O198" s="203">
        <v>0</v>
      </c>
      <c r="P198" s="203">
        <f t="shared" si="21"/>
        <v>0</v>
      </c>
      <c r="Q198" s="203">
        <v>0</v>
      </c>
      <c r="R198" s="203">
        <f t="shared" si="22"/>
        <v>0</v>
      </c>
      <c r="S198" s="203">
        <v>0</v>
      </c>
      <c r="T198" s="204">
        <f t="shared" si="2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05" t="s">
        <v>173</v>
      </c>
      <c r="AT198" s="205" t="s">
        <v>169</v>
      </c>
      <c r="AU198" s="205" t="s">
        <v>6</v>
      </c>
      <c r="AY198" s="17" t="s">
        <v>166</v>
      </c>
      <c r="BE198" s="206">
        <f t="shared" si="24"/>
        <v>3850</v>
      </c>
      <c r="BF198" s="206">
        <f t="shared" si="25"/>
        <v>0</v>
      </c>
      <c r="BG198" s="206">
        <f t="shared" si="26"/>
        <v>0</v>
      </c>
      <c r="BH198" s="206">
        <f t="shared" si="27"/>
        <v>0</v>
      </c>
      <c r="BI198" s="206">
        <f t="shared" si="28"/>
        <v>0</v>
      </c>
      <c r="BJ198" s="17" t="s">
        <v>6</v>
      </c>
      <c r="BK198" s="206">
        <f t="shared" si="29"/>
        <v>3850</v>
      </c>
      <c r="BL198" s="17" t="s">
        <v>173</v>
      </c>
      <c r="BM198" s="205" t="s">
        <v>919</v>
      </c>
    </row>
    <row r="199" spans="1:65" s="2" customFormat="1" ht="33" customHeight="1">
      <c r="A199" s="31"/>
      <c r="B199" s="32"/>
      <c r="C199" s="194" t="s">
        <v>920</v>
      </c>
      <c r="D199" s="194" t="s">
        <v>169</v>
      </c>
      <c r="E199" s="195" t="s">
        <v>921</v>
      </c>
      <c r="F199" s="196" t="s">
        <v>922</v>
      </c>
      <c r="G199" s="197" t="s">
        <v>716</v>
      </c>
      <c r="H199" s="198">
        <v>1</v>
      </c>
      <c r="I199" s="199">
        <v>3850</v>
      </c>
      <c r="J199" s="199">
        <f t="shared" si="20"/>
        <v>3850</v>
      </c>
      <c r="K199" s="200"/>
      <c r="L199" s="36"/>
      <c r="M199" s="201" t="s">
        <v>1</v>
      </c>
      <c r="N199" s="202" t="s">
        <v>41</v>
      </c>
      <c r="O199" s="203">
        <v>0</v>
      </c>
      <c r="P199" s="203">
        <f t="shared" si="21"/>
        <v>0</v>
      </c>
      <c r="Q199" s="203">
        <v>0</v>
      </c>
      <c r="R199" s="203">
        <f t="shared" si="22"/>
        <v>0</v>
      </c>
      <c r="S199" s="203">
        <v>0</v>
      </c>
      <c r="T199" s="204">
        <f t="shared" si="2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205" t="s">
        <v>173</v>
      </c>
      <c r="AT199" s="205" t="s">
        <v>169</v>
      </c>
      <c r="AU199" s="205" t="s">
        <v>6</v>
      </c>
      <c r="AY199" s="17" t="s">
        <v>166</v>
      </c>
      <c r="BE199" s="206">
        <f t="shared" si="24"/>
        <v>3850</v>
      </c>
      <c r="BF199" s="206">
        <f t="shared" si="25"/>
        <v>0</v>
      </c>
      <c r="BG199" s="206">
        <f t="shared" si="26"/>
        <v>0</v>
      </c>
      <c r="BH199" s="206">
        <f t="shared" si="27"/>
        <v>0</v>
      </c>
      <c r="BI199" s="206">
        <f t="shared" si="28"/>
        <v>0</v>
      </c>
      <c r="BJ199" s="17" t="s">
        <v>6</v>
      </c>
      <c r="BK199" s="206">
        <f t="shared" si="29"/>
        <v>3850</v>
      </c>
      <c r="BL199" s="17" t="s">
        <v>173</v>
      </c>
      <c r="BM199" s="205" t="s">
        <v>923</v>
      </c>
    </row>
    <row r="200" spans="1:65" s="2" customFormat="1" ht="66.75" customHeight="1">
      <c r="A200" s="31"/>
      <c r="B200" s="32"/>
      <c r="C200" s="194" t="s">
        <v>924</v>
      </c>
      <c r="D200" s="194" t="s">
        <v>169</v>
      </c>
      <c r="E200" s="195" t="s">
        <v>925</v>
      </c>
      <c r="F200" s="196" t="s">
        <v>926</v>
      </c>
      <c r="G200" s="197" t="s">
        <v>716</v>
      </c>
      <c r="H200" s="198">
        <v>1</v>
      </c>
      <c r="I200" s="199">
        <v>3850</v>
      </c>
      <c r="J200" s="199">
        <f t="shared" si="20"/>
        <v>3850</v>
      </c>
      <c r="K200" s="200"/>
      <c r="L200" s="36"/>
      <c r="M200" s="247" t="s">
        <v>1</v>
      </c>
      <c r="N200" s="248" t="s">
        <v>41</v>
      </c>
      <c r="O200" s="249">
        <v>0</v>
      </c>
      <c r="P200" s="249">
        <f t="shared" si="21"/>
        <v>0</v>
      </c>
      <c r="Q200" s="249">
        <v>0</v>
      </c>
      <c r="R200" s="249">
        <f t="shared" si="22"/>
        <v>0</v>
      </c>
      <c r="S200" s="249">
        <v>0</v>
      </c>
      <c r="T200" s="250">
        <f t="shared" si="2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205" t="s">
        <v>173</v>
      </c>
      <c r="AT200" s="205" t="s">
        <v>169</v>
      </c>
      <c r="AU200" s="205" t="s">
        <v>6</v>
      </c>
      <c r="AY200" s="17" t="s">
        <v>166</v>
      </c>
      <c r="BE200" s="206">
        <f t="shared" si="24"/>
        <v>3850</v>
      </c>
      <c r="BF200" s="206">
        <f t="shared" si="25"/>
        <v>0</v>
      </c>
      <c r="BG200" s="206">
        <f t="shared" si="26"/>
        <v>0</v>
      </c>
      <c r="BH200" s="206">
        <f t="shared" si="27"/>
        <v>0</v>
      </c>
      <c r="BI200" s="206">
        <f t="shared" si="28"/>
        <v>0</v>
      </c>
      <c r="BJ200" s="17" t="s">
        <v>6</v>
      </c>
      <c r="BK200" s="206">
        <f t="shared" si="29"/>
        <v>3850</v>
      </c>
      <c r="BL200" s="17" t="s">
        <v>173</v>
      </c>
      <c r="BM200" s="205" t="s">
        <v>927</v>
      </c>
    </row>
    <row r="201" spans="1:31" s="2" customFormat="1" ht="6.95" customHeight="1">
      <c r="A201" s="31"/>
      <c r="B201" s="51"/>
      <c r="C201" s="52"/>
      <c r="D201" s="52"/>
      <c r="E201" s="52"/>
      <c r="F201" s="52"/>
      <c r="G201" s="52"/>
      <c r="H201" s="52"/>
      <c r="I201" s="52"/>
      <c r="J201" s="52"/>
      <c r="K201" s="52"/>
      <c r="L201" s="36"/>
      <c r="M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</row>
  </sheetData>
  <sheetProtection algorithmName="SHA-512" hashValue="gTSt45ocKodd+FsrXTc5aAoV5FutN1FGaJYHyk1LjxWdZaUou0eSbhpufoWD2fdUaln9WuZPKTx7uitVpJ0IFw==" saltValue="L5xxmWJtRzln5vMBJgFtZ4mcFgKWyy1z5b7MHK7H/Z6WtLs7ZZsrsnc4m08jeRLbirB2c5JluK+hRGJdUYIjQw==" spinCount="100000" sheet="1" objects="1" scenarios="1" formatColumns="0" formatRows="0" autoFilter="0"/>
  <autoFilter ref="C128:K200"/>
  <mergeCells count="11">
    <mergeCell ref="L2:V2"/>
    <mergeCell ref="E87:H87"/>
    <mergeCell ref="E89:H89"/>
    <mergeCell ref="E117:H117"/>
    <mergeCell ref="E119:H119"/>
    <mergeCell ref="E121:H121"/>
    <mergeCell ref="E7:H7"/>
    <mergeCell ref="E9:H9"/>
    <mergeCell ref="E11:H11"/>
    <mergeCell ref="E29:H29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2"/>
    </row>
    <row r="2" spans="12:46" s="1" customFormat="1" ht="36.95" customHeight="1"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AT2" s="17" t="s">
        <v>101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20"/>
      <c r="AT3" s="17" t="s">
        <v>84</v>
      </c>
    </row>
    <row r="4" spans="2:46" s="1" customFormat="1" ht="24.95" customHeight="1">
      <c r="B4" s="20"/>
      <c r="D4" s="114" t="s">
        <v>118</v>
      </c>
      <c r="L4" s="20"/>
      <c r="M4" s="115" t="s">
        <v>11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6" t="s">
        <v>15</v>
      </c>
      <c r="L6" s="20"/>
    </row>
    <row r="7" spans="2:12" s="1" customFormat="1" ht="16.5" customHeight="1">
      <c r="B7" s="20"/>
      <c r="E7" s="294" t="str">
        <f>'Rekapitulace stavby'!K6</f>
        <v>Nemocnice Cheb, 2 izolační boxy v oddělení JIP Interna</v>
      </c>
      <c r="F7" s="295"/>
      <c r="G7" s="295"/>
      <c r="H7" s="295"/>
      <c r="L7" s="20"/>
    </row>
    <row r="8" spans="2:12" s="1" customFormat="1" ht="12" customHeight="1">
      <c r="B8" s="20"/>
      <c r="D8" s="116" t="s">
        <v>119</v>
      </c>
      <c r="L8" s="20"/>
    </row>
    <row r="9" spans="1:31" s="2" customFormat="1" ht="16.5" customHeight="1">
      <c r="A9" s="31"/>
      <c r="B9" s="36"/>
      <c r="C9" s="31"/>
      <c r="D9" s="31"/>
      <c r="E9" s="294" t="s">
        <v>120</v>
      </c>
      <c r="F9" s="296"/>
      <c r="G9" s="296"/>
      <c r="H9" s="296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16" t="s">
        <v>121</v>
      </c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6.5" customHeight="1">
      <c r="A11" s="31"/>
      <c r="B11" s="36"/>
      <c r="C11" s="31"/>
      <c r="D11" s="31"/>
      <c r="E11" s="297" t="s">
        <v>928</v>
      </c>
      <c r="F11" s="296"/>
      <c r="G11" s="296"/>
      <c r="H11" s="296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1.25">
      <c r="A12" s="31"/>
      <c r="B12" s="36"/>
      <c r="C12" s="31"/>
      <c r="D12" s="31"/>
      <c r="E12" s="31"/>
      <c r="F12" s="31"/>
      <c r="G12" s="31"/>
      <c r="H12" s="31"/>
      <c r="I12" s="31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2" customHeight="1">
      <c r="A13" s="31"/>
      <c r="B13" s="36"/>
      <c r="C13" s="31"/>
      <c r="D13" s="116" t="s">
        <v>17</v>
      </c>
      <c r="E13" s="31"/>
      <c r="F13" s="107" t="s">
        <v>1</v>
      </c>
      <c r="G13" s="31"/>
      <c r="H13" s="31"/>
      <c r="I13" s="116" t="s">
        <v>18</v>
      </c>
      <c r="J13" s="107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16" t="s">
        <v>19</v>
      </c>
      <c r="E14" s="31"/>
      <c r="F14" s="107" t="s">
        <v>14</v>
      </c>
      <c r="G14" s="31"/>
      <c r="H14" s="31"/>
      <c r="I14" s="116" t="s">
        <v>20</v>
      </c>
      <c r="J14" s="117" t="str">
        <f>'Rekapitulace stavby'!AN8</f>
        <v>29. 3. 2021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0.9" customHeight="1">
      <c r="A15" s="31"/>
      <c r="B15" s="36"/>
      <c r="C15" s="31"/>
      <c r="D15" s="31"/>
      <c r="E15" s="31"/>
      <c r="F15" s="31"/>
      <c r="G15" s="31"/>
      <c r="H15" s="31"/>
      <c r="I15" s="31"/>
      <c r="J15" s="31"/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2" customHeight="1">
      <c r="A16" s="31"/>
      <c r="B16" s="36"/>
      <c r="C16" s="31"/>
      <c r="D16" s="116" t="s">
        <v>22</v>
      </c>
      <c r="E16" s="31"/>
      <c r="F16" s="31"/>
      <c r="G16" s="31"/>
      <c r="H16" s="31"/>
      <c r="I16" s="116" t="s">
        <v>23</v>
      </c>
      <c r="J16" s="107" t="s">
        <v>1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">
        <v>24</v>
      </c>
      <c r="F17" s="31"/>
      <c r="G17" s="31"/>
      <c r="H17" s="31"/>
      <c r="I17" s="116" t="s">
        <v>25</v>
      </c>
      <c r="J17" s="107" t="s">
        <v>1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31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6" t="s">
        <v>26</v>
      </c>
      <c r="E19" s="31"/>
      <c r="F19" s="31"/>
      <c r="G19" s="31"/>
      <c r="H19" s="31"/>
      <c r="I19" s="116" t="s">
        <v>23</v>
      </c>
      <c r="J19" s="107" t="s">
        <v>27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107" t="s">
        <v>28</v>
      </c>
      <c r="F20" s="31"/>
      <c r="G20" s="31"/>
      <c r="H20" s="31"/>
      <c r="I20" s="116" t="s">
        <v>25</v>
      </c>
      <c r="J20" s="107" t="s">
        <v>29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31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6" t="s">
        <v>30</v>
      </c>
      <c r="E22" s="31"/>
      <c r="F22" s="31"/>
      <c r="G22" s="31"/>
      <c r="H22" s="31"/>
      <c r="I22" s="116" t="s">
        <v>23</v>
      </c>
      <c r="J22" s="107" t="s">
        <v>1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">
        <v>31</v>
      </c>
      <c r="F23" s="31"/>
      <c r="G23" s="31"/>
      <c r="H23" s="31"/>
      <c r="I23" s="116" t="s">
        <v>25</v>
      </c>
      <c r="J23" s="107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6" t="s">
        <v>33</v>
      </c>
      <c r="E25" s="31"/>
      <c r="F25" s="31"/>
      <c r="G25" s="31"/>
      <c r="H25" s="31"/>
      <c r="I25" s="116" t="s">
        <v>23</v>
      </c>
      <c r="J25" s="107" t="s">
        <v>1</v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">
        <v>929</v>
      </c>
      <c r="F26" s="31"/>
      <c r="G26" s="31"/>
      <c r="H26" s="31"/>
      <c r="I26" s="116" t="s">
        <v>25</v>
      </c>
      <c r="J26" s="107" t="s">
        <v>1</v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31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6" t="s">
        <v>35</v>
      </c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18"/>
      <c r="B29" s="119"/>
      <c r="C29" s="118"/>
      <c r="D29" s="118"/>
      <c r="E29" s="298" t="s">
        <v>1</v>
      </c>
      <c r="F29" s="298"/>
      <c r="G29" s="298"/>
      <c r="H29" s="298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31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1"/>
      <c r="E31" s="121"/>
      <c r="F31" s="121"/>
      <c r="G31" s="121"/>
      <c r="H31" s="121"/>
      <c r="I31" s="121"/>
      <c r="J31" s="121"/>
      <c r="K31" s="12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107" t="s">
        <v>123</v>
      </c>
      <c r="E32" s="31"/>
      <c r="F32" s="31"/>
      <c r="G32" s="31"/>
      <c r="H32" s="31"/>
      <c r="I32" s="31"/>
      <c r="J32" s="122">
        <f>J98</f>
        <v>79818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3" t="s">
        <v>124</v>
      </c>
      <c r="E33" s="31"/>
      <c r="F33" s="31"/>
      <c r="G33" s="31"/>
      <c r="H33" s="31"/>
      <c r="I33" s="31"/>
      <c r="J33" s="122">
        <f>J106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25.35" customHeight="1">
      <c r="A34" s="31"/>
      <c r="B34" s="36"/>
      <c r="C34" s="31"/>
      <c r="D34" s="124" t="s">
        <v>36</v>
      </c>
      <c r="E34" s="31"/>
      <c r="F34" s="31"/>
      <c r="G34" s="31"/>
      <c r="H34" s="31"/>
      <c r="I34" s="31"/>
      <c r="J34" s="125">
        <f>ROUND(J32+J33,2)</f>
        <v>79818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6.95" customHeight="1">
      <c r="A35" s="31"/>
      <c r="B35" s="36"/>
      <c r="C35" s="31"/>
      <c r="D35" s="121"/>
      <c r="E35" s="121"/>
      <c r="F35" s="121"/>
      <c r="G35" s="121"/>
      <c r="H35" s="121"/>
      <c r="I35" s="121"/>
      <c r="J35" s="121"/>
      <c r="K35" s="12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31"/>
      <c r="F36" s="126" t="s">
        <v>38</v>
      </c>
      <c r="G36" s="31"/>
      <c r="H36" s="31"/>
      <c r="I36" s="126" t="s">
        <v>37</v>
      </c>
      <c r="J36" s="126" t="s">
        <v>39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>
      <c r="A37" s="31"/>
      <c r="B37" s="36"/>
      <c r="C37" s="31"/>
      <c r="D37" s="127" t="s">
        <v>40</v>
      </c>
      <c r="E37" s="116" t="s">
        <v>41</v>
      </c>
      <c r="F37" s="128">
        <f>ROUND((SUM(BE106:BE107)+SUM(BE129:BE202)),2)</f>
        <v>79818</v>
      </c>
      <c r="G37" s="31"/>
      <c r="H37" s="31"/>
      <c r="I37" s="129">
        <v>0.21</v>
      </c>
      <c r="J37" s="128">
        <f>ROUND(((SUM(BE106:BE107)+SUM(BE129:BE202))*I37),2)</f>
        <v>16761.78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6"/>
      <c r="C38" s="31"/>
      <c r="D38" s="31"/>
      <c r="E38" s="116" t="s">
        <v>42</v>
      </c>
      <c r="F38" s="128">
        <f>ROUND((SUM(BF106:BF107)+SUM(BF129:BF202)),2)</f>
        <v>0</v>
      </c>
      <c r="G38" s="31"/>
      <c r="H38" s="31"/>
      <c r="I38" s="129">
        <v>0.15</v>
      </c>
      <c r="J38" s="128">
        <f>ROUND(((SUM(BF106:BF107)+SUM(BF129:BF202))*I38),2)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customHeight="1" hidden="1">
      <c r="A39" s="31"/>
      <c r="B39" s="36"/>
      <c r="C39" s="31"/>
      <c r="D39" s="31"/>
      <c r="E39" s="116" t="s">
        <v>43</v>
      </c>
      <c r="F39" s="128">
        <f>ROUND((SUM(BG106:BG107)+SUM(BG129:BG202)),2)</f>
        <v>0</v>
      </c>
      <c r="G39" s="31"/>
      <c r="H39" s="31"/>
      <c r="I39" s="129">
        <v>0.21</v>
      </c>
      <c r="J39" s="128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 hidden="1">
      <c r="A40" s="31"/>
      <c r="B40" s="36"/>
      <c r="C40" s="31"/>
      <c r="D40" s="31"/>
      <c r="E40" s="116" t="s">
        <v>44</v>
      </c>
      <c r="F40" s="128">
        <f>ROUND((SUM(BH106:BH107)+SUM(BH129:BH202)),2)</f>
        <v>0</v>
      </c>
      <c r="G40" s="31"/>
      <c r="H40" s="31"/>
      <c r="I40" s="129">
        <v>0.15</v>
      </c>
      <c r="J40" s="128">
        <f>0</f>
        <v>0</v>
      </c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14.45" customHeight="1" hidden="1">
      <c r="A41" s="31"/>
      <c r="B41" s="36"/>
      <c r="C41" s="31"/>
      <c r="D41" s="31"/>
      <c r="E41" s="116" t="s">
        <v>45</v>
      </c>
      <c r="F41" s="128">
        <f>ROUND((SUM(BI106:BI107)+SUM(BI129:BI202)),2)</f>
        <v>0</v>
      </c>
      <c r="G41" s="31"/>
      <c r="H41" s="31"/>
      <c r="I41" s="129">
        <v>0</v>
      </c>
      <c r="J41" s="128">
        <f>0</f>
        <v>0</v>
      </c>
      <c r="K41" s="31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6.95" customHeight="1">
      <c r="A42" s="31"/>
      <c r="B42" s="36"/>
      <c r="C42" s="31"/>
      <c r="D42" s="31"/>
      <c r="E42" s="31"/>
      <c r="F42" s="31"/>
      <c r="G42" s="31"/>
      <c r="H42" s="31"/>
      <c r="I42" s="31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2" customFormat="1" ht="25.35" customHeight="1">
      <c r="A43" s="31"/>
      <c r="B43" s="36"/>
      <c r="C43" s="130"/>
      <c r="D43" s="131" t="s">
        <v>46</v>
      </c>
      <c r="E43" s="132"/>
      <c r="F43" s="132"/>
      <c r="G43" s="133" t="s">
        <v>47</v>
      </c>
      <c r="H43" s="134" t="s">
        <v>48</v>
      </c>
      <c r="I43" s="132"/>
      <c r="J43" s="135">
        <f>SUM(J34:J41)</f>
        <v>96579.78</v>
      </c>
      <c r="K43" s="136"/>
      <c r="L43" s="48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s="2" customFormat="1" ht="14.45" customHeight="1">
      <c r="A44" s="31"/>
      <c r="B44" s="36"/>
      <c r="C44" s="31"/>
      <c r="D44" s="31"/>
      <c r="E44" s="31"/>
      <c r="F44" s="31"/>
      <c r="G44" s="31"/>
      <c r="H44" s="31"/>
      <c r="I44" s="31"/>
      <c r="J44" s="31"/>
      <c r="K44" s="31"/>
      <c r="L44" s="48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8"/>
      <c r="D50" s="137" t="s">
        <v>49</v>
      </c>
      <c r="E50" s="138"/>
      <c r="F50" s="138"/>
      <c r="G50" s="137" t="s">
        <v>50</v>
      </c>
      <c r="H50" s="138"/>
      <c r="I50" s="138"/>
      <c r="J50" s="138"/>
      <c r="K50" s="138"/>
      <c r="L50" s="4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1"/>
      <c r="B61" s="36"/>
      <c r="C61" s="31"/>
      <c r="D61" s="139" t="s">
        <v>51</v>
      </c>
      <c r="E61" s="140"/>
      <c r="F61" s="141" t="s">
        <v>52</v>
      </c>
      <c r="G61" s="139" t="s">
        <v>51</v>
      </c>
      <c r="H61" s="140"/>
      <c r="I61" s="140"/>
      <c r="J61" s="142" t="s">
        <v>52</v>
      </c>
      <c r="K61" s="140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1"/>
      <c r="B65" s="36"/>
      <c r="C65" s="31"/>
      <c r="D65" s="137" t="s">
        <v>53</v>
      </c>
      <c r="E65" s="143"/>
      <c r="F65" s="143"/>
      <c r="G65" s="137" t="s">
        <v>54</v>
      </c>
      <c r="H65" s="143"/>
      <c r="I65" s="143"/>
      <c r="J65" s="143"/>
      <c r="K65" s="143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1"/>
      <c r="B76" s="36"/>
      <c r="C76" s="31"/>
      <c r="D76" s="139" t="s">
        <v>51</v>
      </c>
      <c r="E76" s="140"/>
      <c r="F76" s="141" t="s">
        <v>52</v>
      </c>
      <c r="G76" s="139" t="s">
        <v>51</v>
      </c>
      <c r="H76" s="140"/>
      <c r="I76" s="140"/>
      <c r="J76" s="142" t="s">
        <v>52</v>
      </c>
      <c r="K76" s="140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3" t="s">
        <v>125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99" t="str">
        <f>E7</f>
        <v>Nemocnice Cheb, 2 izolační boxy v oddělení JIP Interna</v>
      </c>
      <c r="F85" s="300"/>
      <c r="G85" s="300"/>
      <c r="H85" s="300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2:12" s="1" customFormat="1" ht="12" customHeight="1">
      <c r="B86" s="21"/>
      <c r="C86" s="28" t="s">
        <v>119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1"/>
      <c r="B87" s="32"/>
      <c r="C87" s="33"/>
      <c r="D87" s="33"/>
      <c r="E87" s="299" t="s">
        <v>120</v>
      </c>
      <c r="F87" s="301"/>
      <c r="G87" s="301"/>
      <c r="H87" s="301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8" t="s">
        <v>121</v>
      </c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59" t="str">
        <f>E11</f>
        <v>D1_01_4e - Zdravotně technické instalace</v>
      </c>
      <c r="F89" s="301"/>
      <c r="G89" s="301"/>
      <c r="H89" s="301"/>
      <c r="I89" s="33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8" t="s">
        <v>19</v>
      </c>
      <c r="D91" s="33"/>
      <c r="E91" s="33"/>
      <c r="F91" s="26" t="str">
        <f>F14</f>
        <v>Cheb</v>
      </c>
      <c r="G91" s="33"/>
      <c r="H91" s="33"/>
      <c r="I91" s="28" t="s">
        <v>20</v>
      </c>
      <c r="J91" s="63" t="str">
        <f>IF(J14="","",J14)</f>
        <v>29. 3. 2021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25.7" customHeight="1">
      <c r="A93" s="31"/>
      <c r="B93" s="32"/>
      <c r="C93" s="28" t="s">
        <v>22</v>
      </c>
      <c r="D93" s="33"/>
      <c r="E93" s="33"/>
      <c r="F93" s="26" t="str">
        <f>E17</f>
        <v>Karlovarská krajská nemocnice a.s.</v>
      </c>
      <c r="G93" s="33"/>
      <c r="H93" s="33"/>
      <c r="I93" s="28" t="s">
        <v>30</v>
      </c>
      <c r="J93" s="29" t="str">
        <f>E23</f>
        <v>Penta Projekt s.r.o., Mrštíkova 12, Jihlava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8" t="s">
        <v>26</v>
      </c>
      <c r="D94" s="33"/>
      <c r="E94" s="33"/>
      <c r="F94" s="26" t="str">
        <f>IF(E20="","",E20)</f>
        <v>STASKO plus,spol. s r.o.,Rolavská 10,K.Vary</v>
      </c>
      <c r="G94" s="33"/>
      <c r="H94" s="33"/>
      <c r="I94" s="28" t="s">
        <v>33</v>
      </c>
      <c r="J94" s="29" t="str">
        <f>E26</f>
        <v>Ing. Brožová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48" t="s">
        <v>126</v>
      </c>
      <c r="D96" s="149"/>
      <c r="E96" s="149"/>
      <c r="F96" s="149"/>
      <c r="G96" s="149"/>
      <c r="H96" s="149"/>
      <c r="I96" s="149"/>
      <c r="J96" s="150" t="s">
        <v>127</v>
      </c>
      <c r="K96" s="149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31" s="2" customFormat="1" ht="10.35" customHeight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51" t="s">
        <v>128</v>
      </c>
      <c r="D98" s="33"/>
      <c r="E98" s="33"/>
      <c r="F98" s="33"/>
      <c r="G98" s="33"/>
      <c r="H98" s="33"/>
      <c r="I98" s="33"/>
      <c r="J98" s="81">
        <f>J129</f>
        <v>79818</v>
      </c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7" t="s">
        <v>129</v>
      </c>
    </row>
    <row r="99" spans="2:12" s="9" customFormat="1" ht="24.95" customHeight="1">
      <c r="B99" s="152"/>
      <c r="C99" s="153"/>
      <c r="D99" s="154" t="s">
        <v>138</v>
      </c>
      <c r="E99" s="155"/>
      <c r="F99" s="155"/>
      <c r="G99" s="155"/>
      <c r="H99" s="155"/>
      <c r="I99" s="155"/>
      <c r="J99" s="156">
        <f>J130</f>
        <v>79818</v>
      </c>
      <c r="K99" s="153"/>
      <c r="L99" s="157"/>
    </row>
    <row r="100" spans="2:12" s="10" customFormat="1" ht="19.9" customHeight="1">
      <c r="B100" s="158"/>
      <c r="C100" s="101"/>
      <c r="D100" s="159" t="s">
        <v>930</v>
      </c>
      <c r="E100" s="160"/>
      <c r="F100" s="160"/>
      <c r="G100" s="160"/>
      <c r="H100" s="160"/>
      <c r="I100" s="160"/>
      <c r="J100" s="161">
        <f>J131</f>
        <v>14501</v>
      </c>
      <c r="K100" s="101"/>
      <c r="L100" s="162"/>
    </row>
    <row r="101" spans="2:12" s="10" customFormat="1" ht="19.9" customHeight="1">
      <c r="B101" s="158"/>
      <c r="C101" s="101"/>
      <c r="D101" s="159" t="s">
        <v>931</v>
      </c>
      <c r="E101" s="160"/>
      <c r="F101" s="160"/>
      <c r="G101" s="160"/>
      <c r="H101" s="160"/>
      <c r="I101" s="160"/>
      <c r="J101" s="161">
        <f>J149</f>
        <v>22456</v>
      </c>
      <c r="K101" s="101"/>
      <c r="L101" s="162"/>
    </row>
    <row r="102" spans="2:12" s="10" customFormat="1" ht="19.9" customHeight="1">
      <c r="B102" s="158"/>
      <c r="C102" s="101"/>
      <c r="D102" s="159" t="s">
        <v>932</v>
      </c>
      <c r="E102" s="160"/>
      <c r="F102" s="160"/>
      <c r="G102" s="160"/>
      <c r="H102" s="160"/>
      <c r="I102" s="160"/>
      <c r="J102" s="161">
        <f>J176</f>
        <v>26111</v>
      </c>
      <c r="K102" s="101"/>
      <c r="L102" s="162"/>
    </row>
    <row r="103" spans="2:12" s="10" customFormat="1" ht="19.9" customHeight="1">
      <c r="B103" s="158"/>
      <c r="C103" s="101"/>
      <c r="D103" s="159" t="s">
        <v>933</v>
      </c>
      <c r="E103" s="160"/>
      <c r="F103" s="160"/>
      <c r="G103" s="160"/>
      <c r="H103" s="160"/>
      <c r="I103" s="160"/>
      <c r="J103" s="161">
        <f>J193</f>
        <v>16750</v>
      </c>
      <c r="K103" s="101"/>
      <c r="L103" s="162"/>
    </row>
    <row r="104" spans="1:31" s="2" customFormat="1" ht="21.75" customHeight="1">
      <c r="A104" s="31"/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6.95" customHeight="1">
      <c r="A105" s="31"/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29.25" customHeight="1">
      <c r="A106" s="31"/>
      <c r="B106" s="32"/>
      <c r="C106" s="151" t="s">
        <v>149</v>
      </c>
      <c r="D106" s="33"/>
      <c r="E106" s="33"/>
      <c r="F106" s="33"/>
      <c r="G106" s="33"/>
      <c r="H106" s="33"/>
      <c r="I106" s="33"/>
      <c r="J106" s="163">
        <v>0</v>
      </c>
      <c r="K106" s="33"/>
      <c r="L106" s="48"/>
      <c r="N106" s="164" t="s">
        <v>40</v>
      </c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18" customHeight="1">
      <c r="A107" s="31"/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29.25" customHeight="1">
      <c r="A108" s="31"/>
      <c r="B108" s="32"/>
      <c r="C108" s="165" t="s">
        <v>150</v>
      </c>
      <c r="D108" s="149"/>
      <c r="E108" s="149"/>
      <c r="F108" s="149"/>
      <c r="G108" s="149"/>
      <c r="H108" s="149"/>
      <c r="I108" s="149"/>
      <c r="J108" s="166">
        <f>ROUND(J98+J106,2)</f>
        <v>79818</v>
      </c>
      <c r="K108" s="149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5" customHeight="1">
      <c r="A109" s="31"/>
      <c r="B109" s="51"/>
      <c r="C109" s="52"/>
      <c r="D109" s="52"/>
      <c r="E109" s="52"/>
      <c r="F109" s="52"/>
      <c r="G109" s="52"/>
      <c r="H109" s="52"/>
      <c r="I109" s="52"/>
      <c r="J109" s="52"/>
      <c r="K109" s="52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3" spans="1:31" s="2" customFormat="1" ht="6.95" customHeight="1">
      <c r="A113" s="31"/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24.95" customHeight="1">
      <c r="A114" s="31"/>
      <c r="B114" s="32"/>
      <c r="C114" s="23" t="s">
        <v>151</v>
      </c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6.95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2" customHeight="1">
      <c r="A116" s="31"/>
      <c r="B116" s="32"/>
      <c r="C116" s="28" t="s">
        <v>15</v>
      </c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6.5" customHeight="1">
      <c r="A117" s="31"/>
      <c r="B117" s="32"/>
      <c r="C117" s="33"/>
      <c r="D117" s="33"/>
      <c r="E117" s="299" t="str">
        <f>E7</f>
        <v>Nemocnice Cheb, 2 izolační boxy v oddělení JIP Interna</v>
      </c>
      <c r="F117" s="300"/>
      <c r="G117" s="300"/>
      <c r="H117" s="300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2:12" s="1" customFormat="1" ht="12" customHeight="1">
      <c r="B118" s="21"/>
      <c r="C118" s="28" t="s">
        <v>119</v>
      </c>
      <c r="D118" s="22"/>
      <c r="E118" s="22"/>
      <c r="F118" s="22"/>
      <c r="G118" s="22"/>
      <c r="H118" s="22"/>
      <c r="I118" s="22"/>
      <c r="J118" s="22"/>
      <c r="K118" s="22"/>
      <c r="L118" s="20"/>
    </row>
    <row r="119" spans="1:31" s="2" customFormat="1" ht="16.5" customHeight="1">
      <c r="A119" s="31"/>
      <c r="B119" s="32"/>
      <c r="C119" s="33"/>
      <c r="D119" s="33"/>
      <c r="E119" s="299" t="s">
        <v>120</v>
      </c>
      <c r="F119" s="301"/>
      <c r="G119" s="301"/>
      <c r="H119" s="301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2" customHeight="1">
      <c r="A120" s="31"/>
      <c r="B120" s="32"/>
      <c r="C120" s="28" t="s">
        <v>121</v>
      </c>
      <c r="D120" s="33"/>
      <c r="E120" s="33"/>
      <c r="F120" s="33"/>
      <c r="G120" s="33"/>
      <c r="H120" s="33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6.5" customHeight="1">
      <c r="A121" s="31"/>
      <c r="B121" s="32"/>
      <c r="C121" s="33"/>
      <c r="D121" s="33"/>
      <c r="E121" s="259" t="str">
        <f>E11</f>
        <v>D1_01_4e - Zdravotně technické instalace</v>
      </c>
      <c r="F121" s="301"/>
      <c r="G121" s="301"/>
      <c r="H121" s="301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6.95" customHeight="1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2" customHeight="1">
      <c r="A123" s="31"/>
      <c r="B123" s="32"/>
      <c r="C123" s="28" t="s">
        <v>19</v>
      </c>
      <c r="D123" s="33"/>
      <c r="E123" s="33"/>
      <c r="F123" s="26" t="str">
        <f>F14</f>
        <v>Cheb</v>
      </c>
      <c r="G123" s="33"/>
      <c r="H123" s="33"/>
      <c r="I123" s="28" t="s">
        <v>20</v>
      </c>
      <c r="J123" s="63" t="str">
        <f>IF(J14="","",J14)</f>
        <v>29. 3. 2021</v>
      </c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6.95" customHeight="1">
      <c r="A124" s="31"/>
      <c r="B124" s="32"/>
      <c r="C124" s="33"/>
      <c r="D124" s="33"/>
      <c r="E124" s="33"/>
      <c r="F124" s="33"/>
      <c r="G124" s="33"/>
      <c r="H124" s="33"/>
      <c r="I124" s="33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25.7" customHeight="1">
      <c r="A125" s="31"/>
      <c r="B125" s="32"/>
      <c r="C125" s="28" t="s">
        <v>22</v>
      </c>
      <c r="D125" s="33"/>
      <c r="E125" s="33"/>
      <c r="F125" s="26" t="str">
        <f>E17</f>
        <v>Karlovarská krajská nemocnice a.s.</v>
      </c>
      <c r="G125" s="33"/>
      <c r="H125" s="33"/>
      <c r="I125" s="28" t="s">
        <v>30</v>
      </c>
      <c r="J125" s="29" t="str">
        <f>E23</f>
        <v>Penta Projekt s.r.o., Mrštíkova 12, Jihlava</v>
      </c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5.2" customHeight="1">
      <c r="A126" s="31"/>
      <c r="B126" s="32"/>
      <c r="C126" s="28" t="s">
        <v>26</v>
      </c>
      <c r="D126" s="33"/>
      <c r="E126" s="33"/>
      <c r="F126" s="26" t="str">
        <f>IF(E20="","",E20)</f>
        <v>STASKO plus,spol. s r.o.,Rolavská 10,K.Vary</v>
      </c>
      <c r="G126" s="33"/>
      <c r="H126" s="33"/>
      <c r="I126" s="28" t="s">
        <v>33</v>
      </c>
      <c r="J126" s="29" t="str">
        <f>E26</f>
        <v>Ing. Brožová</v>
      </c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0.35" customHeight="1">
      <c r="A127" s="31"/>
      <c r="B127" s="32"/>
      <c r="C127" s="33"/>
      <c r="D127" s="33"/>
      <c r="E127" s="33"/>
      <c r="F127" s="33"/>
      <c r="G127" s="33"/>
      <c r="H127" s="33"/>
      <c r="I127" s="33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11" customFormat="1" ht="29.25" customHeight="1">
      <c r="A128" s="167"/>
      <c r="B128" s="168"/>
      <c r="C128" s="169" t="s">
        <v>152</v>
      </c>
      <c r="D128" s="170" t="s">
        <v>61</v>
      </c>
      <c r="E128" s="170" t="s">
        <v>57</v>
      </c>
      <c r="F128" s="170" t="s">
        <v>58</v>
      </c>
      <c r="G128" s="170" t="s">
        <v>153</v>
      </c>
      <c r="H128" s="170" t="s">
        <v>154</v>
      </c>
      <c r="I128" s="170" t="s">
        <v>155</v>
      </c>
      <c r="J128" s="171" t="s">
        <v>127</v>
      </c>
      <c r="K128" s="172" t="s">
        <v>156</v>
      </c>
      <c r="L128" s="173"/>
      <c r="M128" s="72" t="s">
        <v>1</v>
      </c>
      <c r="N128" s="73" t="s">
        <v>40</v>
      </c>
      <c r="O128" s="73" t="s">
        <v>157</v>
      </c>
      <c r="P128" s="73" t="s">
        <v>158</v>
      </c>
      <c r="Q128" s="73" t="s">
        <v>159</v>
      </c>
      <c r="R128" s="73" t="s">
        <v>160</v>
      </c>
      <c r="S128" s="73" t="s">
        <v>161</v>
      </c>
      <c r="T128" s="74" t="s">
        <v>162</v>
      </c>
      <c r="U128" s="167"/>
      <c r="V128" s="167"/>
      <c r="W128" s="167"/>
      <c r="X128" s="167"/>
      <c r="Y128" s="167"/>
      <c r="Z128" s="167"/>
      <c r="AA128" s="167"/>
      <c r="AB128" s="167"/>
      <c r="AC128" s="167"/>
      <c r="AD128" s="167"/>
      <c r="AE128" s="167"/>
    </row>
    <row r="129" spans="1:63" s="2" customFormat="1" ht="22.9" customHeight="1">
      <c r="A129" s="31"/>
      <c r="B129" s="32"/>
      <c r="C129" s="79" t="s">
        <v>163</v>
      </c>
      <c r="D129" s="33"/>
      <c r="E129" s="33"/>
      <c r="F129" s="33"/>
      <c r="G129" s="33"/>
      <c r="H129" s="33"/>
      <c r="I129" s="33"/>
      <c r="J129" s="174">
        <f>BK129</f>
        <v>79818</v>
      </c>
      <c r="K129" s="33"/>
      <c r="L129" s="36"/>
      <c r="M129" s="75"/>
      <c r="N129" s="175"/>
      <c r="O129" s="76"/>
      <c r="P129" s="176">
        <f>P130</f>
        <v>0</v>
      </c>
      <c r="Q129" s="76"/>
      <c r="R129" s="176">
        <f>R130</f>
        <v>0.06308</v>
      </c>
      <c r="S129" s="76"/>
      <c r="T129" s="177">
        <f>T130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T129" s="17" t="s">
        <v>75</v>
      </c>
      <c r="AU129" s="17" t="s">
        <v>129</v>
      </c>
      <c r="BK129" s="178">
        <f>BK130</f>
        <v>79818</v>
      </c>
    </row>
    <row r="130" spans="2:63" s="12" customFormat="1" ht="25.9" customHeight="1">
      <c r="B130" s="179"/>
      <c r="C130" s="180"/>
      <c r="D130" s="181" t="s">
        <v>75</v>
      </c>
      <c r="E130" s="182" t="s">
        <v>329</v>
      </c>
      <c r="F130" s="182" t="s">
        <v>330</v>
      </c>
      <c r="G130" s="180"/>
      <c r="H130" s="180"/>
      <c r="I130" s="180"/>
      <c r="J130" s="183">
        <f>BK130</f>
        <v>79818</v>
      </c>
      <c r="K130" s="180"/>
      <c r="L130" s="184"/>
      <c r="M130" s="185"/>
      <c r="N130" s="186"/>
      <c r="O130" s="186"/>
      <c r="P130" s="187">
        <f>P131+P149+P176+P193</f>
        <v>0</v>
      </c>
      <c r="Q130" s="186"/>
      <c r="R130" s="187">
        <f>R131+R149+R176+R193</f>
        <v>0.06308</v>
      </c>
      <c r="S130" s="186"/>
      <c r="T130" s="188">
        <f>T131+T149+T176+T193</f>
        <v>0</v>
      </c>
      <c r="AR130" s="189" t="s">
        <v>84</v>
      </c>
      <c r="AT130" s="190" t="s">
        <v>75</v>
      </c>
      <c r="AU130" s="190" t="s">
        <v>76</v>
      </c>
      <c r="AY130" s="189" t="s">
        <v>166</v>
      </c>
      <c r="BK130" s="191">
        <f>BK131+BK149+BK176+BK193</f>
        <v>79818</v>
      </c>
    </row>
    <row r="131" spans="2:63" s="12" customFormat="1" ht="22.9" customHeight="1">
      <c r="B131" s="179"/>
      <c r="C131" s="180"/>
      <c r="D131" s="181" t="s">
        <v>75</v>
      </c>
      <c r="E131" s="192" t="s">
        <v>934</v>
      </c>
      <c r="F131" s="192" t="s">
        <v>935</v>
      </c>
      <c r="G131" s="180"/>
      <c r="H131" s="180"/>
      <c r="I131" s="180"/>
      <c r="J131" s="193">
        <f>BK131</f>
        <v>14501</v>
      </c>
      <c r="K131" s="180"/>
      <c r="L131" s="184"/>
      <c r="M131" s="185"/>
      <c r="N131" s="186"/>
      <c r="O131" s="186"/>
      <c r="P131" s="187">
        <f>SUM(P132:P148)</f>
        <v>0</v>
      </c>
      <c r="Q131" s="186"/>
      <c r="R131" s="187">
        <f>SUM(R132:R148)</f>
        <v>0.00632</v>
      </c>
      <c r="S131" s="186"/>
      <c r="T131" s="188">
        <f>SUM(T132:T148)</f>
        <v>0</v>
      </c>
      <c r="AR131" s="189" t="s">
        <v>84</v>
      </c>
      <c r="AT131" s="190" t="s">
        <v>75</v>
      </c>
      <c r="AU131" s="190" t="s">
        <v>6</v>
      </c>
      <c r="AY131" s="189" t="s">
        <v>166</v>
      </c>
      <c r="BK131" s="191">
        <f>SUM(BK132:BK148)</f>
        <v>14501</v>
      </c>
    </row>
    <row r="132" spans="1:65" s="2" customFormat="1" ht="16.5" customHeight="1">
      <c r="A132" s="31"/>
      <c r="B132" s="32"/>
      <c r="C132" s="194" t="s">
        <v>6</v>
      </c>
      <c r="D132" s="194" t="s">
        <v>169</v>
      </c>
      <c r="E132" s="195" t="s">
        <v>936</v>
      </c>
      <c r="F132" s="196" t="s">
        <v>937</v>
      </c>
      <c r="G132" s="197" t="s">
        <v>183</v>
      </c>
      <c r="H132" s="198">
        <v>1</v>
      </c>
      <c r="I132" s="199">
        <v>380</v>
      </c>
      <c r="J132" s="199">
        <f>ROUND(I132*H132,2)</f>
        <v>380</v>
      </c>
      <c r="K132" s="200"/>
      <c r="L132" s="36"/>
      <c r="M132" s="201" t="s">
        <v>1</v>
      </c>
      <c r="N132" s="202" t="s">
        <v>41</v>
      </c>
      <c r="O132" s="203">
        <v>0</v>
      </c>
      <c r="P132" s="203">
        <f>O132*H132</f>
        <v>0</v>
      </c>
      <c r="Q132" s="203">
        <v>0.00089</v>
      </c>
      <c r="R132" s="203">
        <f>Q132*H132</f>
        <v>0.00089</v>
      </c>
      <c r="S132" s="203">
        <v>0</v>
      </c>
      <c r="T132" s="204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5" t="s">
        <v>211</v>
      </c>
      <c r="AT132" s="205" t="s">
        <v>169</v>
      </c>
      <c r="AU132" s="205" t="s">
        <v>84</v>
      </c>
      <c r="AY132" s="17" t="s">
        <v>166</v>
      </c>
      <c r="BE132" s="206">
        <f>IF(N132="základní",J132,0)</f>
        <v>380</v>
      </c>
      <c r="BF132" s="206">
        <f>IF(N132="snížená",J132,0)</f>
        <v>0</v>
      </c>
      <c r="BG132" s="206">
        <f>IF(N132="zákl. přenesená",J132,0)</f>
        <v>0</v>
      </c>
      <c r="BH132" s="206">
        <f>IF(N132="sníž. přenesená",J132,0)</f>
        <v>0</v>
      </c>
      <c r="BI132" s="206">
        <f>IF(N132="nulová",J132,0)</f>
        <v>0</v>
      </c>
      <c r="BJ132" s="17" t="s">
        <v>6</v>
      </c>
      <c r="BK132" s="206">
        <f>ROUND(I132*H132,2)</f>
        <v>380</v>
      </c>
      <c r="BL132" s="17" t="s">
        <v>211</v>
      </c>
      <c r="BM132" s="205" t="s">
        <v>938</v>
      </c>
    </row>
    <row r="133" spans="2:51" s="14" customFormat="1" ht="11.25">
      <c r="B133" s="217"/>
      <c r="C133" s="218"/>
      <c r="D133" s="209" t="s">
        <v>175</v>
      </c>
      <c r="E133" s="219" t="s">
        <v>1</v>
      </c>
      <c r="F133" s="220" t="s">
        <v>6</v>
      </c>
      <c r="G133" s="218"/>
      <c r="H133" s="221">
        <v>1</v>
      </c>
      <c r="I133" s="218"/>
      <c r="J133" s="218"/>
      <c r="K133" s="218"/>
      <c r="L133" s="222"/>
      <c r="M133" s="223"/>
      <c r="N133" s="224"/>
      <c r="O133" s="224"/>
      <c r="P133" s="224"/>
      <c r="Q133" s="224"/>
      <c r="R133" s="224"/>
      <c r="S133" s="224"/>
      <c r="T133" s="225"/>
      <c r="AT133" s="226" t="s">
        <v>175</v>
      </c>
      <c r="AU133" s="226" t="s">
        <v>84</v>
      </c>
      <c r="AV133" s="14" t="s">
        <v>84</v>
      </c>
      <c r="AW133" s="14" t="s">
        <v>32</v>
      </c>
      <c r="AX133" s="14" t="s">
        <v>76</v>
      </c>
      <c r="AY133" s="226" t="s">
        <v>166</v>
      </c>
    </row>
    <row r="134" spans="2:51" s="15" customFormat="1" ht="11.25">
      <c r="B134" s="227"/>
      <c r="C134" s="228"/>
      <c r="D134" s="209" t="s">
        <v>175</v>
      </c>
      <c r="E134" s="229" t="s">
        <v>1</v>
      </c>
      <c r="F134" s="230" t="s">
        <v>178</v>
      </c>
      <c r="G134" s="228"/>
      <c r="H134" s="231">
        <v>1</v>
      </c>
      <c r="I134" s="228"/>
      <c r="J134" s="228"/>
      <c r="K134" s="228"/>
      <c r="L134" s="232"/>
      <c r="M134" s="233"/>
      <c r="N134" s="234"/>
      <c r="O134" s="234"/>
      <c r="P134" s="234"/>
      <c r="Q134" s="234"/>
      <c r="R134" s="234"/>
      <c r="S134" s="234"/>
      <c r="T134" s="235"/>
      <c r="AT134" s="236" t="s">
        <v>175</v>
      </c>
      <c r="AU134" s="236" t="s">
        <v>84</v>
      </c>
      <c r="AV134" s="15" t="s">
        <v>173</v>
      </c>
      <c r="AW134" s="15" t="s">
        <v>4</v>
      </c>
      <c r="AX134" s="15" t="s">
        <v>6</v>
      </c>
      <c r="AY134" s="236" t="s">
        <v>166</v>
      </c>
    </row>
    <row r="135" spans="1:65" s="2" customFormat="1" ht="16.5" customHeight="1">
      <c r="A135" s="31"/>
      <c r="B135" s="32"/>
      <c r="C135" s="194" t="s">
        <v>84</v>
      </c>
      <c r="D135" s="194" t="s">
        <v>169</v>
      </c>
      <c r="E135" s="195" t="s">
        <v>939</v>
      </c>
      <c r="F135" s="196" t="s">
        <v>940</v>
      </c>
      <c r="G135" s="197" t="s">
        <v>183</v>
      </c>
      <c r="H135" s="198">
        <v>1</v>
      </c>
      <c r="I135" s="199">
        <v>520</v>
      </c>
      <c r="J135" s="199">
        <f>ROUND(I135*H135,2)</f>
        <v>520</v>
      </c>
      <c r="K135" s="200"/>
      <c r="L135" s="36"/>
      <c r="M135" s="201" t="s">
        <v>1</v>
      </c>
      <c r="N135" s="202" t="s">
        <v>41</v>
      </c>
      <c r="O135" s="203">
        <v>0</v>
      </c>
      <c r="P135" s="203">
        <f>O135*H135</f>
        <v>0</v>
      </c>
      <c r="Q135" s="203">
        <v>0.00179</v>
      </c>
      <c r="R135" s="203">
        <f>Q135*H135</f>
        <v>0.00179</v>
      </c>
      <c r="S135" s="203">
        <v>0</v>
      </c>
      <c r="T135" s="204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5" t="s">
        <v>211</v>
      </c>
      <c r="AT135" s="205" t="s">
        <v>169</v>
      </c>
      <c r="AU135" s="205" t="s">
        <v>84</v>
      </c>
      <c r="AY135" s="17" t="s">
        <v>166</v>
      </c>
      <c r="BE135" s="206">
        <f>IF(N135="základní",J135,0)</f>
        <v>520</v>
      </c>
      <c r="BF135" s="206">
        <f>IF(N135="snížená",J135,0)</f>
        <v>0</v>
      </c>
      <c r="BG135" s="206">
        <f>IF(N135="zákl. přenesená",J135,0)</f>
        <v>0</v>
      </c>
      <c r="BH135" s="206">
        <f>IF(N135="sníž. přenesená",J135,0)</f>
        <v>0</v>
      </c>
      <c r="BI135" s="206">
        <f>IF(N135="nulová",J135,0)</f>
        <v>0</v>
      </c>
      <c r="BJ135" s="17" t="s">
        <v>6</v>
      </c>
      <c r="BK135" s="206">
        <f>ROUND(I135*H135,2)</f>
        <v>520</v>
      </c>
      <c r="BL135" s="17" t="s">
        <v>211</v>
      </c>
      <c r="BM135" s="205" t="s">
        <v>941</v>
      </c>
    </row>
    <row r="136" spans="2:51" s="14" customFormat="1" ht="11.25">
      <c r="B136" s="217"/>
      <c r="C136" s="218"/>
      <c r="D136" s="209" t="s">
        <v>175</v>
      </c>
      <c r="E136" s="219" t="s">
        <v>1</v>
      </c>
      <c r="F136" s="220" t="s">
        <v>6</v>
      </c>
      <c r="G136" s="218"/>
      <c r="H136" s="221">
        <v>1</v>
      </c>
      <c r="I136" s="218"/>
      <c r="J136" s="218"/>
      <c r="K136" s="218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175</v>
      </c>
      <c r="AU136" s="226" t="s">
        <v>84</v>
      </c>
      <c r="AV136" s="14" t="s">
        <v>84</v>
      </c>
      <c r="AW136" s="14" t="s">
        <v>32</v>
      </c>
      <c r="AX136" s="14" t="s">
        <v>76</v>
      </c>
      <c r="AY136" s="226" t="s">
        <v>166</v>
      </c>
    </row>
    <row r="137" spans="2:51" s="15" customFormat="1" ht="11.25">
      <c r="B137" s="227"/>
      <c r="C137" s="228"/>
      <c r="D137" s="209" t="s">
        <v>175</v>
      </c>
      <c r="E137" s="229" t="s">
        <v>1</v>
      </c>
      <c r="F137" s="230" t="s">
        <v>178</v>
      </c>
      <c r="G137" s="228"/>
      <c r="H137" s="231">
        <v>1</v>
      </c>
      <c r="I137" s="228"/>
      <c r="J137" s="228"/>
      <c r="K137" s="228"/>
      <c r="L137" s="232"/>
      <c r="M137" s="233"/>
      <c r="N137" s="234"/>
      <c r="O137" s="234"/>
      <c r="P137" s="234"/>
      <c r="Q137" s="234"/>
      <c r="R137" s="234"/>
      <c r="S137" s="234"/>
      <c r="T137" s="235"/>
      <c r="AT137" s="236" t="s">
        <v>175</v>
      </c>
      <c r="AU137" s="236" t="s">
        <v>84</v>
      </c>
      <c r="AV137" s="15" t="s">
        <v>173</v>
      </c>
      <c r="AW137" s="15" t="s">
        <v>4</v>
      </c>
      <c r="AX137" s="15" t="s">
        <v>6</v>
      </c>
      <c r="AY137" s="236" t="s">
        <v>166</v>
      </c>
    </row>
    <row r="138" spans="1:65" s="2" customFormat="1" ht="16.5" customHeight="1">
      <c r="A138" s="31"/>
      <c r="B138" s="32"/>
      <c r="C138" s="194" t="s">
        <v>167</v>
      </c>
      <c r="D138" s="194" t="s">
        <v>169</v>
      </c>
      <c r="E138" s="195" t="s">
        <v>942</v>
      </c>
      <c r="F138" s="196" t="s">
        <v>943</v>
      </c>
      <c r="G138" s="197" t="s">
        <v>249</v>
      </c>
      <c r="H138" s="198">
        <v>4</v>
      </c>
      <c r="I138" s="199">
        <v>450</v>
      </c>
      <c r="J138" s="199">
        <f>ROUND(I138*H138,2)</f>
        <v>1800</v>
      </c>
      <c r="K138" s="200"/>
      <c r="L138" s="36"/>
      <c r="M138" s="201" t="s">
        <v>1</v>
      </c>
      <c r="N138" s="202" t="s">
        <v>41</v>
      </c>
      <c r="O138" s="203">
        <v>0</v>
      </c>
      <c r="P138" s="203">
        <f>O138*H138</f>
        <v>0</v>
      </c>
      <c r="Q138" s="203">
        <v>0.00041</v>
      </c>
      <c r="R138" s="203">
        <f>Q138*H138</f>
        <v>0.00164</v>
      </c>
      <c r="S138" s="203">
        <v>0</v>
      </c>
      <c r="T138" s="204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5" t="s">
        <v>211</v>
      </c>
      <c r="AT138" s="205" t="s">
        <v>169</v>
      </c>
      <c r="AU138" s="205" t="s">
        <v>84</v>
      </c>
      <c r="AY138" s="17" t="s">
        <v>166</v>
      </c>
      <c r="BE138" s="206">
        <f>IF(N138="základní",J138,0)</f>
        <v>1800</v>
      </c>
      <c r="BF138" s="206">
        <f>IF(N138="snížená",J138,0)</f>
        <v>0</v>
      </c>
      <c r="BG138" s="206">
        <f>IF(N138="zákl. přenesená",J138,0)</f>
        <v>0</v>
      </c>
      <c r="BH138" s="206">
        <f>IF(N138="sníž. přenesená",J138,0)</f>
        <v>0</v>
      </c>
      <c r="BI138" s="206">
        <f>IF(N138="nulová",J138,0)</f>
        <v>0</v>
      </c>
      <c r="BJ138" s="17" t="s">
        <v>6</v>
      </c>
      <c r="BK138" s="206">
        <f>ROUND(I138*H138,2)</f>
        <v>1800</v>
      </c>
      <c r="BL138" s="17" t="s">
        <v>211</v>
      </c>
      <c r="BM138" s="205" t="s">
        <v>944</v>
      </c>
    </row>
    <row r="139" spans="2:51" s="14" customFormat="1" ht="11.25">
      <c r="B139" s="217"/>
      <c r="C139" s="218"/>
      <c r="D139" s="209" t="s">
        <v>175</v>
      </c>
      <c r="E139" s="219" t="s">
        <v>1</v>
      </c>
      <c r="F139" s="220" t="s">
        <v>167</v>
      </c>
      <c r="G139" s="218"/>
      <c r="H139" s="221">
        <v>3</v>
      </c>
      <c r="I139" s="218"/>
      <c r="J139" s="218"/>
      <c r="K139" s="218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175</v>
      </c>
      <c r="AU139" s="226" t="s">
        <v>84</v>
      </c>
      <c r="AV139" s="14" t="s">
        <v>84</v>
      </c>
      <c r="AW139" s="14" t="s">
        <v>32</v>
      </c>
      <c r="AX139" s="14" t="s">
        <v>76</v>
      </c>
      <c r="AY139" s="226" t="s">
        <v>166</v>
      </c>
    </row>
    <row r="140" spans="2:51" s="14" customFormat="1" ht="11.25">
      <c r="B140" s="217"/>
      <c r="C140" s="218"/>
      <c r="D140" s="209" t="s">
        <v>175</v>
      </c>
      <c r="E140" s="219" t="s">
        <v>1</v>
      </c>
      <c r="F140" s="220" t="s">
        <v>945</v>
      </c>
      <c r="G140" s="218"/>
      <c r="H140" s="221">
        <v>1</v>
      </c>
      <c r="I140" s="218"/>
      <c r="J140" s="218"/>
      <c r="K140" s="218"/>
      <c r="L140" s="222"/>
      <c r="M140" s="223"/>
      <c r="N140" s="224"/>
      <c r="O140" s="224"/>
      <c r="P140" s="224"/>
      <c r="Q140" s="224"/>
      <c r="R140" s="224"/>
      <c r="S140" s="224"/>
      <c r="T140" s="225"/>
      <c r="AT140" s="226" t="s">
        <v>175</v>
      </c>
      <c r="AU140" s="226" t="s">
        <v>84</v>
      </c>
      <c r="AV140" s="14" t="s">
        <v>84</v>
      </c>
      <c r="AW140" s="14" t="s">
        <v>32</v>
      </c>
      <c r="AX140" s="14" t="s">
        <v>76</v>
      </c>
      <c r="AY140" s="226" t="s">
        <v>166</v>
      </c>
    </row>
    <row r="141" spans="2:51" s="15" customFormat="1" ht="11.25">
      <c r="B141" s="227"/>
      <c r="C141" s="228"/>
      <c r="D141" s="209" t="s">
        <v>175</v>
      </c>
      <c r="E141" s="229" t="s">
        <v>1</v>
      </c>
      <c r="F141" s="230" t="s">
        <v>178</v>
      </c>
      <c r="G141" s="228"/>
      <c r="H141" s="231">
        <v>4</v>
      </c>
      <c r="I141" s="228"/>
      <c r="J141" s="228"/>
      <c r="K141" s="228"/>
      <c r="L141" s="232"/>
      <c r="M141" s="233"/>
      <c r="N141" s="234"/>
      <c r="O141" s="234"/>
      <c r="P141" s="234"/>
      <c r="Q141" s="234"/>
      <c r="R141" s="234"/>
      <c r="S141" s="234"/>
      <c r="T141" s="235"/>
      <c r="AT141" s="236" t="s">
        <v>175</v>
      </c>
      <c r="AU141" s="236" t="s">
        <v>84</v>
      </c>
      <c r="AV141" s="15" t="s">
        <v>173</v>
      </c>
      <c r="AW141" s="15" t="s">
        <v>4</v>
      </c>
      <c r="AX141" s="15" t="s">
        <v>6</v>
      </c>
      <c r="AY141" s="236" t="s">
        <v>166</v>
      </c>
    </row>
    <row r="142" spans="1:65" s="2" customFormat="1" ht="16.5" customHeight="1">
      <c r="A142" s="31"/>
      <c r="B142" s="32"/>
      <c r="C142" s="194" t="s">
        <v>173</v>
      </c>
      <c r="D142" s="194" t="s">
        <v>169</v>
      </c>
      <c r="E142" s="195" t="s">
        <v>946</v>
      </c>
      <c r="F142" s="196" t="s">
        <v>947</v>
      </c>
      <c r="G142" s="197" t="s">
        <v>183</v>
      </c>
      <c r="H142" s="198">
        <v>6</v>
      </c>
      <c r="I142" s="199">
        <v>100</v>
      </c>
      <c r="J142" s="199">
        <f>ROUND(I142*H142,2)</f>
        <v>600</v>
      </c>
      <c r="K142" s="200"/>
      <c r="L142" s="36"/>
      <c r="M142" s="201" t="s">
        <v>1</v>
      </c>
      <c r="N142" s="202" t="s">
        <v>41</v>
      </c>
      <c r="O142" s="203">
        <v>0</v>
      </c>
      <c r="P142" s="203">
        <f>O142*H142</f>
        <v>0</v>
      </c>
      <c r="Q142" s="203">
        <v>0</v>
      </c>
      <c r="R142" s="203">
        <f>Q142*H142</f>
        <v>0</v>
      </c>
      <c r="S142" s="203">
        <v>0</v>
      </c>
      <c r="T142" s="204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5" t="s">
        <v>211</v>
      </c>
      <c r="AT142" s="205" t="s">
        <v>169</v>
      </c>
      <c r="AU142" s="205" t="s">
        <v>84</v>
      </c>
      <c r="AY142" s="17" t="s">
        <v>166</v>
      </c>
      <c r="BE142" s="206">
        <f>IF(N142="základní",J142,0)</f>
        <v>600</v>
      </c>
      <c r="BF142" s="206">
        <f>IF(N142="snížená",J142,0)</f>
        <v>0</v>
      </c>
      <c r="BG142" s="206">
        <f>IF(N142="zákl. přenesená",J142,0)</f>
        <v>0</v>
      </c>
      <c r="BH142" s="206">
        <f>IF(N142="sníž. přenesená",J142,0)</f>
        <v>0</v>
      </c>
      <c r="BI142" s="206">
        <f>IF(N142="nulová",J142,0)</f>
        <v>0</v>
      </c>
      <c r="BJ142" s="17" t="s">
        <v>6</v>
      </c>
      <c r="BK142" s="206">
        <f>ROUND(I142*H142,2)</f>
        <v>600</v>
      </c>
      <c r="BL142" s="17" t="s">
        <v>211</v>
      </c>
      <c r="BM142" s="205" t="s">
        <v>948</v>
      </c>
    </row>
    <row r="143" spans="2:51" s="14" customFormat="1" ht="11.25">
      <c r="B143" s="217"/>
      <c r="C143" s="218"/>
      <c r="D143" s="209" t="s">
        <v>175</v>
      </c>
      <c r="E143" s="219" t="s">
        <v>1</v>
      </c>
      <c r="F143" s="220" t="s">
        <v>179</v>
      </c>
      <c r="G143" s="218"/>
      <c r="H143" s="221">
        <v>6</v>
      </c>
      <c r="I143" s="218"/>
      <c r="J143" s="218"/>
      <c r="K143" s="218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175</v>
      </c>
      <c r="AU143" s="226" t="s">
        <v>84</v>
      </c>
      <c r="AV143" s="14" t="s">
        <v>84</v>
      </c>
      <c r="AW143" s="14" t="s">
        <v>32</v>
      </c>
      <c r="AX143" s="14" t="s">
        <v>76</v>
      </c>
      <c r="AY143" s="226" t="s">
        <v>166</v>
      </c>
    </row>
    <row r="144" spans="2:51" s="15" customFormat="1" ht="11.25">
      <c r="B144" s="227"/>
      <c r="C144" s="228"/>
      <c r="D144" s="209" t="s">
        <v>175</v>
      </c>
      <c r="E144" s="229" t="s">
        <v>1</v>
      </c>
      <c r="F144" s="230" t="s">
        <v>178</v>
      </c>
      <c r="G144" s="228"/>
      <c r="H144" s="231">
        <v>6</v>
      </c>
      <c r="I144" s="228"/>
      <c r="J144" s="228"/>
      <c r="K144" s="228"/>
      <c r="L144" s="232"/>
      <c r="M144" s="233"/>
      <c r="N144" s="234"/>
      <c r="O144" s="234"/>
      <c r="P144" s="234"/>
      <c r="Q144" s="234"/>
      <c r="R144" s="234"/>
      <c r="S144" s="234"/>
      <c r="T144" s="235"/>
      <c r="AT144" s="236" t="s">
        <v>175</v>
      </c>
      <c r="AU144" s="236" t="s">
        <v>84</v>
      </c>
      <c r="AV144" s="15" t="s">
        <v>173</v>
      </c>
      <c r="AW144" s="15" t="s">
        <v>4</v>
      </c>
      <c r="AX144" s="15" t="s">
        <v>6</v>
      </c>
      <c r="AY144" s="236" t="s">
        <v>166</v>
      </c>
    </row>
    <row r="145" spans="1:65" s="2" customFormat="1" ht="21.75" customHeight="1">
      <c r="A145" s="31"/>
      <c r="B145" s="32"/>
      <c r="C145" s="194" t="s">
        <v>202</v>
      </c>
      <c r="D145" s="194" t="s">
        <v>169</v>
      </c>
      <c r="E145" s="195" t="s">
        <v>949</v>
      </c>
      <c r="F145" s="196" t="s">
        <v>950</v>
      </c>
      <c r="G145" s="197" t="s">
        <v>183</v>
      </c>
      <c r="H145" s="198">
        <v>4</v>
      </c>
      <c r="I145" s="199">
        <v>2800</v>
      </c>
      <c r="J145" s="199">
        <f>ROUND(I145*H145,2)</f>
        <v>11200</v>
      </c>
      <c r="K145" s="200"/>
      <c r="L145" s="36"/>
      <c r="M145" s="201" t="s">
        <v>1</v>
      </c>
      <c r="N145" s="202" t="s">
        <v>41</v>
      </c>
      <c r="O145" s="203">
        <v>0</v>
      </c>
      <c r="P145" s="203">
        <f>O145*H145</f>
        <v>0</v>
      </c>
      <c r="Q145" s="203">
        <v>0.0005</v>
      </c>
      <c r="R145" s="203">
        <f>Q145*H145</f>
        <v>0.002</v>
      </c>
      <c r="S145" s="203">
        <v>0</v>
      </c>
      <c r="T145" s="204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5" t="s">
        <v>211</v>
      </c>
      <c r="AT145" s="205" t="s">
        <v>169</v>
      </c>
      <c r="AU145" s="205" t="s">
        <v>84</v>
      </c>
      <c r="AY145" s="17" t="s">
        <v>166</v>
      </c>
      <c r="BE145" s="206">
        <f>IF(N145="základní",J145,0)</f>
        <v>11200</v>
      </c>
      <c r="BF145" s="206">
        <f>IF(N145="snížená",J145,0)</f>
        <v>0</v>
      </c>
      <c r="BG145" s="206">
        <f>IF(N145="zákl. přenesená",J145,0)</f>
        <v>0</v>
      </c>
      <c r="BH145" s="206">
        <f>IF(N145="sníž. přenesená",J145,0)</f>
        <v>0</v>
      </c>
      <c r="BI145" s="206">
        <f>IF(N145="nulová",J145,0)</f>
        <v>0</v>
      </c>
      <c r="BJ145" s="17" t="s">
        <v>6</v>
      </c>
      <c r="BK145" s="206">
        <f>ROUND(I145*H145,2)</f>
        <v>11200</v>
      </c>
      <c r="BL145" s="17" t="s">
        <v>211</v>
      </c>
      <c r="BM145" s="205" t="s">
        <v>951</v>
      </c>
    </row>
    <row r="146" spans="2:51" s="14" customFormat="1" ht="11.25">
      <c r="B146" s="217"/>
      <c r="C146" s="218"/>
      <c r="D146" s="209" t="s">
        <v>175</v>
      </c>
      <c r="E146" s="219" t="s">
        <v>1</v>
      </c>
      <c r="F146" s="220" t="s">
        <v>173</v>
      </c>
      <c r="G146" s="218"/>
      <c r="H146" s="221">
        <v>4</v>
      </c>
      <c r="I146" s="218"/>
      <c r="J146" s="218"/>
      <c r="K146" s="218"/>
      <c r="L146" s="222"/>
      <c r="M146" s="223"/>
      <c r="N146" s="224"/>
      <c r="O146" s="224"/>
      <c r="P146" s="224"/>
      <c r="Q146" s="224"/>
      <c r="R146" s="224"/>
      <c r="S146" s="224"/>
      <c r="T146" s="225"/>
      <c r="AT146" s="226" t="s">
        <v>175</v>
      </c>
      <c r="AU146" s="226" t="s">
        <v>84</v>
      </c>
      <c r="AV146" s="14" t="s">
        <v>84</v>
      </c>
      <c r="AW146" s="14" t="s">
        <v>32</v>
      </c>
      <c r="AX146" s="14" t="s">
        <v>76</v>
      </c>
      <c r="AY146" s="226" t="s">
        <v>166</v>
      </c>
    </row>
    <row r="147" spans="2:51" s="15" customFormat="1" ht="11.25">
      <c r="B147" s="227"/>
      <c r="C147" s="228"/>
      <c r="D147" s="209" t="s">
        <v>175</v>
      </c>
      <c r="E147" s="229" t="s">
        <v>1</v>
      </c>
      <c r="F147" s="230" t="s">
        <v>178</v>
      </c>
      <c r="G147" s="228"/>
      <c r="H147" s="231">
        <v>4</v>
      </c>
      <c r="I147" s="228"/>
      <c r="J147" s="228"/>
      <c r="K147" s="228"/>
      <c r="L147" s="232"/>
      <c r="M147" s="233"/>
      <c r="N147" s="234"/>
      <c r="O147" s="234"/>
      <c r="P147" s="234"/>
      <c r="Q147" s="234"/>
      <c r="R147" s="234"/>
      <c r="S147" s="234"/>
      <c r="T147" s="235"/>
      <c r="AT147" s="236" t="s">
        <v>175</v>
      </c>
      <c r="AU147" s="236" t="s">
        <v>84</v>
      </c>
      <c r="AV147" s="15" t="s">
        <v>173</v>
      </c>
      <c r="AW147" s="15" t="s">
        <v>4</v>
      </c>
      <c r="AX147" s="15" t="s">
        <v>6</v>
      </c>
      <c r="AY147" s="236" t="s">
        <v>166</v>
      </c>
    </row>
    <row r="148" spans="1:65" s="2" customFormat="1" ht="21.75" customHeight="1">
      <c r="A148" s="31"/>
      <c r="B148" s="32"/>
      <c r="C148" s="194" t="s">
        <v>179</v>
      </c>
      <c r="D148" s="194" t="s">
        <v>169</v>
      </c>
      <c r="E148" s="195" t="s">
        <v>952</v>
      </c>
      <c r="F148" s="196" t="s">
        <v>953</v>
      </c>
      <c r="G148" s="197" t="s">
        <v>405</v>
      </c>
      <c r="H148" s="198">
        <v>1</v>
      </c>
      <c r="I148" s="199">
        <v>1</v>
      </c>
      <c r="J148" s="199">
        <f>ROUND(I148*H148,2)</f>
        <v>1</v>
      </c>
      <c r="K148" s="200"/>
      <c r="L148" s="36"/>
      <c r="M148" s="201" t="s">
        <v>1</v>
      </c>
      <c r="N148" s="202" t="s">
        <v>41</v>
      </c>
      <c r="O148" s="203">
        <v>0</v>
      </c>
      <c r="P148" s="203">
        <f>O148*H148</f>
        <v>0</v>
      </c>
      <c r="Q148" s="203">
        <v>0</v>
      </c>
      <c r="R148" s="203">
        <f>Q148*H148</f>
        <v>0</v>
      </c>
      <c r="S148" s="203">
        <v>0</v>
      </c>
      <c r="T148" s="204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5" t="s">
        <v>211</v>
      </c>
      <c r="AT148" s="205" t="s">
        <v>169</v>
      </c>
      <c r="AU148" s="205" t="s">
        <v>84</v>
      </c>
      <c r="AY148" s="17" t="s">
        <v>166</v>
      </c>
      <c r="BE148" s="206">
        <f>IF(N148="základní",J148,0)</f>
        <v>1</v>
      </c>
      <c r="BF148" s="206">
        <f>IF(N148="snížená",J148,0)</f>
        <v>0</v>
      </c>
      <c r="BG148" s="206">
        <f>IF(N148="zákl. přenesená",J148,0)</f>
        <v>0</v>
      </c>
      <c r="BH148" s="206">
        <f>IF(N148="sníž. přenesená",J148,0)</f>
        <v>0</v>
      </c>
      <c r="BI148" s="206">
        <f>IF(N148="nulová",J148,0)</f>
        <v>0</v>
      </c>
      <c r="BJ148" s="17" t="s">
        <v>6</v>
      </c>
      <c r="BK148" s="206">
        <f>ROUND(I148*H148,2)</f>
        <v>1</v>
      </c>
      <c r="BL148" s="17" t="s">
        <v>211</v>
      </c>
      <c r="BM148" s="205" t="s">
        <v>954</v>
      </c>
    </row>
    <row r="149" spans="2:63" s="12" customFormat="1" ht="22.9" customHeight="1">
      <c r="B149" s="179"/>
      <c r="C149" s="180"/>
      <c r="D149" s="181" t="s">
        <v>75</v>
      </c>
      <c r="E149" s="192" t="s">
        <v>955</v>
      </c>
      <c r="F149" s="192" t="s">
        <v>956</v>
      </c>
      <c r="G149" s="180"/>
      <c r="H149" s="180"/>
      <c r="I149" s="180"/>
      <c r="J149" s="193">
        <f>BK149</f>
        <v>22456</v>
      </c>
      <c r="K149" s="180"/>
      <c r="L149" s="184"/>
      <c r="M149" s="185"/>
      <c r="N149" s="186"/>
      <c r="O149" s="186"/>
      <c r="P149" s="187">
        <f>SUM(P150:P175)</f>
        <v>0</v>
      </c>
      <c r="Q149" s="186"/>
      <c r="R149" s="187">
        <f>SUM(R150:R175)</f>
        <v>0.01336</v>
      </c>
      <c r="S149" s="186"/>
      <c r="T149" s="188">
        <f>SUM(T150:T175)</f>
        <v>0</v>
      </c>
      <c r="AR149" s="189" t="s">
        <v>84</v>
      </c>
      <c r="AT149" s="190" t="s">
        <v>75</v>
      </c>
      <c r="AU149" s="190" t="s">
        <v>6</v>
      </c>
      <c r="AY149" s="189" t="s">
        <v>166</v>
      </c>
      <c r="BK149" s="191">
        <f>SUM(BK150:BK175)</f>
        <v>22456</v>
      </c>
    </row>
    <row r="150" spans="1:65" s="2" customFormat="1" ht="21.75" customHeight="1">
      <c r="A150" s="31"/>
      <c r="B150" s="32"/>
      <c r="C150" s="194" t="s">
        <v>215</v>
      </c>
      <c r="D150" s="194" t="s">
        <v>169</v>
      </c>
      <c r="E150" s="195" t="s">
        <v>957</v>
      </c>
      <c r="F150" s="196" t="s">
        <v>958</v>
      </c>
      <c r="G150" s="197" t="s">
        <v>249</v>
      </c>
      <c r="H150" s="198">
        <v>15</v>
      </c>
      <c r="I150" s="199">
        <v>650</v>
      </c>
      <c r="J150" s="199">
        <f>ROUND(I150*H150,2)</f>
        <v>9750</v>
      </c>
      <c r="K150" s="200"/>
      <c r="L150" s="36"/>
      <c r="M150" s="201" t="s">
        <v>1</v>
      </c>
      <c r="N150" s="202" t="s">
        <v>41</v>
      </c>
      <c r="O150" s="203">
        <v>0</v>
      </c>
      <c r="P150" s="203">
        <f>O150*H150</f>
        <v>0</v>
      </c>
      <c r="Q150" s="203">
        <v>0.00058</v>
      </c>
      <c r="R150" s="203">
        <f>Q150*H150</f>
        <v>0.0087</v>
      </c>
      <c r="S150" s="203">
        <v>0</v>
      </c>
      <c r="T150" s="204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5" t="s">
        <v>211</v>
      </c>
      <c r="AT150" s="205" t="s">
        <v>169</v>
      </c>
      <c r="AU150" s="205" t="s">
        <v>84</v>
      </c>
      <c r="AY150" s="17" t="s">
        <v>166</v>
      </c>
      <c r="BE150" s="206">
        <f>IF(N150="základní",J150,0)</f>
        <v>9750</v>
      </c>
      <c r="BF150" s="206">
        <f>IF(N150="snížená",J150,0)</f>
        <v>0</v>
      </c>
      <c r="BG150" s="206">
        <f>IF(N150="zákl. přenesená",J150,0)</f>
        <v>0</v>
      </c>
      <c r="BH150" s="206">
        <f>IF(N150="sníž. přenesená",J150,0)</f>
        <v>0</v>
      </c>
      <c r="BI150" s="206">
        <f>IF(N150="nulová",J150,0)</f>
        <v>0</v>
      </c>
      <c r="BJ150" s="17" t="s">
        <v>6</v>
      </c>
      <c r="BK150" s="206">
        <f>ROUND(I150*H150,2)</f>
        <v>9750</v>
      </c>
      <c r="BL150" s="17" t="s">
        <v>211</v>
      </c>
      <c r="BM150" s="205" t="s">
        <v>959</v>
      </c>
    </row>
    <row r="151" spans="2:51" s="14" customFormat="1" ht="11.25">
      <c r="B151" s="217"/>
      <c r="C151" s="218"/>
      <c r="D151" s="209" t="s">
        <v>175</v>
      </c>
      <c r="E151" s="219" t="s">
        <v>1</v>
      </c>
      <c r="F151" s="220" t="s">
        <v>960</v>
      </c>
      <c r="G151" s="218"/>
      <c r="H151" s="221">
        <v>13</v>
      </c>
      <c r="I151" s="218"/>
      <c r="J151" s="218"/>
      <c r="K151" s="218"/>
      <c r="L151" s="222"/>
      <c r="M151" s="223"/>
      <c r="N151" s="224"/>
      <c r="O151" s="224"/>
      <c r="P151" s="224"/>
      <c r="Q151" s="224"/>
      <c r="R151" s="224"/>
      <c r="S151" s="224"/>
      <c r="T151" s="225"/>
      <c r="AT151" s="226" t="s">
        <v>175</v>
      </c>
      <c r="AU151" s="226" t="s">
        <v>84</v>
      </c>
      <c r="AV151" s="14" t="s">
        <v>84</v>
      </c>
      <c r="AW151" s="14" t="s">
        <v>32</v>
      </c>
      <c r="AX151" s="14" t="s">
        <v>76</v>
      </c>
      <c r="AY151" s="226" t="s">
        <v>166</v>
      </c>
    </row>
    <row r="152" spans="2:51" s="14" customFormat="1" ht="11.25">
      <c r="B152" s="217"/>
      <c r="C152" s="218"/>
      <c r="D152" s="209" t="s">
        <v>175</v>
      </c>
      <c r="E152" s="219" t="s">
        <v>1</v>
      </c>
      <c r="F152" s="220" t="s">
        <v>961</v>
      </c>
      <c r="G152" s="218"/>
      <c r="H152" s="221">
        <v>2</v>
      </c>
      <c r="I152" s="218"/>
      <c r="J152" s="218"/>
      <c r="K152" s="218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175</v>
      </c>
      <c r="AU152" s="226" t="s">
        <v>84</v>
      </c>
      <c r="AV152" s="14" t="s">
        <v>84</v>
      </c>
      <c r="AW152" s="14" t="s">
        <v>32</v>
      </c>
      <c r="AX152" s="14" t="s">
        <v>76</v>
      </c>
      <c r="AY152" s="226" t="s">
        <v>166</v>
      </c>
    </row>
    <row r="153" spans="2:51" s="15" customFormat="1" ht="11.25">
      <c r="B153" s="227"/>
      <c r="C153" s="228"/>
      <c r="D153" s="209" t="s">
        <v>175</v>
      </c>
      <c r="E153" s="229" t="s">
        <v>1</v>
      </c>
      <c r="F153" s="230" t="s">
        <v>178</v>
      </c>
      <c r="G153" s="228"/>
      <c r="H153" s="231">
        <v>15</v>
      </c>
      <c r="I153" s="228"/>
      <c r="J153" s="228"/>
      <c r="K153" s="228"/>
      <c r="L153" s="232"/>
      <c r="M153" s="233"/>
      <c r="N153" s="234"/>
      <c r="O153" s="234"/>
      <c r="P153" s="234"/>
      <c r="Q153" s="234"/>
      <c r="R153" s="234"/>
      <c r="S153" s="234"/>
      <c r="T153" s="235"/>
      <c r="AT153" s="236" t="s">
        <v>175</v>
      </c>
      <c r="AU153" s="236" t="s">
        <v>84</v>
      </c>
      <c r="AV153" s="15" t="s">
        <v>173</v>
      </c>
      <c r="AW153" s="15" t="s">
        <v>4</v>
      </c>
      <c r="AX153" s="15" t="s">
        <v>6</v>
      </c>
      <c r="AY153" s="236" t="s">
        <v>166</v>
      </c>
    </row>
    <row r="154" spans="1:65" s="2" customFormat="1" ht="21.75" customHeight="1">
      <c r="A154" s="31"/>
      <c r="B154" s="32"/>
      <c r="C154" s="194" t="s">
        <v>220</v>
      </c>
      <c r="D154" s="194" t="s">
        <v>169</v>
      </c>
      <c r="E154" s="195" t="s">
        <v>962</v>
      </c>
      <c r="F154" s="196" t="s">
        <v>963</v>
      </c>
      <c r="G154" s="197" t="s">
        <v>183</v>
      </c>
      <c r="H154" s="198">
        <v>4</v>
      </c>
      <c r="I154" s="199">
        <v>1750</v>
      </c>
      <c r="J154" s="199">
        <f>ROUND(I154*H154,2)</f>
        <v>7000</v>
      </c>
      <c r="K154" s="200"/>
      <c r="L154" s="36"/>
      <c r="M154" s="201" t="s">
        <v>1</v>
      </c>
      <c r="N154" s="202" t="s">
        <v>41</v>
      </c>
      <c r="O154" s="203">
        <v>0</v>
      </c>
      <c r="P154" s="203">
        <f>O154*H154</f>
        <v>0</v>
      </c>
      <c r="Q154" s="203">
        <v>1E-05</v>
      </c>
      <c r="R154" s="203">
        <f>Q154*H154</f>
        <v>4E-05</v>
      </c>
      <c r="S154" s="203">
        <v>0</v>
      </c>
      <c r="T154" s="204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05" t="s">
        <v>211</v>
      </c>
      <c r="AT154" s="205" t="s">
        <v>169</v>
      </c>
      <c r="AU154" s="205" t="s">
        <v>84</v>
      </c>
      <c r="AY154" s="17" t="s">
        <v>166</v>
      </c>
      <c r="BE154" s="206">
        <f>IF(N154="základní",J154,0)</f>
        <v>7000</v>
      </c>
      <c r="BF154" s="206">
        <f>IF(N154="snížená",J154,0)</f>
        <v>0</v>
      </c>
      <c r="BG154" s="206">
        <f>IF(N154="zákl. přenesená",J154,0)</f>
        <v>0</v>
      </c>
      <c r="BH154" s="206">
        <f>IF(N154="sníž. přenesená",J154,0)</f>
        <v>0</v>
      </c>
      <c r="BI154" s="206">
        <f>IF(N154="nulová",J154,0)</f>
        <v>0</v>
      </c>
      <c r="BJ154" s="17" t="s">
        <v>6</v>
      </c>
      <c r="BK154" s="206">
        <f>ROUND(I154*H154,2)</f>
        <v>7000</v>
      </c>
      <c r="BL154" s="17" t="s">
        <v>211</v>
      </c>
      <c r="BM154" s="205" t="s">
        <v>964</v>
      </c>
    </row>
    <row r="155" spans="2:51" s="14" customFormat="1" ht="11.25">
      <c r="B155" s="217"/>
      <c r="C155" s="218"/>
      <c r="D155" s="209" t="s">
        <v>175</v>
      </c>
      <c r="E155" s="219" t="s">
        <v>1</v>
      </c>
      <c r="F155" s="220" t="s">
        <v>965</v>
      </c>
      <c r="G155" s="218"/>
      <c r="H155" s="221">
        <v>4</v>
      </c>
      <c r="I155" s="218"/>
      <c r="J155" s="218"/>
      <c r="K155" s="218"/>
      <c r="L155" s="222"/>
      <c r="M155" s="223"/>
      <c r="N155" s="224"/>
      <c r="O155" s="224"/>
      <c r="P155" s="224"/>
      <c r="Q155" s="224"/>
      <c r="R155" s="224"/>
      <c r="S155" s="224"/>
      <c r="T155" s="225"/>
      <c r="AT155" s="226" t="s">
        <v>175</v>
      </c>
      <c r="AU155" s="226" t="s">
        <v>84</v>
      </c>
      <c r="AV155" s="14" t="s">
        <v>84</v>
      </c>
      <c r="AW155" s="14" t="s">
        <v>32</v>
      </c>
      <c r="AX155" s="14" t="s">
        <v>76</v>
      </c>
      <c r="AY155" s="226" t="s">
        <v>166</v>
      </c>
    </row>
    <row r="156" spans="2:51" s="15" customFormat="1" ht="11.25">
      <c r="B156" s="227"/>
      <c r="C156" s="228"/>
      <c r="D156" s="209" t="s">
        <v>175</v>
      </c>
      <c r="E156" s="229" t="s">
        <v>1</v>
      </c>
      <c r="F156" s="230" t="s">
        <v>178</v>
      </c>
      <c r="G156" s="228"/>
      <c r="H156" s="231">
        <v>4</v>
      </c>
      <c r="I156" s="228"/>
      <c r="J156" s="228"/>
      <c r="K156" s="228"/>
      <c r="L156" s="232"/>
      <c r="M156" s="233"/>
      <c r="N156" s="234"/>
      <c r="O156" s="234"/>
      <c r="P156" s="234"/>
      <c r="Q156" s="234"/>
      <c r="R156" s="234"/>
      <c r="S156" s="234"/>
      <c r="T156" s="235"/>
      <c r="AT156" s="236" t="s">
        <v>175</v>
      </c>
      <c r="AU156" s="236" t="s">
        <v>84</v>
      </c>
      <c r="AV156" s="15" t="s">
        <v>173</v>
      </c>
      <c r="AW156" s="15" t="s">
        <v>4</v>
      </c>
      <c r="AX156" s="15" t="s">
        <v>6</v>
      </c>
      <c r="AY156" s="236" t="s">
        <v>166</v>
      </c>
    </row>
    <row r="157" spans="1:65" s="2" customFormat="1" ht="33" customHeight="1">
      <c r="A157" s="31"/>
      <c r="B157" s="32"/>
      <c r="C157" s="194" t="s">
        <v>192</v>
      </c>
      <c r="D157" s="194" t="s">
        <v>169</v>
      </c>
      <c r="E157" s="195" t="s">
        <v>966</v>
      </c>
      <c r="F157" s="196" t="s">
        <v>967</v>
      </c>
      <c r="G157" s="197" t="s">
        <v>249</v>
      </c>
      <c r="H157" s="198">
        <v>15</v>
      </c>
      <c r="I157" s="199">
        <v>55</v>
      </c>
      <c r="J157" s="199">
        <f>ROUND(I157*H157,2)</f>
        <v>825</v>
      </c>
      <c r="K157" s="200"/>
      <c r="L157" s="36"/>
      <c r="M157" s="201" t="s">
        <v>1</v>
      </c>
      <c r="N157" s="202" t="s">
        <v>41</v>
      </c>
      <c r="O157" s="203">
        <v>0</v>
      </c>
      <c r="P157" s="203">
        <f>O157*H157</f>
        <v>0</v>
      </c>
      <c r="Q157" s="203">
        <v>4E-05</v>
      </c>
      <c r="R157" s="203">
        <f>Q157*H157</f>
        <v>0.0006000000000000001</v>
      </c>
      <c r="S157" s="203">
        <v>0</v>
      </c>
      <c r="T157" s="204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05" t="s">
        <v>211</v>
      </c>
      <c r="AT157" s="205" t="s">
        <v>169</v>
      </c>
      <c r="AU157" s="205" t="s">
        <v>84</v>
      </c>
      <c r="AY157" s="17" t="s">
        <v>166</v>
      </c>
      <c r="BE157" s="206">
        <f>IF(N157="základní",J157,0)</f>
        <v>825</v>
      </c>
      <c r="BF157" s="206">
        <f>IF(N157="snížená",J157,0)</f>
        <v>0</v>
      </c>
      <c r="BG157" s="206">
        <f>IF(N157="zákl. přenesená",J157,0)</f>
        <v>0</v>
      </c>
      <c r="BH157" s="206">
        <f>IF(N157="sníž. přenesená",J157,0)</f>
        <v>0</v>
      </c>
      <c r="BI157" s="206">
        <f>IF(N157="nulová",J157,0)</f>
        <v>0</v>
      </c>
      <c r="BJ157" s="17" t="s">
        <v>6</v>
      </c>
      <c r="BK157" s="206">
        <f>ROUND(I157*H157,2)</f>
        <v>825</v>
      </c>
      <c r="BL157" s="17" t="s">
        <v>211</v>
      </c>
      <c r="BM157" s="205" t="s">
        <v>968</v>
      </c>
    </row>
    <row r="158" spans="2:51" s="14" customFormat="1" ht="11.25">
      <c r="B158" s="217"/>
      <c r="C158" s="218"/>
      <c r="D158" s="209" t="s">
        <v>175</v>
      </c>
      <c r="E158" s="219" t="s">
        <v>1</v>
      </c>
      <c r="F158" s="220" t="s">
        <v>9</v>
      </c>
      <c r="G158" s="218"/>
      <c r="H158" s="221">
        <v>15</v>
      </c>
      <c r="I158" s="218"/>
      <c r="J158" s="218"/>
      <c r="K158" s="218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175</v>
      </c>
      <c r="AU158" s="226" t="s">
        <v>84</v>
      </c>
      <c r="AV158" s="14" t="s">
        <v>84</v>
      </c>
      <c r="AW158" s="14" t="s">
        <v>32</v>
      </c>
      <c r="AX158" s="14" t="s">
        <v>76</v>
      </c>
      <c r="AY158" s="226" t="s">
        <v>166</v>
      </c>
    </row>
    <row r="159" spans="2:51" s="15" customFormat="1" ht="11.25">
      <c r="B159" s="227"/>
      <c r="C159" s="228"/>
      <c r="D159" s="209" t="s">
        <v>175</v>
      </c>
      <c r="E159" s="229" t="s">
        <v>1</v>
      </c>
      <c r="F159" s="230" t="s">
        <v>178</v>
      </c>
      <c r="G159" s="228"/>
      <c r="H159" s="231">
        <v>15</v>
      </c>
      <c r="I159" s="228"/>
      <c r="J159" s="228"/>
      <c r="K159" s="228"/>
      <c r="L159" s="232"/>
      <c r="M159" s="233"/>
      <c r="N159" s="234"/>
      <c r="O159" s="234"/>
      <c r="P159" s="234"/>
      <c r="Q159" s="234"/>
      <c r="R159" s="234"/>
      <c r="S159" s="234"/>
      <c r="T159" s="235"/>
      <c r="AT159" s="236" t="s">
        <v>175</v>
      </c>
      <c r="AU159" s="236" t="s">
        <v>84</v>
      </c>
      <c r="AV159" s="15" t="s">
        <v>173</v>
      </c>
      <c r="AW159" s="15" t="s">
        <v>4</v>
      </c>
      <c r="AX159" s="15" t="s">
        <v>6</v>
      </c>
      <c r="AY159" s="236" t="s">
        <v>166</v>
      </c>
    </row>
    <row r="160" spans="1:65" s="2" customFormat="1" ht="16.5" customHeight="1">
      <c r="A160" s="31"/>
      <c r="B160" s="32"/>
      <c r="C160" s="194" t="s">
        <v>234</v>
      </c>
      <c r="D160" s="194" t="s">
        <v>169</v>
      </c>
      <c r="E160" s="195" t="s">
        <v>969</v>
      </c>
      <c r="F160" s="196" t="s">
        <v>970</v>
      </c>
      <c r="G160" s="197" t="s">
        <v>183</v>
      </c>
      <c r="H160" s="198">
        <v>8</v>
      </c>
      <c r="I160" s="199">
        <v>200</v>
      </c>
      <c r="J160" s="199">
        <f>ROUND(I160*H160,2)</f>
        <v>1600</v>
      </c>
      <c r="K160" s="200"/>
      <c r="L160" s="36"/>
      <c r="M160" s="201" t="s">
        <v>1</v>
      </c>
      <c r="N160" s="202" t="s">
        <v>41</v>
      </c>
      <c r="O160" s="203">
        <v>0</v>
      </c>
      <c r="P160" s="203">
        <f>O160*H160</f>
        <v>0</v>
      </c>
      <c r="Q160" s="203">
        <v>0</v>
      </c>
      <c r="R160" s="203">
        <f>Q160*H160</f>
        <v>0</v>
      </c>
      <c r="S160" s="203">
        <v>0</v>
      </c>
      <c r="T160" s="204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05" t="s">
        <v>211</v>
      </c>
      <c r="AT160" s="205" t="s">
        <v>169</v>
      </c>
      <c r="AU160" s="205" t="s">
        <v>84</v>
      </c>
      <c r="AY160" s="17" t="s">
        <v>166</v>
      </c>
      <c r="BE160" s="206">
        <f>IF(N160="základní",J160,0)</f>
        <v>1600</v>
      </c>
      <c r="BF160" s="206">
        <f>IF(N160="snížená",J160,0)</f>
        <v>0</v>
      </c>
      <c r="BG160" s="206">
        <f>IF(N160="zákl. přenesená",J160,0)</f>
        <v>0</v>
      </c>
      <c r="BH160" s="206">
        <f>IF(N160="sníž. přenesená",J160,0)</f>
        <v>0</v>
      </c>
      <c r="BI160" s="206">
        <f>IF(N160="nulová",J160,0)</f>
        <v>0</v>
      </c>
      <c r="BJ160" s="17" t="s">
        <v>6</v>
      </c>
      <c r="BK160" s="206">
        <f>ROUND(I160*H160,2)</f>
        <v>1600</v>
      </c>
      <c r="BL160" s="17" t="s">
        <v>211</v>
      </c>
      <c r="BM160" s="205" t="s">
        <v>971</v>
      </c>
    </row>
    <row r="161" spans="2:51" s="14" customFormat="1" ht="11.25">
      <c r="B161" s="217"/>
      <c r="C161" s="218"/>
      <c r="D161" s="209" t="s">
        <v>175</v>
      </c>
      <c r="E161" s="219" t="s">
        <v>1</v>
      </c>
      <c r="F161" s="220" t="s">
        <v>972</v>
      </c>
      <c r="G161" s="218"/>
      <c r="H161" s="221">
        <v>8</v>
      </c>
      <c r="I161" s="218"/>
      <c r="J161" s="218"/>
      <c r="K161" s="218"/>
      <c r="L161" s="222"/>
      <c r="M161" s="223"/>
      <c r="N161" s="224"/>
      <c r="O161" s="224"/>
      <c r="P161" s="224"/>
      <c r="Q161" s="224"/>
      <c r="R161" s="224"/>
      <c r="S161" s="224"/>
      <c r="T161" s="225"/>
      <c r="AT161" s="226" t="s">
        <v>175</v>
      </c>
      <c r="AU161" s="226" t="s">
        <v>84</v>
      </c>
      <c r="AV161" s="14" t="s">
        <v>84</v>
      </c>
      <c r="AW161" s="14" t="s">
        <v>32</v>
      </c>
      <c r="AX161" s="14" t="s">
        <v>76</v>
      </c>
      <c r="AY161" s="226" t="s">
        <v>166</v>
      </c>
    </row>
    <row r="162" spans="2:51" s="15" customFormat="1" ht="11.25">
      <c r="B162" s="227"/>
      <c r="C162" s="228"/>
      <c r="D162" s="209" t="s">
        <v>175</v>
      </c>
      <c r="E162" s="229" t="s">
        <v>1</v>
      </c>
      <c r="F162" s="230" t="s">
        <v>178</v>
      </c>
      <c r="G162" s="228"/>
      <c r="H162" s="231">
        <v>8</v>
      </c>
      <c r="I162" s="228"/>
      <c r="J162" s="228"/>
      <c r="K162" s="228"/>
      <c r="L162" s="232"/>
      <c r="M162" s="233"/>
      <c r="N162" s="234"/>
      <c r="O162" s="234"/>
      <c r="P162" s="234"/>
      <c r="Q162" s="234"/>
      <c r="R162" s="234"/>
      <c r="S162" s="234"/>
      <c r="T162" s="235"/>
      <c r="AT162" s="236" t="s">
        <v>175</v>
      </c>
      <c r="AU162" s="236" t="s">
        <v>84</v>
      </c>
      <c r="AV162" s="15" t="s">
        <v>173</v>
      </c>
      <c r="AW162" s="15" t="s">
        <v>4</v>
      </c>
      <c r="AX162" s="15" t="s">
        <v>6</v>
      </c>
      <c r="AY162" s="236" t="s">
        <v>166</v>
      </c>
    </row>
    <row r="163" spans="1:65" s="2" customFormat="1" ht="21.75" customHeight="1">
      <c r="A163" s="31"/>
      <c r="B163" s="32"/>
      <c r="C163" s="194" t="s">
        <v>238</v>
      </c>
      <c r="D163" s="194" t="s">
        <v>169</v>
      </c>
      <c r="E163" s="195" t="s">
        <v>973</v>
      </c>
      <c r="F163" s="196" t="s">
        <v>974</v>
      </c>
      <c r="G163" s="197" t="s">
        <v>183</v>
      </c>
      <c r="H163" s="198">
        <v>4</v>
      </c>
      <c r="I163" s="199">
        <v>250</v>
      </c>
      <c r="J163" s="199">
        <f>ROUND(I163*H163,2)</f>
        <v>1000</v>
      </c>
      <c r="K163" s="200"/>
      <c r="L163" s="36"/>
      <c r="M163" s="201" t="s">
        <v>1</v>
      </c>
      <c r="N163" s="202" t="s">
        <v>41</v>
      </c>
      <c r="O163" s="203">
        <v>0</v>
      </c>
      <c r="P163" s="203">
        <f>O163*H163</f>
        <v>0</v>
      </c>
      <c r="Q163" s="203">
        <v>0.00013</v>
      </c>
      <c r="R163" s="203">
        <f>Q163*H163</f>
        <v>0.00052</v>
      </c>
      <c r="S163" s="203">
        <v>0</v>
      </c>
      <c r="T163" s="204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05" t="s">
        <v>211</v>
      </c>
      <c r="AT163" s="205" t="s">
        <v>169</v>
      </c>
      <c r="AU163" s="205" t="s">
        <v>84</v>
      </c>
      <c r="AY163" s="17" t="s">
        <v>166</v>
      </c>
      <c r="BE163" s="206">
        <f>IF(N163="základní",J163,0)</f>
        <v>1000</v>
      </c>
      <c r="BF163" s="206">
        <f>IF(N163="snížená",J163,0)</f>
        <v>0</v>
      </c>
      <c r="BG163" s="206">
        <f>IF(N163="zákl. přenesená",J163,0)</f>
        <v>0</v>
      </c>
      <c r="BH163" s="206">
        <f>IF(N163="sníž. přenesená",J163,0)</f>
        <v>0</v>
      </c>
      <c r="BI163" s="206">
        <f>IF(N163="nulová",J163,0)</f>
        <v>0</v>
      </c>
      <c r="BJ163" s="17" t="s">
        <v>6</v>
      </c>
      <c r="BK163" s="206">
        <f>ROUND(I163*H163,2)</f>
        <v>1000</v>
      </c>
      <c r="BL163" s="17" t="s">
        <v>211</v>
      </c>
      <c r="BM163" s="205" t="s">
        <v>975</v>
      </c>
    </row>
    <row r="164" spans="2:51" s="14" customFormat="1" ht="11.25">
      <c r="B164" s="217"/>
      <c r="C164" s="218"/>
      <c r="D164" s="209" t="s">
        <v>175</v>
      </c>
      <c r="E164" s="219" t="s">
        <v>1</v>
      </c>
      <c r="F164" s="220" t="s">
        <v>173</v>
      </c>
      <c r="G164" s="218"/>
      <c r="H164" s="221">
        <v>4</v>
      </c>
      <c r="I164" s="218"/>
      <c r="J164" s="218"/>
      <c r="K164" s="218"/>
      <c r="L164" s="222"/>
      <c r="M164" s="223"/>
      <c r="N164" s="224"/>
      <c r="O164" s="224"/>
      <c r="P164" s="224"/>
      <c r="Q164" s="224"/>
      <c r="R164" s="224"/>
      <c r="S164" s="224"/>
      <c r="T164" s="225"/>
      <c r="AT164" s="226" t="s">
        <v>175</v>
      </c>
      <c r="AU164" s="226" t="s">
        <v>84</v>
      </c>
      <c r="AV164" s="14" t="s">
        <v>84</v>
      </c>
      <c r="AW164" s="14" t="s">
        <v>32</v>
      </c>
      <c r="AX164" s="14" t="s">
        <v>76</v>
      </c>
      <c r="AY164" s="226" t="s">
        <v>166</v>
      </c>
    </row>
    <row r="165" spans="2:51" s="15" customFormat="1" ht="11.25">
      <c r="B165" s="227"/>
      <c r="C165" s="228"/>
      <c r="D165" s="209" t="s">
        <v>175</v>
      </c>
      <c r="E165" s="229" t="s">
        <v>1</v>
      </c>
      <c r="F165" s="230" t="s">
        <v>178</v>
      </c>
      <c r="G165" s="228"/>
      <c r="H165" s="231">
        <v>4</v>
      </c>
      <c r="I165" s="228"/>
      <c r="J165" s="228"/>
      <c r="K165" s="228"/>
      <c r="L165" s="232"/>
      <c r="M165" s="233"/>
      <c r="N165" s="234"/>
      <c r="O165" s="234"/>
      <c r="P165" s="234"/>
      <c r="Q165" s="234"/>
      <c r="R165" s="234"/>
      <c r="S165" s="234"/>
      <c r="T165" s="235"/>
      <c r="AT165" s="236" t="s">
        <v>175</v>
      </c>
      <c r="AU165" s="236" t="s">
        <v>84</v>
      </c>
      <c r="AV165" s="15" t="s">
        <v>173</v>
      </c>
      <c r="AW165" s="15" t="s">
        <v>4</v>
      </c>
      <c r="AX165" s="15" t="s">
        <v>6</v>
      </c>
      <c r="AY165" s="236" t="s">
        <v>166</v>
      </c>
    </row>
    <row r="166" spans="1:65" s="2" customFormat="1" ht="16.5" customHeight="1">
      <c r="A166" s="31"/>
      <c r="B166" s="32"/>
      <c r="C166" s="194" t="s">
        <v>242</v>
      </c>
      <c r="D166" s="194" t="s">
        <v>169</v>
      </c>
      <c r="E166" s="195" t="s">
        <v>976</v>
      </c>
      <c r="F166" s="196" t="s">
        <v>977</v>
      </c>
      <c r="G166" s="197" t="s">
        <v>978</v>
      </c>
      <c r="H166" s="198">
        <v>2</v>
      </c>
      <c r="I166" s="199">
        <v>390</v>
      </c>
      <c r="J166" s="199">
        <f>ROUND(I166*H166,2)</f>
        <v>780</v>
      </c>
      <c r="K166" s="200"/>
      <c r="L166" s="36"/>
      <c r="M166" s="201" t="s">
        <v>1</v>
      </c>
      <c r="N166" s="202" t="s">
        <v>41</v>
      </c>
      <c r="O166" s="203">
        <v>0</v>
      </c>
      <c r="P166" s="203">
        <f>O166*H166</f>
        <v>0</v>
      </c>
      <c r="Q166" s="203">
        <v>0.00025</v>
      </c>
      <c r="R166" s="203">
        <f>Q166*H166</f>
        <v>0.0005</v>
      </c>
      <c r="S166" s="203">
        <v>0</v>
      </c>
      <c r="T166" s="204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05" t="s">
        <v>211</v>
      </c>
      <c r="AT166" s="205" t="s">
        <v>169</v>
      </c>
      <c r="AU166" s="205" t="s">
        <v>84</v>
      </c>
      <c r="AY166" s="17" t="s">
        <v>166</v>
      </c>
      <c r="BE166" s="206">
        <f>IF(N166="základní",J166,0)</f>
        <v>780</v>
      </c>
      <c r="BF166" s="206">
        <f>IF(N166="snížená",J166,0)</f>
        <v>0</v>
      </c>
      <c r="BG166" s="206">
        <f>IF(N166="zákl. přenesená",J166,0)</f>
        <v>0</v>
      </c>
      <c r="BH166" s="206">
        <f>IF(N166="sníž. přenesená",J166,0)</f>
        <v>0</v>
      </c>
      <c r="BI166" s="206">
        <f>IF(N166="nulová",J166,0)</f>
        <v>0</v>
      </c>
      <c r="BJ166" s="17" t="s">
        <v>6</v>
      </c>
      <c r="BK166" s="206">
        <f>ROUND(I166*H166,2)</f>
        <v>780</v>
      </c>
      <c r="BL166" s="17" t="s">
        <v>211</v>
      </c>
      <c r="BM166" s="205" t="s">
        <v>979</v>
      </c>
    </row>
    <row r="167" spans="2:51" s="14" customFormat="1" ht="11.25">
      <c r="B167" s="217"/>
      <c r="C167" s="218"/>
      <c r="D167" s="209" t="s">
        <v>175</v>
      </c>
      <c r="E167" s="219" t="s">
        <v>1</v>
      </c>
      <c r="F167" s="220" t="s">
        <v>84</v>
      </c>
      <c r="G167" s="218"/>
      <c r="H167" s="221">
        <v>2</v>
      </c>
      <c r="I167" s="218"/>
      <c r="J167" s="218"/>
      <c r="K167" s="218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175</v>
      </c>
      <c r="AU167" s="226" t="s">
        <v>84</v>
      </c>
      <c r="AV167" s="14" t="s">
        <v>84</v>
      </c>
      <c r="AW167" s="14" t="s">
        <v>32</v>
      </c>
      <c r="AX167" s="14" t="s">
        <v>76</v>
      </c>
      <c r="AY167" s="226" t="s">
        <v>166</v>
      </c>
    </row>
    <row r="168" spans="2:51" s="15" customFormat="1" ht="11.25">
      <c r="B168" s="227"/>
      <c r="C168" s="228"/>
      <c r="D168" s="209" t="s">
        <v>175</v>
      </c>
      <c r="E168" s="229" t="s">
        <v>1</v>
      </c>
      <c r="F168" s="230" t="s">
        <v>178</v>
      </c>
      <c r="G168" s="228"/>
      <c r="H168" s="231">
        <v>2</v>
      </c>
      <c r="I168" s="228"/>
      <c r="J168" s="228"/>
      <c r="K168" s="228"/>
      <c r="L168" s="232"/>
      <c r="M168" s="233"/>
      <c r="N168" s="234"/>
      <c r="O168" s="234"/>
      <c r="P168" s="234"/>
      <c r="Q168" s="234"/>
      <c r="R168" s="234"/>
      <c r="S168" s="234"/>
      <c r="T168" s="235"/>
      <c r="AT168" s="236" t="s">
        <v>175</v>
      </c>
      <c r="AU168" s="236" t="s">
        <v>84</v>
      </c>
      <c r="AV168" s="15" t="s">
        <v>173</v>
      </c>
      <c r="AW168" s="15" t="s">
        <v>4</v>
      </c>
      <c r="AX168" s="15" t="s">
        <v>6</v>
      </c>
      <c r="AY168" s="236" t="s">
        <v>166</v>
      </c>
    </row>
    <row r="169" spans="1:65" s="2" customFormat="1" ht="21.75" customHeight="1">
      <c r="A169" s="31"/>
      <c r="B169" s="32"/>
      <c r="C169" s="194" t="s">
        <v>246</v>
      </c>
      <c r="D169" s="194" t="s">
        <v>169</v>
      </c>
      <c r="E169" s="195" t="s">
        <v>980</v>
      </c>
      <c r="F169" s="196" t="s">
        <v>981</v>
      </c>
      <c r="G169" s="197" t="s">
        <v>249</v>
      </c>
      <c r="H169" s="198">
        <v>15</v>
      </c>
      <c r="I169" s="199">
        <v>50</v>
      </c>
      <c r="J169" s="199">
        <f>ROUND(I169*H169,2)</f>
        <v>750</v>
      </c>
      <c r="K169" s="200"/>
      <c r="L169" s="36"/>
      <c r="M169" s="201" t="s">
        <v>1</v>
      </c>
      <c r="N169" s="202" t="s">
        <v>41</v>
      </c>
      <c r="O169" s="203">
        <v>0</v>
      </c>
      <c r="P169" s="203">
        <f>O169*H169</f>
        <v>0</v>
      </c>
      <c r="Q169" s="203">
        <v>0.00019</v>
      </c>
      <c r="R169" s="203">
        <f>Q169*H169</f>
        <v>0.00285</v>
      </c>
      <c r="S169" s="203">
        <v>0</v>
      </c>
      <c r="T169" s="204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05" t="s">
        <v>211</v>
      </c>
      <c r="AT169" s="205" t="s">
        <v>169</v>
      </c>
      <c r="AU169" s="205" t="s">
        <v>84</v>
      </c>
      <c r="AY169" s="17" t="s">
        <v>166</v>
      </c>
      <c r="BE169" s="206">
        <f>IF(N169="základní",J169,0)</f>
        <v>750</v>
      </c>
      <c r="BF169" s="206">
        <f>IF(N169="snížená",J169,0)</f>
        <v>0</v>
      </c>
      <c r="BG169" s="206">
        <f>IF(N169="zákl. přenesená",J169,0)</f>
        <v>0</v>
      </c>
      <c r="BH169" s="206">
        <f>IF(N169="sníž. přenesená",J169,0)</f>
        <v>0</v>
      </c>
      <c r="BI169" s="206">
        <f>IF(N169="nulová",J169,0)</f>
        <v>0</v>
      </c>
      <c r="BJ169" s="17" t="s">
        <v>6</v>
      </c>
      <c r="BK169" s="206">
        <f>ROUND(I169*H169,2)</f>
        <v>750</v>
      </c>
      <c r="BL169" s="17" t="s">
        <v>211</v>
      </c>
      <c r="BM169" s="205" t="s">
        <v>982</v>
      </c>
    </row>
    <row r="170" spans="2:51" s="14" customFormat="1" ht="11.25">
      <c r="B170" s="217"/>
      <c r="C170" s="218"/>
      <c r="D170" s="209" t="s">
        <v>175</v>
      </c>
      <c r="E170" s="219" t="s">
        <v>1</v>
      </c>
      <c r="F170" s="220" t="s">
        <v>9</v>
      </c>
      <c r="G170" s="218"/>
      <c r="H170" s="221">
        <v>15</v>
      </c>
      <c r="I170" s="218"/>
      <c r="J170" s="218"/>
      <c r="K170" s="218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175</v>
      </c>
      <c r="AU170" s="226" t="s">
        <v>84</v>
      </c>
      <c r="AV170" s="14" t="s">
        <v>84</v>
      </c>
      <c r="AW170" s="14" t="s">
        <v>32</v>
      </c>
      <c r="AX170" s="14" t="s">
        <v>76</v>
      </c>
      <c r="AY170" s="226" t="s">
        <v>166</v>
      </c>
    </row>
    <row r="171" spans="2:51" s="15" customFormat="1" ht="11.25">
      <c r="B171" s="227"/>
      <c r="C171" s="228"/>
      <c r="D171" s="209" t="s">
        <v>175</v>
      </c>
      <c r="E171" s="229" t="s">
        <v>1</v>
      </c>
      <c r="F171" s="230" t="s">
        <v>178</v>
      </c>
      <c r="G171" s="228"/>
      <c r="H171" s="231">
        <v>15</v>
      </c>
      <c r="I171" s="228"/>
      <c r="J171" s="228"/>
      <c r="K171" s="228"/>
      <c r="L171" s="232"/>
      <c r="M171" s="233"/>
      <c r="N171" s="234"/>
      <c r="O171" s="234"/>
      <c r="P171" s="234"/>
      <c r="Q171" s="234"/>
      <c r="R171" s="234"/>
      <c r="S171" s="234"/>
      <c r="T171" s="235"/>
      <c r="AT171" s="236" t="s">
        <v>175</v>
      </c>
      <c r="AU171" s="236" t="s">
        <v>84</v>
      </c>
      <c r="AV171" s="15" t="s">
        <v>173</v>
      </c>
      <c r="AW171" s="15" t="s">
        <v>4</v>
      </c>
      <c r="AX171" s="15" t="s">
        <v>6</v>
      </c>
      <c r="AY171" s="236" t="s">
        <v>166</v>
      </c>
    </row>
    <row r="172" spans="1:65" s="2" customFormat="1" ht="21.75" customHeight="1">
      <c r="A172" s="31"/>
      <c r="B172" s="32"/>
      <c r="C172" s="194" t="s">
        <v>252</v>
      </c>
      <c r="D172" s="194" t="s">
        <v>169</v>
      </c>
      <c r="E172" s="195" t="s">
        <v>983</v>
      </c>
      <c r="F172" s="196" t="s">
        <v>984</v>
      </c>
      <c r="G172" s="197" t="s">
        <v>249</v>
      </c>
      <c r="H172" s="198">
        <v>15</v>
      </c>
      <c r="I172" s="199">
        <v>50</v>
      </c>
      <c r="J172" s="199">
        <f>ROUND(I172*H172,2)</f>
        <v>750</v>
      </c>
      <c r="K172" s="200"/>
      <c r="L172" s="36"/>
      <c r="M172" s="201" t="s">
        <v>1</v>
      </c>
      <c r="N172" s="202" t="s">
        <v>41</v>
      </c>
      <c r="O172" s="203">
        <v>0</v>
      </c>
      <c r="P172" s="203">
        <f>O172*H172</f>
        <v>0</v>
      </c>
      <c r="Q172" s="203">
        <v>1E-05</v>
      </c>
      <c r="R172" s="203">
        <f>Q172*H172</f>
        <v>0.00015000000000000001</v>
      </c>
      <c r="S172" s="203">
        <v>0</v>
      </c>
      <c r="T172" s="204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05" t="s">
        <v>211</v>
      </c>
      <c r="AT172" s="205" t="s">
        <v>169</v>
      </c>
      <c r="AU172" s="205" t="s">
        <v>84</v>
      </c>
      <c r="AY172" s="17" t="s">
        <v>166</v>
      </c>
      <c r="BE172" s="206">
        <f>IF(N172="základní",J172,0)</f>
        <v>750</v>
      </c>
      <c r="BF172" s="206">
        <f>IF(N172="snížená",J172,0)</f>
        <v>0</v>
      </c>
      <c r="BG172" s="206">
        <f>IF(N172="zákl. přenesená",J172,0)</f>
        <v>0</v>
      </c>
      <c r="BH172" s="206">
        <f>IF(N172="sníž. přenesená",J172,0)</f>
        <v>0</v>
      </c>
      <c r="BI172" s="206">
        <f>IF(N172="nulová",J172,0)</f>
        <v>0</v>
      </c>
      <c r="BJ172" s="17" t="s">
        <v>6</v>
      </c>
      <c r="BK172" s="206">
        <f>ROUND(I172*H172,2)</f>
        <v>750</v>
      </c>
      <c r="BL172" s="17" t="s">
        <v>211</v>
      </c>
      <c r="BM172" s="205" t="s">
        <v>985</v>
      </c>
    </row>
    <row r="173" spans="2:51" s="14" customFormat="1" ht="11.25">
      <c r="B173" s="217"/>
      <c r="C173" s="218"/>
      <c r="D173" s="209" t="s">
        <v>175</v>
      </c>
      <c r="E173" s="219" t="s">
        <v>1</v>
      </c>
      <c r="F173" s="220" t="s">
        <v>9</v>
      </c>
      <c r="G173" s="218"/>
      <c r="H173" s="221">
        <v>15</v>
      </c>
      <c r="I173" s="218"/>
      <c r="J173" s="218"/>
      <c r="K173" s="218"/>
      <c r="L173" s="222"/>
      <c r="M173" s="223"/>
      <c r="N173" s="224"/>
      <c r="O173" s="224"/>
      <c r="P173" s="224"/>
      <c r="Q173" s="224"/>
      <c r="R173" s="224"/>
      <c r="S173" s="224"/>
      <c r="T173" s="225"/>
      <c r="AT173" s="226" t="s">
        <v>175</v>
      </c>
      <c r="AU173" s="226" t="s">
        <v>84</v>
      </c>
      <c r="AV173" s="14" t="s">
        <v>84</v>
      </c>
      <c r="AW173" s="14" t="s">
        <v>32</v>
      </c>
      <c r="AX173" s="14" t="s">
        <v>76</v>
      </c>
      <c r="AY173" s="226" t="s">
        <v>166</v>
      </c>
    </row>
    <row r="174" spans="2:51" s="15" customFormat="1" ht="11.25">
      <c r="B174" s="227"/>
      <c r="C174" s="228"/>
      <c r="D174" s="209" t="s">
        <v>175</v>
      </c>
      <c r="E174" s="229" t="s">
        <v>1</v>
      </c>
      <c r="F174" s="230" t="s">
        <v>178</v>
      </c>
      <c r="G174" s="228"/>
      <c r="H174" s="231">
        <v>15</v>
      </c>
      <c r="I174" s="228"/>
      <c r="J174" s="228"/>
      <c r="K174" s="228"/>
      <c r="L174" s="232"/>
      <c r="M174" s="233"/>
      <c r="N174" s="234"/>
      <c r="O174" s="234"/>
      <c r="P174" s="234"/>
      <c r="Q174" s="234"/>
      <c r="R174" s="234"/>
      <c r="S174" s="234"/>
      <c r="T174" s="235"/>
      <c r="AT174" s="236" t="s">
        <v>175</v>
      </c>
      <c r="AU174" s="236" t="s">
        <v>84</v>
      </c>
      <c r="AV174" s="15" t="s">
        <v>173</v>
      </c>
      <c r="AW174" s="15" t="s">
        <v>4</v>
      </c>
      <c r="AX174" s="15" t="s">
        <v>6</v>
      </c>
      <c r="AY174" s="236" t="s">
        <v>166</v>
      </c>
    </row>
    <row r="175" spans="1:65" s="2" customFormat="1" ht="21.75" customHeight="1">
      <c r="A175" s="31"/>
      <c r="B175" s="32"/>
      <c r="C175" s="194" t="s">
        <v>9</v>
      </c>
      <c r="D175" s="194" t="s">
        <v>169</v>
      </c>
      <c r="E175" s="195" t="s">
        <v>986</v>
      </c>
      <c r="F175" s="196" t="s">
        <v>987</v>
      </c>
      <c r="G175" s="197" t="s">
        <v>405</v>
      </c>
      <c r="H175" s="198">
        <v>1</v>
      </c>
      <c r="I175" s="199">
        <v>1</v>
      </c>
      <c r="J175" s="199">
        <f>ROUND(I175*H175,2)</f>
        <v>1</v>
      </c>
      <c r="K175" s="200"/>
      <c r="L175" s="36"/>
      <c r="M175" s="201" t="s">
        <v>1</v>
      </c>
      <c r="N175" s="202" t="s">
        <v>41</v>
      </c>
      <c r="O175" s="203">
        <v>0</v>
      </c>
      <c r="P175" s="203">
        <f>O175*H175</f>
        <v>0</v>
      </c>
      <c r="Q175" s="203">
        <v>0</v>
      </c>
      <c r="R175" s="203">
        <f>Q175*H175</f>
        <v>0</v>
      </c>
      <c r="S175" s="203">
        <v>0</v>
      </c>
      <c r="T175" s="204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05" t="s">
        <v>211</v>
      </c>
      <c r="AT175" s="205" t="s">
        <v>169</v>
      </c>
      <c r="AU175" s="205" t="s">
        <v>84</v>
      </c>
      <c r="AY175" s="17" t="s">
        <v>166</v>
      </c>
      <c r="BE175" s="206">
        <f>IF(N175="základní",J175,0)</f>
        <v>1</v>
      </c>
      <c r="BF175" s="206">
        <f>IF(N175="snížená",J175,0)</f>
        <v>0</v>
      </c>
      <c r="BG175" s="206">
        <f>IF(N175="zákl. přenesená",J175,0)</f>
        <v>0</v>
      </c>
      <c r="BH175" s="206">
        <f>IF(N175="sníž. přenesená",J175,0)</f>
        <v>0</v>
      </c>
      <c r="BI175" s="206">
        <f>IF(N175="nulová",J175,0)</f>
        <v>0</v>
      </c>
      <c r="BJ175" s="17" t="s">
        <v>6</v>
      </c>
      <c r="BK175" s="206">
        <f>ROUND(I175*H175,2)</f>
        <v>1</v>
      </c>
      <c r="BL175" s="17" t="s">
        <v>211</v>
      </c>
      <c r="BM175" s="205" t="s">
        <v>988</v>
      </c>
    </row>
    <row r="176" spans="2:63" s="12" customFormat="1" ht="22.9" customHeight="1">
      <c r="B176" s="179"/>
      <c r="C176" s="180"/>
      <c r="D176" s="181" t="s">
        <v>75</v>
      </c>
      <c r="E176" s="192" t="s">
        <v>989</v>
      </c>
      <c r="F176" s="192" t="s">
        <v>990</v>
      </c>
      <c r="G176" s="180"/>
      <c r="H176" s="180"/>
      <c r="I176" s="180"/>
      <c r="J176" s="193">
        <f>BK176</f>
        <v>26111</v>
      </c>
      <c r="K176" s="180"/>
      <c r="L176" s="184"/>
      <c r="M176" s="185"/>
      <c r="N176" s="186"/>
      <c r="O176" s="186"/>
      <c r="P176" s="187">
        <f>SUM(P177:P192)</f>
        <v>0</v>
      </c>
      <c r="Q176" s="186"/>
      <c r="R176" s="187">
        <f>SUM(R177:R192)</f>
        <v>0.0434</v>
      </c>
      <c r="S176" s="186"/>
      <c r="T176" s="188">
        <f>SUM(T177:T192)</f>
        <v>0</v>
      </c>
      <c r="AR176" s="189" t="s">
        <v>84</v>
      </c>
      <c r="AT176" s="190" t="s">
        <v>75</v>
      </c>
      <c r="AU176" s="190" t="s">
        <v>6</v>
      </c>
      <c r="AY176" s="189" t="s">
        <v>166</v>
      </c>
      <c r="BK176" s="191">
        <f>SUM(BK177:BK192)</f>
        <v>26111</v>
      </c>
    </row>
    <row r="177" spans="1:65" s="2" customFormat="1" ht="33" customHeight="1">
      <c r="A177" s="31"/>
      <c r="B177" s="32"/>
      <c r="C177" s="194" t="s">
        <v>211</v>
      </c>
      <c r="D177" s="194" t="s">
        <v>169</v>
      </c>
      <c r="E177" s="195" t="s">
        <v>991</v>
      </c>
      <c r="F177" s="196" t="s">
        <v>992</v>
      </c>
      <c r="G177" s="197" t="s">
        <v>993</v>
      </c>
      <c r="H177" s="198">
        <v>2</v>
      </c>
      <c r="I177" s="199">
        <v>3800</v>
      </c>
      <c r="J177" s="199">
        <f>ROUND(I177*H177,2)</f>
        <v>7600</v>
      </c>
      <c r="K177" s="200"/>
      <c r="L177" s="36"/>
      <c r="M177" s="201" t="s">
        <v>1</v>
      </c>
      <c r="N177" s="202" t="s">
        <v>41</v>
      </c>
      <c r="O177" s="203">
        <v>0</v>
      </c>
      <c r="P177" s="203">
        <f>O177*H177</f>
        <v>0</v>
      </c>
      <c r="Q177" s="203">
        <v>0.01726</v>
      </c>
      <c r="R177" s="203">
        <f>Q177*H177</f>
        <v>0.03452</v>
      </c>
      <c r="S177" s="203">
        <v>0</v>
      </c>
      <c r="T177" s="204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05" t="s">
        <v>211</v>
      </c>
      <c r="AT177" s="205" t="s">
        <v>169</v>
      </c>
      <c r="AU177" s="205" t="s">
        <v>84</v>
      </c>
      <c r="AY177" s="17" t="s">
        <v>166</v>
      </c>
      <c r="BE177" s="206">
        <f>IF(N177="základní",J177,0)</f>
        <v>7600</v>
      </c>
      <c r="BF177" s="206">
        <f>IF(N177="snížená",J177,0)</f>
        <v>0</v>
      </c>
      <c r="BG177" s="206">
        <f>IF(N177="zákl. přenesená",J177,0)</f>
        <v>0</v>
      </c>
      <c r="BH177" s="206">
        <f>IF(N177="sníž. přenesená",J177,0)</f>
        <v>0</v>
      </c>
      <c r="BI177" s="206">
        <f>IF(N177="nulová",J177,0)</f>
        <v>0</v>
      </c>
      <c r="BJ177" s="17" t="s">
        <v>6</v>
      </c>
      <c r="BK177" s="206">
        <f>ROUND(I177*H177,2)</f>
        <v>7600</v>
      </c>
      <c r="BL177" s="17" t="s">
        <v>211</v>
      </c>
      <c r="BM177" s="205" t="s">
        <v>994</v>
      </c>
    </row>
    <row r="178" spans="2:51" s="14" customFormat="1" ht="11.25">
      <c r="B178" s="217"/>
      <c r="C178" s="218"/>
      <c r="D178" s="209" t="s">
        <v>175</v>
      </c>
      <c r="E178" s="219" t="s">
        <v>1</v>
      </c>
      <c r="F178" s="220" t="s">
        <v>995</v>
      </c>
      <c r="G178" s="218"/>
      <c r="H178" s="221">
        <v>2</v>
      </c>
      <c r="I178" s="218"/>
      <c r="J178" s="218"/>
      <c r="K178" s="218"/>
      <c r="L178" s="222"/>
      <c r="M178" s="223"/>
      <c r="N178" s="224"/>
      <c r="O178" s="224"/>
      <c r="P178" s="224"/>
      <c r="Q178" s="224"/>
      <c r="R178" s="224"/>
      <c r="S178" s="224"/>
      <c r="T178" s="225"/>
      <c r="AT178" s="226" t="s">
        <v>175</v>
      </c>
      <c r="AU178" s="226" t="s">
        <v>84</v>
      </c>
      <c r="AV178" s="14" t="s">
        <v>84</v>
      </c>
      <c r="AW178" s="14" t="s">
        <v>32</v>
      </c>
      <c r="AX178" s="14" t="s">
        <v>76</v>
      </c>
      <c r="AY178" s="226" t="s">
        <v>166</v>
      </c>
    </row>
    <row r="179" spans="2:51" s="15" customFormat="1" ht="11.25">
      <c r="B179" s="227"/>
      <c r="C179" s="228"/>
      <c r="D179" s="209" t="s">
        <v>175</v>
      </c>
      <c r="E179" s="229" t="s">
        <v>1</v>
      </c>
      <c r="F179" s="230" t="s">
        <v>178</v>
      </c>
      <c r="G179" s="228"/>
      <c r="H179" s="231">
        <v>2</v>
      </c>
      <c r="I179" s="228"/>
      <c r="J179" s="228"/>
      <c r="K179" s="228"/>
      <c r="L179" s="232"/>
      <c r="M179" s="233"/>
      <c r="N179" s="234"/>
      <c r="O179" s="234"/>
      <c r="P179" s="234"/>
      <c r="Q179" s="234"/>
      <c r="R179" s="234"/>
      <c r="S179" s="234"/>
      <c r="T179" s="235"/>
      <c r="AT179" s="236" t="s">
        <v>175</v>
      </c>
      <c r="AU179" s="236" t="s">
        <v>84</v>
      </c>
      <c r="AV179" s="15" t="s">
        <v>173</v>
      </c>
      <c r="AW179" s="15" t="s">
        <v>4</v>
      </c>
      <c r="AX179" s="15" t="s">
        <v>6</v>
      </c>
      <c r="AY179" s="236" t="s">
        <v>166</v>
      </c>
    </row>
    <row r="180" spans="1:65" s="2" customFormat="1" ht="16.5" customHeight="1">
      <c r="A180" s="31"/>
      <c r="B180" s="32"/>
      <c r="C180" s="194" t="s">
        <v>266</v>
      </c>
      <c r="D180" s="194" t="s">
        <v>169</v>
      </c>
      <c r="E180" s="195" t="s">
        <v>996</v>
      </c>
      <c r="F180" s="196" t="s">
        <v>997</v>
      </c>
      <c r="G180" s="197" t="s">
        <v>183</v>
      </c>
      <c r="H180" s="198">
        <v>2</v>
      </c>
      <c r="I180" s="199">
        <v>280</v>
      </c>
      <c r="J180" s="199">
        <f>ROUND(I180*H180,2)</f>
        <v>560</v>
      </c>
      <c r="K180" s="200"/>
      <c r="L180" s="36"/>
      <c r="M180" s="201" t="s">
        <v>1</v>
      </c>
      <c r="N180" s="202" t="s">
        <v>41</v>
      </c>
      <c r="O180" s="203">
        <v>0</v>
      </c>
      <c r="P180" s="203">
        <f>O180*H180</f>
        <v>0</v>
      </c>
      <c r="Q180" s="203">
        <v>0.00109</v>
      </c>
      <c r="R180" s="203">
        <f>Q180*H180</f>
        <v>0.00218</v>
      </c>
      <c r="S180" s="203">
        <v>0</v>
      </c>
      <c r="T180" s="204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05" t="s">
        <v>211</v>
      </c>
      <c r="AT180" s="205" t="s">
        <v>169</v>
      </c>
      <c r="AU180" s="205" t="s">
        <v>84</v>
      </c>
      <c r="AY180" s="17" t="s">
        <v>166</v>
      </c>
      <c r="BE180" s="206">
        <f>IF(N180="základní",J180,0)</f>
        <v>560</v>
      </c>
      <c r="BF180" s="206">
        <f>IF(N180="snížená",J180,0)</f>
        <v>0</v>
      </c>
      <c r="BG180" s="206">
        <f>IF(N180="zákl. přenesená",J180,0)</f>
        <v>0</v>
      </c>
      <c r="BH180" s="206">
        <f>IF(N180="sníž. přenesená",J180,0)</f>
        <v>0</v>
      </c>
      <c r="BI180" s="206">
        <f>IF(N180="nulová",J180,0)</f>
        <v>0</v>
      </c>
      <c r="BJ180" s="17" t="s">
        <v>6</v>
      </c>
      <c r="BK180" s="206">
        <f>ROUND(I180*H180,2)</f>
        <v>560</v>
      </c>
      <c r="BL180" s="17" t="s">
        <v>211</v>
      </c>
      <c r="BM180" s="205" t="s">
        <v>998</v>
      </c>
    </row>
    <row r="181" spans="2:51" s="14" customFormat="1" ht="11.25">
      <c r="B181" s="217"/>
      <c r="C181" s="218"/>
      <c r="D181" s="209" t="s">
        <v>175</v>
      </c>
      <c r="E181" s="219" t="s">
        <v>1</v>
      </c>
      <c r="F181" s="220" t="s">
        <v>84</v>
      </c>
      <c r="G181" s="218"/>
      <c r="H181" s="221">
        <v>2</v>
      </c>
      <c r="I181" s="218"/>
      <c r="J181" s="218"/>
      <c r="K181" s="218"/>
      <c r="L181" s="222"/>
      <c r="M181" s="223"/>
      <c r="N181" s="224"/>
      <c r="O181" s="224"/>
      <c r="P181" s="224"/>
      <c r="Q181" s="224"/>
      <c r="R181" s="224"/>
      <c r="S181" s="224"/>
      <c r="T181" s="225"/>
      <c r="AT181" s="226" t="s">
        <v>175</v>
      </c>
      <c r="AU181" s="226" t="s">
        <v>84</v>
      </c>
      <c r="AV181" s="14" t="s">
        <v>84</v>
      </c>
      <c r="AW181" s="14" t="s">
        <v>32</v>
      </c>
      <c r="AX181" s="14" t="s">
        <v>76</v>
      </c>
      <c r="AY181" s="226" t="s">
        <v>166</v>
      </c>
    </row>
    <row r="182" spans="2:51" s="15" customFormat="1" ht="11.25">
      <c r="B182" s="227"/>
      <c r="C182" s="228"/>
      <c r="D182" s="209" t="s">
        <v>175</v>
      </c>
      <c r="E182" s="229" t="s">
        <v>1</v>
      </c>
      <c r="F182" s="230" t="s">
        <v>178</v>
      </c>
      <c r="G182" s="228"/>
      <c r="H182" s="231">
        <v>2</v>
      </c>
      <c r="I182" s="228"/>
      <c r="J182" s="228"/>
      <c r="K182" s="228"/>
      <c r="L182" s="232"/>
      <c r="M182" s="233"/>
      <c r="N182" s="234"/>
      <c r="O182" s="234"/>
      <c r="P182" s="234"/>
      <c r="Q182" s="234"/>
      <c r="R182" s="234"/>
      <c r="S182" s="234"/>
      <c r="T182" s="235"/>
      <c r="AT182" s="236" t="s">
        <v>175</v>
      </c>
      <c r="AU182" s="236" t="s">
        <v>84</v>
      </c>
      <c r="AV182" s="15" t="s">
        <v>173</v>
      </c>
      <c r="AW182" s="15" t="s">
        <v>4</v>
      </c>
      <c r="AX182" s="15" t="s">
        <v>6</v>
      </c>
      <c r="AY182" s="236" t="s">
        <v>166</v>
      </c>
    </row>
    <row r="183" spans="1:65" s="2" customFormat="1" ht="33" customHeight="1">
      <c r="A183" s="31"/>
      <c r="B183" s="32"/>
      <c r="C183" s="194" t="s">
        <v>271</v>
      </c>
      <c r="D183" s="194" t="s">
        <v>169</v>
      </c>
      <c r="E183" s="195" t="s">
        <v>999</v>
      </c>
      <c r="F183" s="196" t="s">
        <v>1000</v>
      </c>
      <c r="G183" s="197" t="s">
        <v>993</v>
      </c>
      <c r="H183" s="198">
        <v>2</v>
      </c>
      <c r="I183" s="199">
        <v>7500</v>
      </c>
      <c r="J183" s="199">
        <f>ROUND(I183*H183,2)</f>
        <v>15000</v>
      </c>
      <c r="K183" s="200"/>
      <c r="L183" s="36"/>
      <c r="M183" s="201" t="s">
        <v>1</v>
      </c>
      <c r="N183" s="202" t="s">
        <v>41</v>
      </c>
      <c r="O183" s="203">
        <v>0</v>
      </c>
      <c r="P183" s="203">
        <f>O183*H183</f>
        <v>0</v>
      </c>
      <c r="Q183" s="203">
        <v>0.00208</v>
      </c>
      <c r="R183" s="203">
        <f>Q183*H183</f>
        <v>0.00416</v>
      </c>
      <c r="S183" s="203">
        <v>0</v>
      </c>
      <c r="T183" s="204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05" t="s">
        <v>211</v>
      </c>
      <c r="AT183" s="205" t="s">
        <v>169</v>
      </c>
      <c r="AU183" s="205" t="s">
        <v>84</v>
      </c>
      <c r="AY183" s="17" t="s">
        <v>166</v>
      </c>
      <c r="BE183" s="206">
        <f>IF(N183="základní",J183,0)</f>
        <v>15000</v>
      </c>
      <c r="BF183" s="206">
        <f>IF(N183="snížená",J183,0)</f>
        <v>0</v>
      </c>
      <c r="BG183" s="206">
        <f>IF(N183="zákl. přenesená",J183,0)</f>
        <v>0</v>
      </c>
      <c r="BH183" s="206">
        <f>IF(N183="sníž. přenesená",J183,0)</f>
        <v>0</v>
      </c>
      <c r="BI183" s="206">
        <f>IF(N183="nulová",J183,0)</f>
        <v>0</v>
      </c>
      <c r="BJ183" s="17" t="s">
        <v>6</v>
      </c>
      <c r="BK183" s="206">
        <f>ROUND(I183*H183,2)</f>
        <v>15000</v>
      </c>
      <c r="BL183" s="17" t="s">
        <v>211</v>
      </c>
      <c r="BM183" s="205" t="s">
        <v>1001</v>
      </c>
    </row>
    <row r="184" spans="2:51" s="14" customFormat="1" ht="11.25">
      <c r="B184" s="217"/>
      <c r="C184" s="218"/>
      <c r="D184" s="209" t="s">
        <v>175</v>
      </c>
      <c r="E184" s="219" t="s">
        <v>1</v>
      </c>
      <c r="F184" s="220" t="s">
        <v>84</v>
      </c>
      <c r="G184" s="218"/>
      <c r="H184" s="221">
        <v>2</v>
      </c>
      <c r="I184" s="218"/>
      <c r="J184" s="218"/>
      <c r="K184" s="218"/>
      <c r="L184" s="222"/>
      <c r="M184" s="223"/>
      <c r="N184" s="224"/>
      <c r="O184" s="224"/>
      <c r="P184" s="224"/>
      <c r="Q184" s="224"/>
      <c r="R184" s="224"/>
      <c r="S184" s="224"/>
      <c r="T184" s="225"/>
      <c r="AT184" s="226" t="s">
        <v>175</v>
      </c>
      <c r="AU184" s="226" t="s">
        <v>84</v>
      </c>
      <c r="AV184" s="14" t="s">
        <v>84</v>
      </c>
      <c r="AW184" s="14" t="s">
        <v>32</v>
      </c>
      <c r="AX184" s="14" t="s">
        <v>76</v>
      </c>
      <c r="AY184" s="226" t="s">
        <v>166</v>
      </c>
    </row>
    <row r="185" spans="2:51" s="15" customFormat="1" ht="11.25">
      <c r="B185" s="227"/>
      <c r="C185" s="228"/>
      <c r="D185" s="209" t="s">
        <v>175</v>
      </c>
      <c r="E185" s="229" t="s">
        <v>1</v>
      </c>
      <c r="F185" s="230" t="s">
        <v>178</v>
      </c>
      <c r="G185" s="228"/>
      <c r="H185" s="231">
        <v>2</v>
      </c>
      <c r="I185" s="228"/>
      <c r="J185" s="228"/>
      <c r="K185" s="228"/>
      <c r="L185" s="232"/>
      <c r="M185" s="233"/>
      <c r="N185" s="234"/>
      <c r="O185" s="234"/>
      <c r="P185" s="234"/>
      <c r="Q185" s="234"/>
      <c r="R185" s="234"/>
      <c r="S185" s="234"/>
      <c r="T185" s="235"/>
      <c r="AT185" s="236" t="s">
        <v>175</v>
      </c>
      <c r="AU185" s="236" t="s">
        <v>84</v>
      </c>
      <c r="AV185" s="15" t="s">
        <v>173</v>
      </c>
      <c r="AW185" s="15" t="s">
        <v>4</v>
      </c>
      <c r="AX185" s="15" t="s">
        <v>6</v>
      </c>
      <c r="AY185" s="236" t="s">
        <v>166</v>
      </c>
    </row>
    <row r="186" spans="1:65" s="2" customFormat="1" ht="21.75" customHeight="1">
      <c r="A186" s="31"/>
      <c r="B186" s="32"/>
      <c r="C186" s="194" t="s">
        <v>276</v>
      </c>
      <c r="D186" s="194" t="s">
        <v>169</v>
      </c>
      <c r="E186" s="195" t="s">
        <v>1002</v>
      </c>
      <c r="F186" s="196" t="s">
        <v>1003</v>
      </c>
      <c r="G186" s="197" t="s">
        <v>993</v>
      </c>
      <c r="H186" s="198">
        <v>1</v>
      </c>
      <c r="I186" s="199">
        <v>1450</v>
      </c>
      <c r="J186" s="199">
        <f>ROUND(I186*H186,2)</f>
        <v>1450</v>
      </c>
      <c r="K186" s="200"/>
      <c r="L186" s="36"/>
      <c r="M186" s="201" t="s">
        <v>1</v>
      </c>
      <c r="N186" s="202" t="s">
        <v>41</v>
      </c>
      <c r="O186" s="203">
        <v>0</v>
      </c>
      <c r="P186" s="203">
        <f>O186*H186</f>
        <v>0</v>
      </c>
      <c r="Q186" s="203">
        <v>0.00208</v>
      </c>
      <c r="R186" s="203">
        <f>Q186*H186</f>
        <v>0.00208</v>
      </c>
      <c r="S186" s="203">
        <v>0</v>
      </c>
      <c r="T186" s="204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05" t="s">
        <v>211</v>
      </c>
      <c r="AT186" s="205" t="s">
        <v>169</v>
      </c>
      <c r="AU186" s="205" t="s">
        <v>84</v>
      </c>
      <c r="AY186" s="17" t="s">
        <v>166</v>
      </c>
      <c r="BE186" s="206">
        <f>IF(N186="základní",J186,0)</f>
        <v>1450</v>
      </c>
      <c r="BF186" s="206">
        <f>IF(N186="snížená",J186,0)</f>
        <v>0</v>
      </c>
      <c r="BG186" s="206">
        <f>IF(N186="zákl. přenesená",J186,0)</f>
        <v>0</v>
      </c>
      <c r="BH186" s="206">
        <f>IF(N186="sníž. přenesená",J186,0)</f>
        <v>0</v>
      </c>
      <c r="BI186" s="206">
        <f>IF(N186="nulová",J186,0)</f>
        <v>0</v>
      </c>
      <c r="BJ186" s="17" t="s">
        <v>6</v>
      </c>
      <c r="BK186" s="206">
        <f>ROUND(I186*H186,2)</f>
        <v>1450</v>
      </c>
      <c r="BL186" s="17" t="s">
        <v>211</v>
      </c>
      <c r="BM186" s="205" t="s">
        <v>1004</v>
      </c>
    </row>
    <row r="187" spans="2:51" s="14" customFormat="1" ht="11.25">
      <c r="B187" s="217"/>
      <c r="C187" s="218"/>
      <c r="D187" s="209" t="s">
        <v>175</v>
      </c>
      <c r="E187" s="219" t="s">
        <v>1</v>
      </c>
      <c r="F187" s="220" t="s">
        <v>6</v>
      </c>
      <c r="G187" s="218"/>
      <c r="H187" s="221">
        <v>1</v>
      </c>
      <c r="I187" s="218"/>
      <c r="J187" s="218"/>
      <c r="K187" s="218"/>
      <c r="L187" s="222"/>
      <c r="M187" s="223"/>
      <c r="N187" s="224"/>
      <c r="O187" s="224"/>
      <c r="P187" s="224"/>
      <c r="Q187" s="224"/>
      <c r="R187" s="224"/>
      <c r="S187" s="224"/>
      <c r="T187" s="225"/>
      <c r="AT187" s="226" t="s">
        <v>175</v>
      </c>
      <c r="AU187" s="226" t="s">
        <v>84</v>
      </c>
      <c r="AV187" s="14" t="s">
        <v>84</v>
      </c>
      <c r="AW187" s="14" t="s">
        <v>32</v>
      </c>
      <c r="AX187" s="14" t="s">
        <v>76</v>
      </c>
      <c r="AY187" s="226" t="s">
        <v>166</v>
      </c>
    </row>
    <row r="188" spans="2:51" s="15" customFormat="1" ht="11.25">
      <c r="B188" s="227"/>
      <c r="C188" s="228"/>
      <c r="D188" s="209" t="s">
        <v>175</v>
      </c>
      <c r="E188" s="229" t="s">
        <v>1</v>
      </c>
      <c r="F188" s="230" t="s">
        <v>178</v>
      </c>
      <c r="G188" s="228"/>
      <c r="H188" s="231">
        <v>1</v>
      </c>
      <c r="I188" s="228"/>
      <c r="J188" s="228"/>
      <c r="K188" s="228"/>
      <c r="L188" s="232"/>
      <c r="M188" s="233"/>
      <c r="N188" s="234"/>
      <c r="O188" s="234"/>
      <c r="P188" s="234"/>
      <c r="Q188" s="234"/>
      <c r="R188" s="234"/>
      <c r="S188" s="234"/>
      <c r="T188" s="235"/>
      <c r="AT188" s="236" t="s">
        <v>175</v>
      </c>
      <c r="AU188" s="236" t="s">
        <v>84</v>
      </c>
      <c r="AV188" s="15" t="s">
        <v>173</v>
      </c>
      <c r="AW188" s="15" t="s">
        <v>4</v>
      </c>
      <c r="AX188" s="15" t="s">
        <v>6</v>
      </c>
      <c r="AY188" s="236" t="s">
        <v>166</v>
      </c>
    </row>
    <row r="189" spans="1:65" s="2" customFormat="1" ht="21.75" customHeight="1">
      <c r="A189" s="31"/>
      <c r="B189" s="32"/>
      <c r="C189" s="194" t="s">
        <v>281</v>
      </c>
      <c r="D189" s="194" t="s">
        <v>169</v>
      </c>
      <c r="E189" s="195" t="s">
        <v>1005</v>
      </c>
      <c r="F189" s="196" t="s">
        <v>1006</v>
      </c>
      <c r="G189" s="197" t="s">
        <v>183</v>
      </c>
      <c r="H189" s="198">
        <v>2</v>
      </c>
      <c r="I189" s="199">
        <v>750</v>
      </c>
      <c r="J189" s="199">
        <f>ROUND(I189*H189,2)</f>
        <v>1500</v>
      </c>
      <c r="K189" s="200"/>
      <c r="L189" s="36"/>
      <c r="M189" s="201" t="s">
        <v>1</v>
      </c>
      <c r="N189" s="202" t="s">
        <v>41</v>
      </c>
      <c r="O189" s="203">
        <v>0</v>
      </c>
      <c r="P189" s="203">
        <f>O189*H189</f>
        <v>0</v>
      </c>
      <c r="Q189" s="203">
        <v>0.00023</v>
      </c>
      <c r="R189" s="203">
        <f>Q189*H189</f>
        <v>0.00046</v>
      </c>
      <c r="S189" s="203">
        <v>0</v>
      </c>
      <c r="T189" s="204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205" t="s">
        <v>211</v>
      </c>
      <c r="AT189" s="205" t="s">
        <v>169</v>
      </c>
      <c r="AU189" s="205" t="s">
        <v>84</v>
      </c>
      <c r="AY189" s="17" t="s">
        <v>166</v>
      </c>
      <c r="BE189" s="206">
        <f>IF(N189="základní",J189,0)</f>
        <v>1500</v>
      </c>
      <c r="BF189" s="206">
        <f>IF(N189="snížená",J189,0)</f>
        <v>0</v>
      </c>
      <c r="BG189" s="206">
        <f>IF(N189="zákl. přenesená",J189,0)</f>
        <v>0</v>
      </c>
      <c r="BH189" s="206">
        <f>IF(N189="sníž. přenesená",J189,0)</f>
        <v>0</v>
      </c>
      <c r="BI189" s="206">
        <f>IF(N189="nulová",J189,0)</f>
        <v>0</v>
      </c>
      <c r="BJ189" s="17" t="s">
        <v>6</v>
      </c>
      <c r="BK189" s="206">
        <f>ROUND(I189*H189,2)</f>
        <v>1500</v>
      </c>
      <c r="BL189" s="17" t="s">
        <v>211</v>
      </c>
      <c r="BM189" s="205" t="s">
        <v>1007</v>
      </c>
    </row>
    <row r="190" spans="2:51" s="14" customFormat="1" ht="11.25">
      <c r="B190" s="217"/>
      <c r="C190" s="218"/>
      <c r="D190" s="209" t="s">
        <v>175</v>
      </c>
      <c r="E190" s="219" t="s">
        <v>1</v>
      </c>
      <c r="F190" s="220" t="s">
        <v>84</v>
      </c>
      <c r="G190" s="218"/>
      <c r="H190" s="221">
        <v>2</v>
      </c>
      <c r="I190" s="218"/>
      <c r="J190" s="218"/>
      <c r="K190" s="218"/>
      <c r="L190" s="222"/>
      <c r="M190" s="223"/>
      <c r="N190" s="224"/>
      <c r="O190" s="224"/>
      <c r="P190" s="224"/>
      <c r="Q190" s="224"/>
      <c r="R190" s="224"/>
      <c r="S190" s="224"/>
      <c r="T190" s="225"/>
      <c r="AT190" s="226" t="s">
        <v>175</v>
      </c>
      <c r="AU190" s="226" t="s">
        <v>84</v>
      </c>
      <c r="AV190" s="14" t="s">
        <v>84</v>
      </c>
      <c r="AW190" s="14" t="s">
        <v>32</v>
      </c>
      <c r="AX190" s="14" t="s">
        <v>76</v>
      </c>
      <c r="AY190" s="226" t="s">
        <v>166</v>
      </c>
    </row>
    <row r="191" spans="2:51" s="15" customFormat="1" ht="11.25">
      <c r="B191" s="227"/>
      <c r="C191" s="228"/>
      <c r="D191" s="209" t="s">
        <v>175</v>
      </c>
      <c r="E191" s="229" t="s">
        <v>1</v>
      </c>
      <c r="F191" s="230" t="s">
        <v>178</v>
      </c>
      <c r="G191" s="228"/>
      <c r="H191" s="231">
        <v>2</v>
      </c>
      <c r="I191" s="228"/>
      <c r="J191" s="228"/>
      <c r="K191" s="228"/>
      <c r="L191" s="232"/>
      <c r="M191" s="233"/>
      <c r="N191" s="234"/>
      <c r="O191" s="234"/>
      <c r="P191" s="234"/>
      <c r="Q191" s="234"/>
      <c r="R191" s="234"/>
      <c r="S191" s="234"/>
      <c r="T191" s="235"/>
      <c r="AT191" s="236" t="s">
        <v>175</v>
      </c>
      <c r="AU191" s="236" t="s">
        <v>84</v>
      </c>
      <c r="AV191" s="15" t="s">
        <v>173</v>
      </c>
      <c r="AW191" s="15" t="s">
        <v>4</v>
      </c>
      <c r="AX191" s="15" t="s">
        <v>6</v>
      </c>
      <c r="AY191" s="236" t="s">
        <v>166</v>
      </c>
    </row>
    <row r="192" spans="1:65" s="2" customFormat="1" ht="21.75" customHeight="1">
      <c r="A192" s="31"/>
      <c r="B192" s="32"/>
      <c r="C192" s="194" t="s">
        <v>7</v>
      </c>
      <c r="D192" s="194" t="s">
        <v>169</v>
      </c>
      <c r="E192" s="195" t="s">
        <v>1008</v>
      </c>
      <c r="F192" s="196" t="s">
        <v>1009</v>
      </c>
      <c r="G192" s="197" t="s">
        <v>405</v>
      </c>
      <c r="H192" s="198">
        <v>1</v>
      </c>
      <c r="I192" s="199">
        <v>1</v>
      </c>
      <c r="J192" s="199">
        <f>ROUND(I192*H192,2)</f>
        <v>1</v>
      </c>
      <c r="K192" s="200"/>
      <c r="L192" s="36"/>
      <c r="M192" s="201" t="s">
        <v>1</v>
      </c>
      <c r="N192" s="202" t="s">
        <v>41</v>
      </c>
      <c r="O192" s="203">
        <v>0</v>
      </c>
      <c r="P192" s="203">
        <f>O192*H192</f>
        <v>0</v>
      </c>
      <c r="Q192" s="203">
        <v>0</v>
      </c>
      <c r="R192" s="203">
        <f>Q192*H192</f>
        <v>0</v>
      </c>
      <c r="S192" s="203">
        <v>0</v>
      </c>
      <c r="T192" s="204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205" t="s">
        <v>211</v>
      </c>
      <c r="AT192" s="205" t="s">
        <v>169</v>
      </c>
      <c r="AU192" s="205" t="s">
        <v>84</v>
      </c>
      <c r="AY192" s="17" t="s">
        <v>166</v>
      </c>
      <c r="BE192" s="206">
        <f>IF(N192="základní",J192,0)</f>
        <v>1</v>
      </c>
      <c r="BF192" s="206">
        <f>IF(N192="snížená",J192,0)</f>
        <v>0</v>
      </c>
      <c r="BG192" s="206">
        <f>IF(N192="zákl. přenesená",J192,0)</f>
        <v>0</v>
      </c>
      <c r="BH192" s="206">
        <f>IF(N192="sníž. přenesená",J192,0)</f>
        <v>0</v>
      </c>
      <c r="BI192" s="206">
        <f>IF(N192="nulová",J192,0)</f>
        <v>0</v>
      </c>
      <c r="BJ192" s="17" t="s">
        <v>6</v>
      </c>
      <c r="BK192" s="206">
        <f>ROUND(I192*H192,2)</f>
        <v>1</v>
      </c>
      <c r="BL192" s="17" t="s">
        <v>211</v>
      </c>
      <c r="BM192" s="205" t="s">
        <v>1010</v>
      </c>
    </row>
    <row r="193" spans="2:63" s="12" customFormat="1" ht="22.9" customHeight="1">
      <c r="B193" s="179"/>
      <c r="C193" s="180"/>
      <c r="D193" s="181" t="s">
        <v>75</v>
      </c>
      <c r="E193" s="192" t="s">
        <v>1011</v>
      </c>
      <c r="F193" s="192" t="s">
        <v>1012</v>
      </c>
      <c r="G193" s="180"/>
      <c r="H193" s="180"/>
      <c r="I193" s="180"/>
      <c r="J193" s="193">
        <f>BK193</f>
        <v>16750</v>
      </c>
      <c r="K193" s="180"/>
      <c r="L193" s="184"/>
      <c r="M193" s="185"/>
      <c r="N193" s="186"/>
      <c r="O193" s="186"/>
      <c r="P193" s="187">
        <f>SUM(P194:P202)</f>
        <v>0</v>
      </c>
      <c r="Q193" s="186"/>
      <c r="R193" s="187">
        <f>SUM(R194:R202)</f>
        <v>0</v>
      </c>
      <c r="S193" s="186"/>
      <c r="T193" s="188">
        <f>SUM(T194:T202)</f>
        <v>0</v>
      </c>
      <c r="AR193" s="189" t="s">
        <v>173</v>
      </c>
      <c r="AT193" s="190" t="s">
        <v>75</v>
      </c>
      <c r="AU193" s="190" t="s">
        <v>6</v>
      </c>
      <c r="AY193" s="189" t="s">
        <v>166</v>
      </c>
      <c r="BK193" s="191">
        <f>SUM(BK194:BK202)</f>
        <v>16750</v>
      </c>
    </row>
    <row r="194" spans="1:65" s="2" customFormat="1" ht="16.5" customHeight="1">
      <c r="A194" s="31"/>
      <c r="B194" s="32"/>
      <c r="C194" s="194" t="s">
        <v>299</v>
      </c>
      <c r="D194" s="194" t="s">
        <v>169</v>
      </c>
      <c r="E194" s="195" t="s">
        <v>1013</v>
      </c>
      <c r="F194" s="196" t="s">
        <v>1014</v>
      </c>
      <c r="G194" s="197" t="s">
        <v>611</v>
      </c>
      <c r="H194" s="198">
        <v>35</v>
      </c>
      <c r="I194" s="199">
        <v>350</v>
      </c>
      <c r="J194" s="199">
        <f>ROUND(I194*H194,2)</f>
        <v>12250</v>
      </c>
      <c r="K194" s="200"/>
      <c r="L194" s="36"/>
      <c r="M194" s="201" t="s">
        <v>1</v>
      </c>
      <c r="N194" s="202" t="s">
        <v>41</v>
      </c>
      <c r="O194" s="203">
        <v>0</v>
      </c>
      <c r="P194" s="203">
        <f>O194*H194</f>
        <v>0</v>
      </c>
      <c r="Q194" s="203">
        <v>0</v>
      </c>
      <c r="R194" s="203">
        <f>Q194*H194</f>
        <v>0</v>
      </c>
      <c r="S194" s="203">
        <v>0</v>
      </c>
      <c r="T194" s="204">
        <f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205" t="s">
        <v>388</v>
      </c>
      <c r="AT194" s="205" t="s">
        <v>169</v>
      </c>
      <c r="AU194" s="205" t="s">
        <v>84</v>
      </c>
      <c r="AY194" s="17" t="s">
        <v>166</v>
      </c>
      <c r="BE194" s="206">
        <f>IF(N194="základní",J194,0)</f>
        <v>12250</v>
      </c>
      <c r="BF194" s="206">
        <f>IF(N194="snížená",J194,0)</f>
        <v>0</v>
      </c>
      <c r="BG194" s="206">
        <f>IF(N194="zákl. přenesená",J194,0)</f>
        <v>0</v>
      </c>
      <c r="BH194" s="206">
        <f>IF(N194="sníž. přenesená",J194,0)</f>
        <v>0</v>
      </c>
      <c r="BI194" s="206">
        <f>IF(N194="nulová",J194,0)</f>
        <v>0</v>
      </c>
      <c r="BJ194" s="17" t="s">
        <v>6</v>
      </c>
      <c r="BK194" s="206">
        <f>ROUND(I194*H194,2)</f>
        <v>12250</v>
      </c>
      <c r="BL194" s="17" t="s">
        <v>388</v>
      </c>
      <c r="BM194" s="205" t="s">
        <v>1015</v>
      </c>
    </row>
    <row r="195" spans="2:51" s="14" customFormat="1" ht="11.25">
      <c r="B195" s="217"/>
      <c r="C195" s="218"/>
      <c r="D195" s="209" t="s">
        <v>175</v>
      </c>
      <c r="E195" s="219" t="s">
        <v>1</v>
      </c>
      <c r="F195" s="220" t="s">
        <v>369</v>
      </c>
      <c r="G195" s="218"/>
      <c r="H195" s="221">
        <v>35</v>
      </c>
      <c r="I195" s="218"/>
      <c r="J195" s="218"/>
      <c r="K195" s="218"/>
      <c r="L195" s="222"/>
      <c r="M195" s="223"/>
      <c r="N195" s="224"/>
      <c r="O195" s="224"/>
      <c r="P195" s="224"/>
      <c r="Q195" s="224"/>
      <c r="R195" s="224"/>
      <c r="S195" s="224"/>
      <c r="T195" s="225"/>
      <c r="AT195" s="226" t="s">
        <v>175</v>
      </c>
      <c r="AU195" s="226" t="s">
        <v>84</v>
      </c>
      <c r="AV195" s="14" t="s">
        <v>84</v>
      </c>
      <c r="AW195" s="14" t="s">
        <v>32</v>
      </c>
      <c r="AX195" s="14" t="s">
        <v>76</v>
      </c>
      <c r="AY195" s="226" t="s">
        <v>166</v>
      </c>
    </row>
    <row r="196" spans="2:51" s="15" customFormat="1" ht="11.25">
      <c r="B196" s="227"/>
      <c r="C196" s="228"/>
      <c r="D196" s="209" t="s">
        <v>175</v>
      </c>
      <c r="E196" s="229" t="s">
        <v>1</v>
      </c>
      <c r="F196" s="230" t="s">
        <v>178</v>
      </c>
      <c r="G196" s="228"/>
      <c r="H196" s="231">
        <v>35</v>
      </c>
      <c r="I196" s="228"/>
      <c r="J196" s="228"/>
      <c r="K196" s="228"/>
      <c r="L196" s="232"/>
      <c r="M196" s="233"/>
      <c r="N196" s="234"/>
      <c r="O196" s="234"/>
      <c r="P196" s="234"/>
      <c r="Q196" s="234"/>
      <c r="R196" s="234"/>
      <c r="S196" s="234"/>
      <c r="T196" s="235"/>
      <c r="AT196" s="236" t="s">
        <v>175</v>
      </c>
      <c r="AU196" s="236" t="s">
        <v>84</v>
      </c>
      <c r="AV196" s="15" t="s">
        <v>173</v>
      </c>
      <c r="AW196" s="15" t="s">
        <v>4</v>
      </c>
      <c r="AX196" s="15" t="s">
        <v>6</v>
      </c>
      <c r="AY196" s="236" t="s">
        <v>166</v>
      </c>
    </row>
    <row r="197" spans="1:65" s="2" customFormat="1" ht="16.5" customHeight="1">
      <c r="A197" s="31"/>
      <c r="B197" s="32"/>
      <c r="C197" s="194" t="s">
        <v>307</v>
      </c>
      <c r="D197" s="194" t="s">
        <v>169</v>
      </c>
      <c r="E197" s="195" t="s">
        <v>1016</v>
      </c>
      <c r="F197" s="196" t="s">
        <v>1017</v>
      </c>
      <c r="G197" s="197" t="s">
        <v>611</v>
      </c>
      <c r="H197" s="198">
        <v>6</v>
      </c>
      <c r="I197" s="199">
        <v>500</v>
      </c>
      <c r="J197" s="199">
        <f>ROUND(I197*H197,2)</f>
        <v>3000</v>
      </c>
      <c r="K197" s="200"/>
      <c r="L197" s="36"/>
      <c r="M197" s="201" t="s">
        <v>1</v>
      </c>
      <c r="N197" s="202" t="s">
        <v>41</v>
      </c>
      <c r="O197" s="203">
        <v>0</v>
      </c>
      <c r="P197" s="203">
        <f>O197*H197</f>
        <v>0</v>
      </c>
      <c r="Q197" s="203">
        <v>0</v>
      </c>
      <c r="R197" s="203">
        <f>Q197*H197</f>
        <v>0</v>
      </c>
      <c r="S197" s="203">
        <v>0</v>
      </c>
      <c r="T197" s="204">
        <f>S197*H197</f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205" t="s">
        <v>388</v>
      </c>
      <c r="AT197" s="205" t="s">
        <v>169</v>
      </c>
      <c r="AU197" s="205" t="s">
        <v>84</v>
      </c>
      <c r="AY197" s="17" t="s">
        <v>166</v>
      </c>
      <c r="BE197" s="206">
        <f>IF(N197="základní",J197,0)</f>
        <v>3000</v>
      </c>
      <c r="BF197" s="206">
        <f>IF(N197="snížená",J197,0)</f>
        <v>0</v>
      </c>
      <c r="BG197" s="206">
        <f>IF(N197="zákl. přenesená",J197,0)</f>
        <v>0</v>
      </c>
      <c r="BH197" s="206">
        <f>IF(N197="sníž. přenesená",J197,0)</f>
        <v>0</v>
      </c>
      <c r="BI197" s="206">
        <f>IF(N197="nulová",J197,0)</f>
        <v>0</v>
      </c>
      <c r="BJ197" s="17" t="s">
        <v>6</v>
      </c>
      <c r="BK197" s="206">
        <f>ROUND(I197*H197,2)</f>
        <v>3000</v>
      </c>
      <c r="BL197" s="17" t="s">
        <v>388</v>
      </c>
      <c r="BM197" s="205" t="s">
        <v>1018</v>
      </c>
    </row>
    <row r="198" spans="2:51" s="14" customFormat="1" ht="11.25">
      <c r="B198" s="217"/>
      <c r="C198" s="218"/>
      <c r="D198" s="209" t="s">
        <v>175</v>
      </c>
      <c r="E198" s="219" t="s">
        <v>1</v>
      </c>
      <c r="F198" s="220" t="s">
        <v>179</v>
      </c>
      <c r="G198" s="218"/>
      <c r="H198" s="221">
        <v>6</v>
      </c>
      <c r="I198" s="218"/>
      <c r="J198" s="218"/>
      <c r="K198" s="218"/>
      <c r="L198" s="222"/>
      <c r="M198" s="223"/>
      <c r="N198" s="224"/>
      <c r="O198" s="224"/>
      <c r="P198" s="224"/>
      <c r="Q198" s="224"/>
      <c r="R198" s="224"/>
      <c r="S198" s="224"/>
      <c r="T198" s="225"/>
      <c r="AT198" s="226" t="s">
        <v>175</v>
      </c>
      <c r="AU198" s="226" t="s">
        <v>84</v>
      </c>
      <c r="AV198" s="14" t="s">
        <v>84</v>
      </c>
      <c r="AW198" s="14" t="s">
        <v>32</v>
      </c>
      <c r="AX198" s="14" t="s">
        <v>76</v>
      </c>
      <c r="AY198" s="226" t="s">
        <v>166</v>
      </c>
    </row>
    <row r="199" spans="2:51" s="15" customFormat="1" ht="11.25">
      <c r="B199" s="227"/>
      <c r="C199" s="228"/>
      <c r="D199" s="209" t="s">
        <v>175</v>
      </c>
      <c r="E199" s="229" t="s">
        <v>1</v>
      </c>
      <c r="F199" s="230" t="s">
        <v>178</v>
      </c>
      <c r="G199" s="228"/>
      <c r="H199" s="231">
        <v>6</v>
      </c>
      <c r="I199" s="228"/>
      <c r="J199" s="228"/>
      <c r="K199" s="228"/>
      <c r="L199" s="232"/>
      <c r="M199" s="233"/>
      <c r="N199" s="234"/>
      <c r="O199" s="234"/>
      <c r="P199" s="234"/>
      <c r="Q199" s="234"/>
      <c r="R199" s="234"/>
      <c r="S199" s="234"/>
      <c r="T199" s="235"/>
      <c r="AT199" s="236" t="s">
        <v>175</v>
      </c>
      <c r="AU199" s="236" t="s">
        <v>84</v>
      </c>
      <c r="AV199" s="15" t="s">
        <v>173</v>
      </c>
      <c r="AW199" s="15" t="s">
        <v>4</v>
      </c>
      <c r="AX199" s="15" t="s">
        <v>6</v>
      </c>
      <c r="AY199" s="236" t="s">
        <v>166</v>
      </c>
    </row>
    <row r="200" spans="1:65" s="2" customFormat="1" ht="16.5" customHeight="1">
      <c r="A200" s="31"/>
      <c r="B200" s="32"/>
      <c r="C200" s="194" t="s">
        <v>312</v>
      </c>
      <c r="D200" s="194" t="s">
        <v>169</v>
      </c>
      <c r="E200" s="195" t="s">
        <v>1019</v>
      </c>
      <c r="F200" s="196" t="s">
        <v>1020</v>
      </c>
      <c r="G200" s="197" t="s">
        <v>611</v>
      </c>
      <c r="H200" s="198">
        <v>3</v>
      </c>
      <c r="I200" s="199">
        <v>500</v>
      </c>
      <c r="J200" s="199">
        <f>ROUND(I200*H200,2)</f>
        <v>1500</v>
      </c>
      <c r="K200" s="200"/>
      <c r="L200" s="36"/>
      <c r="M200" s="201" t="s">
        <v>1</v>
      </c>
      <c r="N200" s="202" t="s">
        <v>41</v>
      </c>
      <c r="O200" s="203">
        <v>0</v>
      </c>
      <c r="P200" s="203">
        <f>O200*H200</f>
        <v>0</v>
      </c>
      <c r="Q200" s="203">
        <v>0</v>
      </c>
      <c r="R200" s="203">
        <f>Q200*H200</f>
        <v>0</v>
      </c>
      <c r="S200" s="203">
        <v>0</v>
      </c>
      <c r="T200" s="204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205" t="s">
        <v>388</v>
      </c>
      <c r="AT200" s="205" t="s">
        <v>169</v>
      </c>
      <c r="AU200" s="205" t="s">
        <v>84</v>
      </c>
      <c r="AY200" s="17" t="s">
        <v>166</v>
      </c>
      <c r="BE200" s="206">
        <f>IF(N200="základní",J200,0)</f>
        <v>1500</v>
      </c>
      <c r="BF200" s="206">
        <f>IF(N200="snížená",J200,0)</f>
        <v>0</v>
      </c>
      <c r="BG200" s="206">
        <f>IF(N200="zákl. přenesená",J200,0)</f>
        <v>0</v>
      </c>
      <c r="BH200" s="206">
        <f>IF(N200="sníž. přenesená",J200,0)</f>
        <v>0</v>
      </c>
      <c r="BI200" s="206">
        <f>IF(N200="nulová",J200,0)</f>
        <v>0</v>
      </c>
      <c r="BJ200" s="17" t="s">
        <v>6</v>
      </c>
      <c r="BK200" s="206">
        <f>ROUND(I200*H200,2)</f>
        <v>1500</v>
      </c>
      <c r="BL200" s="17" t="s">
        <v>388</v>
      </c>
      <c r="BM200" s="205" t="s">
        <v>1021</v>
      </c>
    </row>
    <row r="201" spans="2:51" s="14" customFormat="1" ht="11.25">
      <c r="B201" s="217"/>
      <c r="C201" s="218"/>
      <c r="D201" s="209" t="s">
        <v>175</v>
      </c>
      <c r="E201" s="219" t="s">
        <v>1</v>
      </c>
      <c r="F201" s="220" t="s">
        <v>167</v>
      </c>
      <c r="G201" s="218"/>
      <c r="H201" s="221">
        <v>3</v>
      </c>
      <c r="I201" s="218"/>
      <c r="J201" s="218"/>
      <c r="K201" s="218"/>
      <c r="L201" s="222"/>
      <c r="M201" s="223"/>
      <c r="N201" s="224"/>
      <c r="O201" s="224"/>
      <c r="P201" s="224"/>
      <c r="Q201" s="224"/>
      <c r="R201" s="224"/>
      <c r="S201" s="224"/>
      <c r="T201" s="225"/>
      <c r="AT201" s="226" t="s">
        <v>175</v>
      </c>
      <c r="AU201" s="226" t="s">
        <v>84</v>
      </c>
      <c r="AV201" s="14" t="s">
        <v>84</v>
      </c>
      <c r="AW201" s="14" t="s">
        <v>32</v>
      </c>
      <c r="AX201" s="14" t="s">
        <v>76</v>
      </c>
      <c r="AY201" s="226" t="s">
        <v>166</v>
      </c>
    </row>
    <row r="202" spans="2:51" s="15" customFormat="1" ht="11.25">
      <c r="B202" s="227"/>
      <c r="C202" s="228"/>
      <c r="D202" s="209" t="s">
        <v>175</v>
      </c>
      <c r="E202" s="229" t="s">
        <v>1</v>
      </c>
      <c r="F202" s="230" t="s">
        <v>178</v>
      </c>
      <c r="G202" s="228"/>
      <c r="H202" s="231">
        <v>3</v>
      </c>
      <c r="I202" s="228"/>
      <c r="J202" s="228"/>
      <c r="K202" s="228"/>
      <c r="L202" s="232"/>
      <c r="M202" s="251"/>
      <c r="N202" s="252"/>
      <c r="O202" s="252"/>
      <c r="P202" s="252"/>
      <c r="Q202" s="252"/>
      <c r="R202" s="252"/>
      <c r="S202" s="252"/>
      <c r="T202" s="253"/>
      <c r="AT202" s="236" t="s">
        <v>175</v>
      </c>
      <c r="AU202" s="236" t="s">
        <v>84</v>
      </c>
      <c r="AV202" s="15" t="s">
        <v>173</v>
      </c>
      <c r="AW202" s="15" t="s">
        <v>4</v>
      </c>
      <c r="AX202" s="15" t="s">
        <v>6</v>
      </c>
      <c r="AY202" s="236" t="s">
        <v>166</v>
      </c>
    </row>
    <row r="203" spans="1:31" s="2" customFormat="1" ht="6.95" customHeight="1">
      <c r="A203" s="31"/>
      <c r="B203" s="51"/>
      <c r="C203" s="52"/>
      <c r="D203" s="52"/>
      <c r="E203" s="52"/>
      <c r="F203" s="52"/>
      <c r="G203" s="52"/>
      <c r="H203" s="52"/>
      <c r="I203" s="52"/>
      <c r="J203" s="52"/>
      <c r="K203" s="52"/>
      <c r="L203" s="36"/>
      <c r="M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</row>
  </sheetData>
  <sheetProtection algorithmName="SHA-512" hashValue="1Nf/zCKAogJa3cCmmEONPXZwjfrRi4X9rSe7TSoMoUTIA/b+btU84ypVN3LFJ0lwU4Neo/J1oNO1wtjtFZCP0A==" saltValue="LCpfPhhqK4b36TtgCK/GfKmXut+FxtuKiTAPPqiZao03fGUh1aUDnUyYL4PrussH2nNjAmvkYveB6xNDgVmVPw==" spinCount="100000" sheet="1" objects="1" scenarios="1" formatColumns="0" formatRows="0" autoFilter="0"/>
  <autoFilter ref="C128:K202"/>
  <mergeCells count="11">
    <mergeCell ref="L2:V2"/>
    <mergeCell ref="E87:H87"/>
    <mergeCell ref="E89:H89"/>
    <mergeCell ref="E117:H117"/>
    <mergeCell ref="E119:H119"/>
    <mergeCell ref="E121:H121"/>
    <mergeCell ref="E7:H7"/>
    <mergeCell ref="E9:H9"/>
    <mergeCell ref="E11:H11"/>
    <mergeCell ref="E29:H29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2"/>
    </row>
    <row r="2" spans="12:46" s="1" customFormat="1" ht="36.95" customHeight="1"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AT2" s="17" t="s">
        <v>104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20"/>
      <c r="AT3" s="17" t="s">
        <v>84</v>
      </c>
    </row>
    <row r="4" spans="2:46" s="1" customFormat="1" ht="24.95" customHeight="1">
      <c r="B4" s="20"/>
      <c r="D4" s="114" t="s">
        <v>118</v>
      </c>
      <c r="L4" s="20"/>
      <c r="M4" s="115" t="s">
        <v>11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6" t="s">
        <v>15</v>
      </c>
      <c r="L6" s="20"/>
    </row>
    <row r="7" spans="2:12" s="1" customFormat="1" ht="16.5" customHeight="1">
      <c r="B7" s="20"/>
      <c r="E7" s="294" t="str">
        <f>'Rekapitulace stavby'!K6</f>
        <v>Nemocnice Cheb, 2 izolační boxy v oddělení JIP Interna</v>
      </c>
      <c r="F7" s="295"/>
      <c r="G7" s="295"/>
      <c r="H7" s="295"/>
      <c r="L7" s="20"/>
    </row>
    <row r="8" spans="2:12" s="1" customFormat="1" ht="12" customHeight="1">
      <c r="B8" s="20"/>
      <c r="D8" s="116" t="s">
        <v>119</v>
      </c>
      <c r="L8" s="20"/>
    </row>
    <row r="9" spans="1:31" s="2" customFormat="1" ht="16.5" customHeight="1">
      <c r="A9" s="31"/>
      <c r="B9" s="36"/>
      <c r="C9" s="31"/>
      <c r="D9" s="31"/>
      <c r="E9" s="294" t="s">
        <v>120</v>
      </c>
      <c r="F9" s="296"/>
      <c r="G9" s="296"/>
      <c r="H9" s="296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16" t="s">
        <v>121</v>
      </c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6.5" customHeight="1">
      <c r="A11" s="31"/>
      <c r="B11" s="36"/>
      <c r="C11" s="31"/>
      <c r="D11" s="31"/>
      <c r="E11" s="297" t="s">
        <v>1022</v>
      </c>
      <c r="F11" s="296"/>
      <c r="G11" s="296"/>
      <c r="H11" s="296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1.25">
      <c r="A12" s="31"/>
      <c r="B12" s="36"/>
      <c r="C12" s="31"/>
      <c r="D12" s="31"/>
      <c r="E12" s="31"/>
      <c r="F12" s="31"/>
      <c r="G12" s="31"/>
      <c r="H12" s="31"/>
      <c r="I12" s="31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2" customHeight="1">
      <c r="A13" s="31"/>
      <c r="B13" s="36"/>
      <c r="C13" s="31"/>
      <c r="D13" s="116" t="s">
        <v>17</v>
      </c>
      <c r="E13" s="31"/>
      <c r="F13" s="107" t="s">
        <v>1</v>
      </c>
      <c r="G13" s="31"/>
      <c r="H13" s="31"/>
      <c r="I13" s="116" t="s">
        <v>18</v>
      </c>
      <c r="J13" s="107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16" t="s">
        <v>19</v>
      </c>
      <c r="E14" s="31"/>
      <c r="F14" s="107" t="s">
        <v>14</v>
      </c>
      <c r="G14" s="31"/>
      <c r="H14" s="31"/>
      <c r="I14" s="116" t="s">
        <v>20</v>
      </c>
      <c r="J14" s="117" t="str">
        <f>'Rekapitulace stavby'!AN8</f>
        <v>29. 3. 2021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0.9" customHeight="1">
      <c r="A15" s="31"/>
      <c r="B15" s="36"/>
      <c r="C15" s="31"/>
      <c r="D15" s="31"/>
      <c r="E15" s="31"/>
      <c r="F15" s="31"/>
      <c r="G15" s="31"/>
      <c r="H15" s="31"/>
      <c r="I15" s="31"/>
      <c r="J15" s="31"/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2" customHeight="1">
      <c r="A16" s="31"/>
      <c r="B16" s="36"/>
      <c r="C16" s="31"/>
      <c r="D16" s="116" t="s">
        <v>22</v>
      </c>
      <c r="E16" s="31"/>
      <c r="F16" s="31"/>
      <c r="G16" s="31"/>
      <c r="H16" s="31"/>
      <c r="I16" s="116" t="s">
        <v>23</v>
      </c>
      <c r="J16" s="107" t="s">
        <v>1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">
        <v>24</v>
      </c>
      <c r="F17" s="31"/>
      <c r="G17" s="31"/>
      <c r="H17" s="31"/>
      <c r="I17" s="116" t="s">
        <v>25</v>
      </c>
      <c r="J17" s="107" t="s">
        <v>1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31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6" t="s">
        <v>26</v>
      </c>
      <c r="E19" s="31"/>
      <c r="F19" s="31"/>
      <c r="G19" s="31"/>
      <c r="H19" s="31"/>
      <c r="I19" s="116" t="s">
        <v>23</v>
      </c>
      <c r="J19" s="107" t="s">
        <v>27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107" t="s">
        <v>28</v>
      </c>
      <c r="F20" s="31"/>
      <c r="G20" s="31"/>
      <c r="H20" s="31"/>
      <c r="I20" s="116" t="s">
        <v>25</v>
      </c>
      <c r="J20" s="107" t="s">
        <v>29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31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6" t="s">
        <v>30</v>
      </c>
      <c r="E22" s="31"/>
      <c r="F22" s="31"/>
      <c r="G22" s="31"/>
      <c r="H22" s="31"/>
      <c r="I22" s="116" t="s">
        <v>23</v>
      </c>
      <c r="J22" s="107" t="s">
        <v>1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">
        <v>31</v>
      </c>
      <c r="F23" s="31"/>
      <c r="G23" s="31"/>
      <c r="H23" s="31"/>
      <c r="I23" s="116" t="s">
        <v>25</v>
      </c>
      <c r="J23" s="107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6" t="s">
        <v>33</v>
      </c>
      <c r="E25" s="31"/>
      <c r="F25" s="31"/>
      <c r="G25" s="31"/>
      <c r="H25" s="31"/>
      <c r="I25" s="116" t="s">
        <v>23</v>
      </c>
      <c r="J25" s="107" t="s">
        <v>1</v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">
        <v>1023</v>
      </c>
      <c r="F26" s="31"/>
      <c r="G26" s="31"/>
      <c r="H26" s="31"/>
      <c r="I26" s="116" t="s">
        <v>25</v>
      </c>
      <c r="J26" s="107" t="s">
        <v>1</v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31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6" t="s">
        <v>35</v>
      </c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18"/>
      <c r="B29" s="119"/>
      <c r="C29" s="118"/>
      <c r="D29" s="118"/>
      <c r="E29" s="298" t="s">
        <v>1</v>
      </c>
      <c r="F29" s="298"/>
      <c r="G29" s="298"/>
      <c r="H29" s="298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31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1"/>
      <c r="E31" s="121"/>
      <c r="F31" s="121"/>
      <c r="G31" s="121"/>
      <c r="H31" s="121"/>
      <c r="I31" s="121"/>
      <c r="J31" s="121"/>
      <c r="K31" s="12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107" t="s">
        <v>123</v>
      </c>
      <c r="E32" s="31"/>
      <c r="F32" s="31"/>
      <c r="G32" s="31"/>
      <c r="H32" s="31"/>
      <c r="I32" s="31"/>
      <c r="J32" s="122">
        <f>J98</f>
        <v>213577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3" t="s">
        <v>124</v>
      </c>
      <c r="E33" s="31"/>
      <c r="F33" s="31"/>
      <c r="G33" s="31"/>
      <c r="H33" s="31"/>
      <c r="I33" s="31"/>
      <c r="J33" s="122">
        <f>J120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25.35" customHeight="1">
      <c r="A34" s="31"/>
      <c r="B34" s="36"/>
      <c r="C34" s="31"/>
      <c r="D34" s="124" t="s">
        <v>36</v>
      </c>
      <c r="E34" s="31"/>
      <c r="F34" s="31"/>
      <c r="G34" s="31"/>
      <c r="H34" s="31"/>
      <c r="I34" s="31"/>
      <c r="J34" s="125">
        <f>ROUND(J32+J33,2)</f>
        <v>213577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6.95" customHeight="1">
      <c r="A35" s="31"/>
      <c r="B35" s="36"/>
      <c r="C35" s="31"/>
      <c r="D35" s="121"/>
      <c r="E35" s="121"/>
      <c r="F35" s="121"/>
      <c r="G35" s="121"/>
      <c r="H35" s="121"/>
      <c r="I35" s="121"/>
      <c r="J35" s="121"/>
      <c r="K35" s="12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31"/>
      <c r="F36" s="126" t="s">
        <v>38</v>
      </c>
      <c r="G36" s="31"/>
      <c r="H36" s="31"/>
      <c r="I36" s="126" t="s">
        <v>37</v>
      </c>
      <c r="J36" s="126" t="s">
        <v>39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>
      <c r="A37" s="31"/>
      <c r="B37" s="36"/>
      <c r="C37" s="31"/>
      <c r="D37" s="127" t="s">
        <v>40</v>
      </c>
      <c r="E37" s="116" t="s">
        <v>41</v>
      </c>
      <c r="F37" s="128">
        <f>ROUND((SUM(BE120:BE121)+SUM(BE143:BE216)),2)</f>
        <v>213577</v>
      </c>
      <c r="G37" s="31"/>
      <c r="H37" s="31"/>
      <c r="I37" s="129">
        <v>0.21</v>
      </c>
      <c r="J37" s="128">
        <f>ROUND(((SUM(BE120:BE121)+SUM(BE143:BE216))*I37),2)</f>
        <v>44851.17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6"/>
      <c r="C38" s="31"/>
      <c r="D38" s="31"/>
      <c r="E38" s="116" t="s">
        <v>42</v>
      </c>
      <c r="F38" s="128">
        <f>ROUND((SUM(BF120:BF121)+SUM(BF143:BF216)),2)</f>
        <v>0</v>
      </c>
      <c r="G38" s="31"/>
      <c r="H38" s="31"/>
      <c r="I38" s="129">
        <v>0.15</v>
      </c>
      <c r="J38" s="128">
        <f>ROUND(((SUM(BF120:BF121)+SUM(BF143:BF216))*I38),2)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customHeight="1" hidden="1">
      <c r="A39" s="31"/>
      <c r="B39" s="36"/>
      <c r="C39" s="31"/>
      <c r="D39" s="31"/>
      <c r="E39" s="116" t="s">
        <v>43</v>
      </c>
      <c r="F39" s="128">
        <f>ROUND((SUM(BG120:BG121)+SUM(BG143:BG216)),2)</f>
        <v>0</v>
      </c>
      <c r="G39" s="31"/>
      <c r="H39" s="31"/>
      <c r="I39" s="129">
        <v>0.21</v>
      </c>
      <c r="J39" s="128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 hidden="1">
      <c r="A40" s="31"/>
      <c r="B40" s="36"/>
      <c r="C40" s="31"/>
      <c r="D40" s="31"/>
      <c r="E40" s="116" t="s">
        <v>44</v>
      </c>
      <c r="F40" s="128">
        <f>ROUND((SUM(BH120:BH121)+SUM(BH143:BH216)),2)</f>
        <v>0</v>
      </c>
      <c r="G40" s="31"/>
      <c r="H40" s="31"/>
      <c r="I40" s="129">
        <v>0.15</v>
      </c>
      <c r="J40" s="128">
        <f>0</f>
        <v>0</v>
      </c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14.45" customHeight="1" hidden="1">
      <c r="A41" s="31"/>
      <c r="B41" s="36"/>
      <c r="C41" s="31"/>
      <c r="D41" s="31"/>
      <c r="E41" s="116" t="s">
        <v>45</v>
      </c>
      <c r="F41" s="128">
        <f>ROUND((SUM(BI120:BI121)+SUM(BI143:BI216)),2)</f>
        <v>0</v>
      </c>
      <c r="G41" s="31"/>
      <c r="H41" s="31"/>
      <c r="I41" s="129">
        <v>0</v>
      </c>
      <c r="J41" s="128">
        <f>0</f>
        <v>0</v>
      </c>
      <c r="K41" s="31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6.95" customHeight="1">
      <c r="A42" s="31"/>
      <c r="B42" s="36"/>
      <c r="C42" s="31"/>
      <c r="D42" s="31"/>
      <c r="E42" s="31"/>
      <c r="F42" s="31"/>
      <c r="G42" s="31"/>
      <c r="H42" s="31"/>
      <c r="I42" s="31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2" customFormat="1" ht="25.35" customHeight="1">
      <c r="A43" s="31"/>
      <c r="B43" s="36"/>
      <c r="C43" s="130"/>
      <c r="D43" s="131" t="s">
        <v>46</v>
      </c>
      <c r="E43" s="132"/>
      <c r="F43" s="132"/>
      <c r="G43" s="133" t="s">
        <v>47</v>
      </c>
      <c r="H43" s="134" t="s">
        <v>48</v>
      </c>
      <c r="I43" s="132"/>
      <c r="J43" s="135">
        <f>SUM(J34:J41)</f>
        <v>258428.16999999998</v>
      </c>
      <c r="K43" s="136"/>
      <c r="L43" s="48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s="2" customFormat="1" ht="14.45" customHeight="1">
      <c r="A44" s="31"/>
      <c r="B44" s="36"/>
      <c r="C44" s="31"/>
      <c r="D44" s="31"/>
      <c r="E44" s="31"/>
      <c r="F44" s="31"/>
      <c r="G44" s="31"/>
      <c r="H44" s="31"/>
      <c r="I44" s="31"/>
      <c r="J44" s="31"/>
      <c r="K44" s="31"/>
      <c r="L44" s="48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8"/>
      <c r="D50" s="137" t="s">
        <v>49</v>
      </c>
      <c r="E50" s="138"/>
      <c r="F50" s="138"/>
      <c r="G50" s="137" t="s">
        <v>50</v>
      </c>
      <c r="H50" s="138"/>
      <c r="I50" s="138"/>
      <c r="J50" s="138"/>
      <c r="K50" s="138"/>
      <c r="L50" s="4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1"/>
      <c r="B61" s="36"/>
      <c r="C61" s="31"/>
      <c r="D61" s="139" t="s">
        <v>51</v>
      </c>
      <c r="E61" s="140"/>
      <c r="F61" s="141" t="s">
        <v>52</v>
      </c>
      <c r="G61" s="139" t="s">
        <v>51</v>
      </c>
      <c r="H61" s="140"/>
      <c r="I61" s="140"/>
      <c r="J61" s="142" t="s">
        <v>52</v>
      </c>
      <c r="K61" s="140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1"/>
      <c r="B65" s="36"/>
      <c r="C65" s="31"/>
      <c r="D65" s="137" t="s">
        <v>53</v>
      </c>
      <c r="E65" s="143"/>
      <c r="F65" s="143"/>
      <c r="G65" s="137" t="s">
        <v>54</v>
      </c>
      <c r="H65" s="143"/>
      <c r="I65" s="143"/>
      <c r="J65" s="143"/>
      <c r="K65" s="143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1"/>
      <c r="B76" s="36"/>
      <c r="C76" s="31"/>
      <c r="D76" s="139" t="s">
        <v>51</v>
      </c>
      <c r="E76" s="140"/>
      <c r="F76" s="141" t="s">
        <v>52</v>
      </c>
      <c r="G76" s="139" t="s">
        <v>51</v>
      </c>
      <c r="H76" s="140"/>
      <c r="I76" s="140"/>
      <c r="J76" s="142" t="s">
        <v>52</v>
      </c>
      <c r="K76" s="140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3" t="s">
        <v>125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99" t="str">
        <f>E7</f>
        <v>Nemocnice Cheb, 2 izolační boxy v oddělení JIP Interna</v>
      </c>
      <c r="F85" s="300"/>
      <c r="G85" s="300"/>
      <c r="H85" s="300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2:12" s="1" customFormat="1" ht="12" customHeight="1">
      <c r="B86" s="21"/>
      <c r="C86" s="28" t="s">
        <v>119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1"/>
      <c r="B87" s="32"/>
      <c r="C87" s="33"/>
      <c r="D87" s="33"/>
      <c r="E87" s="299" t="s">
        <v>120</v>
      </c>
      <c r="F87" s="301"/>
      <c r="G87" s="301"/>
      <c r="H87" s="301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8" t="s">
        <v>121</v>
      </c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59" t="str">
        <f>E11</f>
        <v>D1_01_4g - Silnoproudá elektrotechnika</v>
      </c>
      <c r="F89" s="301"/>
      <c r="G89" s="301"/>
      <c r="H89" s="301"/>
      <c r="I89" s="33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8" t="s">
        <v>19</v>
      </c>
      <c r="D91" s="33"/>
      <c r="E91" s="33"/>
      <c r="F91" s="26" t="str">
        <f>F14</f>
        <v>Cheb</v>
      </c>
      <c r="G91" s="33"/>
      <c r="H91" s="33"/>
      <c r="I91" s="28" t="s">
        <v>20</v>
      </c>
      <c r="J91" s="63" t="str">
        <f>IF(J14="","",J14)</f>
        <v>29. 3. 2021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25.7" customHeight="1">
      <c r="A93" s="31"/>
      <c r="B93" s="32"/>
      <c r="C93" s="28" t="s">
        <v>22</v>
      </c>
      <c r="D93" s="33"/>
      <c r="E93" s="33"/>
      <c r="F93" s="26" t="str">
        <f>E17</f>
        <v>Karlovarská krajská nemocnice a.s.</v>
      </c>
      <c r="G93" s="33"/>
      <c r="H93" s="33"/>
      <c r="I93" s="28" t="s">
        <v>30</v>
      </c>
      <c r="J93" s="29" t="str">
        <f>E23</f>
        <v>Penta Projekt s.r.o., Mrštíkova 12, Jihlava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8" t="s">
        <v>26</v>
      </c>
      <c r="D94" s="33"/>
      <c r="E94" s="33"/>
      <c r="F94" s="26" t="str">
        <f>IF(E20="","",E20)</f>
        <v>STASKO plus,spol. s r.o.,Rolavská 10,K.Vary</v>
      </c>
      <c r="G94" s="33"/>
      <c r="H94" s="33"/>
      <c r="I94" s="28" t="s">
        <v>33</v>
      </c>
      <c r="J94" s="29" t="str">
        <f>E26</f>
        <v>Bc. Skůra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48" t="s">
        <v>126</v>
      </c>
      <c r="D96" s="149"/>
      <c r="E96" s="149"/>
      <c r="F96" s="149"/>
      <c r="G96" s="149"/>
      <c r="H96" s="149"/>
      <c r="I96" s="149"/>
      <c r="J96" s="150" t="s">
        <v>127</v>
      </c>
      <c r="K96" s="149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31" s="2" customFormat="1" ht="10.35" customHeight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51" t="s">
        <v>128</v>
      </c>
      <c r="D98" s="33"/>
      <c r="E98" s="33"/>
      <c r="F98" s="33"/>
      <c r="G98" s="33"/>
      <c r="H98" s="33"/>
      <c r="I98" s="33"/>
      <c r="J98" s="81">
        <f>J143</f>
        <v>213577</v>
      </c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7" t="s">
        <v>129</v>
      </c>
    </row>
    <row r="99" spans="2:12" s="9" customFormat="1" ht="24.95" customHeight="1">
      <c r="B99" s="152"/>
      <c r="C99" s="153"/>
      <c r="D99" s="154" t="s">
        <v>1024</v>
      </c>
      <c r="E99" s="155"/>
      <c r="F99" s="155"/>
      <c r="G99" s="155"/>
      <c r="H99" s="155"/>
      <c r="I99" s="155"/>
      <c r="J99" s="156">
        <f>J144</f>
        <v>10990</v>
      </c>
      <c r="K99" s="153"/>
      <c r="L99" s="157"/>
    </row>
    <row r="100" spans="2:12" s="10" customFormat="1" ht="19.9" customHeight="1">
      <c r="B100" s="158"/>
      <c r="C100" s="101"/>
      <c r="D100" s="159" t="s">
        <v>1025</v>
      </c>
      <c r="E100" s="160"/>
      <c r="F100" s="160"/>
      <c r="G100" s="160"/>
      <c r="H100" s="160"/>
      <c r="I100" s="160"/>
      <c r="J100" s="161">
        <f>J145</f>
        <v>770</v>
      </c>
      <c r="K100" s="101"/>
      <c r="L100" s="162"/>
    </row>
    <row r="101" spans="2:12" s="10" customFormat="1" ht="19.9" customHeight="1">
      <c r="B101" s="158"/>
      <c r="C101" s="101"/>
      <c r="D101" s="159" t="s">
        <v>1026</v>
      </c>
      <c r="E101" s="160"/>
      <c r="F101" s="160"/>
      <c r="G101" s="160"/>
      <c r="H101" s="160"/>
      <c r="I101" s="160"/>
      <c r="J101" s="161">
        <f>J147</f>
        <v>3870</v>
      </c>
      <c r="K101" s="101"/>
      <c r="L101" s="162"/>
    </row>
    <row r="102" spans="2:12" s="10" customFormat="1" ht="19.9" customHeight="1">
      <c r="B102" s="158"/>
      <c r="C102" s="101"/>
      <c r="D102" s="159" t="s">
        <v>1027</v>
      </c>
      <c r="E102" s="160"/>
      <c r="F102" s="160"/>
      <c r="G102" s="160"/>
      <c r="H102" s="160"/>
      <c r="I102" s="160"/>
      <c r="J102" s="161">
        <f>J150</f>
        <v>3850</v>
      </c>
      <c r="K102" s="101"/>
      <c r="L102" s="162"/>
    </row>
    <row r="103" spans="2:12" s="10" customFormat="1" ht="19.9" customHeight="1">
      <c r="B103" s="158"/>
      <c r="C103" s="101"/>
      <c r="D103" s="159" t="s">
        <v>1028</v>
      </c>
      <c r="E103" s="160"/>
      <c r="F103" s="160"/>
      <c r="G103" s="160"/>
      <c r="H103" s="160"/>
      <c r="I103" s="160"/>
      <c r="J103" s="161">
        <f>J154</f>
        <v>2500</v>
      </c>
      <c r="K103" s="101"/>
      <c r="L103" s="162"/>
    </row>
    <row r="104" spans="2:12" s="9" customFormat="1" ht="24.95" customHeight="1">
      <c r="B104" s="152"/>
      <c r="C104" s="153"/>
      <c r="D104" s="154" t="s">
        <v>1029</v>
      </c>
      <c r="E104" s="155"/>
      <c r="F104" s="155"/>
      <c r="G104" s="155"/>
      <c r="H104" s="155"/>
      <c r="I104" s="155"/>
      <c r="J104" s="156">
        <f>J156</f>
        <v>202587</v>
      </c>
      <c r="K104" s="153"/>
      <c r="L104" s="157"/>
    </row>
    <row r="105" spans="2:12" s="10" customFormat="1" ht="19.9" customHeight="1">
      <c r="B105" s="158"/>
      <c r="C105" s="101"/>
      <c r="D105" s="159" t="s">
        <v>1030</v>
      </c>
      <c r="E105" s="160"/>
      <c r="F105" s="160"/>
      <c r="G105" s="160"/>
      <c r="H105" s="160"/>
      <c r="I105" s="160"/>
      <c r="J105" s="161">
        <f>J157</f>
        <v>202587</v>
      </c>
      <c r="K105" s="101"/>
      <c r="L105" s="162"/>
    </row>
    <row r="106" spans="2:12" s="10" customFormat="1" ht="14.85" customHeight="1">
      <c r="B106" s="158"/>
      <c r="C106" s="101"/>
      <c r="D106" s="159" t="s">
        <v>1031</v>
      </c>
      <c r="E106" s="160"/>
      <c r="F106" s="160"/>
      <c r="G106" s="160"/>
      <c r="H106" s="160"/>
      <c r="I106" s="160"/>
      <c r="J106" s="161">
        <f>J158</f>
        <v>16500</v>
      </c>
      <c r="K106" s="101"/>
      <c r="L106" s="162"/>
    </row>
    <row r="107" spans="2:12" s="10" customFormat="1" ht="14.85" customHeight="1">
      <c r="B107" s="158"/>
      <c r="C107" s="101"/>
      <c r="D107" s="159" t="s">
        <v>1032</v>
      </c>
      <c r="E107" s="160"/>
      <c r="F107" s="160"/>
      <c r="G107" s="160"/>
      <c r="H107" s="160"/>
      <c r="I107" s="160"/>
      <c r="J107" s="161">
        <f>J160</f>
        <v>33000</v>
      </c>
      <c r="K107" s="101"/>
      <c r="L107" s="162"/>
    </row>
    <row r="108" spans="2:12" s="10" customFormat="1" ht="14.85" customHeight="1">
      <c r="B108" s="158"/>
      <c r="C108" s="101"/>
      <c r="D108" s="159" t="s">
        <v>1033</v>
      </c>
      <c r="E108" s="160"/>
      <c r="F108" s="160"/>
      <c r="G108" s="160"/>
      <c r="H108" s="160"/>
      <c r="I108" s="160"/>
      <c r="J108" s="161">
        <f>J162</f>
        <v>11220</v>
      </c>
      <c r="K108" s="101"/>
      <c r="L108" s="162"/>
    </row>
    <row r="109" spans="2:12" s="10" customFormat="1" ht="14.85" customHeight="1">
      <c r="B109" s="158"/>
      <c r="C109" s="101"/>
      <c r="D109" s="159" t="s">
        <v>1034</v>
      </c>
      <c r="E109" s="160"/>
      <c r="F109" s="160"/>
      <c r="G109" s="160"/>
      <c r="H109" s="160"/>
      <c r="I109" s="160"/>
      <c r="J109" s="161">
        <f>J165</f>
        <v>4220</v>
      </c>
      <c r="K109" s="101"/>
      <c r="L109" s="162"/>
    </row>
    <row r="110" spans="2:12" s="10" customFormat="1" ht="14.85" customHeight="1">
      <c r="B110" s="158"/>
      <c r="C110" s="101"/>
      <c r="D110" s="159" t="s">
        <v>1035</v>
      </c>
      <c r="E110" s="160"/>
      <c r="F110" s="160"/>
      <c r="G110" s="160"/>
      <c r="H110" s="160"/>
      <c r="I110" s="160"/>
      <c r="J110" s="161">
        <f>J168</f>
        <v>9876</v>
      </c>
      <c r="K110" s="101"/>
      <c r="L110" s="162"/>
    </row>
    <row r="111" spans="2:12" s="10" customFormat="1" ht="14.85" customHeight="1">
      <c r="B111" s="158"/>
      <c r="C111" s="101"/>
      <c r="D111" s="159" t="s">
        <v>1036</v>
      </c>
      <c r="E111" s="160"/>
      <c r="F111" s="160"/>
      <c r="G111" s="160"/>
      <c r="H111" s="160"/>
      <c r="I111" s="160"/>
      <c r="J111" s="161">
        <f>J181</f>
        <v>2170</v>
      </c>
      <c r="K111" s="101"/>
      <c r="L111" s="162"/>
    </row>
    <row r="112" spans="2:12" s="10" customFormat="1" ht="14.85" customHeight="1">
      <c r="B112" s="158"/>
      <c r="C112" s="101"/>
      <c r="D112" s="159" t="s">
        <v>1037</v>
      </c>
      <c r="E112" s="160"/>
      <c r="F112" s="160"/>
      <c r="G112" s="160"/>
      <c r="H112" s="160"/>
      <c r="I112" s="160"/>
      <c r="J112" s="161">
        <f>J185</f>
        <v>59460</v>
      </c>
      <c r="K112" s="101"/>
      <c r="L112" s="162"/>
    </row>
    <row r="113" spans="2:12" s="10" customFormat="1" ht="14.85" customHeight="1">
      <c r="B113" s="158"/>
      <c r="C113" s="101"/>
      <c r="D113" s="159" t="s">
        <v>1038</v>
      </c>
      <c r="E113" s="160"/>
      <c r="F113" s="160"/>
      <c r="G113" s="160"/>
      <c r="H113" s="160"/>
      <c r="I113" s="160"/>
      <c r="J113" s="161">
        <f>J197</f>
        <v>44210</v>
      </c>
      <c r="K113" s="101"/>
      <c r="L113" s="162"/>
    </row>
    <row r="114" spans="2:12" s="10" customFormat="1" ht="14.85" customHeight="1">
      <c r="B114" s="158"/>
      <c r="C114" s="101"/>
      <c r="D114" s="159" t="s">
        <v>1039</v>
      </c>
      <c r="E114" s="160"/>
      <c r="F114" s="160"/>
      <c r="G114" s="160"/>
      <c r="H114" s="160"/>
      <c r="I114" s="160"/>
      <c r="J114" s="161">
        <f>J201</f>
        <v>6795</v>
      </c>
      <c r="K114" s="101"/>
      <c r="L114" s="162"/>
    </row>
    <row r="115" spans="2:12" s="10" customFormat="1" ht="14.85" customHeight="1">
      <c r="B115" s="158"/>
      <c r="C115" s="101"/>
      <c r="D115" s="159" t="s">
        <v>1040</v>
      </c>
      <c r="E115" s="160"/>
      <c r="F115" s="160"/>
      <c r="G115" s="160"/>
      <c r="H115" s="160"/>
      <c r="I115" s="160"/>
      <c r="J115" s="161">
        <f>J209</f>
        <v>6136</v>
      </c>
      <c r="K115" s="101"/>
      <c r="L115" s="162"/>
    </row>
    <row r="116" spans="2:12" s="10" customFormat="1" ht="14.85" customHeight="1">
      <c r="B116" s="158"/>
      <c r="C116" s="101"/>
      <c r="D116" s="159" t="s">
        <v>1041</v>
      </c>
      <c r="E116" s="160"/>
      <c r="F116" s="160"/>
      <c r="G116" s="160"/>
      <c r="H116" s="160"/>
      <c r="I116" s="160"/>
      <c r="J116" s="161">
        <f>J213</f>
        <v>4500</v>
      </c>
      <c r="K116" s="101"/>
      <c r="L116" s="162"/>
    </row>
    <row r="117" spans="2:12" s="10" customFormat="1" ht="14.85" customHeight="1">
      <c r="B117" s="158"/>
      <c r="C117" s="101"/>
      <c r="D117" s="159" t="s">
        <v>1042</v>
      </c>
      <c r="E117" s="160"/>
      <c r="F117" s="160"/>
      <c r="G117" s="160"/>
      <c r="H117" s="160"/>
      <c r="I117" s="160"/>
      <c r="J117" s="161">
        <f>J215</f>
        <v>4500</v>
      </c>
      <c r="K117" s="101"/>
      <c r="L117" s="162"/>
    </row>
    <row r="118" spans="1:31" s="2" customFormat="1" ht="21.7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6.95" customHeight="1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29.25" customHeight="1">
      <c r="A120" s="31"/>
      <c r="B120" s="32"/>
      <c r="C120" s="151" t="s">
        <v>149</v>
      </c>
      <c r="D120" s="33"/>
      <c r="E120" s="33"/>
      <c r="F120" s="33"/>
      <c r="G120" s="33"/>
      <c r="H120" s="33"/>
      <c r="I120" s="33"/>
      <c r="J120" s="163">
        <v>0</v>
      </c>
      <c r="K120" s="33"/>
      <c r="L120" s="48"/>
      <c r="N120" s="164" t="s">
        <v>40</v>
      </c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8" customHeight="1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29.25" customHeight="1">
      <c r="A122" s="31"/>
      <c r="B122" s="32"/>
      <c r="C122" s="165" t="s">
        <v>150</v>
      </c>
      <c r="D122" s="149"/>
      <c r="E122" s="149"/>
      <c r="F122" s="149"/>
      <c r="G122" s="149"/>
      <c r="H122" s="149"/>
      <c r="I122" s="149"/>
      <c r="J122" s="166">
        <f>ROUND(J98+J120,2)</f>
        <v>213577</v>
      </c>
      <c r="K122" s="149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6.95" customHeight="1">
      <c r="A123" s="31"/>
      <c r="B123" s="51"/>
      <c r="C123" s="52"/>
      <c r="D123" s="52"/>
      <c r="E123" s="52"/>
      <c r="F123" s="52"/>
      <c r="G123" s="52"/>
      <c r="H123" s="52"/>
      <c r="I123" s="52"/>
      <c r="J123" s="52"/>
      <c r="K123" s="52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7" spans="1:31" s="2" customFormat="1" ht="6.95" customHeight="1">
      <c r="A127" s="31"/>
      <c r="B127" s="53"/>
      <c r="C127" s="54"/>
      <c r="D127" s="54"/>
      <c r="E127" s="54"/>
      <c r="F127" s="54"/>
      <c r="G127" s="54"/>
      <c r="H127" s="54"/>
      <c r="I127" s="54"/>
      <c r="J127" s="54"/>
      <c r="K127" s="54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24.95" customHeight="1">
      <c r="A128" s="31"/>
      <c r="B128" s="32"/>
      <c r="C128" s="23" t="s">
        <v>151</v>
      </c>
      <c r="D128" s="33"/>
      <c r="E128" s="33"/>
      <c r="F128" s="33"/>
      <c r="G128" s="33"/>
      <c r="H128" s="33"/>
      <c r="I128" s="33"/>
      <c r="J128" s="33"/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s="2" customFormat="1" ht="6.95" customHeight="1">
      <c r="A129" s="31"/>
      <c r="B129" s="32"/>
      <c r="C129" s="33"/>
      <c r="D129" s="33"/>
      <c r="E129" s="33"/>
      <c r="F129" s="33"/>
      <c r="G129" s="33"/>
      <c r="H129" s="33"/>
      <c r="I129" s="33"/>
      <c r="J129" s="33"/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s="2" customFormat="1" ht="12" customHeight="1">
      <c r="A130" s="31"/>
      <c r="B130" s="32"/>
      <c r="C130" s="28" t="s">
        <v>15</v>
      </c>
      <c r="D130" s="33"/>
      <c r="E130" s="33"/>
      <c r="F130" s="33"/>
      <c r="G130" s="33"/>
      <c r="H130" s="33"/>
      <c r="I130" s="33"/>
      <c r="J130" s="33"/>
      <c r="K130" s="33"/>
      <c r="L130" s="48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31" s="2" customFormat="1" ht="16.5" customHeight="1">
      <c r="A131" s="31"/>
      <c r="B131" s="32"/>
      <c r="C131" s="33"/>
      <c r="D131" s="33"/>
      <c r="E131" s="299" t="str">
        <f>E7</f>
        <v>Nemocnice Cheb, 2 izolační boxy v oddělení JIP Interna</v>
      </c>
      <c r="F131" s="300"/>
      <c r="G131" s="300"/>
      <c r="H131" s="300"/>
      <c r="I131" s="33"/>
      <c r="J131" s="33"/>
      <c r="K131" s="33"/>
      <c r="L131" s="48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2:12" s="1" customFormat="1" ht="12" customHeight="1">
      <c r="B132" s="21"/>
      <c r="C132" s="28" t="s">
        <v>119</v>
      </c>
      <c r="D132" s="22"/>
      <c r="E132" s="22"/>
      <c r="F132" s="22"/>
      <c r="G132" s="22"/>
      <c r="H132" s="22"/>
      <c r="I132" s="22"/>
      <c r="J132" s="22"/>
      <c r="K132" s="22"/>
      <c r="L132" s="20"/>
    </row>
    <row r="133" spans="1:31" s="2" customFormat="1" ht="16.5" customHeight="1">
      <c r="A133" s="31"/>
      <c r="B133" s="32"/>
      <c r="C133" s="33"/>
      <c r="D133" s="33"/>
      <c r="E133" s="299" t="s">
        <v>120</v>
      </c>
      <c r="F133" s="301"/>
      <c r="G133" s="301"/>
      <c r="H133" s="301"/>
      <c r="I133" s="33"/>
      <c r="J133" s="33"/>
      <c r="K133" s="33"/>
      <c r="L133" s="48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31" s="2" customFormat="1" ht="12" customHeight="1">
      <c r="A134" s="31"/>
      <c r="B134" s="32"/>
      <c r="C134" s="28" t="s">
        <v>121</v>
      </c>
      <c r="D134" s="33"/>
      <c r="E134" s="33"/>
      <c r="F134" s="33"/>
      <c r="G134" s="33"/>
      <c r="H134" s="33"/>
      <c r="I134" s="33"/>
      <c r="J134" s="33"/>
      <c r="K134" s="33"/>
      <c r="L134" s="48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31" s="2" customFormat="1" ht="16.5" customHeight="1">
      <c r="A135" s="31"/>
      <c r="B135" s="32"/>
      <c r="C135" s="33"/>
      <c r="D135" s="33"/>
      <c r="E135" s="259" t="str">
        <f>E11</f>
        <v>D1_01_4g - Silnoproudá elektrotechnika</v>
      </c>
      <c r="F135" s="301"/>
      <c r="G135" s="301"/>
      <c r="H135" s="301"/>
      <c r="I135" s="33"/>
      <c r="J135" s="33"/>
      <c r="K135" s="33"/>
      <c r="L135" s="48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31" s="2" customFormat="1" ht="6.95" customHeight="1">
      <c r="A136" s="31"/>
      <c r="B136" s="32"/>
      <c r="C136" s="33"/>
      <c r="D136" s="33"/>
      <c r="E136" s="33"/>
      <c r="F136" s="33"/>
      <c r="G136" s="33"/>
      <c r="H136" s="33"/>
      <c r="I136" s="33"/>
      <c r="J136" s="33"/>
      <c r="K136" s="33"/>
      <c r="L136" s="48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</row>
    <row r="137" spans="1:31" s="2" customFormat="1" ht="12" customHeight="1">
      <c r="A137" s="31"/>
      <c r="B137" s="32"/>
      <c r="C137" s="28" t="s">
        <v>19</v>
      </c>
      <c r="D137" s="33"/>
      <c r="E137" s="33"/>
      <c r="F137" s="26" t="str">
        <f>F14</f>
        <v>Cheb</v>
      </c>
      <c r="G137" s="33"/>
      <c r="H137" s="33"/>
      <c r="I137" s="28" t="s">
        <v>20</v>
      </c>
      <c r="J137" s="63" t="str">
        <f>IF(J14="","",J14)</f>
        <v>29. 3. 2021</v>
      </c>
      <c r="K137" s="33"/>
      <c r="L137" s="48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</row>
    <row r="138" spans="1:31" s="2" customFormat="1" ht="6.95" customHeight="1">
      <c r="A138" s="31"/>
      <c r="B138" s="32"/>
      <c r="C138" s="33"/>
      <c r="D138" s="33"/>
      <c r="E138" s="33"/>
      <c r="F138" s="33"/>
      <c r="G138" s="33"/>
      <c r="H138" s="33"/>
      <c r="I138" s="33"/>
      <c r="J138" s="33"/>
      <c r="K138" s="33"/>
      <c r="L138" s="48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</row>
    <row r="139" spans="1:31" s="2" customFormat="1" ht="25.7" customHeight="1">
      <c r="A139" s="31"/>
      <c r="B139" s="32"/>
      <c r="C139" s="28" t="s">
        <v>22</v>
      </c>
      <c r="D139" s="33"/>
      <c r="E139" s="33"/>
      <c r="F139" s="26" t="str">
        <f>E17</f>
        <v>Karlovarská krajská nemocnice a.s.</v>
      </c>
      <c r="G139" s="33"/>
      <c r="H139" s="33"/>
      <c r="I139" s="28" t="s">
        <v>30</v>
      </c>
      <c r="J139" s="29" t="str">
        <f>E23</f>
        <v>Penta Projekt s.r.o., Mrštíkova 12, Jihlava</v>
      </c>
      <c r="K139" s="33"/>
      <c r="L139" s="48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</row>
    <row r="140" spans="1:31" s="2" customFormat="1" ht="15.2" customHeight="1">
      <c r="A140" s="31"/>
      <c r="B140" s="32"/>
      <c r="C140" s="28" t="s">
        <v>26</v>
      </c>
      <c r="D140" s="33"/>
      <c r="E140" s="33"/>
      <c r="F140" s="26" t="str">
        <f>IF(E20="","",E20)</f>
        <v>STASKO plus,spol. s r.o.,Rolavská 10,K.Vary</v>
      </c>
      <c r="G140" s="33"/>
      <c r="H140" s="33"/>
      <c r="I140" s="28" t="s">
        <v>33</v>
      </c>
      <c r="J140" s="29" t="str">
        <f>E26</f>
        <v>Bc. Skůra</v>
      </c>
      <c r="K140" s="33"/>
      <c r="L140" s="48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</row>
    <row r="141" spans="1:31" s="2" customFormat="1" ht="10.35" customHeight="1">
      <c r="A141" s="31"/>
      <c r="B141" s="32"/>
      <c r="C141" s="33"/>
      <c r="D141" s="33"/>
      <c r="E141" s="33"/>
      <c r="F141" s="33"/>
      <c r="G141" s="33"/>
      <c r="H141" s="33"/>
      <c r="I141" s="33"/>
      <c r="J141" s="33"/>
      <c r="K141" s="33"/>
      <c r="L141" s="48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</row>
    <row r="142" spans="1:31" s="11" customFormat="1" ht="29.25" customHeight="1">
      <c r="A142" s="167"/>
      <c r="B142" s="168"/>
      <c r="C142" s="169" t="s">
        <v>152</v>
      </c>
      <c r="D142" s="170" t="s">
        <v>61</v>
      </c>
      <c r="E142" s="170" t="s">
        <v>57</v>
      </c>
      <c r="F142" s="170" t="s">
        <v>58</v>
      </c>
      <c r="G142" s="170" t="s">
        <v>153</v>
      </c>
      <c r="H142" s="170" t="s">
        <v>154</v>
      </c>
      <c r="I142" s="170" t="s">
        <v>155</v>
      </c>
      <c r="J142" s="171" t="s">
        <v>127</v>
      </c>
      <c r="K142" s="172" t="s">
        <v>156</v>
      </c>
      <c r="L142" s="173"/>
      <c r="M142" s="72" t="s">
        <v>1</v>
      </c>
      <c r="N142" s="73" t="s">
        <v>40</v>
      </c>
      <c r="O142" s="73" t="s">
        <v>157</v>
      </c>
      <c r="P142" s="73" t="s">
        <v>158</v>
      </c>
      <c r="Q142" s="73" t="s">
        <v>159</v>
      </c>
      <c r="R142" s="73" t="s">
        <v>160</v>
      </c>
      <c r="S142" s="73" t="s">
        <v>161</v>
      </c>
      <c r="T142" s="74" t="s">
        <v>162</v>
      </c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</row>
    <row r="143" spans="1:63" s="2" customFormat="1" ht="22.9" customHeight="1">
      <c r="A143" s="31"/>
      <c r="B143" s="32"/>
      <c r="C143" s="79" t="s">
        <v>163</v>
      </c>
      <c r="D143" s="33"/>
      <c r="E143" s="33"/>
      <c r="F143" s="33"/>
      <c r="G143" s="33"/>
      <c r="H143" s="33"/>
      <c r="I143" s="33"/>
      <c r="J143" s="174">
        <f>BK143</f>
        <v>213577</v>
      </c>
      <c r="K143" s="33"/>
      <c r="L143" s="36"/>
      <c r="M143" s="75"/>
      <c r="N143" s="175"/>
      <c r="O143" s="76"/>
      <c r="P143" s="176">
        <f>P144+P156</f>
        <v>0</v>
      </c>
      <c r="Q143" s="76"/>
      <c r="R143" s="176">
        <f>R144+R156</f>
        <v>0</v>
      </c>
      <c r="S143" s="76"/>
      <c r="T143" s="177">
        <f>T144+T156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T143" s="17" t="s">
        <v>75</v>
      </c>
      <c r="AU143" s="17" t="s">
        <v>129</v>
      </c>
      <c r="BK143" s="178">
        <f>BK144+BK156</f>
        <v>213577</v>
      </c>
    </row>
    <row r="144" spans="2:63" s="12" customFormat="1" ht="25.9" customHeight="1">
      <c r="B144" s="179"/>
      <c r="C144" s="180"/>
      <c r="D144" s="181" t="s">
        <v>75</v>
      </c>
      <c r="E144" s="182" t="s">
        <v>730</v>
      </c>
      <c r="F144" s="182" t="s">
        <v>130</v>
      </c>
      <c r="G144" s="180"/>
      <c r="H144" s="180"/>
      <c r="I144" s="180"/>
      <c r="J144" s="183">
        <f>BK144</f>
        <v>10990</v>
      </c>
      <c r="K144" s="180"/>
      <c r="L144" s="184"/>
      <c r="M144" s="185"/>
      <c r="N144" s="186"/>
      <c r="O144" s="186"/>
      <c r="P144" s="187">
        <f>P145+P147+P150+P154</f>
        <v>0</v>
      </c>
      <c r="Q144" s="186"/>
      <c r="R144" s="187">
        <f>R145+R147+R150+R154</f>
        <v>0</v>
      </c>
      <c r="S144" s="186"/>
      <c r="T144" s="188">
        <f>T145+T147+T150+T154</f>
        <v>0</v>
      </c>
      <c r="AR144" s="189" t="s">
        <v>6</v>
      </c>
      <c r="AT144" s="190" t="s">
        <v>75</v>
      </c>
      <c r="AU144" s="190" t="s">
        <v>76</v>
      </c>
      <c r="AY144" s="189" t="s">
        <v>166</v>
      </c>
      <c r="BK144" s="191">
        <f>BK145+BK147+BK150+BK154</f>
        <v>10990</v>
      </c>
    </row>
    <row r="145" spans="2:63" s="12" customFormat="1" ht="22.9" customHeight="1">
      <c r="B145" s="179"/>
      <c r="C145" s="180"/>
      <c r="D145" s="181" t="s">
        <v>75</v>
      </c>
      <c r="E145" s="192" t="s">
        <v>780</v>
      </c>
      <c r="F145" s="192" t="s">
        <v>180</v>
      </c>
      <c r="G145" s="180"/>
      <c r="H145" s="180"/>
      <c r="I145" s="180"/>
      <c r="J145" s="193">
        <f>BK145</f>
        <v>770</v>
      </c>
      <c r="K145" s="180"/>
      <c r="L145" s="184"/>
      <c r="M145" s="185"/>
      <c r="N145" s="186"/>
      <c r="O145" s="186"/>
      <c r="P145" s="187">
        <f>P146</f>
        <v>0</v>
      </c>
      <c r="Q145" s="186"/>
      <c r="R145" s="187">
        <f>R146</f>
        <v>0</v>
      </c>
      <c r="S145" s="186"/>
      <c r="T145" s="188">
        <f>T146</f>
        <v>0</v>
      </c>
      <c r="AR145" s="189" t="s">
        <v>6</v>
      </c>
      <c r="AT145" s="190" t="s">
        <v>75</v>
      </c>
      <c r="AU145" s="190" t="s">
        <v>6</v>
      </c>
      <c r="AY145" s="189" t="s">
        <v>166</v>
      </c>
      <c r="BK145" s="191">
        <f>BK146</f>
        <v>770</v>
      </c>
    </row>
    <row r="146" spans="1:65" s="2" customFormat="1" ht="21.75" customHeight="1">
      <c r="A146" s="31"/>
      <c r="B146" s="32"/>
      <c r="C146" s="194" t="s">
        <v>6</v>
      </c>
      <c r="D146" s="194" t="s">
        <v>169</v>
      </c>
      <c r="E146" s="195" t="s">
        <v>1043</v>
      </c>
      <c r="F146" s="196" t="s">
        <v>1044</v>
      </c>
      <c r="G146" s="197" t="s">
        <v>172</v>
      </c>
      <c r="H146" s="198">
        <v>2</v>
      </c>
      <c r="I146" s="199">
        <v>385</v>
      </c>
      <c r="J146" s="199">
        <f>ROUND(I146*H146,2)</f>
        <v>770</v>
      </c>
      <c r="K146" s="200"/>
      <c r="L146" s="36"/>
      <c r="M146" s="201" t="s">
        <v>1</v>
      </c>
      <c r="N146" s="202" t="s">
        <v>41</v>
      </c>
      <c r="O146" s="203">
        <v>0</v>
      </c>
      <c r="P146" s="203">
        <f>O146*H146</f>
        <v>0</v>
      </c>
      <c r="Q146" s="203">
        <v>0</v>
      </c>
      <c r="R146" s="203">
        <f>Q146*H146</f>
        <v>0</v>
      </c>
      <c r="S146" s="203">
        <v>0</v>
      </c>
      <c r="T146" s="204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5" t="s">
        <v>173</v>
      </c>
      <c r="AT146" s="205" t="s">
        <v>169</v>
      </c>
      <c r="AU146" s="205" t="s">
        <v>84</v>
      </c>
      <c r="AY146" s="17" t="s">
        <v>166</v>
      </c>
      <c r="BE146" s="206">
        <f>IF(N146="základní",J146,0)</f>
        <v>770</v>
      </c>
      <c r="BF146" s="206">
        <f>IF(N146="snížená",J146,0)</f>
        <v>0</v>
      </c>
      <c r="BG146" s="206">
        <f>IF(N146="zákl. přenesená",J146,0)</f>
        <v>0</v>
      </c>
      <c r="BH146" s="206">
        <f>IF(N146="sníž. přenesená",J146,0)</f>
        <v>0</v>
      </c>
      <c r="BI146" s="206">
        <f>IF(N146="nulová",J146,0)</f>
        <v>0</v>
      </c>
      <c r="BJ146" s="17" t="s">
        <v>6</v>
      </c>
      <c r="BK146" s="206">
        <f>ROUND(I146*H146,2)</f>
        <v>770</v>
      </c>
      <c r="BL146" s="17" t="s">
        <v>173</v>
      </c>
      <c r="BM146" s="205" t="s">
        <v>1045</v>
      </c>
    </row>
    <row r="147" spans="2:63" s="12" customFormat="1" ht="22.9" customHeight="1">
      <c r="B147" s="179"/>
      <c r="C147" s="180"/>
      <c r="D147" s="181" t="s">
        <v>75</v>
      </c>
      <c r="E147" s="192" t="s">
        <v>785</v>
      </c>
      <c r="F147" s="192" t="s">
        <v>1046</v>
      </c>
      <c r="G147" s="180"/>
      <c r="H147" s="180"/>
      <c r="I147" s="180"/>
      <c r="J147" s="193">
        <f>BK147</f>
        <v>3870</v>
      </c>
      <c r="K147" s="180"/>
      <c r="L147" s="184"/>
      <c r="M147" s="185"/>
      <c r="N147" s="186"/>
      <c r="O147" s="186"/>
      <c r="P147" s="187">
        <f>SUM(P148:P149)</f>
        <v>0</v>
      </c>
      <c r="Q147" s="186"/>
      <c r="R147" s="187">
        <f>SUM(R148:R149)</f>
        <v>0</v>
      </c>
      <c r="S147" s="186"/>
      <c r="T147" s="188">
        <f>SUM(T148:T149)</f>
        <v>0</v>
      </c>
      <c r="AR147" s="189" t="s">
        <v>6</v>
      </c>
      <c r="AT147" s="190" t="s">
        <v>75</v>
      </c>
      <c r="AU147" s="190" t="s">
        <v>6</v>
      </c>
      <c r="AY147" s="189" t="s">
        <v>166</v>
      </c>
      <c r="BK147" s="191">
        <f>SUM(BK148:BK149)</f>
        <v>3870</v>
      </c>
    </row>
    <row r="148" spans="1:65" s="2" customFormat="1" ht="21.75" customHeight="1">
      <c r="A148" s="31"/>
      <c r="B148" s="32"/>
      <c r="C148" s="194" t="s">
        <v>84</v>
      </c>
      <c r="D148" s="194" t="s">
        <v>169</v>
      </c>
      <c r="E148" s="195" t="s">
        <v>1047</v>
      </c>
      <c r="F148" s="196" t="s">
        <v>1048</v>
      </c>
      <c r="G148" s="197" t="s">
        <v>259</v>
      </c>
      <c r="H148" s="198">
        <v>0.5</v>
      </c>
      <c r="I148" s="199">
        <v>1500</v>
      </c>
      <c r="J148" s="199">
        <f>ROUND(I148*H148,2)</f>
        <v>750</v>
      </c>
      <c r="K148" s="200"/>
      <c r="L148" s="36"/>
      <c r="M148" s="201" t="s">
        <v>1</v>
      </c>
      <c r="N148" s="202" t="s">
        <v>41</v>
      </c>
      <c r="O148" s="203">
        <v>0</v>
      </c>
      <c r="P148" s="203">
        <f>O148*H148</f>
        <v>0</v>
      </c>
      <c r="Q148" s="203">
        <v>0</v>
      </c>
      <c r="R148" s="203">
        <f>Q148*H148</f>
        <v>0</v>
      </c>
      <c r="S148" s="203">
        <v>0</v>
      </c>
      <c r="T148" s="204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5" t="s">
        <v>173</v>
      </c>
      <c r="AT148" s="205" t="s">
        <v>169</v>
      </c>
      <c r="AU148" s="205" t="s">
        <v>84</v>
      </c>
      <c r="AY148" s="17" t="s">
        <v>166</v>
      </c>
      <c r="BE148" s="206">
        <f>IF(N148="základní",J148,0)</f>
        <v>750</v>
      </c>
      <c r="BF148" s="206">
        <f>IF(N148="snížená",J148,0)</f>
        <v>0</v>
      </c>
      <c r="BG148" s="206">
        <f>IF(N148="zákl. přenesená",J148,0)</f>
        <v>0</v>
      </c>
      <c r="BH148" s="206">
        <f>IF(N148="sníž. přenesená",J148,0)</f>
        <v>0</v>
      </c>
      <c r="BI148" s="206">
        <f>IF(N148="nulová",J148,0)</f>
        <v>0</v>
      </c>
      <c r="BJ148" s="17" t="s">
        <v>6</v>
      </c>
      <c r="BK148" s="206">
        <f>ROUND(I148*H148,2)</f>
        <v>750</v>
      </c>
      <c r="BL148" s="17" t="s">
        <v>173</v>
      </c>
      <c r="BM148" s="205" t="s">
        <v>1049</v>
      </c>
    </row>
    <row r="149" spans="1:65" s="2" customFormat="1" ht="21.75" customHeight="1">
      <c r="A149" s="31"/>
      <c r="B149" s="32"/>
      <c r="C149" s="194" t="s">
        <v>167</v>
      </c>
      <c r="D149" s="194" t="s">
        <v>169</v>
      </c>
      <c r="E149" s="195" t="s">
        <v>1050</v>
      </c>
      <c r="F149" s="196" t="s">
        <v>1051</v>
      </c>
      <c r="G149" s="197" t="s">
        <v>249</v>
      </c>
      <c r="H149" s="198">
        <v>40</v>
      </c>
      <c r="I149" s="199">
        <v>78</v>
      </c>
      <c r="J149" s="199">
        <f>ROUND(I149*H149,2)</f>
        <v>3120</v>
      </c>
      <c r="K149" s="200"/>
      <c r="L149" s="36"/>
      <c r="M149" s="201" t="s">
        <v>1</v>
      </c>
      <c r="N149" s="202" t="s">
        <v>41</v>
      </c>
      <c r="O149" s="203">
        <v>0</v>
      </c>
      <c r="P149" s="203">
        <f>O149*H149</f>
        <v>0</v>
      </c>
      <c r="Q149" s="203">
        <v>0</v>
      </c>
      <c r="R149" s="203">
        <f>Q149*H149</f>
        <v>0</v>
      </c>
      <c r="S149" s="203">
        <v>0</v>
      </c>
      <c r="T149" s="204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5" t="s">
        <v>173</v>
      </c>
      <c r="AT149" s="205" t="s">
        <v>169</v>
      </c>
      <c r="AU149" s="205" t="s">
        <v>84</v>
      </c>
      <c r="AY149" s="17" t="s">
        <v>166</v>
      </c>
      <c r="BE149" s="206">
        <f>IF(N149="základní",J149,0)</f>
        <v>3120</v>
      </c>
      <c r="BF149" s="206">
        <f>IF(N149="snížená",J149,0)</f>
        <v>0</v>
      </c>
      <c r="BG149" s="206">
        <f>IF(N149="zákl. přenesená",J149,0)</f>
        <v>0</v>
      </c>
      <c r="BH149" s="206">
        <f>IF(N149="sníž. přenesená",J149,0)</f>
        <v>0</v>
      </c>
      <c r="BI149" s="206">
        <f>IF(N149="nulová",J149,0)</f>
        <v>0</v>
      </c>
      <c r="BJ149" s="17" t="s">
        <v>6</v>
      </c>
      <c r="BK149" s="206">
        <f>ROUND(I149*H149,2)</f>
        <v>3120</v>
      </c>
      <c r="BL149" s="17" t="s">
        <v>173</v>
      </c>
      <c r="BM149" s="205" t="s">
        <v>1052</v>
      </c>
    </row>
    <row r="150" spans="2:63" s="12" customFormat="1" ht="22.9" customHeight="1">
      <c r="B150" s="179"/>
      <c r="C150" s="180"/>
      <c r="D150" s="181" t="s">
        <v>75</v>
      </c>
      <c r="E150" s="192" t="s">
        <v>856</v>
      </c>
      <c r="F150" s="192" t="s">
        <v>1053</v>
      </c>
      <c r="G150" s="180"/>
      <c r="H150" s="180"/>
      <c r="I150" s="180"/>
      <c r="J150" s="193">
        <f>BK150</f>
        <v>3850</v>
      </c>
      <c r="K150" s="180"/>
      <c r="L150" s="184"/>
      <c r="M150" s="185"/>
      <c r="N150" s="186"/>
      <c r="O150" s="186"/>
      <c r="P150" s="187">
        <f>SUM(P151:P153)</f>
        <v>0</v>
      </c>
      <c r="Q150" s="186"/>
      <c r="R150" s="187">
        <f>SUM(R151:R153)</f>
        <v>0</v>
      </c>
      <c r="S150" s="186"/>
      <c r="T150" s="188">
        <f>SUM(T151:T153)</f>
        <v>0</v>
      </c>
      <c r="AR150" s="189" t="s">
        <v>6</v>
      </c>
      <c r="AT150" s="190" t="s">
        <v>75</v>
      </c>
      <c r="AU150" s="190" t="s">
        <v>6</v>
      </c>
      <c r="AY150" s="189" t="s">
        <v>166</v>
      </c>
      <c r="BK150" s="191">
        <f>SUM(BK151:BK153)</f>
        <v>3850</v>
      </c>
    </row>
    <row r="151" spans="1:65" s="2" customFormat="1" ht="21.75" customHeight="1">
      <c r="A151" s="31"/>
      <c r="B151" s="32"/>
      <c r="C151" s="194" t="s">
        <v>173</v>
      </c>
      <c r="D151" s="194" t="s">
        <v>169</v>
      </c>
      <c r="E151" s="195" t="s">
        <v>1054</v>
      </c>
      <c r="F151" s="196" t="s">
        <v>1055</v>
      </c>
      <c r="G151" s="197" t="s">
        <v>310</v>
      </c>
      <c r="H151" s="198">
        <v>0.5</v>
      </c>
      <c r="I151" s="199">
        <v>3000</v>
      </c>
      <c r="J151" s="199">
        <f>ROUND(I151*H151,2)</f>
        <v>1500</v>
      </c>
      <c r="K151" s="200"/>
      <c r="L151" s="36"/>
      <c r="M151" s="201" t="s">
        <v>1</v>
      </c>
      <c r="N151" s="202" t="s">
        <v>41</v>
      </c>
      <c r="O151" s="203">
        <v>0</v>
      </c>
      <c r="P151" s="203">
        <f>O151*H151</f>
        <v>0</v>
      </c>
      <c r="Q151" s="203">
        <v>0</v>
      </c>
      <c r="R151" s="203">
        <f>Q151*H151</f>
        <v>0</v>
      </c>
      <c r="S151" s="203">
        <v>0</v>
      </c>
      <c r="T151" s="204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5" t="s">
        <v>173</v>
      </c>
      <c r="AT151" s="205" t="s">
        <v>169</v>
      </c>
      <c r="AU151" s="205" t="s">
        <v>84</v>
      </c>
      <c r="AY151" s="17" t="s">
        <v>166</v>
      </c>
      <c r="BE151" s="206">
        <f>IF(N151="základní",J151,0)</f>
        <v>1500</v>
      </c>
      <c r="BF151" s="206">
        <f>IF(N151="snížená",J151,0)</f>
        <v>0</v>
      </c>
      <c r="BG151" s="206">
        <f>IF(N151="zákl. přenesená",J151,0)</f>
        <v>0</v>
      </c>
      <c r="BH151" s="206">
        <f>IF(N151="sníž. přenesená",J151,0)</f>
        <v>0</v>
      </c>
      <c r="BI151" s="206">
        <f>IF(N151="nulová",J151,0)</f>
        <v>0</v>
      </c>
      <c r="BJ151" s="17" t="s">
        <v>6</v>
      </c>
      <c r="BK151" s="206">
        <f>ROUND(I151*H151,2)</f>
        <v>1500</v>
      </c>
      <c r="BL151" s="17" t="s">
        <v>173</v>
      </c>
      <c r="BM151" s="205" t="s">
        <v>1056</v>
      </c>
    </row>
    <row r="152" spans="1:65" s="2" customFormat="1" ht="21.75" customHeight="1">
      <c r="A152" s="31"/>
      <c r="B152" s="32"/>
      <c r="C152" s="194" t="s">
        <v>202</v>
      </c>
      <c r="D152" s="194" t="s">
        <v>169</v>
      </c>
      <c r="E152" s="195" t="s">
        <v>1057</v>
      </c>
      <c r="F152" s="196" t="s">
        <v>1058</v>
      </c>
      <c r="G152" s="197" t="s">
        <v>1059</v>
      </c>
      <c r="H152" s="198">
        <v>20</v>
      </c>
      <c r="I152" s="199">
        <v>30</v>
      </c>
      <c r="J152" s="199">
        <f>ROUND(I152*H152,2)</f>
        <v>600</v>
      </c>
      <c r="K152" s="200"/>
      <c r="L152" s="36"/>
      <c r="M152" s="201" t="s">
        <v>1</v>
      </c>
      <c r="N152" s="202" t="s">
        <v>41</v>
      </c>
      <c r="O152" s="203">
        <v>0</v>
      </c>
      <c r="P152" s="203">
        <f>O152*H152</f>
        <v>0</v>
      </c>
      <c r="Q152" s="203">
        <v>0</v>
      </c>
      <c r="R152" s="203">
        <f>Q152*H152</f>
        <v>0</v>
      </c>
      <c r="S152" s="203">
        <v>0</v>
      </c>
      <c r="T152" s="204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5" t="s">
        <v>173</v>
      </c>
      <c r="AT152" s="205" t="s">
        <v>169</v>
      </c>
      <c r="AU152" s="205" t="s">
        <v>84</v>
      </c>
      <c r="AY152" s="17" t="s">
        <v>166</v>
      </c>
      <c r="BE152" s="206">
        <f>IF(N152="základní",J152,0)</f>
        <v>600</v>
      </c>
      <c r="BF152" s="206">
        <f>IF(N152="snížená",J152,0)</f>
        <v>0</v>
      </c>
      <c r="BG152" s="206">
        <f>IF(N152="zákl. přenesená",J152,0)</f>
        <v>0</v>
      </c>
      <c r="BH152" s="206">
        <f>IF(N152="sníž. přenesená",J152,0)</f>
        <v>0</v>
      </c>
      <c r="BI152" s="206">
        <f>IF(N152="nulová",J152,0)</f>
        <v>0</v>
      </c>
      <c r="BJ152" s="17" t="s">
        <v>6</v>
      </c>
      <c r="BK152" s="206">
        <f>ROUND(I152*H152,2)</f>
        <v>600</v>
      </c>
      <c r="BL152" s="17" t="s">
        <v>173</v>
      </c>
      <c r="BM152" s="205" t="s">
        <v>1060</v>
      </c>
    </row>
    <row r="153" spans="1:65" s="2" customFormat="1" ht="21.75" customHeight="1">
      <c r="A153" s="31"/>
      <c r="B153" s="32"/>
      <c r="C153" s="194" t="s">
        <v>179</v>
      </c>
      <c r="D153" s="194" t="s">
        <v>169</v>
      </c>
      <c r="E153" s="195" t="s">
        <v>1061</v>
      </c>
      <c r="F153" s="196" t="s">
        <v>1062</v>
      </c>
      <c r="G153" s="197" t="s">
        <v>310</v>
      </c>
      <c r="H153" s="198">
        <v>0.5</v>
      </c>
      <c r="I153" s="199">
        <v>3500</v>
      </c>
      <c r="J153" s="199">
        <f>ROUND(I153*H153,2)</f>
        <v>1750</v>
      </c>
      <c r="K153" s="200"/>
      <c r="L153" s="36"/>
      <c r="M153" s="201" t="s">
        <v>1</v>
      </c>
      <c r="N153" s="202" t="s">
        <v>41</v>
      </c>
      <c r="O153" s="203">
        <v>0</v>
      </c>
      <c r="P153" s="203">
        <f>O153*H153</f>
        <v>0</v>
      </c>
      <c r="Q153" s="203">
        <v>0</v>
      </c>
      <c r="R153" s="203">
        <f>Q153*H153</f>
        <v>0</v>
      </c>
      <c r="S153" s="203">
        <v>0</v>
      </c>
      <c r="T153" s="204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5" t="s">
        <v>173</v>
      </c>
      <c r="AT153" s="205" t="s">
        <v>169</v>
      </c>
      <c r="AU153" s="205" t="s">
        <v>84</v>
      </c>
      <c r="AY153" s="17" t="s">
        <v>166</v>
      </c>
      <c r="BE153" s="206">
        <f>IF(N153="základní",J153,0)</f>
        <v>1750</v>
      </c>
      <c r="BF153" s="206">
        <f>IF(N153="snížená",J153,0)</f>
        <v>0</v>
      </c>
      <c r="BG153" s="206">
        <f>IF(N153="zákl. přenesená",J153,0)</f>
        <v>0</v>
      </c>
      <c r="BH153" s="206">
        <f>IF(N153="sníž. přenesená",J153,0)</f>
        <v>0</v>
      </c>
      <c r="BI153" s="206">
        <f>IF(N153="nulová",J153,0)</f>
        <v>0</v>
      </c>
      <c r="BJ153" s="17" t="s">
        <v>6</v>
      </c>
      <c r="BK153" s="206">
        <f>ROUND(I153*H153,2)</f>
        <v>1750</v>
      </c>
      <c r="BL153" s="17" t="s">
        <v>173</v>
      </c>
      <c r="BM153" s="205" t="s">
        <v>1063</v>
      </c>
    </row>
    <row r="154" spans="2:63" s="12" customFormat="1" ht="22.9" customHeight="1">
      <c r="B154" s="179"/>
      <c r="C154" s="180"/>
      <c r="D154" s="181" t="s">
        <v>75</v>
      </c>
      <c r="E154" s="192" t="s">
        <v>1064</v>
      </c>
      <c r="F154" s="192" t="s">
        <v>1065</v>
      </c>
      <c r="G154" s="180"/>
      <c r="H154" s="180"/>
      <c r="I154" s="180"/>
      <c r="J154" s="193">
        <f>BK154</f>
        <v>2500</v>
      </c>
      <c r="K154" s="180"/>
      <c r="L154" s="184"/>
      <c r="M154" s="185"/>
      <c r="N154" s="186"/>
      <c r="O154" s="186"/>
      <c r="P154" s="187">
        <f>P155</f>
        <v>0</v>
      </c>
      <c r="Q154" s="186"/>
      <c r="R154" s="187">
        <f>R155</f>
        <v>0</v>
      </c>
      <c r="S154" s="186"/>
      <c r="T154" s="188">
        <f>T155</f>
        <v>0</v>
      </c>
      <c r="AR154" s="189" t="s">
        <v>6</v>
      </c>
      <c r="AT154" s="190" t="s">
        <v>75</v>
      </c>
      <c r="AU154" s="190" t="s">
        <v>6</v>
      </c>
      <c r="AY154" s="189" t="s">
        <v>166</v>
      </c>
      <c r="BK154" s="191">
        <f>BK155</f>
        <v>2500</v>
      </c>
    </row>
    <row r="155" spans="1:65" s="2" customFormat="1" ht="16.5" customHeight="1">
      <c r="A155" s="31"/>
      <c r="B155" s="32"/>
      <c r="C155" s="194" t="s">
        <v>215</v>
      </c>
      <c r="D155" s="194" t="s">
        <v>169</v>
      </c>
      <c r="E155" s="195" t="s">
        <v>1066</v>
      </c>
      <c r="F155" s="196" t="s">
        <v>327</v>
      </c>
      <c r="G155" s="197" t="s">
        <v>310</v>
      </c>
      <c r="H155" s="198">
        <v>1</v>
      </c>
      <c r="I155" s="199">
        <v>2500</v>
      </c>
      <c r="J155" s="199">
        <f>ROUND(I155*H155,2)</f>
        <v>2500</v>
      </c>
      <c r="K155" s="200"/>
      <c r="L155" s="36"/>
      <c r="M155" s="201" t="s">
        <v>1</v>
      </c>
      <c r="N155" s="202" t="s">
        <v>41</v>
      </c>
      <c r="O155" s="203">
        <v>0</v>
      </c>
      <c r="P155" s="203">
        <f>O155*H155</f>
        <v>0</v>
      </c>
      <c r="Q155" s="203">
        <v>0</v>
      </c>
      <c r="R155" s="203">
        <f>Q155*H155</f>
        <v>0</v>
      </c>
      <c r="S155" s="203">
        <v>0</v>
      </c>
      <c r="T155" s="204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5" t="s">
        <v>173</v>
      </c>
      <c r="AT155" s="205" t="s">
        <v>169</v>
      </c>
      <c r="AU155" s="205" t="s">
        <v>84</v>
      </c>
      <c r="AY155" s="17" t="s">
        <v>166</v>
      </c>
      <c r="BE155" s="206">
        <f>IF(N155="základní",J155,0)</f>
        <v>2500</v>
      </c>
      <c r="BF155" s="206">
        <f>IF(N155="snížená",J155,0)</f>
        <v>0</v>
      </c>
      <c r="BG155" s="206">
        <f>IF(N155="zákl. přenesená",J155,0)</f>
        <v>0</v>
      </c>
      <c r="BH155" s="206">
        <f>IF(N155="sníž. přenesená",J155,0)</f>
        <v>0</v>
      </c>
      <c r="BI155" s="206">
        <f>IF(N155="nulová",J155,0)</f>
        <v>0</v>
      </c>
      <c r="BJ155" s="17" t="s">
        <v>6</v>
      </c>
      <c r="BK155" s="206">
        <f>ROUND(I155*H155,2)</f>
        <v>2500</v>
      </c>
      <c r="BL155" s="17" t="s">
        <v>173</v>
      </c>
      <c r="BM155" s="205" t="s">
        <v>1067</v>
      </c>
    </row>
    <row r="156" spans="2:63" s="12" customFormat="1" ht="25.9" customHeight="1">
      <c r="B156" s="179"/>
      <c r="C156" s="180"/>
      <c r="D156" s="181" t="s">
        <v>75</v>
      </c>
      <c r="E156" s="182" t="s">
        <v>1068</v>
      </c>
      <c r="F156" s="182" t="s">
        <v>138</v>
      </c>
      <c r="G156" s="180"/>
      <c r="H156" s="180"/>
      <c r="I156" s="180"/>
      <c r="J156" s="183">
        <f>BK156</f>
        <v>202587</v>
      </c>
      <c r="K156" s="180"/>
      <c r="L156" s="184"/>
      <c r="M156" s="185"/>
      <c r="N156" s="186"/>
      <c r="O156" s="186"/>
      <c r="P156" s="187">
        <f>P157</f>
        <v>0</v>
      </c>
      <c r="Q156" s="186"/>
      <c r="R156" s="187">
        <f>R157</f>
        <v>0</v>
      </c>
      <c r="S156" s="186"/>
      <c r="T156" s="188">
        <f>T157</f>
        <v>0</v>
      </c>
      <c r="AR156" s="189" t="s">
        <v>6</v>
      </c>
      <c r="AT156" s="190" t="s">
        <v>75</v>
      </c>
      <c r="AU156" s="190" t="s">
        <v>76</v>
      </c>
      <c r="AY156" s="189" t="s">
        <v>166</v>
      </c>
      <c r="BK156" s="191">
        <f>BK157</f>
        <v>202587</v>
      </c>
    </row>
    <row r="157" spans="2:63" s="12" customFormat="1" ht="22.9" customHeight="1">
      <c r="B157" s="179"/>
      <c r="C157" s="180"/>
      <c r="D157" s="181" t="s">
        <v>75</v>
      </c>
      <c r="E157" s="192" t="s">
        <v>1069</v>
      </c>
      <c r="F157" s="192" t="s">
        <v>1070</v>
      </c>
      <c r="G157" s="180"/>
      <c r="H157" s="180"/>
      <c r="I157" s="180"/>
      <c r="J157" s="193">
        <f>BK157</f>
        <v>202587</v>
      </c>
      <c r="K157" s="180"/>
      <c r="L157" s="184"/>
      <c r="M157" s="185"/>
      <c r="N157" s="186"/>
      <c r="O157" s="186"/>
      <c r="P157" s="187">
        <f>P158+P160+P162+P165+P168+P181+P185+P197+P201+P209+P213+P215</f>
        <v>0</v>
      </c>
      <c r="Q157" s="186"/>
      <c r="R157" s="187">
        <f>R158+R160+R162+R165+R168+R181+R185+R197+R201+R209+R213+R215</f>
        <v>0</v>
      </c>
      <c r="S157" s="186"/>
      <c r="T157" s="188">
        <f>T158+T160+T162+T165+T168+T181+T185+T197+T201+T209+T213+T215</f>
        <v>0</v>
      </c>
      <c r="AR157" s="189" t="s">
        <v>6</v>
      </c>
      <c r="AT157" s="190" t="s">
        <v>75</v>
      </c>
      <c r="AU157" s="190" t="s">
        <v>6</v>
      </c>
      <c r="AY157" s="189" t="s">
        <v>166</v>
      </c>
      <c r="BK157" s="191">
        <f>BK158+BK160+BK162+BK165+BK168+BK181+BK185+BK197+BK201+BK209+BK213+BK215</f>
        <v>202587</v>
      </c>
    </row>
    <row r="158" spans="2:63" s="12" customFormat="1" ht="20.85" customHeight="1">
      <c r="B158" s="179"/>
      <c r="C158" s="180"/>
      <c r="D158" s="181" t="s">
        <v>75</v>
      </c>
      <c r="E158" s="192" t="s">
        <v>1071</v>
      </c>
      <c r="F158" s="192" t="s">
        <v>1072</v>
      </c>
      <c r="G158" s="180"/>
      <c r="H158" s="180"/>
      <c r="I158" s="180"/>
      <c r="J158" s="193">
        <f>BK158</f>
        <v>16500</v>
      </c>
      <c r="K158" s="180"/>
      <c r="L158" s="184"/>
      <c r="M158" s="185"/>
      <c r="N158" s="186"/>
      <c r="O158" s="186"/>
      <c r="P158" s="187">
        <f>P159</f>
        <v>0</v>
      </c>
      <c r="Q158" s="186"/>
      <c r="R158" s="187">
        <f>R159</f>
        <v>0</v>
      </c>
      <c r="S158" s="186"/>
      <c r="T158" s="188">
        <f>T159</f>
        <v>0</v>
      </c>
      <c r="AR158" s="189" t="s">
        <v>6</v>
      </c>
      <c r="AT158" s="190" t="s">
        <v>75</v>
      </c>
      <c r="AU158" s="190" t="s">
        <v>84</v>
      </c>
      <c r="AY158" s="189" t="s">
        <v>166</v>
      </c>
      <c r="BK158" s="191">
        <f>BK159</f>
        <v>16500</v>
      </c>
    </row>
    <row r="159" spans="1:65" s="2" customFormat="1" ht="33" customHeight="1">
      <c r="A159" s="31"/>
      <c r="B159" s="32"/>
      <c r="C159" s="194" t="s">
        <v>220</v>
      </c>
      <c r="D159" s="194" t="s">
        <v>169</v>
      </c>
      <c r="E159" s="195" t="s">
        <v>1073</v>
      </c>
      <c r="F159" s="196" t="s">
        <v>1074</v>
      </c>
      <c r="G159" s="197" t="s">
        <v>716</v>
      </c>
      <c r="H159" s="198">
        <v>3</v>
      </c>
      <c r="I159" s="199">
        <v>5500</v>
      </c>
      <c r="J159" s="199">
        <f>ROUND(I159*H159,2)</f>
        <v>16500</v>
      </c>
      <c r="K159" s="200"/>
      <c r="L159" s="36"/>
      <c r="M159" s="201" t="s">
        <v>1</v>
      </c>
      <c r="N159" s="202" t="s">
        <v>41</v>
      </c>
      <c r="O159" s="203">
        <v>0</v>
      </c>
      <c r="P159" s="203">
        <f>O159*H159</f>
        <v>0</v>
      </c>
      <c r="Q159" s="203">
        <v>0</v>
      </c>
      <c r="R159" s="203">
        <f>Q159*H159</f>
        <v>0</v>
      </c>
      <c r="S159" s="203">
        <v>0</v>
      </c>
      <c r="T159" s="204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05" t="s">
        <v>173</v>
      </c>
      <c r="AT159" s="205" t="s">
        <v>169</v>
      </c>
      <c r="AU159" s="205" t="s">
        <v>167</v>
      </c>
      <c r="AY159" s="17" t="s">
        <v>166</v>
      </c>
      <c r="BE159" s="206">
        <f>IF(N159="základní",J159,0)</f>
        <v>16500</v>
      </c>
      <c r="BF159" s="206">
        <f>IF(N159="snížená",J159,0)</f>
        <v>0</v>
      </c>
      <c r="BG159" s="206">
        <f>IF(N159="zákl. přenesená",J159,0)</f>
        <v>0</v>
      </c>
      <c r="BH159" s="206">
        <f>IF(N159="sníž. přenesená",J159,0)</f>
        <v>0</v>
      </c>
      <c r="BI159" s="206">
        <f>IF(N159="nulová",J159,0)</f>
        <v>0</v>
      </c>
      <c r="BJ159" s="17" t="s">
        <v>6</v>
      </c>
      <c r="BK159" s="206">
        <f>ROUND(I159*H159,2)</f>
        <v>16500</v>
      </c>
      <c r="BL159" s="17" t="s">
        <v>173</v>
      </c>
      <c r="BM159" s="205" t="s">
        <v>1075</v>
      </c>
    </row>
    <row r="160" spans="2:63" s="12" customFormat="1" ht="20.85" customHeight="1">
      <c r="B160" s="179"/>
      <c r="C160" s="180"/>
      <c r="D160" s="181" t="s">
        <v>75</v>
      </c>
      <c r="E160" s="192" t="s">
        <v>1076</v>
      </c>
      <c r="F160" s="192" t="s">
        <v>1077</v>
      </c>
      <c r="G160" s="180"/>
      <c r="H160" s="180"/>
      <c r="I160" s="180"/>
      <c r="J160" s="193">
        <f>BK160</f>
        <v>33000</v>
      </c>
      <c r="K160" s="180"/>
      <c r="L160" s="184"/>
      <c r="M160" s="185"/>
      <c r="N160" s="186"/>
      <c r="O160" s="186"/>
      <c r="P160" s="187">
        <f>P161</f>
        <v>0</v>
      </c>
      <c r="Q160" s="186"/>
      <c r="R160" s="187">
        <f>R161</f>
        <v>0</v>
      </c>
      <c r="S160" s="186"/>
      <c r="T160" s="188">
        <f>T161</f>
        <v>0</v>
      </c>
      <c r="AR160" s="189" t="s">
        <v>6</v>
      </c>
      <c r="AT160" s="190" t="s">
        <v>75</v>
      </c>
      <c r="AU160" s="190" t="s">
        <v>84</v>
      </c>
      <c r="AY160" s="189" t="s">
        <v>166</v>
      </c>
      <c r="BK160" s="191">
        <f>BK161</f>
        <v>33000</v>
      </c>
    </row>
    <row r="161" spans="1:65" s="2" customFormat="1" ht="21.75" customHeight="1">
      <c r="A161" s="31"/>
      <c r="B161" s="32"/>
      <c r="C161" s="194" t="s">
        <v>192</v>
      </c>
      <c r="D161" s="194" t="s">
        <v>169</v>
      </c>
      <c r="E161" s="195" t="s">
        <v>1078</v>
      </c>
      <c r="F161" s="196" t="s">
        <v>1079</v>
      </c>
      <c r="G161" s="197" t="s">
        <v>716</v>
      </c>
      <c r="H161" s="198">
        <v>3</v>
      </c>
      <c r="I161" s="199">
        <v>11000</v>
      </c>
      <c r="J161" s="199">
        <f>ROUND(I161*H161,2)</f>
        <v>33000</v>
      </c>
      <c r="K161" s="200"/>
      <c r="L161" s="36"/>
      <c r="M161" s="201" t="s">
        <v>1</v>
      </c>
      <c r="N161" s="202" t="s">
        <v>41</v>
      </c>
      <c r="O161" s="203">
        <v>0</v>
      </c>
      <c r="P161" s="203">
        <f>O161*H161</f>
        <v>0</v>
      </c>
      <c r="Q161" s="203">
        <v>0</v>
      </c>
      <c r="R161" s="203">
        <f>Q161*H161</f>
        <v>0</v>
      </c>
      <c r="S161" s="203">
        <v>0</v>
      </c>
      <c r="T161" s="204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05" t="s">
        <v>173</v>
      </c>
      <c r="AT161" s="205" t="s">
        <v>169</v>
      </c>
      <c r="AU161" s="205" t="s">
        <v>167</v>
      </c>
      <c r="AY161" s="17" t="s">
        <v>166</v>
      </c>
      <c r="BE161" s="206">
        <f>IF(N161="základní",J161,0)</f>
        <v>33000</v>
      </c>
      <c r="BF161" s="206">
        <f>IF(N161="snížená",J161,0)</f>
        <v>0</v>
      </c>
      <c r="BG161" s="206">
        <f>IF(N161="zákl. přenesená",J161,0)</f>
        <v>0</v>
      </c>
      <c r="BH161" s="206">
        <f>IF(N161="sníž. přenesená",J161,0)</f>
        <v>0</v>
      </c>
      <c r="BI161" s="206">
        <f>IF(N161="nulová",J161,0)</f>
        <v>0</v>
      </c>
      <c r="BJ161" s="17" t="s">
        <v>6</v>
      </c>
      <c r="BK161" s="206">
        <f>ROUND(I161*H161,2)</f>
        <v>33000</v>
      </c>
      <c r="BL161" s="17" t="s">
        <v>173</v>
      </c>
      <c r="BM161" s="205" t="s">
        <v>1080</v>
      </c>
    </row>
    <row r="162" spans="2:63" s="12" customFormat="1" ht="20.85" customHeight="1">
      <c r="B162" s="179"/>
      <c r="C162" s="180"/>
      <c r="D162" s="181" t="s">
        <v>75</v>
      </c>
      <c r="E162" s="192" t="s">
        <v>1081</v>
      </c>
      <c r="F162" s="192" t="s">
        <v>1082</v>
      </c>
      <c r="G162" s="180"/>
      <c r="H162" s="180"/>
      <c r="I162" s="180"/>
      <c r="J162" s="193">
        <f>BK162</f>
        <v>11220</v>
      </c>
      <c r="K162" s="180"/>
      <c r="L162" s="184"/>
      <c r="M162" s="185"/>
      <c r="N162" s="186"/>
      <c r="O162" s="186"/>
      <c r="P162" s="187">
        <f>SUM(P163:P164)</f>
        <v>0</v>
      </c>
      <c r="Q162" s="186"/>
      <c r="R162" s="187">
        <f>SUM(R163:R164)</f>
        <v>0</v>
      </c>
      <c r="S162" s="186"/>
      <c r="T162" s="188">
        <f>SUM(T163:T164)</f>
        <v>0</v>
      </c>
      <c r="AR162" s="189" t="s">
        <v>6</v>
      </c>
      <c r="AT162" s="190" t="s">
        <v>75</v>
      </c>
      <c r="AU162" s="190" t="s">
        <v>84</v>
      </c>
      <c r="AY162" s="189" t="s">
        <v>166</v>
      </c>
      <c r="BK162" s="191">
        <f>SUM(BK163:BK164)</f>
        <v>11220</v>
      </c>
    </row>
    <row r="163" spans="1:65" s="2" customFormat="1" ht="33" customHeight="1">
      <c r="A163" s="31"/>
      <c r="B163" s="32"/>
      <c r="C163" s="194" t="s">
        <v>234</v>
      </c>
      <c r="D163" s="194" t="s">
        <v>169</v>
      </c>
      <c r="E163" s="195" t="s">
        <v>1083</v>
      </c>
      <c r="F163" s="196" t="s">
        <v>1084</v>
      </c>
      <c r="G163" s="197" t="s">
        <v>716</v>
      </c>
      <c r="H163" s="198">
        <v>5</v>
      </c>
      <c r="I163" s="199">
        <v>600</v>
      </c>
      <c r="J163" s="199">
        <f>ROUND(I163*H163,2)</f>
        <v>3000</v>
      </c>
      <c r="K163" s="200"/>
      <c r="L163" s="36"/>
      <c r="M163" s="201" t="s">
        <v>1</v>
      </c>
      <c r="N163" s="202" t="s">
        <v>41</v>
      </c>
      <c r="O163" s="203">
        <v>0</v>
      </c>
      <c r="P163" s="203">
        <f>O163*H163</f>
        <v>0</v>
      </c>
      <c r="Q163" s="203">
        <v>0</v>
      </c>
      <c r="R163" s="203">
        <f>Q163*H163</f>
        <v>0</v>
      </c>
      <c r="S163" s="203">
        <v>0</v>
      </c>
      <c r="T163" s="204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05" t="s">
        <v>173</v>
      </c>
      <c r="AT163" s="205" t="s">
        <v>169</v>
      </c>
      <c r="AU163" s="205" t="s">
        <v>167</v>
      </c>
      <c r="AY163" s="17" t="s">
        <v>166</v>
      </c>
      <c r="BE163" s="206">
        <f>IF(N163="základní",J163,0)</f>
        <v>3000</v>
      </c>
      <c r="BF163" s="206">
        <f>IF(N163="snížená",J163,0)</f>
        <v>0</v>
      </c>
      <c r="BG163" s="206">
        <f>IF(N163="zákl. přenesená",J163,0)</f>
        <v>0</v>
      </c>
      <c r="BH163" s="206">
        <f>IF(N163="sníž. přenesená",J163,0)</f>
        <v>0</v>
      </c>
      <c r="BI163" s="206">
        <f>IF(N163="nulová",J163,0)</f>
        <v>0</v>
      </c>
      <c r="BJ163" s="17" t="s">
        <v>6</v>
      </c>
      <c r="BK163" s="206">
        <f>ROUND(I163*H163,2)</f>
        <v>3000</v>
      </c>
      <c r="BL163" s="17" t="s">
        <v>173</v>
      </c>
      <c r="BM163" s="205" t="s">
        <v>1085</v>
      </c>
    </row>
    <row r="164" spans="1:65" s="2" customFormat="1" ht="21.75" customHeight="1">
      <c r="A164" s="31"/>
      <c r="B164" s="32"/>
      <c r="C164" s="194" t="s">
        <v>238</v>
      </c>
      <c r="D164" s="194" t="s">
        <v>169</v>
      </c>
      <c r="E164" s="195" t="s">
        <v>1086</v>
      </c>
      <c r="F164" s="196" t="s">
        <v>1087</v>
      </c>
      <c r="G164" s="197" t="s">
        <v>716</v>
      </c>
      <c r="H164" s="198">
        <v>2</v>
      </c>
      <c r="I164" s="199">
        <v>4110</v>
      </c>
      <c r="J164" s="199">
        <f>ROUND(I164*H164,2)</f>
        <v>8220</v>
      </c>
      <c r="K164" s="200"/>
      <c r="L164" s="36"/>
      <c r="M164" s="201" t="s">
        <v>1</v>
      </c>
      <c r="N164" s="202" t="s">
        <v>41</v>
      </c>
      <c r="O164" s="203">
        <v>0</v>
      </c>
      <c r="P164" s="203">
        <f>O164*H164</f>
        <v>0</v>
      </c>
      <c r="Q164" s="203">
        <v>0</v>
      </c>
      <c r="R164" s="203">
        <f>Q164*H164</f>
        <v>0</v>
      </c>
      <c r="S164" s="203">
        <v>0</v>
      </c>
      <c r="T164" s="204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05" t="s">
        <v>173</v>
      </c>
      <c r="AT164" s="205" t="s">
        <v>169</v>
      </c>
      <c r="AU164" s="205" t="s">
        <v>167</v>
      </c>
      <c r="AY164" s="17" t="s">
        <v>166</v>
      </c>
      <c r="BE164" s="206">
        <f>IF(N164="základní",J164,0)</f>
        <v>8220</v>
      </c>
      <c r="BF164" s="206">
        <f>IF(N164="snížená",J164,0)</f>
        <v>0</v>
      </c>
      <c r="BG164" s="206">
        <f>IF(N164="zákl. přenesená",J164,0)</f>
        <v>0</v>
      </c>
      <c r="BH164" s="206">
        <f>IF(N164="sníž. přenesená",J164,0)</f>
        <v>0</v>
      </c>
      <c r="BI164" s="206">
        <f>IF(N164="nulová",J164,0)</f>
        <v>0</v>
      </c>
      <c r="BJ164" s="17" t="s">
        <v>6</v>
      </c>
      <c r="BK164" s="206">
        <f>ROUND(I164*H164,2)</f>
        <v>8220</v>
      </c>
      <c r="BL164" s="17" t="s">
        <v>173</v>
      </c>
      <c r="BM164" s="205" t="s">
        <v>1088</v>
      </c>
    </row>
    <row r="165" spans="2:63" s="12" customFormat="1" ht="20.85" customHeight="1">
      <c r="B165" s="179"/>
      <c r="C165" s="180"/>
      <c r="D165" s="181" t="s">
        <v>75</v>
      </c>
      <c r="E165" s="192" t="s">
        <v>1089</v>
      </c>
      <c r="F165" s="192" t="s">
        <v>1090</v>
      </c>
      <c r="G165" s="180"/>
      <c r="H165" s="180"/>
      <c r="I165" s="180"/>
      <c r="J165" s="193">
        <f>BK165</f>
        <v>4220</v>
      </c>
      <c r="K165" s="180"/>
      <c r="L165" s="184"/>
      <c r="M165" s="185"/>
      <c r="N165" s="186"/>
      <c r="O165" s="186"/>
      <c r="P165" s="187">
        <f>SUM(P166:P167)</f>
        <v>0</v>
      </c>
      <c r="Q165" s="186"/>
      <c r="R165" s="187">
        <f>SUM(R166:R167)</f>
        <v>0</v>
      </c>
      <c r="S165" s="186"/>
      <c r="T165" s="188">
        <f>SUM(T166:T167)</f>
        <v>0</v>
      </c>
      <c r="AR165" s="189" t="s">
        <v>6</v>
      </c>
      <c r="AT165" s="190" t="s">
        <v>75</v>
      </c>
      <c r="AU165" s="190" t="s">
        <v>84</v>
      </c>
      <c r="AY165" s="189" t="s">
        <v>166</v>
      </c>
      <c r="BK165" s="191">
        <f>SUM(BK166:BK167)</f>
        <v>4220</v>
      </c>
    </row>
    <row r="166" spans="1:65" s="2" customFormat="1" ht="16.5" customHeight="1">
      <c r="A166" s="31"/>
      <c r="B166" s="32"/>
      <c r="C166" s="194" t="s">
        <v>242</v>
      </c>
      <c r="D166" s="194" t="s">
        <v>169</v>
      </c>
      <c r="E166" s="195" t="s">
        <v>1091</v>
      </c>
      <c r="F166" s="196" t="s">
        <v>1092</v>
      </c>
      <c r="G166" s="197" t="s">
        <v>716</v>
      </c>
      <c r="H166" s="198">
        <v>6</v>
      </c>
      <c r="I166" s="199">
        <v>450</v>
      </c>
      <c r="J166" s="199">
        <f>ROUND(I166*H166,2)</f>
        <v>2700</v>
      </c>
      <c r="K166" s="200"/>
      <c r="L166" s="36"/>
      <c r="M166" s="201" t="s">
        <v>1</v>
      </c>
      <c r="N166" s="202" t="s">
        <v>41</v>
      </c>
      <c r="O166" s="203">
        <v>0</v>
      </c>
      <c r="P166" s="203">
        <f>O166*H166</f>
        <v>0</v>
      </c>
      <c r="Q166" s="203">
        <v>0</v>
      </c>
      <c r="R166" s="203">
        <f>Q166*H166</f>
        <v>0</v>
      </c>
      <c r="S166" s="203">
        <v>0</v>
      </c>
      <c r="T166" s="204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05" t="s">
        <v>173</v>
      </c>
      <c r="AT166" s="205" t="s">
        <v>169</v>
      </c>
      <c r="AU166" s="205" t="s">
        <v>167</v>
      </c>
      <c r="AY166" s="17" t="s">
        <v>166</v>
      </c>
      <c r="BE166" s="206">
        <f>IF(N166="základní",J166,0)</f>
        <v>2700</v>
      </c>
      <c r="BF166" s="206">
        <f>IF(N166="snížená",J166,0)</f>
        <v>0</v>
      </c>
      <c r="BG166" s="206">
        <f>IF(N166="zákl. přenesená",J166,0)</f>
        <v>0</v>
      </c>
      <c r="BH166" s="206">
        <f>IF(N166="sníž. přenesená",J166,0)</f>
        <v>0</v>
      </c>
      <c r="BI166" s="206">
        <f>IF(N166="nulová",J166,0)</f>
        <v>0</v>
      </c>
      <c r="BJ166" s="17" t="s">
        <v>6</v>
      </c>
      <c r="BK166" s="206">
        <f>ROUND(I166*H166,2)</f>
        <v>2700</v>
      </c>
      <c r="BL166" s="17" t="s">
        <v>173</v>
      </c>
      <c r="BM166" s="205" t="s">
        <v>1093</v>
      </c>
    </row>
    <row r="167" spans="1:65" s="2" customFormat="1" ht="16.5" customHeight="1">
      <c r="A167" s="31"/>
      <c r="B167" s="32"/>
      <c r="C167" s="194" t="s">
        <v>246</v>
      </c>
      <c r="D167" s="194" t="s">
        <v>169</v>
      </c>
      <c r="E167" s="195" t="s">
        <v>1094</v>
      </c>
      <c r="F167" s="196" t="s">
        <v>1095</v>
      </c>
      <c r="G167" s="197" t="s">
        <v>716</v>
      </c>
      <c r="H167" s="198">
        <v>2</v>
      </c>
      <c r="I167" s="199">
        <v>760</v>
      </c>
      <c r="J167" s="199">
        <f>ROUND(I167*H167,2)</f>
        <v>1520</v>
      </c>
      <c r="K167" s="200"/>
      <c r="L167" s="36"/>
      <c r="M167" s="201" t="s">
        <v>1</v>
      </c>
      <c r="N167" s="202" t="s">
        <v>41</v>
      </c>
      <c r="O167" s="203">
        <v>0</v>
      </c>
      <c r="P167" s="203">
        <f>O167*H167</f>
        <v>0</v>
      </c>
      <c r="Q167" s="203">
        <v>0</v>
      </c>
      <c r="R167" s="203">
        <f>Q167*H167</f>
        <v>0</v>
      </c>
      <c r="S167" s="203">
        <v>0</v>
      </c>
      <c r="T167" s="204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05" t="s">
        <v>173</v>
      </c>
      <c r="AT167" s="205" t="s">
        <v>169</v>
      </c>
      <c r="AU167" s="205" t="s">
        <v>167</v>
      </c>
      <c r="AY167" s="17" t="s">
        <v>166</v>
      </c>
      <c r="BE167" s="206">
        <f>IF(N167="základní",J167,0)</f>
        <v>1520</v>
      </c>
      <c r="BF167" s="206">
        <f>IF(N167="snížená",J167,0)</f>
        <v>0</v>
      </c>
      <c r="BG167" s="206">
        <f>IF(N167="zákl. přenesená",J167,0)</f>
        <v>0</v>
      </c>
      <c r="BH167" s="206">
        <f>IF(N167="sníž. přenesená",J167,0)</f>
        <v>0</v>
      </c>
      <c r="BI167" s="206">
        <f>IF(N167="nulová",J167,0)</f>
        <v>0</v>
      </c>
      <c r="BJ167" s="17" t="s">
        <v>6</v>
      </c>
      <c r="BK167" s="206">
        <f>ROUND(I167*H167,2)</f>
        <v>1520</v>
      </c>
      <c r="BL167" s="17" t="s">
        <v>173</v>
      </c>
      <c r="BM167" s="205" t="s">
        <v>1096</v>
      </c>
    </row>
    <row r="168" spans="2:63" s="12" customFormat="1" ht="20.85" customHeight="1">
      <c r="B168" s="179"/>
      <c r="C168" s="180"/>
      <c r="D168" s="181" t="s">
        <v>75</v>
      </c>
      <c r="E168" s="192" t="s">
        <v>1097</v>
      </c>
      <c r="F168" s="192" t="s">
        <v>1098</v>
      </c>
      <c r="G168" s="180"/>
      <c r="H168" s="180"/>
      <c r="I168" s="180"/>
      <c r="J168" s="193">
        <f>BK168</f>
        <v>9876</v>
      </c>
      <c r="K168" s="180"/>
      <c r="L168" s="184"/>
      <c r="M168" s="185"/>
      <c r="N168" s="186"/>
      <c r="O168" s="186"/>
      <c r="P168" s="187">
        <f>SUM(P169:P180)</f>
        <v>0</v>
      </c>
      <c r="Q168" s="186"/>
      <c r="R168" s="187">
        <f>SUM(R169:R180)</f>
        <v>0</v>
      </c>
      <c r="S168" s="186"/>
      <c r="T168" s="188">
        <f>SUM(T169:T180)</f>
        <v>0</v>
      </c>
      <c r="AR168" s="189" t="s">
        <v>6</v>
      </c>
      <c r="AT168" s="190" t="s">
        <v>75</v>
      </c>
      <c r="AU168" s="190" t="s">
        <v>84</v>
      </c>
      <c r="AY168" s="189" t="s">
        <v>166</v>
      </c>
      <c r="BK168" s="191">
        <f>SUM(BK169:BK180)</f>
        <v>9876</v>
      </c>
    </row>
    <row r="169" spans="1:65" s="2" customFormat="1" ht="21.75" customHeight="1">
      <c r="A169" s="31"/>
      <c r="B169" s="32"/>
      <c r="C169" s="194" t="s">
        <v>252</v>
      </c>
      <c r="D169" s="194" t="s">
        <v>169</v>
      </c>
      <c r="E169" s="195" t="s">
        <v>1099</v>
      </c>
      <c r="F169" s="196" t="s">
        <v>1100</v>
      </c>
      <c r="G169" s="197" t="s">
        <v>716</v>
      </c>
      <c r="H169" s="198">
        <v>2</v>
      </c>
      <c r="I169" s="199">
        <v>132</v>
      </c>
      <c r="J169" s="199">
        <f aca="true" t="shared" si="0" ref="J169:J180">ROUND(I169*H169,2)</f>
        <v>264</v>
      </c>
      <c r="K169" s="200"/>
      <c r="L169" s="36"/>
      <c r="M169" s="201" t="s">
        <v>1</v>
      </c>
      <c r="N169" s="202" t="s">
        <v>41</v>
      </c>
      <c r="O169" s="203">
        <v>0</v>
      </c>
      <c r="P169" s="203">
        <f aca="true" t="shared" si="1" ref="P169:P180">O169*H169</f>
        <v>0</v>
      </c>
      <c r="Q169" s="203">
        <v>0</v>
      </c>
      <c r="R169" s="203">
        <f aca="true" t="shared" si="2" ref="R169:R180">Q169*H169</f>
        <v>0</v>
      </c>
      <c r="S169" s="203">
        <v>0</v>
      </c>
      <c r="T169" s="204">
        <f aca="true" t="shared" si="3" ref="T169:T180"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05" t="s">
        <v>173</v>
      </c>
      <c r="AT169" s="205" t="s">
        <v>169</v>
      </c>
      <c r="AU169" s="205" t="s">
        <v>167</v>
      </c>
      <c r="AY169" s="17" t="s">
        <v>166</v>
      </c>
      <c r="BE169" s="206">
        <f aca="true" t="shared" si="4" ref="BE169:BE180">IF(N169="základní",J169,0)</f>
        <v>264</v>
      </c>
      <c r="BF169" s="206">
        <f aca="true" t="shared" si="5" ref="BF169:BF180">IF(N169="snížená",J169,0)</f>
        <v>0</v>
      </c>
      <c r="BG169" s="206">
        <f aca="true" t="shared" si="6" ref="BG169:BG180">IF(N169="zákl. přenesená",J169,0)</f>
        <v>0</v>
      </c>
      <c r="BH169" s="206">
        <f aca="true" t="shared" si="7" ref="BH169:BH180">IF(N169="sníž. přenesená",J169,0)</f>
        <v>0</v>
      </c>
      <c r="BI169" s="206">
        <f aca="true" t="shared" si="8" ref="BI169:BI180">IF(N169="nulová",J169,0)</f>
        <v>0</v>
      </c>
      <c r="BJ169" s="17" t="s">
        <v>6</v>
      </c>
      <c r="BK169" s="206">
        <f aca="true" t="shared" si="9" ref="BK169:BK180">ROUND(I169*H169,2)</f>
        <v>264</v>
      </c>
      <c r="BL169" s="17" t="s">
        <v>173</v>
      </c>
      <c r="BM169" s="205" t="s">
        <v>1101</v>
      </c>
    </row>
    <row r="170" spans="1:65" s="2" customFormat="1" ht="21.75" customHeight="1">
      <c r="A170" s="31"/>
      <c r="B170" s="32"/>
      <c r="C170" s="194" t="s">
        <v>9</v>
      </c>
      <c r="D170" s="194" t="s">
        <v>169</v>
      </c>
      <c r="E170" s="195" t="s">
        <v>1102</v>
      </c>
      <c r="F170" s="196" t="s">
        <v>1103</v>
      </c>
      <c r="G170" s="197" t="s">
        <v>716</v>
      </c>
      <c r="H170" s="198">
        <v>2</v>
      </c>
      <c r="I170" s="199">
        <v>130</v>
      </c>
      <c r="J170" s="199">
        <f t="shared" si="0"/>
        <v>260</v>
      </c>
      <c r="K170" s="200"/>
      <c r="L170" s="36"/>
      <c r="M170" s="201" t="s">
        <v>1</v>
      </c>
      <c r="N170" s="202" t="s">
        <v>41</v>
      </c>
      <c r="O170" s="203">
        <v>0</v>
      </c>
      <c r="P170" s="203">
        <f t="shared" si="1"/>
        <v>0</v>
      </c>
      <c r="Q170" s="203">
        <v>0</v>
      </c>
      <c r="R170" s="203">
        <f t="shared" si="2"/>
        <v>0</v>
      </c>
      <c r="S170" s="203">
        <v>0</v>
      </c>
      <c r="T170" s="204">
        <f t="shared" si="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05" t="s">
        <v>173</v>
      </c>
      <c r="AT170" s="205" t="s">
        <v>169</v>
      </c>
      <c r="AU170" s="205" t="s">
        <v>167</v>
      </c>
      <c r="AY170" s="17" t="s">
        <v>166</v>
      </c>
      <c r="BE170" s="206">
        <f t="shared" si="4"/>
        <v>260</v>
      </c>
      <c r="BF170" s="206">
        <f t="shared" si="5"/>
        <v>0</v>
      </c>
      <c r="BG170" s="206">
        <f t="shared" si="6"/>
        <v>0</v>
      </c>
      <c r="BH170" s="206">
        <f t="shared" si="7"/>
        <v>0</v>
      </c>
      <c r="BI170" s="206">
        <f t="shared" si="8"/>
        <v>0</v>
      </c>
      <c r="BJ170" s="17" t="s">
        <v>6</v>
      </c>
      <c r="BK170" s="206">
        <f t="shared" si="9"/>
        <v>260</v>
      </c>
      <c r="BL170" s="17" t="s">
        <v>173</v>
      </c>
      <c r="BM170" s="205" t="s">
        <v>1104</v>
      </c>
    </row>
    <row r="171" spans="1:65" s="2" customFormat="1" ht="33" customHeight="1">
      <c r="A171" s="31"/>
      <c r="B171" s="32"/>
      <c r="C171" s="194" t="s">
        <v>211</v>
      </c>
      <c r="D171" s="194" t="s">
        <v>169</v>
      </c>
      <c r="E171" s="195" t="s">
        <v>1105</v>
      </c>
      <c r="F171" s="196" t="s">
        <v>1106</v>
      </c>
      <c r="G171" s="197" t="s">
        <v>716</v>
      </c>
      <c r="H171" s="198">
        <v>2</v>
      </c>
      <c r="I171" s="199">
        <v>255</v>
      </c>
      <c r="J171" s="199">
        <f t="shared" si="0"/>
        <v>510</v>
      </c>
      <c r="K171" s="200"/>
      <c r="L171" s="36"/>
      <c r="M171" s="201" t="s">
        <v>1</v>
      </c>
      <c r="N171" s="202" t="s">
        <v>41</v>
      </c>
      <c r="O171" s="203">
        <v>0</v>
      </c>
      <c r="P171" s="203">
        <f t="shared" si="1"/>
        <v>0</v>
      </c>
      <c r="Q171" s="203">
        <v>0</v>
      </c>
      <c r="R171" s="203">
        <f t="shared" si="2"/>
        <v>0</v>
      </c>
      <c r="S171" s="203">
        <v>0</v>
      </c>
      <c r="T171" s="204">
        <f t="shared" si="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05" t="s">
        <v>173</v>
      </c>
      <c r="AT171" s="205" t="s">
        <v>169</v>
      </c>
      <c r="AU171" s="205" t="s">
        <v>167</v>
      </c>
      <c r="AY171" s="17" t="s">
        <v>166</v>
      </c>
      <c r="BE171" s="206">
        <f t="shared" si="4"/>
        <v>510</v>
      </c>
      <c r="BF171" s="206">
        <f t="shared" si="5"/>
        <v>0</v>
      </c>
      <c r="BG171" s="206">
        <f t="shared" si="6"/>
        <v>0</v>
      </c>
      <c r="BH171" s="206">
        <f t="shared" si="7"/>
        <v>0</v>
      </c>
      <c r="BI171" s="206">
        <f t="shared" si="8"/>
        <v>0</v>
      </c>
      <c r="BJ171" s="17" t="s">
        <v>6</v>
      </c>
      <c r="BK171" s="206">
        <f t="shared" si="9"/>
        <v>510</v>
      </c>
      <c r="BL171" s="17" t="s">
        <v>173</v>
      </c>
      <c r="BM171" s="205" t="s">
        <v>1107</v>
      </c>
    </row>
    <row r="172" spans="1:65" s="2" customFormat="1" ht="21.75" customHeight="1">
      <c r="A172" s="31"/>
      <c r="B172" s="32"/>
      <c r="C172" s="194" t="s">
        <v>266</v>
      </c>
      <c r="D172" s="194" t="s">
        <v>169</v>
      </c>
      <c r="E172" s="195" t="s">
        <v>1108</v>
      </c>
      <c r="F172" s="196" t="s">
        <v>1109</v>
      </c>
      <c r="G172" s="197" t="s">
        <v>716</v>
      </c>
      <c r="H172" s="198">
        <v>2</v>
      </c>
      <c r="I172" s="199">
        <v>215</v>
      </c>
      <c r="J172" s="199">
        <f t="shared" si="0"/>
        <v>430</v>
      </c>
      <c r="K172" s="200"/>
      <c r="L172" s="36"/>
      <c r="M172" s="201" t="s">
        <v>1</v>
      </c>
      <c r="N172" s="202" t="s">
        <v>41</v>
      </c>
      <c r="O172" s="203">
        <v>0</v>
      </c>
      <c r="P172" s="203">
        <f t="shared" si="1"/>
        <v>0</v>
      </c>
      <c r="Q172" s="203">
        <v>0</v>
      </c>
      <c r="R172" s="203">
        <f t="shared" si="2"/>
        <v>0</v>
      </c>
      <c r="S172" s="203">
        <v>0</v>
      </c>
      <c r="T172" s="204">
        <f t="shared" si="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05" t="s">
        <v>173</v>
      </c>
      <c r="AT172" s="205" t="s">
        <v>169</v>
      </c>
      <c r="AU172" s="205" t="s">
        <v>167</v>
      </c>
      <c r="AY172" s="17" t="s">
        <v>166</v>
      </c>
      <c r="BE172" s="206">
        <f t="shared" si="4"/>
        <v>430</v>
      </c>
      <c r="BF172" s="206">
        <f t="shared" si="5"/>
        <v>0</v>
      </c>
      <c r="BG172" s="206">
        <f t="shared" si="6"/>
        <v>0</v>
      </c>
      <c r="BH172" s="206">
        <f t="shared" si="7"/>
        <v>0</v>
      </c>
      <c r="BI172" s="206">
        <f t="shared" si="8"/>
        <v>0</v>
      </c>
      <c r="BJ172" s="17" t="s">
        <v>6</v>
      </c>
      <c r="BK172" s="206">
        <f t="shared" si="9"/>
        <v>430</v>
      </c>
      <c r="BL172" s="17" t="s">
        <v>173</v>
      </c>
      <c r="BM172" s="205" t="s">
        <v>1110</v>
      </c>
    </row>
    <row r="173" spans="1:65" s="2" customFormat="1" ht="21.75" customHeight="1">
      <c r="A173" s="31"/>
      <c r="B173" s="32"/>
      <c r="C173" s="194" t="s">
        <v>271</v>
      </c>
      <c r="D173" s="194" t="s">
        <v>169</v>
      </c>
      <c r="E173" s="195" t="s">
        <v>1111</v>
      </c>
      <c r="F173" s="196" t="s">
        <v>1112</v>
      </c>
      <c r="G173" s="197" t="s">
        <v>716</v>
      </c>
      <c r="H173" s="198">
        <v>2</v>
      </c>
      <c r="I173" s="199">
        <v>448</v>
      </c>
      <c r="J173" s="199">
        <f t="shared" si="0"/>
        <v>896</v>
      </c>
      <c r="K173" s="200"/>
      <c r="L173" s="36"/>
      <c r="M173" s="201" t="s">
        <v>1</v>
      </c>
      <c r="N173" s="202" t="s">
        <v>41</v>
      </c>
      <c r="O173" s="203">
        <v>0</v>
      </c>
      <c r="P173" s="203">
        <f t="shared" si="1"/>
        <v>0</v>
      </c>
      <c r="Q173" s="203">
        <v>0</v>
      </c>
      <c r="R173" s="203">
        <f t="shared" si="2"/>
        <v>0</v>
      </c>
      <c r="S173" s="203">
        <v>0</v>
      </c>
      <c r="T173" s="204">
        <f t="shared" si="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05" t="s">
        <v>173</v>
      </c>
      <c r="AT173" s="205" t="s">
        <v>169</v>
      </c>
      <c r="AU173" s="205" t="s">
        <v>167</v>
      </c>
      <c r="AY173" s="17" t="s">
        <v>166</v>
      </c>
      <c r="BE173" s="206">
        <f t="shared" si="4"/>
        <v>896</v>
      </c>
      <c r="BF173" s="206">
        <f t="shared" si="5"/>
        <v>0</v>
      </c>
      <c r="BG173" s="206">
        <f t="shared" si="6"/>
        <v>0</v>
      </c>
      <c r="BH173" s="206">
        <f t="shared" si="7"/>
        <v>0</v>
      </c>
      <c r="BI173" s="206">
        <f t="shared" si="8"/>
        <v>0</v>
      </c>
      <c r="BJ173" s="17" t="s">
        <v>6</v>
      </c>
      <c r="BK173" s="206">
        <f t="shared" si="9"/>
        <v>896</v>
      </c>
      <c r="BL173" s="17" t="s">
        <v>173</v>
      </c>
      <c r="BM173" s="205" t="s">
        <v>1113</v>
      </c>
    </row>
    <row r="174" spans="1:65" s="2" customFormat="1" ht="21.75" customHeight="1">
      <c r="A174" s="31"/>
      <c r="B174" s="32"/>
      <c r="C174" s="194" t="s">
        <v>276</v>
      </c>
      <c r="D174" s="194" t="s">
        <v>169</v>
      </c>
      <c r="E174" s="195" t="s">
        <v>1114</v>
      </c>
      <c r="F174" s="196" t="s">
        <v>1115</v>
      </c>
      <c r="G174" s="197" t="s">
        <v>716</v>
      </c>
      <c r="H174" s="198">
        <v>6</v>
      </c>
      <c r="I174" s="199">
        <v>448</v>
      </c>
      <c r="J174" s="199">
        <f t="shared" si="0"/>
        <v>2688</v>
      </c>
      <c r="K174" s="200"/>
      <c r="L174" s="36"/>
      <c r="M174" s="201" t="s">
        <v>1</v>
      </c>
      <c r="N174" s="202" t="s">
        <v>41</v>
      </c>
      <c r="O174" s="203">
        <v>0</v>
      </c>
      <c r="P174" s="203">
        <f t="shared" si="1"/>
        <v>0</v>
      </c>
      <c r="Q174" s="203">
        <v>0</v>
      </c>
      <c r="R174" s="203">
        <f t="shared" si="2"/>
        <v>0</v>
      </c>
      <c r="S174" s="203">
        <v>0</v>
      </c>
      <c r="T174" s="204">
        <f t="shared" si="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05" t="s">
        <v>173</v>
      </c>
      <c r="AT174" s="205" t="s">
        <v>169</v>
      </c>
      <c r="AU174" s="205" t="s">
        <v>167</v>
      </c>
      <c r="AY174" s="17" t="s">
        <v>166</v>
      </c>
      <c r="BE174" s="206">
        <f t="shared" si="4"/>
        <v>2688</v>
      </c>
      <c r="BF174" s="206">
        <f t="shared" si="5"/>
        <v>0</v>
      </c>
      <c r="BG174" s="206">
        <f t="shared" si="6"/>
        <v>0</v>
      </c>
      <c r="BH174" s="206">
        <f t="shared" si="7"/>
        <v>0</v>
      </c>
      <c r="BI174" s="206">
        <f t="shared" si="8"/>
        <v>0</v>
      </c>
      <c r="BJ174" s="17" t="s">
        <v>6</v>
      </c>
      <c r="BK174" s="206">
        <f t="shared" si="9"/>
        <v>2688</v>
      </c>
      <c r="BL174" s="17" t="s">
        <v>173</v>
      </c>
      <c r="BM174" s="205" t="s">
        <v>1116</v>
      </c>
    </row>
    <row r="175" spans="1:65" s="2" customFormat="1" ht="21.75" customHeight="1">
      <c r="A175" s="31"/>
      <c r="B175" s="32"/>
      <c r="C175" s="194" t="s">
        <v>281</v>
      </c>
      <c r="D175" s="194" t="s">
        <v>169</v>
      </c>
      <c r="E175" s="195" t="s">
        <v>1117</v>
      </c>
      <c r="F175" s="196" t="s">
        <v>1118</v>
      </c>
      <c r="G175" s="197" t="s">
        <v>716</v>
      </c>
      <c r="H175" s="198">
        <v>4</v>
      </c>
      <c r="I175" s="199">
        <v>630</v>
      </c>
      <c r="J175" s="199">
        <f t="shared" si="0"/>
        <v>2520</v>
      </c>
      <c r="K175" s="200"/>
      <c r="L175" s="36"/>
      <c r="M175" s="201" t="s">
        <v>1</v>
      </c>
      <c r="N175" s="202" t="s">
        <v>41</v>
      </c>
      <c r="O175" s="203">
        <v>0</v>
      </c>
      <c r="P175" s="203">
        <f t="shared" si="1"/>
        <v>0</v>
      </c>
      <c r="Q175" s="203">
        <v>0</v>
      </c>
      <c r="R175" s="203">
        <f t="shared" si="2"/>
        <v>0</v>
      </c>
      <c r="S175" s="203">
        <v>0</v>
      </c>
      <c r="T175" s="204">
        <f t="shared" si="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05" t="s">
        <v>173</v>
      </c>
      <c r="AT175" s="205" t="s">
        <v>169</v>
      </c>
      <c r="AU175" s="205" t="s">
        <v>167</v>
      </c>
      <c r="AY175" s="17" t="s">
        <v>166</v>
      </c>
      <c r="BE175" s="206">
        <f t="shared" si="4"/>
        <v>2520</v>
      </c>
      <c r="BF175" s="206">
        <f t="shared" si="5"/>
        <v>0</v>
      </c>
      <c r="BG175" s="206">
        <f t="shared" si="6"/>
        <v>0</v>
      </c>
      <c r="BH175" s="206">
        <f t="shared" si="7"/>
        <v>0</v>
      </c>
      <c r="BI175" s="206">
        <f t="shared" si="8"/>
        <v>0</v>
      </c>
      <c r="BJ175" s="17" t="s">
        <v>6</v>
      </c>
      <c r="BK175" s="206">
        <f t="shared" si="9"/>
        <v>2520</v>
      </c>
      <c r="BL175" s="17" t="s">
        <v>173</v>
      </c>
      <c r="BM175" s="205" t="s">
        <v>1119</v>
      </c>
    </row>
    <row r="176" spans="1:65" s="2" customFormat="1" ht="21.75" customHeight="1">
      <c r="A176" s="31"/>
      <c r="B176" s="32"/>
      <c r="C176" s="194" t="s">
        <v>7</v>
      </c>
      <c r="D176" s="194" t="s">
        <v>169</v>
      </c>
      <c r="E176" s="195" t="s">
        <v>1120</v>
      </c>
      <c r="F176" s="196" t="s">
        <v>1121</v>
      </c>
      <c r="G176" s="197" t="s">
        <v>716</v>
      </c>
      <c r="H176" s="198">
        <v>2</v>
      </c>
      <c r="I176" s="199">
        <v>278</v>
      </c>
      <c r="J176" s="199">
        <f t="shared" si="0"/>
        <v>556</v>
      </c>
      <c r="K176" s="200"/>
      <c r="L176" s="36"/>
      <c r="M176" s="201" t="s">
        <v>1</v>
      </c>
      <c r="N176" s="202" t="s">
        <v>41</v>
      </c>
      <c r="O176" s="203">
        <v>0</v>
      </c>
      <c r="P176" s="203">
        <f t="shared" si="1"/>
        <v>0</v>
      </c>
      <c r="Q176" s="203">
        <v>0</v>
      </c>
      <c r="R176" s="203">
        <f t="shared" si="2"/>
        <v>0</v>
      </c>
      <c r="S176" s="203">
        <v>0</v>
      </c>
      <c r="T176" s="204">
        <f t="shared" si="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05" t="s">
        <v>173</v>
      </c>
      <c r="AT176" s="205" t="s">
        <v>169</v>
      </c>
      <c r="AU176" s="205" t="s">
        <v>167</v>
      </c>
      <c r="AY176" s="17" t="s">
        <v>166</v>
      </c>
      <c r="BE176" s="206">
        <f t="shared" si="4"/>
        <v>556</v>
      </c>
      <c r="BF176" s="206">
        <f t="shared" si="5"/>
        <v>0</v>
      </c>
      <c r="BG176" s="206">
        <f t="shared" si="6"/>
        <v>0</v>
      </c>
      <c r="BH176" s="206">
        <f t="shared" si="7"/>
        <v>0</v>
      </c>
      <c r="BI176" s="206">
        <f t="shared" si="8"/>
        <v>0</v>
      </c>
      <c r="BJ176" s="17" t="s">
        <v>6</v>
      </c>
      <c r="BK176" s="206">
        <f t="shared" si="9"/>
        <v>556</v>
      </c>
      <c r="BL176" s="17" t="s">
        <v>173</v>
      </c>
      <c r="BM176" s="205" t="s">
        <v>1122</v>
      </c>
    </row>
    <row r="177" spans="1:65" s="2" customFormat="1" ht="21.75" customHeight="1">
      <c r="A177" s="31"/>
      <c r="B177" s="32"/>
      <c r="C177" s="194" t="s">
        <v>299</v>
      </c>
      <c r="D177" s="194" t="s">
        <v>169</v>
      </c>
      <c r="E177" s="195" t="s">
        <v>1123</v>
      </c>
      <c r="F177" s="196" t="s">
        <v>1124</v>
      </c>
      <c r="G177" s="197" t="s">
        <v>716</v>
      </c>
      <c r="H177" s="198">
        <v>2</v>
      </c>
      <c r="I177" s="199">
        <v>336</v>
      </c>
      <c r="J177" s="199">
        <f t="shared" si="0"/>
        <v>672</v>
      </c>
      <c r="K177" s="200"/>
      <c r="L177" s="36"/>
      <c r="M177" s="201" t="s">
        <v>1</v>
      </c>
      <c r="N177" s="202" t="s">
        <v>41</v>
      </c>
      <c r="O177" s="203">
        <v>0</v>
      </c>
      <c r="P177" s="203">
        <f t="shared" si="1"/>
        <v>0</v>
      </c>
      <c r="Q177" s="203">
        <v>0</v>
      </c>
      <c r="R177" s="203">
        <f t="shared" si="2"/>
        <v>0</v>
      </c>
      <c r="S177" s="203">
        <v>0</v>
      </c>
      <c r="T177" s="204">
        <f t="shared" si="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05" t="s">
        <v>173</v>
      </c>
      <c r="AT177" s="205" t="s">
        <v>169</v>
      </c>
      <c r="AU177" s="205" t="s">
        <v>167</v>
      </c>
      <c r="AY177" s="17" t="s">
        <v>166</v>
      </c>
      <c r="BE177" s="206">
        <f t="shared" si="4"/>
        <v>672</v>
      </c>
      <c r="BF177" s="206">
        <f t="shared" si="5"/>
        <v>0</v>
      </c>
      <c r="BG177" s="206">
        <f t="shared" si="6"/>
        <v>0</v>
      </c>
      <c r="BH177" s="206">
        <f t="shared" si="7"/>
        <v>0</v>
      </c>
      <c r="BI177" s="206">
        <f t="shared" si="8"/>
        <v>0</v>
      </c>
      <c r="BJ177" s="17" t="s">
        <v>6</v>
      </c>
      <c r="BK177" s="206">
        <f t="shared" si="9"/>
        <v>672</v>
      </c>
      <c r="BL177" s="17" t="s">
        <v>173</v>
      </c>
      <c r="BM177" s="205" t="s">
        <v>1125</v>
      </c>
    </row>
    <row r="178" spans="1:65" s="2" customFormat="1" ht="21.75" customHeight="1">
      <c r="A178" s="31"/>
      <c r="B178" s="32"/>
      <c r="C178" s="194" t="s">
        <v>307</v>
      </c>
      <c r="D178" s="194" t="s">
        <v>169</v>
      </c>
      <c r="E178" s="195" t="s">
        <v>1126</v>
      </c>
      <c r="F178" s="196" t="s">
        <v>1127</v>
      </c>
      <c r="G178" s="197" t="s">
        <v>716</v>
      </c>
      <c r="H178" s="198">
        <v>2</v>
      </c>
      <c r="I178" s="199">
        <v>53</v>
      </c>
      <c r="J178" s="199">
        <f t="shared" si="0"/>
        <v>106</v>
      </c>
      <c r="K178" s="200"/>
      <c r="L178" s="36"/>
      <c r="M178" s="201" t="s">
        <v>1</v>
      </c>
      <c r="N178" s="202" t="s">
        <v>41</v>
      </c>
      <c r="O178" s="203">
        <v>0</v>
      </c>
      <c r="P178" s="203">
        <f t="shared" si="1"/>
        <v>0</v>
      </c>
      <c r="Q178" s="203">
        <v>0</v>
      </c>
      <c r="R178" s="203">
        <f t="shared" si="2"/>
        <v>0</v>
      </c>
      <c r="S178" s="203">
        <v>0</v>
      </c>
      <c r="T178" s="204">
        <f t="shared" si="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05" t="s">
        <v>173</v>
      </c>
      <c r="AT178" s="205" t="s">
        <v>169</v>
      </c>
      <c r="AU178" s="205" t="s">
        <v>167</v>
      </c>
      <c r="AY178" s="17" t="s">
        <v>166</v>
      </c>
      <c r="BE178" s="206">
        <f t="shared" si="4"/>
        <v>106</v>
      </c>
      <c r="BF178" s="206">
        <f t="shared" si="5"/>
        <v>0</v>
      </c>
      <c r="BG178" s="206">
        <f t="shared" si="6"/>
        <v>0</v>
      </c>
      <c r="BH178" s="206">
        <f t="shared" si="7"/>
        <v>0</v>
      </c>
      <c r="BI178" s="206">
        <f t="shared" si="8"/>
        <v>0</v>
      </c>
      <c r="BJ178" s="17" t="s">
        <v>6</v>
      </c>
      <c r="BK178" s="206">
        <f t="shared" si="9"/>
        <v>106</v>
      </c>
      <c r="BL178" s="17" t="s">
        <v>173</v>
      </c>
      <c r="BM178" s="205" t="s">
        <v>1128</v>
      </c>
    </row>
    <row r="179" spans="1:65" s="2" customFormat="1" ht="21.75" customHeight="1">
      <c r="A179" s="31"/>
      <c r="B179" s="32"/>
      <c r="C179" s="194" t="s">
        <v>312</v>
      </c>
      <c r="D179" s="194" t="s">
        <v>169</v>
      </c>
      <c r="E179" s="195" t="s">
        <v>1129</v>
      </c>
      <c r="F179" s="196" t="s">
        <v>1130</v>
      </c>
      <c r="G179" s="197" t="s">
        <v>716</v>
      </c>
      <c r="H179" s="198">
        <v>2</v>
      </c>
      <c r="I179" s="199">
        <v>225</v>
      </c>
      <c r="J179" s="199">
        <f t="shared" si="0"/>
        <v>450</v>
      </c>
      <c r="K179" s="200"/>
      <c r="L179" s="36"/>
      <c r="M179" s="201" t="s">
        <v>1</v>
      </c>
      <c r="N179" s="202" t="s">
        <v>41</v>
      </c>
      <c r="O179" s="203">
        <v>0</v>
      </c>
      <c r="P179" s="203">
        <f t="shared" si="1"/>
        <v>0</v>
      </c>
      <c r="Q179" s="203">
        <v>0</v>
      </c>
      <c r="R179" s="203">
        <f t="shared" si="2"/>
        <v>0</v>
      </c>
      <c r="S179" s="203">
        <v>0</v>
      </c>
      <c r="T179" s="204">
        <f t="shared" si="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05" t="s">
        <v>173</v>
      </c>
      <c r="AT179" s="205" t="s">
        <v>169</v>
      </c>
      <c r="AU179" s="205" t="s">
        <v>167</v>
      </c>
      <c r="AY179" s="17" t="s">
        <v>166</v>
      </c>
      <c r="BE179" s="206">
        <f t="shared" si="4"/>
        <v>450</v>
      </c>
      <c r="BF179" s="206">
        <f t="shared" si="5"/>
        <v>0</v>
      </c>
      <c r="BG179" s="206">
        <f t="shared" si="6"/>
        <v>0</v>
      </c>
      <c r="BH179" s="206">
        <f t="shared" si="7"/>
        <v>0</v>
      </c>
      <c r="BI179" s="206">
        <f t="shared" si="8"/>
        <v>0</v>
      </c>
      <c r="BJ179" s="17" t="s">
        <v>6</v>
      </c>
      <c r="BK179" s="206">
        <f t="shared" si="9"/>
        <v>450</v>
      </c>
      <c r="BL179" s="17" t="s">
        <v>173</v>
      </c>
      <c r="BM179" s="205" t="s">
        <v>1131</v>
      </c>
    </row>
    <row r="180" spans="1:65" s="2" customFormat="1" ht="21.75" customHeight="1">
      <c r="A180" s="31"/>
      <c r="B180" s="32"/>
      <c r="C180" s="194" t="s">
        <v>316</v>
      </c>
      <c r="D180" s="194" t="s">
        <v>169</v>
      </c>
      <c r="E180" s="195" t="s">
        <v>1132</v>
      </c>
      <c r="F180" s="196" t="s">
        <v>1133</v>
      </c>
      <c r="G180" s="197" t="s">
        <v>716</v>
      </c>
      <c r="H180" s="198">
        <v>2</v>
      </c>
      <c r="I180" s="199">
        <v>262</v>
      </c>
      <c r="J180" s="199">
        <f t="shared" si="0"/>
        <v>524</v>
      </c>
      <c r="K180" s="200"/>
      <c r="L180" s="36"/>
      <c r="M180" s="201" t="s">
        <v>1</v>
      </c>
      <c r="N180" s="202" t="s">
        <v>41</v>
      </c>
      <c r="O180" s="203">
        <v>0</v>
      </c>
      <c r="P180" s="203">
        <f t="shared" si="1"/>
        <v>0</v>
      </c>
      <c r="Q180" s="203">
        <v>0</v>
      </c>
      <c r="R180" s="203">
        <f t="shared" si="2"/>
        <v>0</v>
      </c>
      <c r="S180" s="203">
        <v>0</v>
      </c>
      <c r="T180" s="204">
        <f t="shared" si="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05" t="s">
        <v>173</v>
      </c>
      <c r="AT180" s="205" t="s">
        <v>169</v>
      </c>
      <c r="AU180" s="205" t="s">
        <v>167</v>
      </c>
      <c r="AY180" s="17" t="s">
        <v>166</v>
      </c>
      <c r="BE180" s="206">
        <f t="shared" si="4"/>
        <v>524</v>
      </c>
      <c r="BF180" s="206">
        <f t="shared" si="5"/>
        <v>0</v>
      </c>
      <c r="BG180" s="206">
        <f t="shared" si="6"/>
        <v>0</v>
      </c>
      <c r="BH180" s="206">
        <f t="shared" si="7"/>
        <v>0</v>
      </c>
      <c r="BI180" s="206">
        <f t="shared" si="8"/>
        <v>0</v>
      </c>
      <c r="BJ180" s="17" t="s">
        <v>6</v>
      </c>
      <c r="BK180" s="206">
        <f t="shared" si="9"/>
        <v>524</v>
      </c>
      <c r="BL180" s="17" t="s">
        <v>173</v>
      </c>
      <c r="BM180" s="205" t="s">
        <v>1134</v>
      </c>
    </row>
    <row r="181" spans="2:63" s="12" customFormat="1" ht="20.85" customHeight="1">
      <c r="B181" s="179"/>
      <c r="C181" s="180"/>
      <c r="D181" s="181" t="s">
        <v>75</v>
      </c>
      <c r="E181" s="192" t="s">
        <v>1135</v>
      </c>
      <c r="F181" s="192" t="s">
        <v>1136</v>
      </c>
      <c r="G181" s="180"/>
      <c r="H181" s="180"/>
      <c r="I181" s="180"/>
      <c r="J181" s="193">
        <f>BK181</f>
        <v>2170</v>
      </c>
      <c r="K181" s="180"/>
      <c r="L181" s="184"/>
      <c r="M181" s="185"/>
      <c r="N181" s="186"/>
      <c r="O181" s="186"/>
      <c r="P181" s="187">
        <f>SUM(P182:P184)</f>
        <v>0</v>
      </c>
      <c r="Q181" s="186"/>
      <c r="R181" s="187">
        <f>SUM(R182:R184)</f>
        <v>0</v>
      </c>
      <c r="S181" s="186"/>
      <c r="T181" s="188">
        <f>SUM(T182:T184)</f>
        <v>0</v>
      </c>
      <c r="AR181" s="189" t="s">
        <v>6</v>
      </c>
      <c r="AT181" s="190" t="s">
        <v>75</v>
      </c>
      <c r="AU181" s="190" t="s">
        <v>84</v>
      </c>
      <c r="AY181" s="189" t="s">
        <v>166</v>
      </c>
      <c r="BK181" s="191">
        <f>SUM(BK182:BK184)</f>
        <v>2170</v>
      </c>
    </row>
    <row r="182" spans="1:65" s="2" customFormat="1" ht="16.5" customHeight="1">
      <c r="A182" s="31"/>
      <c r="B182" s="32"/>
      <c r="C182" s="194" t="s">
        <v>321</v>
      </c>
      <c r="D182" s="194" t="s">
        <v>169</v>
      </c>
      <c r="E182" s="195" t="s">
        <v>1137</v>
      </c>
      <c r="F182" s="196" t="s">
        <v>1138</v>
      </c>
      <c r="G182" s="197" t="s">
        <v>716</v>
      </c>
      <c r="H182" s="198">
        <v>8</v>
      </c>
      <c r="I182" s="199">
        <v>95</v>
      </c>
      <c r="J182" s="199">
        <f>ROUND(I182*H182,2)</f>
        <v>760</v>
      </c>
      <c r="K182" s="200"/>
      <c r="L182" s="36"/>
      <c r="M182" s="201" t="s">
        <v>1</v>
      </c>
      <c r="N182" s="202" t="s">
        <v>41</v>
      </c>
      <c r="O182" s="203">
        <v>0</v>
      </c>
      <c r="P182" s="203">
        <f>O182*H182</f>
        <v>0</v>
      </c>
      <c r="Q182" s="203">
        <v>0</v>
      </c>
      <c r="R182" s="203">
        <f>Q182*H182</f>
        <v>0</v>
      </c>
      <c r="S182" s="203">
        <v>0</v>
      </c>
      <c r="T182" s="204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05" t="s">
        <v>173</v>
      </c>
      <c r="AT182" s="205" t="s">
        <v>169</v>
      </c>
      <c r="AU182" s="205" t="s">
        <v>167</v>
      </c>
      <c r="AY182" s="17" t="s">
        <v>166</v>
      </c>
      <c r="BE182" s="206">
        <f>IF(N182="základní",J182,0)</f>
        <v>760</v>
      </c>
      <c r="BF182" s="206">
        <f>IF(N182="snížená",J182,0)</f>
        <v>0</v>
      </c>
      <c r="BG182" s="206">
        <f>IF(N182="zákl. přenesená",J182,0)</f>
        <v>0</v>
      </c>
      <c r="BH182" s="206">
        <f>IF(N182="sníž. přenesená",J182,0)</f>
        <v>0</v>
      </c>
      <c r="BI182" s="206">
        <f>IF(N182="nulová",J182,0)</f>
        <v>0</v>
      </c>
      <c r="BJ182" s="17" t="s">
        <v>6</v>
      </c>
      <c r="BK182" s="206">
        <f>ROUND(I182*H182,2)</f>
        <v>760</v>
      </c>
      <c r="BL182" s="17" t="s">
        <v>173</v>
      </c>
      <c r="BM182" s="205" t="s">
        <v>1139</v>
      </c>
    </row>
    <row r="183" spans="1:65" s="2" customFormat="1" ht="16.5" customHeight="1">
      <c r="A183" s="31"/>
      <c r="B183" s="32"/>
      <c r="C183" s="194" t="s">
        <v>325</v>
      </c>
      <c r="D183" s="194" t="s">
        <v>169</v>
      </c>
      <c r="E183" s="195" t="s">
        <v>1140</v>
      </c>
      <c r="F183" s="196" t="s">
        <v>1141</v>
      </c>
      <c r="G183" s="197" t="s">
        <v>716</v>
      </c>
      <c r="H183" s="198">
        <v>14</v>
      </c>
      <c r="I183" s="199">
        <v>95</v>
      </c>
      <c r="J183" s="199">
        <f>ROUND(I183*H183,2)</f>
        <v>1330</v>
      </c>
      <c r="K183" s="200"/>
      <c r="L183" s="36"/>
      <c r="M183" s="201" t="s">
        <v>1</v>
      </c>
      <c r="N183" s="202" t="s">
        <v>41</v>
      </c>
      <c r="O183" s="203">
        <v>0</v>
      </c>
      <c r="P183" s="203">
        <f>O183*H183</f>
        <v>0</v>
      </c>
      <c r="Q183" s="203">
        <v>0</v>
      </c>
      <c r="R183" s="203">
        <f>Q183*H183</f>
        <v>0</v>
      </c>
      <c r="S183" s="203">
        <v>0</v>
      </c>
      <c r="T183" s="204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05" t="s">
        <v>173</v>
      </c>
      <c r="AT183" s="205" t="s">
        <v>169</v>
      </c>
      <c r="AU183" s="205" t="s">
        <v>167</v>
      </c>
      <c r="AY183" s="17" t="s">
        <v>166</v>
      </c>
      <c r="BE183" s="206">
        <f>IF(N183="základní",J183,0)</f>
        <v>1330</v>
      </c>
      <c r="BF183" s="206">
        <f>IF(N183="snížená",J183,0)</f>
        <v>0</v>
      </c>
      <c r="BG183" s="206">
        <f>IF(N183="zákl. přenesená",J183,0)</f>
        <v>0</v>
      </c>
      <c r="BH183" s="206">
        <f>IF(N183="sníž. přenesená",J183,0)</f>
        <v>0</v>
      </c>
      <c r="BI183" s="206">
        <f>IF(N183="nulová",J183,0)</f>
        <v>0</v>
      </c>
      <c r="BJ183" s="17" t="s">
        <v>6</v>
      </c>
      <c r="BK183" s="206">
        <f>ROUND(I183*H183,2)</f>
        <v>1330</v>
      </c>
      <c r="BL183" s="17" t="s">
        <v>173</v>
      </c>
      <c r="BM183" s="205" t="s">
        <v>1142</v>
      </c>
    </row>
    <row r="184" spans="1:65" s="2" customFormat="1" ht="16.5" customHeight="1">
      <c r="A184" s="31"/>
      <c r="B184" s="32"/>
      <c r="C184" s="194" t="s">
        <v>333</v>
      </c>
      <c r="D184" s="194" t="s">
        <v>169</v>
      </c>
      <c r="E184" s="195" t="s">
        <v>1143</v>
      </c>
      <c r="F184" s="196" t="s">
        <v>1144</v>
      </c>
      <c r="G184" s="197" t="s">
        <v>716</v>
      </c>
      <c r="H184" s="198">
        <v>8</v>
      </c>
      <c r="I184" s="199">
        <v>10</v>
      </c>
      <c r="J184" s="199">
        <f>ROUND(I184*H184,2)</f>
        <v>80</v>
      </c>
      <c r="K184" s="200"/>
      <c r="L184" s="36"/>
      <c r="M184" s="201" t="s">
        <v>1</v>
      </c>
      <c r="N184" s="202" t="s">
        <v>41</v>
      </c>
      <c r="O184" s="203">
        <v>0</v>
      </c>
      <c r="P184" s="203">
        <f>O184*H184</f>
        <v>0</v>
      </c>
      <c r="Q184" s="203">
        <v>0</v>
      </c>
      <c r="R184" s="203">
        <f>Q184*H184</f>
        <v>0</v>
      </c>
      <c r="S184" s="203">
        <v>0</v>
      </c>
      <c r="T184" s="204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05" t="s">
        <v>173</v>
      </c>
      <c r="AT184" s="205" t="s">
        <v>169</v>
      </c>
      <c r="AU184" s="205" t="s">
        <v>167</v>
      </c>
      <c r="AY184" s="17" t="s">
        <v>166</v>
      </c>
      <c r="BE184" s="206">
        <f>IF(N184="základní",J184,0)</f>
        <v>80</v>
      </c>
      <c r="BF184" s="206">
        <f>IF(N184="snížená",J184,0)</f>
        <v>0</v>
      </c>
      <c r="BG184" s="206">
        <f>IF(N184="zákl. přenesená",J184,0)</f>
        <v>0</v>
      </c>
      <c r="BH184" s="206">
        <f>IF(N184="sníž. přenesená",J184,0)</f>
        <v>0</v>
      </c>
      <c r="BI184" s="206">
        <f>IF(N184="nulová",J184,0)</f>
        <v>0</v>
      </c>
      <c r="BJ184" s="17" t="s">
        <v>6</v>
      </c>
      <c r="BK184" s="206">
        <f>ROUND(I184*H184,2)</f>
        <v>80</v>
      </c>
      <c r="BL184" s="17" t="s">
        <v>173</v>
      </c>
      <c r="BM184" s="205" t="s">
        <v>1145</v>
      </c>
    </row>
    <row r="185" spans="2:63" s="12" customFormat="1" ht="20.85" customHeight="1">
      <c r="B185" s="179"/>
      <c r="C185" s="180"/>
      <c r="D185" s="181" t="s">
        <v>75</v>
      </c>
      <c r="E185" s="192" t="s">
        <v>1146</v>
      </c>
      <c r="F185" s="192" t="s">
        <v>1147</v>
      </c>
      <c r="G185" s="180"/>
      <c r="H185" s="180"/>
      <c r="I185" s="180"/>
      <c r="J185" s="193">
        <f>BK185</f>
        <v>59460</v>
      </c>
      <c r="K185" s="180"/>
      <c r="L185" s="184"/>
      <c r="M185" s="185"/>
      <c r="N185" s="186"/>
      <c r="O185" s="186"/>
      <c r="P185" s="187">
        <f>SUM(P186:P196)</f>
        <v>0</v>
      </c>
      <c r="Q185" s="186"/>
      <c r="R185" s="187">
        <f>SUM(R186:R196)</f>
        <v>0</v>
      </c>
      <c r="S185" s="186"/>
      <c r="T185" s="188">
        <f>SUM(T186:T196)</f>
        <v>0</v>
      </c>
      <c r="AR185" s="189" t="s">
        <v>6</v>
      </c>
      <c r="AT185" s="190" t="s">
        <v>75</v>
      </c>
      <c r="AU185" s="190" t="s">
        <v>84</v>
      </c>
      <c r="AY185" s="189" t="s">
        <v>166</v>
      </c>
      <c r="BK185" s="191">
        <f>SUM(BK186:BK196)</f>
        <v>59460</v>
      </c>
    </row>
    <row r="186" spans="1:65" s="2" customFormat="1" ht="16.5" customHeight="1">
      <c r="A186" s="31"/>
      <c r="B186" s="32"/>
      <c r="C186" s="194" t="s">
        <v>342</v>
      </c>
      <c r="D186" s="194" t="s">
        <v>169</v>
      </c>
      <c r="E186" s="195" t="s">
        <v>1148</v>
      </c>
      <c r="F186" s="196" t="s">
        <v>1149</v>
      </c>
      <c r="G186" s="197" t="s">
        <v>249</v>
      </c>
      <c r="H186" s="198">
        <v>70</v>
      </c>
      <c r="I186" s="199">
        <v>34</v>
      </c>
      <c r="J186" s="199">
        <f aca="true" t="shared" si="10" ref="J186:J196">ROUND(I186*H186,2)</f>
        <v>2380</v>
      </c>
      <c r="K186" s="200"/>
      <c r="L186" s="36"/>
      <c r="M186" s="201" t="s">
        <v>1</v>
      </c>
      <c r="N186" s="202" t="s">
        <v>41</v>
      </c>
      <c r="O186" s="203">
        <v>0</v>
      </c>
      <c r="P186" s="203">
        <f aca="true" t="shared" si="11" ref="P186:P196">O186*H186</f>
        <v>0</v>
      </c>
      <c r="Q186" s="203">
        <v>0</v>
      </c>
      <c r="R186" s="203">
        <f aca="true" t="shared" si="12" ref="R186:R196">Q186*H186</f>
        <v>0</v>
      </c>
      <c r="S186" s="203">
        <v>0</v>
      </c>
      <c r="T186" s="204">
        <f aca="true" t="shared" si="13" ref="T186:T196"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05" t="s">
        <v>173</v>
      </c>
      <c r="AT186" s="205" t="s">
        <v>169</v>
      </c>
      <c r="AU186" s="205" t="s">
        <v>167</v>
      </c>
      <c r="AY186" s="17" t="s">
        <v>166</v>
      </c>
      <c r="BE186" s="206">
        <f aca="true" t="shared" si="14" ref="BE186:BE196">IF(N186="základní",J186,0)</f>
        <v>2380</v>
      </c>
      <c r="BF186" s="206">
        <f aca="true" t="shared" si="15" ref="BF186:BF196">IF(N186="snížená",J186,0)</f>
        <v>0</v>
      </c>
      <c r="BG186" s="206">
        <f aca="true" t="shared" si="16" ref="BG186:BG196">IF(N186="zákl. přenesená",J186,0)</f>
        <v>0</v>
      </c>
      <c r="BH186" s="206">
        <f aca="true" t="shared" si="17" ref="BH186:BH196">IF(N186="sníž. přenesená",J186,0)</f>
        <v>0</v>
      </c>
      <c r="BI186" s="206">
        <f aca="true" t="shared" si="18" ref="BI186:BI196">IF(N186="nulová",J186,0)</f>
        <v>0</v>
      </c>
      <c r="BJ186" s="17" t="s">
        <v>6</v>
      </c>
      <c r="BK186" s="206">
        <f aca="true" t="shared" si="19" ref="BK186:BK196">ROUND(I186*H186,2)</f>
        <v>2380</v>
      </c>
      <c r="BL186" s="17" t="s">
        <v>173</v>
      </c>
      <c r="BM186" s="205" t="s">
        <v>1150</v>
      </c>
    </row>
    <row r="187" spans="1:65" s="2" customFormat="1" ht="16.5" customHeight="1">
      <c r="A187" s="31"/>
      <c r="B187" s="32"/>
      <c r="C187" s="194" t="s">
        <v>346</v>
      </c>
      <c r="D187" s="194" t="s">
        <v>169</v>
      </c>
      <c r="E187" s="195" t="s">
        <v>1151</v>
      </c>
      <c r="F187" s="196" t="s">
        <v>1152</v>
      </c>
      <c r="G187" s="197" t="s">
        <v>249</v>
      </c>
      <c r="H187" s="198">
        <v>90</v>
      </c>
      <c r="I187" s="199">
        <v>33</v>
      </c>
      <c r="J187" s="199">
        <f t="shared" si="10"/>
        <v>2970</v>
      </c>
      <c r="K187" s="200"/>
      <c r="L187" s="36"/>
      <c r="M187" s="201" t="s">
        <v>1</v>
      </c>
      <c r="N187" s="202" t="s">
        <v>41</v>
      </c>
      <c r="O187" s="203">
        <v>0</v>
      </c>
      <c r="P187" s="203">
        <f t="shared" si="11"/>
        <v>0</v>
      </c>
      <c r="Q187" s="203">
        <v>0</v>
      </c>
      <c r="R187" s="203">
        <f t="shared" si="12"/>
        <v>0</v>
      </c>
      <c r="S187" s="203">
        <v>0</v>
      </c>
      <c r="T187" s="204">
        <f t="shared" si="1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05" t="s">
        <v>173</v>
      </c>
      <c r="AT187" s="205" t="s">
        <v>169</v>
      </c>
      <c r="AU187" s="205" t="s">
        <v>167</v>
      </c>
      <c r="AY187" s="17" t="s">
        <v>166</v>
      </c>
      <c r="BE187" s="206">
        <f t="shared" si="14"/>
        <v>2970</v>
      </c>
      <c r="BF187" s="206">
        <f t="shared" si="15"/>
        <v>0</v>
      </c>
      <c r="BG187" s="206">
        <f t="shared" si="16"/>
        <v>0</v>
      </c>
      <c r="BH187" s="206">
        <f t="shared" si="17"/>
        <v>0</v>
      </c>
      <c r="BI187" s="206">
        <f t="shared" si="18"/>
        <v>0</v>
      </c>
      <c r="BJ187" s="17" t="s">
        <v>6</v>
      </c>
      <c r="BK187" s="206">
        <f t="shared" si="19"/>
        <v>2970</v>
      </c>
      <c r="BL187" s="17" t="s">
        <v>173</v>
      </c>
      <c r="BM187" s="205" t="s">
        <v>1153</v>
      </c>
    </row>
    <row r="188" spans="1:65" s="2" customFormat="1" ht="16.5" customHeight="1">
      <c r="A188" s="31"/>
      <c r="B188" s="32"/>
      <c r="C188" s="194" t="s">
        <v>350</v>
      </c>
      <c r="D188" s="194" t="s">
        <v>169</v>
      </c>
      <c r="E188" s="195" t="s">
        <v>1154</v>
      </c>
      <c r="F188" s="196" t="s">
        <v>1155</v>
      </c>
      <c r="G188" s="197" t="s">
        <v>249</v>
      </c>
      <c r="H188" s="198">
        <v>300</v>
      </c>
      <c r="I188" s="199">
        <v>33</v>
      </c>
      <c r="J188" s="199">
        <f t="shared" si="10"/>
        <v>9900</v>
      </c>
      <c r="K188" s="200"/>
      <c r="L188" s="36"/>
      <c r="M188" s="201" t="s">
        <v>1</v>
      </c>
      <c r="N188" s="202" t="s">
        <v>41</v>
      </c>
      <c r="O188" s="203">
        <v>0</v>
      </c>
      <c r="P188" s="203">
        <f t="shared" si="11"/>
        <v>0</v>
      </c>
      <c r="Q188" s="203">
        <v>0</v>
      </c>
      <c r="R188" s="203">
        <f t="shared" si="12"/>
        <v>0</v>
      </c>
      <c r="S188" s="203">
        <v>0</v>
      </c>
      <c r="T188" s="204">
        <f t="shared" si="1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05" t="s">
        <v>173</v>
      </c>
      <c r="AT188" s="205" t="s">
        <v>169</v>
      </c>
      <c r="AU188" s="205" t="s">
        <v>167</v>
      </c>
      <c r="AY188" s="17" t="s">
        <v>166</v>
      </c>
      <c r="BE188" s="206">
        <f t="shared" si="14"/>
        <v>9900</v>
      </c>
      <c r="BF188" s="206">
        <f t="shared" si="15"/>
        <v>0</v>
      </c>
      <c r="BG188" s="206">
        <f t="shared" si="16"/>
        <v>0</v>
      </c>
      <c r="BH188" s="206">
        <f t="shared" si="17"/>
        <v>0</v>
      </c>
      <c r="BI188" s="206">
        <f t="shared" si="18"/>
        <v>0</v>
      </c>
      <c r="BJ188" s="17" t="s">
        <v>6</v>
      </c>
      <c r="BK188" s="206">
        <f t="shared" si="19"/>
        <v>9900</v>
      </c>
      <c r="BL188" s="17" t="s">
        <v>173</v>
      </c>
      <c r="BM188" s="205" t="s">
        <v>1156</v>
      </c>
    </row>
    <row r="189" spans="1:65" s="2" customFormat="1" ht="16.5" customHeight="1">
      <c r="A189" s="31"/>
      <c r="B189" s="32"/>
      <c r="C189" s="194" t="s">
        <v>354</v>
      </c>
      <c r="D189" s="194" t="s">
        <v>169</v>
      </c>
      <c r="E189" s="195" t="s">
        <v>1157</v>
      </c>
      <c r="F189" s="196" t="s">
        <v>1158</v>
      </c>
      <c r="G189" s="197" t="s">
        <v>249</v>
      </c>
      <c r="H189" s="198">
        <v>20</v>
      </c>
      <c r="I189" s="199">
        <v>29</v>
      </c>
      <c r="J189" s="199">
        <f t="shared" si="10"/>
        <v>580</v>
      </c>
      <c r="K189" s="200"/>
      <c r="L189" s="36"/>
      <c r="M189" s="201" t="s">
        <v>1</v>
      </c>
      <c r="N189" s="202" t="s">
        <v>41</v>
      </c>
      <c r="O189" s="203">
        <v>0</v>
      </c>
      <c r="P189" s="203">
        <f t="shared" si="11"/>
        <v>0</v>
      </c>
      <c r="Q189" s="203">
        <v>0</v>
      </c>
      <c r="R189" s="203">
        <f t="shared" si="12"/>
        <v>0</v>
      </c>
      <c r="S189" s="203">
        <v>0</v>
      </c>
      <c r="T189" s="204">
        <f t="shared" si="1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205" t="s">
        <v>173</v>
      </c>
      <c r="AT189" s="205" t="s">
        <v>169</v>
      </c>
      <c r="AU189" s="205" t="s">
        <v>167</v>
      </c>
      <c r="AY189" s="17" t="s">
        <v>166</v>
      </c>
      <c r="BE189" s="206">
        <f t="shared" si="14"/>
        <v>580</v>
      </c>
      <c r="BF189" s="206">
        <f t="shared" si="15"/>
        <v>0</v>
      </c>
      <c r="BG189" s="206">
        <f t="shared" si="16"/>
        <v>0</v>
      </c>
      <c r="BH189" s="206">
        <f t="shared" si="17"/>
        <v>0</v>
      </c>
      <c r="BI189" s="206">
        <f t="shared" si="18"/>
        <v>0</v>
      </c>
      <c r="BJ189" s="17" t="s">
        <v>6</v>
      </c>
      <c r="BK189" s="206">
        <f t="shared" si="19"/>
        <v>580</v>
      </c>
      <c r="BL189" s="17" t="s">
        <v>173</v>
      </c>
      <c r="BM189" s="205" t="s">
        <v>1159</v>
      </c>
    </row>
    <row r="190" spans="1:65" s="2" customFormat="1" ht="16.5" customHeight="1">
      <c r="A190" s="31"/>
      <c r="B190" s="32"/>
      <c r="C190" s="194" t="s">
        <v>358</v>
      </c>
      <c r="D190" s="194" t="s">
        <v>169</v>
      </c>
      <c r="E190" s="195" t="s">
        <v>1160</v>
      </c>
      <c r="F190" s="196" t="s">
        <v>1161</v>
      </c>
      <c r="G190" s="197" t="s">
        <v>249</v>
      </c>
      <c r="H190" s="198">
        <v>280</v>
      </c>
      <c r="I190" s="199">
        <v>24</v>
      </c>
      <c r="J190" s="199">
        <f t="shared" si="10"/>
        <v>6720</v>
      </c>
      <c r="K190" s="200"/>
      <c r="L190" s="36"/>
      <c r="M190" s="201" t="s">
        <v>1</v>
      </c>
      <c r="N190" s="202" t="s">
        <v>41</v>
      </c>
      <c r="O190" s="203">
        <v>0</v>
      </c>
      <c r="P190" s="203">
        <f t="shared" si="11"/>
        <v>0</v>
      </c>
      <c r="Q190" s="203">
        <v>0</v>
      </c>
      <c r="R190" s="203">
        <f t="shared" si="12"/>
        <v>0</v>
      </c>
      <c r="S190" s="203">
        <v>0</v>
      </c>
      <c r="T190" s="204">
        <f t="shared" si="1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05" t="s">
        <v>173</v>
      </c>
      <c r="AT190" s="205" t="s">
        <v>169</v>
      </c>
      <c r="AU190" s="205" t="s">
        <v>167</v>
      </c>
      <c r="AY190" s="17" t="s">
        <v>166</v>
      </c>
      <c r="BE190" s="206">
        <f t="shared" si="14"/>
        <v>6720</v>
      </c>
      <c r="BF190" s="206">
        <f t="shared" si="15"/>
        <v>0</v>
      </c>
      <c r="BG190" s="206">
        <f t="shared" si="16"/>
        <v>0</v>
      </c>
      <c r="BH190" s="206">
        <f t="shared" si="17"/>
        <v>0</v>
      </c>
      <c r="BI190" s="206">
        <f t="shared" si="18"/>
        <v>0</v>
      </c>
      <c r="BJ190" s="17" t="s">
        <v>6</v>
      </c>
      <c r="BK190" s="206">
        <f t="shared" si="19"/>
        <v>6720</v>
      </c>
      <c r="BL190" s="17" t="s">
        <v>173</v>
      </c>
      <c r="BM190" s="205" t="s">
        <v>1162</v>
      </c>
    </row>
    <row r="191" spans="1:65" s="2" customFormat="1" ht="16.5" customHeight="1">
      <c r="A191" s="31"/>
      <c r="B191" s="32"/>
      <c r="C191" s="194" t="s">
        <v>364</v>
      </c>
      <c r="D191" s="194" t="s">
        <v>169</v>
      </c>
      <c r="E191" s="195" t="s">
        <v>1163</v>
      </c>
      <c r="F191" s="196" t="s">
        <v>1164</v>
      </c>
      <c r="G191" s="197" t="s">
        <v>249</v>
      </c>
      <c r="H191" s="198">
        <v>100</v>
      </c>
      <c r="I191" s="199">
        <v>20</v>
      </c>
      <c r="J191" s="199">
        <f t="shared" si="10"/>
        <v>2000</v>
      </c>
      <c r="K191" s="200"/>
      <c r="L191" s="36"/>
      <c r="M191" s="201" t="s">
        <v>1</v>
      </c>
      <c r="N191" s="202" t="s">
        <v>41</v>
      </c>
      <c r="O191" s="203">
        <v>0</v>
      </c>
      <c r="P191" s="203">
        <f t="shared" si="11"/>
        <v>0</v>
      </c>
      <c r="Q191" s="203">
        <v>0</v>
      </c>
      <c r="R191" s="203">
        <f t="shared" si="12"/>
        <v>0</v>
      </c>
      <c r="S191" s="203">
        <v>0</v>
      </c>
      <c r="T191" s="204">
        <f t="shared" si="1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05" t="s">
        <v>173</v>
      </c>
      <c r="AT191" s="205" t="s">
        <v>169</v>
      </c>
      <c r="AU191" s="205" t="s">
        <v>167</v>
      </c>
      <c r="AY191" s="17" t="s">
        <v>166</v>
      </c>
      <c r="BE191" s="206">
        <f t="shared" si="14"/>
        <v>2000</v>
      </c>
      <c r="BF191" s="206">
        <f t="shared" si="15"/>
        <v>0</v>
      </c>
      <c r="BG191" s="206">
        <f t="shared" si="16"/>
        <v>0</v>
      </c>
      <c r="BH191" s="206">
        <f t="shared" si="17"/>
        <v>0</v>
      </c>
      <c r="BI191" s="206">
        <f t="shared" si="18"/>
        <v>0</v>
      </c>
      <c r="BJ191" s="17" t="s">
        <v>6</v>
      </c>
      <c r="BK191" s="206">
        <f t="shared" si="19"/>
        <v>2000</v>
      </c>
      <c r="BL191" s="17" t="s">
        <v>173</v>
      </c>
      <c r="BM191" s="205" t="s">
        <v>1165</v>
      </c>
    </row>
    <row r="192" spans="1:65" s="2" customFormat="1" ht="16.5" customHeight="1">
      <c r="A192" s="31"/>
      <c r="B192" s="32"/>
      <c r="C192" s="194" t="s">
        <v>369</v>
      </c>
      <c r="D192" s="194" t="s">
        <v>169</v>
      </c>
      <c r="E192" s="195" t="s">
        <v>1166</v>
      </c>
      <c r="F192" s="196" t="s">
        <v>1167</v>
      </c>
      <c r="G192" s="197" t="s">
        <v>249</v>
      </c>
      <c r="H192" s="198">
        <v>25</v>
      </c>
      <c r="I192" s="199">
        <v>24</v>
      </c>
      <c r="J192" s="199">
        <f t="shared" si="10"/>
        <v>600</v>
      </c>
      <c r="K192" s="200"/>
      <c r="L192" s="36"/>
      <c r="M192" s="201" t="s">
        <v>1</v>
      </c>
      <c r="N192" s="202" t="s">
        <v>41</v>
      </c>
      <c r="O192" s="203">
        <v>0</v>
      </c>
      <c r="P192" s="203">
        <f t="shared" si="11"/>
        <v>0</v>
      </c>
      <c r="Q192" s="203">
        <v>0</v>
      </c>
      <c r="R192" s="203">
        <f t="shared" si="12"/>
        <v>0</v>
      </c>
      <c r="S192" s="203">
        <v>0</v>
      </c>
      <c r="T192" s="204">
        <f t="shared" si="1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205" t="s">
        <v>173</v>
      </c>
      <c r="AT192" s="205" t="s">
        <v>169</v>
      </c>
      <c r="AU192" s="205" t="s">
        <v>167</v>
      </c>
      <c r="AY192" s="17" t="s">
        <v>166</v>
      </c>
      <c r="BE192" s="206">
        <f t="shared" si="14"/>
        <v>600</v>
      </c>
      <c r="BF192" s="206">
        <f t="shared" si="15"/>
        <v>0</v>
      </c>
      <c r="BG192" s="206">
        <f t="shared" si="16"/>
        <v>0</v>
      </c>
      <c r="BH192" s="206">
        <f t="shared" si="17"/>
        <v>0</v>
      </c>
      <c r="BI192" s="206">
        <f t="shared" si="18"/>
        <v>0</v>
      </c>
      <c r="BJ192" s="17" t="s">
        <v>6</v>
      </c>
      <c r="BK192" s="206">
        <f t="shared" si="19"/>
        <v>600</v>
      </c>
      <c r="BL192" s="17" t="s">
        <v>173</v>
      </c>
      <c r="BM192" s="205" t="s">
        <v>1168</v>
      </c>
    </row>
    <row r="193" spans="1:65" s="2" customFormat="1" ht="16.5" customHeight="1">
      <c r="A193" s="31"/>
      <c r="B193" s="32"/>
      <c r="C193" s="194" t="s">
        <v>373</v>
      </c>
      <c r="D193" s="194" t="s">
        <v>169</v>
      </c>
      <c r="E193" s="195" t="s">
        <v>1169</v>
      </c>
      <c r="F193" s="196" t="s">
        <v>1170</v>
      </c>
      <c r="G193" s="197" t="s">
        <v>249</v>
      </c>
      <c r="H193" s="198">
        <v>80</v>
      </c>
      <c r="I193" s="199">
        <v>10</v>
      </c>
      <c r="J193" s="199">
        <f t="shared" si="10"/>
        <v>800</v>
      </c>
      <c r="K193" s="200"/>
      <c r="L193" s="36"/>
      <c r="M193" s="201" t="s">
        <v>1</v>
      </c>
      <c r="N193" s="202" t="s">
        <v>41</v>
      </c>
      <c r="O193" s="203">
        <v>0</v>
      </c>
      <c r="P193" s="203">
        <f t="shared" si="11"/>
        <v>0</v>
      </c>
      <c r="Q193" s="203">
        <v>0</v>
      </c>
      <c r="R193" s="203">
        <f t="shared" si="12"/>
        <v>0</v>
      </c>
      <c r="S193" s="203">
        <v>0</v>
      </c>
      <c r="T193" s="204">
        <f t="shared" si="1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05" t="s">
        <v>173</v>
      </c>
      <c r="AT193" s="205" t="s">
        <v>169</v>
      </c>
      <c r="AU193" s="205" t="s">
        <v>167</v>
      </c>
      <c r="AY193" s="17" t="s">
        <v>166</v>
      </c>
      <c r="BE193" s="206">
        <f t="shared" si="14"/>
        <v>800</v>
      </c>
      <c r="BF193" s="206">
        <f t="shared" si="15"/>
        <v>0</v>
      </c>
      <c r="BG193" s="206">
        <f t="shared" si="16"/>
        <v>0</v>
      </c>
      <c r="BH193" s="206">
        <f t="shared" si="17"/>
        <v>0</v>
      </c>
      <c r="BI193" s="206">
        <f t="shared" si="18"/>
        <v>0</v>
      </c>
      <c r="BJ193" s="17" t="s">
        <v>6</v>
      </c>
      <c r="BK193" s="206">
        <f t="shared" si="19"/>
        <v>800</v>
      </c>
      <c r="BL193" s="17" t="s">
        <v>173</v>
      </c>
      <c r="BM193" s="205" t="s">
        <v>1171</v>
      </c>
    </row>
    <row r="194" spans="1:65" s="2" customFormat="1" ht="16.5" customHeight="1">
      <c r="A194" s="31"/>
      <c r="B194" s="32"/>
      <c r="C194" s="194" t="s">
        <v>379</v>
      </c>
      <c r="D194" s="194" t="s">
        <v>169</v>
      </c>
      <c r="E194" s="195" t="s">
        <v>1172</v>
      </c>
      <c r="F194" s="196" t="s">
        <v>1173</v>
      </c>
      <c r="G194" s="197" t="s">
        <v>249</v>
      </c>
      <c r="H194" s="198">
        <v>65</v>
      </c>
      <c r="I194" s="199">
        <v>148</v>
      </c>
      <c r="J194" s="199">
        <f t="shared" si="10"/>
        <v>9620</v>
      </c>
      <c r="K194" s="200"/>
      <c r="L194" s="36"/>
      <c r="M194" s="201" t="s">
        <v>1</v>
      </c>
      <c r="N194" s="202" t="s">
        <v>41</v>
      </c>
      <c r="O194" s="203">
        <v>0</v>
      </c>
      <c r="P194" s="203">
        <f t="shared" si="11"/>
        <v>0</v>
      </c>
      <c r="Q194" s="203">
        <v>0</v>
      </c>
      <c r="R194" s="203">
        <f t="shared" si="12"/>
        <v>0</v>
      </c>
      <c r="S194" s="203">
        <v>0</v>
      </c>
      <c r="T194" s="204">
        <f t="shared" si="1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205" t="s">
        <v>173</v>
      </c>
      <c r="AT194" s="205" t="s">
        <v>169</v>
      </c>
      <c r="AU194" s="205" t="s">
        <v>167</v>
      </c>
      <c r="AY194" s="17" t="s">
        <v>166</v>
      </c>
      <c r="BE194" s="206">
        <f t="shared" si="14"/>
        <v>9620</v>
      </c>
      <c r="BF194" s="206">
        <f t="shared" si="15"/>
        <v>0</v>
      </c>
      <c r="BG194" s="206">
        <f t="shared" si="16"/>
        <v>0</v>
      </c>
      <c r="BH194" s="206">
        <f t="shared" si="17"/>
        <v>0</v>
      </c>
      <c r="BI194" s="206">
        <f t="shared" si="18"/>
        <v>0</v>
      </c>
      <c r="BJ194" s="17" t="s">
        <v>6</v>
      </c>
      <c r="BK194" s="206">
        <f t="shared" si="19"/>
        <v>9620</v>
      </c>
      <c r="BL194" s="17" t="s">
        <v>173</v>
      </c>
      <c r="BM194" s="205" t="s">
        <v>1174</v>
      </c>
    </row>
    <row r="195" spans="1:65" s="2" customFormat="1" ht="16.5" customHeight="1">
      <c r="A195" s="31"/>
      <c r="B195" s="32"/>
      <c r="C195" s="194" t="s">
        <v>385</v>
      </c>
      <c r="D195" s="194" t="s">
        <v>169</v>
      </c>
      <c r="E195" s="195" t="s">
        <v>1175</v>
      </c>
      <c r="F195" s="196" t="s">
        <v>1176</v>
      </c>
      <c r="G195" s="197" t="s">
        <v>249</v>
      </c>
      <c r="H195" s="198">
        <v>300</v>
      </c>
      <c r="I195" s="199">
        <v>71</v>
      </c>
      <c r="J195" s="199">
        <f t="shared" si="10"/>
        <v>21300</v>
      </c>
      <c r="K195" s="200"/>
      <c r="L195" s="36"/>
      <c r="M195" s="201" t="s">
        <v>1</v>
      </c>
      <c r="N195" s="202" t="s">
        <v>41</v>
      </c>
      <c r="O195" s="203">
        <v>0</v>
      </c>
      <c r="P195" s="203">
        <f t="shared" si="11"/>
        <v>0</v>
      </c>
      <c r="Q195" s="203">
        <v>0</v>
      </c>
      <c r="R195" s="203">
        <f t="shared" si="12"/>
        <v>0</v>
      </c>
      <c r="S195" s="203">
        <v>0</v>
      </c>
      <c r="T195" s="204">
        <f t="shared" si="1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05" t="s">
        <v>173</v>
      </c>
      <c r="AT195" s="205" t="s">
        <v>169</v>
      </c>
      <c r="AU195" s="205" t="s">
        <v>167</v>
      </c>
      <c r="AY195" s="17" t="s">
        <v>166</v>
      </c>
      <c r="BE195" s="206">
        <f t="shared" si="14"/>
        <v>21300</v>
      </c>
      <c r="BF195" s="206">
        <f t="shared" si="15"/>
        <v>0</v>
      </c>
      <c r="BG195" s="206">
        <f t="shared" si="16"/>
        <v>0</v>
      </c>
      <c r="BH195" s="206">
        <f t="shared" si="17"/>
        <v>0</v>
      </c>
      <c r="BI195" s="206">
        <f t="shared" si="18"/>
        <v>0</v>
      </c>
      <c r="BJ195" s="17" t="s">
        <v>6</v>
      </c>
      <c r="BK195" s="206">
        <f t="shared" si="19"/>
        <v>21300</v>
      </c>
      <c r="BL195" s="17" t="s">
        <v>173</v>
      </c>
      <c r="BM195" s="205" t="s">
        <v>1177</v>
      </c>
    </row>
    <row r="196" spans="1:65" s="2" customFormat="1" ht="16.5" customHeight="1">
      <c r="A196" s="31"/>
      <c r="B196" s="32"/>
      <c r="C196" s="194" t="s">
        <v>390</v>
      </c>
      <c r="D196" s="194" t="s">
        <v>169</v>
      </c>
      <c r="E196" s="195" t="s">
        <v>1178</v>
      </c>
      <c r="F196" s="196" t="s">
        <v>1179</v>
      </c>
      <c r="G196" s="197" t="s">
        <v>716</v>
      </c>
      <c r="H196" s="198">
        <v>35</v>
      </c>
      <c r="I196" s="199">
        <v>74</v>
      </c>
      <c r="J196" s="199">
        <f t="shared" si="10"/>
        <v>2590</v>
      </c>
      <c r="K196" s="200"/>
      <c r="L196" s="36"/>
      <c r="M196" s="201" t="s">
        <v>1</v>
      </c>
      <c r="N196" s="202" t="s">
        <v>41</v>
      </c>
      <c r="O196" s="203">
        <v>0</v>
      </c>
      <c r="P196" s="203">
        <f t="shared" si="11"/>
        <v>0</v>
      </c>
      <c r="Q196" s="203">
        <v>0</v>
      </c>
      <c r="R196" s="203">
        <f t="shared" si="12"/>
        <v>0</v>
      </c>
      <c r="S196" s="203">
        <v>0</v>
      </c>
      <c r="T196" s="204">
        <f t="shared" si="1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205" t="s">
        <v>173</v>
      </c>
      <c r="AT196" s="205" t="s">
        <v>169</v>
      </c>
      <c r="AU196" s="205" t="s">
        <v>167</v>
      </c>
      <c r="AY196" s="17" t="s">
        <v>166</v>
      </c>
      <c r="BE196" s="206">
        <f t="shared" si="14"/>
        <v>2590</v>
      </c>
      <c r="BF196" s="206">
        <f t="shared" si="15"/>
        <v>0</v>
      </c>
      <c r="BG196" s="206">
        <f t="shared" si="16"/>
        <v>0</v>
      </c>
      <c r="BH196" s="206">
        <f t="shared" si="17"/>
        <v>0</v>
      </c>
      <c r="BI196" s="206">
        <f t="shared" si="18"/>
        <v>0</v>
      </c>
      <c r="BJ196" s="17" t="s">
        <v>6</v>
      </c>
      <c r="BK196" s="206">
        <f t="shared" si="19"/>
        <v>2590</v>
      </c>
      <c r="BL196" s="17" t="s">
        <v>173</v>
      </c>
      <c r="BM196" s="205" t="s">
        <v>1180</v>
      </c>
    </row>
    <row r="197" spans="2:63" s="12" customFormat="1" ht="20.85" customHeight="1">
      <c r="B197" s="179"/>
      <c r="C197" s="180"/>
      <c r="D197" s="181" t="s">
        <v>75</v>
      </c>
      <c r="E197" s="192" t="s">
        <v>1181</v>
      </c>
      <c r="F197" s="192" t="s">
        <v>1182</v>
      </c>
      <c r="G197" s="180"/>
      <c r="H197" s="180"/>
      <c r="I197" s="180"/>
      <c r="J197" s="193">
        <f>BK197</f>
        <v>44210</v>
      </c>
      <c r="K197" s="180"/>
      <c r="L197" s="184"/>
      <c r="M197" s="185"/>
      <c r="N197" s="186"/>
      <c r="O197" s="186"/>
      <c r="P197" s="187">
        <f>SUM(P198:P200)</f>
        <v>0</v>
      </c>
      <c r="Q197" s="186"/>
      <c r="R197" s="187">
        <f>SUM(R198:R200)</f>
        <v>0</v>
      </c>
      <c r="S197" s="186"/>
      <c r="T197" s="188">
        <f>SUM(T198:T200)</f>
        <v>0</v>
      </c>
      <c r="AR197" s="189" t="s">
        <v>6</v>
      </c>
      <c r="AT197" s="190" t="s">
        <v>75</v>
      </c>
      <c r="AU197" s="190" t="s">
        <v>84</v>
      </c>
      <c r="AY197" s="189" t="s">
        <v>166</v>
      </c>
      <c r="BK197" s="191">
        <f>SUM(BK198:BK200)</f>
        <v>44210</v>
      </c>
    </row>
    <row r="198" spans="1:65" s="2" customFormat="1" ht="16.5" customHeight="1">
      <c r="A198" s="31"/>
      <c r="B198" s="32"/>
      <c r="C198" s="194" t="s">
        <v>396</v>
      </c>
      <c r="D198" s="194" t="s">
        <v>169</v>
      </c>
      <c r="E198" s="195" t="s">
        <v>1183</v>
      </c>
      <c r="F198" s="196" t="s">
        <v>1184</v>
      </c>
      <c r="G198" s="197" t="s">
        <v>249</v>
      </c>
      <c r="H198" s="198">
        <v>965</v>
      </c>
      <c r="I198" s="199">
        <v>28</v>
      </c>
      <c r="J198" s="199">
        <f>ROUND(I198*H198,2)</f>
        <v>27020</v>
      </c>
      <c r="K198" s="200"/>
      <c r="L198" s="36"/>
      <c r="M198" s="201" t="s">
        <v>1</v>
      </c>
      <c r="N198" s="202" t="s">
        <v>41</v>
      </c>
      <c r="O198" s="203">
        <v>0</v>
      </c>
      <c r="P198" s="203">
        <f>O198*H198</f>
        <v>0</v>
      </c>
      <c r="Q198" s="203">
        <v>0</v>
      </c>
      <c r="R198" s="203">
        <f>Q198*H198</f>
        <v>0</v>
      </c>
      <c r="S198" s="203">
        <v>0</v>
      </c>
      <c r="T198" s="204">
        <f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05" t="s">
        <v>173</v>
      </c>
      <c r="AT198" s="205" t="s">
        <v>169</v>
      </c>
      <c r="AU198" s="205" t="s">
        <v>167</v>
      </c>
      <c r="AY198" s="17" t="s">
        <v>166</v>
      </c>
      <c r="BE198" s="206">
        <f>IF(N198="základní",J198,0)</f>
        <v>27020</v>
      </c>
      <c r="BF198" s="206">
        <f>IF(N198="snížená",J198,0)</f>
        <v>0</v>
      </c>
      <c r="BG198" s="206">
        <f>IF(N198="zákl. přenesená",J198,0)</f>
        <v>0</v>
      </c>
      <c r="BH198" s="206">
        <f>IF(N198="sníž. přenesená",J198,0)</f>
        <v>0</v>
      </c>
      <c r="BI198" s="206">
        <f>IF(N198="nulová",J198,0)</f>
        <v>0</v>
      </c>
      <c r="BJ198" s="17" t="s">
        <v>6</v>
      </c>
      <c r="BK198" s="206">
        <f>ROUND(I198*H198,2)</f>
        <v>27020</v>
      </c>
      <c r="BL198" s="17" t="s">
        <v>173</v>
      </c>
      <c r="BM198" s="205" t="s">
        <v>1185</v>
      </c>
    </row>
    <row r="199" spans="1:65" s="2" customFormat="1" ht="16.5" customHeight="1">
      <c r="A199" s="31"/>
      <c r="B199" s="32"/>
      <c r="C199" s="194" t="s">
        <v>402</v>
      </c>
      <c r="D199" s="194" t="s">
        <v>169</v>
      </c>
      <c r="E199" s="195" t="s">
        <v>1186</v>
      </c>
      <c r="F199" s="196" t="s">
        <v>1187</v>
      </c>
      <c r="G199" s="197" t="s">
        <v>249</v>
      </c>
      <c r="H199" s="198">
        <v>365</v>
      </c>
      <c r="I199" s="199">
        <v>40</v>
      </c>
      <c r="J199" s="199">
        <f>ROUND(I199*H199,2)</f>
        <v>14600</v>
      </c>
      <c r="K199" s="200"/>
      <c r="L199" s="36"/>
      <c r="M199" s="201" t="s">
        <v>1</v>
      </c>
      <c r="N199" s="202" t="s">
        <v>41</v>
      </c>
      <c r="O199" s="203">
        <v>0</v>
      </c>
      <c r="P199" s="203">
        <f>O199*H199</f>
        <v>0</v>
      </c>
      <c r="Q199" s="203">
        <v>0</v>
      </c>
      <c r="R199" s="203">
        <f>Q199*H199</f>
        <v>0</v>
      </c>
      <c r="S199" s="203">
        <v>0</v>
      </c>
      <c r="T199" s="204">
        <f>S199*H199</f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205" t="s">
        <v>173</v>
      </c>
      <c r="AT199" s="205" t="s">
        <v>169</v>
      </c>
      <c r="AU199" s="205" t="s">
        <v>167</v>
      </c>
      <c r="AY199" s="17" t="s">
        <v>166</v>
      </c>
      <c r="BE199" s="206">
        <f>IF(N199="základní",J199,0)</f>
        <v>14600</v>
      </c>
      <c r="BF199" s="206">
        <f>IF(N199="snížená",J199,0)</f>
        <v>0</v>
      </c>
      <c r="BG199" s="206">
        <f>IF(N199="zákl. přenesená",J199,0)</f>
        <v>0</v>
      </c>
      <c r="BH199" s="206">
        <f>IF(N199="sníž. přenesená",J199,0)</f>
        <v>0</v>
      </c>
      <c r="BI199" s="206">
        <f>IF(N199="nulová",J199,0)</f>
        <v>0</v>
      </c>
      <c r="BJ199" s="17" t="s">
        <v>6</v>
      </c>
      <c r="BK199" s="206">
        <f>ROUND(I199*H199,2)</f>
        <v>14600</v>
      </c>
      <c r="BL199" s="17" t="s">
        <v>173</v>
      </c>
      <c r="BM199" s="205" t="s">
        <v>1188</v>
      </c>
    </row>
    <row r="200" spans="1:65" s="2" customFormat="1" ht="16.5" customHeight="1">
      <c r="A200" s="31"/>
      <c r="B200" s="32"/>
      <c r="C200" s="194" t="s">
        <v>409</v>
      </c>
      <c r="D200" s="194" t="s">
        <v>169</v>
      </c>
      <c r="E200" s="195" t="s">
        <v>1189</v>
      </c>
      <c r="F200" s="196" t="s">
        <v>1190</v>
      </c>
      <c r="G200" s="197" t="s">
        <v>716</v>
      </c>
      <c r="H200" s="198">
        <v>35</v>
      </c>
      <c r="I200" s="199">
        <v>74</v>
      </c>
      <c r="J200" s="199">
        <f>ROUND(I200*H200,2)</f>
        <v>2590</v>
      </c>
      <c r="K200" s="200"/>
      <c r="L200" s="36"/>
      <c r="M200" s="201" t="s">
        <v>1</v>
      </c>
      <c r="N200" s="202" t="s">
        <v>41</v>
      </c>
      <c r="O200" s="203">
        <v>0</v>
      </c>
      <c r="P200" s="203">
        <f>O200*H200</f>
        <v>0</v>
      </c>
      <c r="Q200" s="203">
        <v>0</v>
      </c>
      <c r="R200" s="203">
        <f>Q200*H200</f>
        <v>0</v>
      </c>
      <c r="S200" s="203">
        <v>0</v>
      </c>
      <c r="T200" s="204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205" t="s">
        <v>173</v>
      </c>
      <c r="AT200" s="205" t="s">
        <v>169</v>
      </c>
      <c r="AU200" s="205" t="s">
        <v>167</v>
      </c>
      <c r="AY200" s="17" t="s">
        <v>166</v>
      </c>
      <c r="BE200" s="206">
        <f>IF(N200="základní",J200,0)</f>
        <v>2590</v>
      </c>
      <c r="BF200" s="206">
        <f>IF(N200="snížená",J200,0)</f>
        <v>0</v>
      </c>
      <c r="BG200" s="206">
        <f>IF(N200="zákl. přenesená",J200,0)</f>
        <v>0</v>
      </c>
      <c r="BH200" s="206">
        <f>IF(N200="sníž. přenesená",J200,0)</f>
        <v>0</v>
      </c>
      <c r="BI200" s="206">
        <f>IF(N200="nulová",J200,0)</f>
        <v>0</v>
      </c>
      <c r="BJ200" s="17" t="s">
        <v>6</v>
      </c>
      <c r="BK200" s="206">
        <f>ROUND(I200*H200,2)</f>
        <v>2590</v>
      </c>
      <c r="BL200" s="17" t="s">
        <v>173</v>
      </c>
      <c r="BM200" s="205" t="s">
        <v>1191</v>
      </c>
    </row>
    <row r="201" spans="2:63" s="12" customFormat="1" ht="20.85" customHeight="1">
      <c r="B201" s="179"/>
      <c r="C201" s="180"/>
      <c r="D201" s="181" t="s">
        <v>75</v>
      </c>
      <c r="E201" s="192" t="s">
        <v>1192</v>
      </c>
      <c r="F201" s="192" t="s">
        <v>1193</v>
      </c>
      <c r="G201" s="180"/>
      <c r="H201" s="180"/>
      <c r="I201" s="180"/>
      <c r="J201" s="193">
        <f>BK201</f>
        <v>6795</v>
      </c>
      <c r="K201" s="180"/>
      <c r="L201" s="184"/>
      <c r="M201" s="185"/>
      <c r="N201" s="186"/>
      <c r="O201" s="186"/>
      <c r="P201" s="187">
        <f>SUM(P202:P208)</f>
        <v>0</v>
      </c>
      <c r="Q201" s="186"/>
      <c r="R201" s="187">
        <f>SUM(R202:R208)</f>
        <v>0</v>
      </c>
      <c r="S201" s="186"/>
      <c r="T201" s="188">
        <f>SUM(T202:T208)</f>
        <v>0</v>
      </c>
      <c r="AR201" s="189" t="s">
        <v>6</v>
      </c>
      <c r="AT201" s="190" t="s">
        <v>75</v>
      </c>
      <c r="AU201" s="190" t="s">
        <v>84</v>
      </c>
      <c r="AY201" s="189" t="s">
        <v>166</v>
      </c>
      <c r="BK201" s="191">
        <f>SUM(BK202:BK208)</f>
        <v>6795</v>
      </c>
    </row>
    <row r="202" spans="1:65" s="2" customFormat="1" ht="16.5" customHeight="1">
      <c r="A202" s="31"/>
      <c r="B202" s="32"/>
      <c r="C202" s="194" t="s">
        <v>415</v>
      </c>
      <c r="D202" s="194" t="s">
        <v>169</v>
      </c>
      <c r="E202" s="195" t="s">
        <v>1194</v>
      </c>
      <c r="F202" s="196" t="s">
        <v>1195</v>
      </c>
      <c r="G202" s="197" t="s">
        <v>716</v>
      </c>
      <c r="H202" s="198">
        <v>24</v>
      </c>
      <c r="I202" s="199">
        <v>33</v>
      </c>
      <c r="J202" s="199">
        <f aca="true" t="shared" si="20" ref="J202:J208">ROUND(I202*H202,2)</f>
        <v>792</v>
      </c>
      <c r="K202" s="200"/>
      <c r="L202" s="36"/>
      <c r="M202" s="201" t="s">
        <v>1</v>
      </c>
      <c r="N202" s="202" t="s">
        <v>41</v>
      </c>
      <c r="O202" s="203">
        <v>0</v>
      </c>
      <c r="P202" s="203">
        <f aca="true" t="shared" si="21" ref="P202:P208">O202*H202</f>
        <v>0</v>
      </c>
      <c r="Q202" s="203">
        <v>0</v>
      </c>
      <c r="R202" s="203">
        <f aca="true" t="shared" si="22" ref="R202:R208">Q202*H202</f>
        <v>0</v>
      </c>
      <c r="S202" s="203">
        <v>0</v>
      </c>
      <c r="T202" s="204">
        <f aca="true" t="shared" si="23" ref="T202:T208">S202*H202</f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205" t="s">
        <v>173</v>
      </c>
      <c r="AT202" s="205" t="s">
        <v>169</v>
      </c>
      <c r="AU202" s="205" t="s">
        <v>167</v>
      </c>
      <c r="AY202" s="17" t="s">
        <v>166</v>
      </c>
      <c r="BE202" s="206">
        <f aca="true" t="shared" si="24" ref="BE202:BE208">IF(N202="základní",J202,0)</f>
        <v>792</v>
      </c>
      <c r="BF202" s="206">
        <f aca="true" t="shared" si="25" ref="BF202:BF208">IF(N202="snížená",J202,0)</f>
        <v>0</v>
      </c>
      <c r="BG202" s="206">
        <f aca="true" t="shared" si="26" ref="BG202:BG208">IF(N202="zákl. přenesená",J202,0)</f>
        <v>0</v>
      </c>
      <c r="BH202" s="206">
        <f aca="true" t="shared" si="27" ref="BH202:BH208">IF(N202="sníž. přenesená",J202,0)</f>
        <v>0</v>
      </c>
      <c r="BI202" s="206">
        <f aca="true" t="shared" si="28" ref="BI202:BI208">IF(N202="nulová",J202,0)</f>
        <v>0</v>
      </c>
      <c r="BJ202" s="17" t="s">
        <v>6</v>
      </c>
      <c r="BK202" s="206">
        <f aca="true" t="shared" si="29" ref="BK202:BK208">ROUND(I202*H202,2)</f>
        <v>792</v>
      </c>
      <c r="BL202" s="17" t="s">
        <v>173</v>
      </c>
      <c r="BM202" s="205" t="s">
        <v>1196</v>
      </c>
    </row>
    <row r="203" spans="1:65" s="2" customFormat="1" ht="21.75" customHeight="1">
      <c r="A203" s="31"/>
      <c r="B203" s="32"/>
      <c r="C203" s="194" t="s">
        <v>421</v>
      </c>
      <c r="D203" s="194" t="s">
        <v>169</v>
      </c>
      <c r="E203" s="195" t="s">
        <v>1197</v>
      </c>
      <c r="F203" s="196" t="s">
        <v>1198</v>
      </c>
      <c r="G203" s="197" t="s">
        <v>716</v>
      </c>
      <c r="H203" s="198">
        <v>20</v>
      </c>
      <c r="I203" s="199">
        <v>64</v>
      </c>
      <c r="J203" s="199">
        <f t="shared" si="20"/>
        <v>1280</v>
      </c>
      <c r="K203" s="200"/>
      <c r="L203" s="36"/>
      <c r="M203" s="201" t="s">
        <v>1</v>
      </c>
      <c r="N203" s="202" t="s">
        <v>41</v>
      </c>
      <c r="O203" s="203">
        <v>0</v>
      </c>
      <c r="P203" s="203">
        <f t="shared" si="21"/>
        <v>0</v>
      </c>
      <c r="Q203" s="203">
        <v>0</v>
      </c>
      <c r="R203" s="203">
        <f t="shared" si="22"/>
        <v>0</v>
      </c>
      <c r="S203" s="203">
        <v>0</v>
      </c>
      <c r="T203" s="204">
        <f t="shared" si="23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205" t="s">
        <v>173</v>
      </c>
      <c r="AT203" s="205" t="s">
        <v>169</v>
      </c>
      <c r="AU203" s="205" t="s">
        <v>167</v>
      </c>
      <c r="AY203" s="17" t="s">
        <v>166</v>
      </c>
      <c r="BE203" s="206">
        <f t="shared" si="24"/>
        <v>1280</v>
      </c>
      <c r="BF203" s="206">
        <f t="shared" si="25"/>
        <v>0</v>
      </c>
      <c r="BG203" s="206">
        <f t="shared" si="26"/>
        <v>0</v>
      </c>
      <c r="BH203" s="206">
        <f t="shared" si="27"/>
        <v>0</v>
      </c>
      <c r="BI203" s="206">
        <f t="shared" si="28"/>
        <v>0</v>
      </c>
      <c r="BJ203" s="17" t="s">
        <v>6</v>
      </c>
      <c r="BK203" s="206">
        <f t="shared" si="29"/>
        <v>1280</v>
      </c>
      <c r="BL203" s="17" t="s">
        <v>173</v>
      </c>
      <c r="BM203" s="205" t="s">
        <v>1199</v>
      </c>
    </row>
    <row r="204" spans="1:65" s="2" customFormat="1" ht="16.5" customHeight="1">
      <c r="A204" s="31"/>
      <c r="B204" s="32"/>
      <c r="C204" s="194" t="s">
        <v>428</v>
      </c>
      <c r="D204" s="194" t="s">
        <v>169</v>
      </c>
      <c r="E204" s="195" t="s">
        <v>1200</v>
      </c>
      <c r="F204" s="196" t="s">
        <v>1201</v>
      </c>
      <c r="G204" s="197" t="s">
        <v>716</v>
      </c>
      <c r="H204" s="198">
        <v>1</v>
      </c>
      <c r="I204" s="199">
        <v>740</v>
      </c>
      <c r="J204" s="199">
        <f t="shared" si="20"/>
        <v>740</v>
      </c>
      <c r="K204" s="200"/>
      <c r="L204" s="36"/>
      <c r="M204" s="201" t="s">
        <v>1</v>
      </c>
      <c r="N204" s="202" t="s">
        <v>41</v>
      </c>
      <c r="O204" s="203">
        <v>0</v>
      </c>
      <c r="P204" s="203">
        <f t="shared" si="21"/>
        <v>0</v>
      </c>
      <c r="Q204" s="203">
        <v>0</v>
      </c>
      <c r="R204" s="203">
        <f t="shared" si="22"/>
        <v>0</v>
      </c>
      <c r="S204" s="203">
        <v>0</v>
      </c>
      <c r="T204" s="204">
        <f t="shared" si="23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205" t="s">
        <v>173</v>
      </c>
      <c r="AT204" s="205" t="s">
        <v>169</v>
      </c>
      <c r="AU204" s="205" t="s">
        <v>167</v>
      </c>
      <c r="AY204" s="17" t="s">
        <v>166</v>
      </c>
      <c r="BE204" s="206">
        <f t="shared" si="24"/>
        <v>740</v>
      </c>
      <c r="BF204" s="206">
        <f t="shared" si="25"/>
        <v>0</v>
      </c>
      <c r="BG204" s="206">
        <f t="shared" si="26"/>
        <v>0</v>
      </c>
      <c r="BH204" s="206">
        <f t="shared" si="27"/>
        <v>0</v>
      </c>
      <c r="BI204" s="206">
        <f t="shared" si="28"/>
        <v>0</v>
      </c>
      <c r="BJ204" s="17" t="s">
        <v>6</v>
      </c>
      <c r="BK204" s="206">
        <f t="shared" si="29"/>
        <v>740</v>
      </c>
      <c r="BL204" s="17" t="s">
        <v>173</v>
      </c>
      <c r="BM204" s="205" t="s">
        <v>1202</v>
      </c>
    </row>
    <row r="205" spans="1:65" s="2" customFormat="1" ht="21.75" customHeight="1">
      <c r="A205" s="31"/>
      <c r="B205" s="32"/>
      <c r="C205" s="194" t="s">
        <v>434</v>
      </c>
      <c r="D205" s="194" t="s">
        <v>169</v>
      </c>
      <c r="E205" s="195" t="s">
        <v>1203</v>
      </c>
      <c r="F205" s="196" t="s">
        <v>1204</v>
      </c>
      <c r="G205" s="197" t="s">
        <v>716</v>
      </c>
      <c r="H205" s="198">
        <v>80</v>
      </c>
      <c r="I205" s="199">
        <v>8</v>
      </c>
      <c r="J205" s="199">
        <f t="shared" si="20"/>
        <v>640</v>
      </c>
      <c r="K205" s="200"/>
      <c r="L205" s="36"/>
      <c r="M205" s="201" t="s">
        <v>1</v>
      </c>
      <c r="N205" s="202" t="s">
        <v>41</v>
      </c>
      <c r="O205" s="203">
        <v>0</v>
      </c>
      <c r="P205" s="203">
        <f t="shared" si="21"/>
        <v>0</v>
      </c>
      <c r="Q205" s="203">
        <v>0</v>
      </c>
      <c r="R205" s="203">
        <f t="shared" si="22"/>
        <v>0</v>
      </c>
      <c r="S205" s="203">
        <v>0</v>
      </c>
      <c r="T205" s="204">
        <f t="shared" si="23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205" t="s">
        <v>173</v>
      </c>
      <c r="AT205" s="205" t="s">
        <v>169</v>
      </c>
      <c r="AU205" s="205" t="s">
        <v>167</v>
      </c>
      <c r="AY205" s="17" t="s">
        <v>166</v>
      </c>
      <c r="BE205" s="206">
        <f t="shared" si="24"/>
        <v>640</v>
      </c>
      <c r="BF205" s="206">
        <f t="shared" si="25"/>
        <v>0</v>
      </c>
      <c r="BG205" s="206">
        <f t="shared" si="26"/>
        <v>0</v>
      </c>
      <c r="BH205" s="206">
        <f t="shared" si="27"/>
        <v>0</v>
      </c>
      <c r="BI205" s="206">
        <f t="shared" si="28"/>
        <v>0</v>
      </c>
      <c r="BJ205" s="17" t="s">
        <v>6</v>
      </c>
      <c r="BK205" s="206">
        <f t="shared" si="29"/>
        <v>640</v>
      </c>
      <c r="BL205" s="17" t="s">
        <v>173</v>
      </c>
      <c r="BM205" s="205" t="s">
        <v>1205</v>
      </c>
    </row>
    <row r="206" spans="1:65" s="2" customFormat="1" ht="21.75" customHeight="1">
      <c r="A206" s="31"/>
      <c r="B206" s="32"/>
      <c r="C206" s="194" t="s">
        <v>441</v>
      </c>
      <c r="D206" s="194" t="s">
        <v>169</v>
      </c>
      <c r="E206" s="195" t="s">
        <v>1206</v>
      </c>
      <c r="F206" s="196" t="s">
        <v>1207</v>
      </c>
      <c r="G206" s="197" t="s">
        <v>716</v>
      </c>
      <c r="H206" s="198">
        <v>2</v>
      </c>
      <c r="I206" s="199">
        <v>1520</v>
      </c>
      <c r="J206" s="199">
        <f t="shared" si="20"/>
        <v>3040</v>
      </c>
      <c r="K206" s="200"/>
      <c r="L206" s="36"/>
      <c r="M206" s="201" t="s">
        <v>1</v>
      </c>
      <c r="N206" s="202" t="s">
        <v>41</v>
      </c>
      <c r="O206" s="203">
        <v>0</v>
      </c>
      <c r="P206" s="203">
        <f t="shared" si="21"/>
        <v>0</v>
      </c>
      <c r="Q206" s="203">
        <v>0</v>
      </c>
      <c r="R206" s="203">
        <f t="shared" si="22"/>
        <v>0</v>
      </c>
      <c r="S206" s="203">
        <v>0</v>
      </c>
      <c r="T206" s="204">
        <f t="shared" si="23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205" t="s">
        <v>173</v>
      </c>
      <c r="AT206" s="205" t="s">
        <v>169</v>
      </c>
      <c r="AU206" s="205" t="s">
        <v>167</v>
      </c>
      <c r="AY206" s="17" t="s">
        <v>166</v>
      </c>
      <c r="BE206" s="206">
        <f t="shared" si="24"/>
        <v>3040</v>
      </c>
      <c r="BF206" s="206">
        <f t="shared" si="25"/>
        <v>0</v>
      </c>
      <c r="BG206" s="206">
        <f t="shared" si="26"/>
        <v>0</v>
      </c>
      <c r="BH206" s="206">
        <f t="shared" si="27"/>
        <v>0</v>
      </c>
      <c r="BI206" s="206">
        <f t="shared" si="28"/>
        <v>0</v>
      </c>
      <c r="BJ206" s="17" t="s">
        <v>6</v>
      </c>
      <c r="BK206" s="206">
        <f t="shared" si="29"/>
        <v>3040</v>
      </c>
      <c r="BL206" s="17" t="s">
        <v>173</v>
      </c>
      <c r="BM206" s="205" t="s">
        <v>1208</v>
      </c>
    </row>
    <row r="207" spans="1:65" s="2" customFormat="1" ht="21.75" customHeight="1">
      <c r="A207" s="31"/>
      <c r="B207" s="32"/>
      <c r="C207" s="194" t="s">
        <v>446</v>
      </c>
      <c r="D207" s="194" t="s">
        <v>169</v>
      </c>
      <c r="E207" s="195" t="s">
        <v>1209</v>
      </c>
      <c r="F207" s="196" t="s">
        <v>1210</v>
      </c>
      <c r="G207" s="197" t="s">
        <v>716</v>
      </c>
      <c r="H207" s="198">
        <v>8</v>
      </c>
      <c r="I207" s="199">
        <v>33</v>
      </c>
      <c r="J207" s="199">
        <f t="shared" si="20"/>
        <v>264</v>
      </c>
      <c r="K207" s="200"/>
      <c r="L207" s="36"/>
      <c r="M207" s="201" t="s">
        <v>1</v>
      </c>
      <c r="N207" s="202" t="s">
        <v>41</v>
      </c>
      <c r="O207" s="203">
        <v>0</v>
      </c>
      <c r="P207" s="203">
        <f t="shared" si="21"/>
        <v>0</v>
      </c>
      <c r="Q207" s="203">
        <v>0</v>
      </c>
      <c r="R207" s="203">
        <f t="shared" si="22"/>
        <v>0</v>
      </c>
      <c r="S207" s="203">
        <v>0</v>
      </c>
      <c r="T207" s="204">
        <f t="shared" si="23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205" t="s">
        <v>173</v>
      </c>
      <c r="AT207" s="205" t="s">
        <v>169</v>
      </c>
      <c r="AU207" s="205" t="s">
        <v>167</v>
      </c>
      <c r="AY207" s="17" t="s">
        <v>166</v>
      </c>
      <c r="BE207" s="206">
        <f t="shared" si="24"/>
        <v>264</v>
      </c>
      <c r="BF207" s="206">
        <f t="shared" si="25"/>
        <v>0</v>
      </c>
      <c r="BG207" s="206">
        <f t="shared" si="26"/>
        <v>0</v>
      </c>
      <c r="BH207" s="206">
        <f t="shared" si="27"/>
        <v>0</v>
      </c>
      <c r="BI207" s="206">
        <f t="shared" si="28"/>
        <v>0</v>
      </c>
      <c r="BJ207" s="17" t="s">
        <v>6</v>
      </c>
      <c r="BK207" s="206">
        <f t="shared" si="29"/>
        <v>264</v>
      </c>
      <c r="BL207" s="17" t="s">
        <v>173</v>
      </c>
      <c r="BM207" s="205" t="s">
        <v>1211</v>
      </c>
    </row>
    <row r="208" spans="1:65" s="2" customFormat="1" ht="21.75" customHeight="1">
      <c r="A208" s="31"/>
      <c r="B208" s="32"/>
      <c r="C208" s="194" t="s">
        <v>452</v>
      </c>
      <c r="D208" s="194" t="s">
        <v>169</v>
      </c>
      <c r="E208" s="195" t="s">
        <v>1212</v>
      </c>
      <c r="F208" s="196" t="s">
        <v>1213</v>
      </c>
      <c r="G208" s="197" t="s">
        <v>716</v>
      </c>
      <c r="H208" s="198">
        <v>3</v>
      </c>
      <c r="I208" s="199">
        <v>13</v>
      </c>
      <c r="J208" s="199">
        <f t="shared" si="20"/>
        <v>39</v>
      </c>
      <c r="K208" s="200"/>
      <c r="L208" s="36"/>
      <c r="M208" s="201" t="s">
        <v>1</v>
      </c>
      <c r="N208" s="202" t="s">
        <v>41</v>
      </c>
      <c r="O208" s="203">
        <v>0</v>
      </c>
      <c r="P208" s="203">
        <f t="shared" si="21"/>
        <v>0</v>
      </c>
      <c r="Q208" s="203">
        <v>0</v>
      </c>
      <c r="R208" s="203">
        <f t="shared" si="22"/>
        <v>0</v>
      </c>
      <c r="S208" s="203">
        <v>0</v>
      </c>
      <c r="T208" s="204">
        <f t="shared" si="23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205" t="s">
        <v>173</v>
      </c>
      <c r="AT208" s="205" t="s">
        <v>169</v>
      </c>
      <c r="AU208" s="205" t="s">
        <v>167</v>
      </c>
      <c r="AY208" s="17" t="s">
        <v>166</v>
      </c>
      <c r="BE208" s="206">
        <f t="shared" si="24"/>
        <v>39</v>
      </c>
      <c r="BF208" s="206">
        <f t="shared" si="25"/>
        <v>0</v>
      </c>
      <c r="BG208" s="206">
        <f t="shared" si="26"/>
        <v>0</v>
      </c>
      <c r="BH208" s="206">
        <f t="shared" si="27"/>
        <v>0</v>
      </c>
      <c r="BI208" s="206">
        <f t="shared" si="28"/>
        <v>0</v>
      </c>
      <c r="BJ208" s="17" t="s">
        <v>6</v>
      </c>
      <c r="BK208" s="206">
        <f t="shared" si="29"/>
        <v>39</v>
      </c>
      <c r="BL208" s="17" t="s">
        <v>173</v>
      </c>
      <c r="BM208" s="205" t="s">
        <v>1214</v>
      </c>
    </row>
    <row r="209" spans="2:63" s="12" customFormat="1" ht="20.85" customHeight="1">
      <c r="B209" s="179"/>
      <c r="C209" s="180"/>
      <c r="D209" s="181" t="s">
        <v>75</v>
      </c>
      <c r="E209" s="192" t="s">
        <v>1215</v>
      </c>
      <c r="F209" s="192" t="s">
        <v>1216</v>
      </c>
      <c r="G209" s="180"/>
      <c r="H209" s="180"/>
      <c r="I209" s="180"/>
      <c r="J209" s="193">
        <f>BK209</f>
        <v>6136</v>
      </c>
      <c r="K209" s="180"/>
      <c r="L209" s="184"/>
      <c r="M209" s="185"/>
      <c r="N209" s="186"/>
      <c r="O209" s="186"/>
      <c r="P209" s="187">
        <f>SUM(P210:P212)</f>
        <v>0</v>
      </c>
      <c r="Q209" s="186"/>
      <c r="R209" s="187">
        <f>SUM(R210:R212)</f>
        <v>0</v>
      </c>
      <c r="S209" s="186"/>
      <c r="T209" s="188">
        <f>SUM(T210:T212)</f>
        <v>0</v>
      </c>
      <c r="AR209" s="189" t="s">
        <v>6</v>
      </c>
      <c r="AT209" s="190" t="s">
        <v>75</v>
      </c>
      <c r="AU209" s="190" t="s">
        <v>84</v>
      </c>
      <c r="AY209" s="189" t="s">
        <v>166</v>
      </c>
      <c r="BK209" s="191">
        <f>SUM(BK210:BK212)</f>
        <v>6136</v>
      </c>
    </row>
    <row r="210" spans="1:65" s="2" customFormat="1" ht="16.5" customHeight="1">
      <c r="A210" s="31"/>
      <c r="B210" s="32"/>
      <c r="C210" s="194" t="s">
        <v>456</v>
      </c>
      <c r="D210" s="194" t="s">
        <v>169</v>
      </c>
      <c r="E210" s="195" t="s">
        <v>1217</v>
      </c>
      <c r="F210" s="196" t="s">
        <v>1218</v>
      </c>
      <c r="G210" s="197" t="s">
        <v>716</v>
      </c>
      <c r="H210" s="198">
        <v>27</v>
      </c>
      <c r="I210" s="199">
        <v>53</v>
      </c>
      <c r="J210" s="199">
        <f>ROUND(I210*H210,2)</f>
        <v>1431</v>
      </c>
      <c r="K210" s="200"/>
      <c r="L210" s="36"/>
      <c r="M210" s="201" t="s">
        <v>1</v>
      </c>
      <c r="N210" s="202" t="s">
        <v>41</v>
      </c>
      <c r="O210" s="203">
        <v>0</v>
      </c>
      <c r="P210" s="203">
        <f>O210*H210</f>
        <v>0</v>
      </c>
      <c r="Q210" s="203">
        <v>0</v>
      </c>
      <c r="R210" s="203">
        <f>Q210*H210</f>
        <v>0</v>
      </c>
      <c r="S210" s="203">
        <v>0</v>
      </c>
      <c r="T210" s="204">
        <f>S210*H210</f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205" t="s">
        <v>173</v>
      </c>
      <c r="AT210" s="205" t="s">
        <v>169</v>
      </c>
      <c r="AU210" s="205" t="s">
        <v>167</v>
      </c>
      <c r="AY210" s="17" t="s">
        <v>166</v>
      </c>
      <c r="BE210" s="206">
        <f>IF(N210="základní",J210,0)</f>
        <v>1431</v>
      </c>
      <c r="BF210" s="206">
        <f>IF(N210="snížená",J210,0)</f>
        <v>0</v>
      </c>
      <c r="BG210" s="206">
        <f>IF(N210="zákl. přenesená",J210,0)</f>
        <v>0</v>
      </c>
      <c r="BH210" s="206">
        <f>IF(N210="sníž. přenesená",J210,0)</f>
        <v>0</v>
      </c>
      <c r="BI210" s="206">
        <f>IF(N210="nulová",J210,0)</f>
        <v>0</v>
      </c>
      <c r="BJ210" s="17" t="s">
        <v>6</v>
      </c>
      <c r="BK210" s="206">
        <f>ROUND(I210*H210,2)</f>
        <v>1431</v>
      </c>
      <c r="BL210" s="17" t="s">
        <v>173</v>
      </c>
      <c r="BM210" s="205" t="s">
        <v>1219</v>
      </c>
    </row>
    <row r="211" spans="1:65" s="2" customFormat="1" ht="16.5" customHeight="1">
      <c r="A211" s="31"/>
      <c r="B211" s="32"/>
      <c r="C211" s="194" t="s">
        <v>461</v>
      </c>
      <c r="D211" s="194" t="s">
        <v>169</v>
      </c>
      <c r="E211" s="195" t="s">
        <v>1220</v>
      </c>
      <c r="F211" s="196" t="s">
        <v>1221</v>
      </c>
      <c r="G211" s="197" t="s">
        <v>716</v>
      </c>
      <c r="H211" s="198">
        <v>80</v>
      </c>
      <c r="I211" s="199">
        <v>22</v>
      </c>
      <c r="J211" s="199">
        <f>ROUND(I211*H211,2)</f>
        <v>1760</v>
      </c>
      <c r="K211" s="200"/>
      <c r="L211" s="36"/>
      <c r="M211" s="201" t="s">
        <v>1</v>
      </c>
      <c r="N211" s="202" t="s">
        <v>41</v>
      </c>
      <c r="O211" s="203">
        <v>0</v>
      </c>
      <c r="P211" s="203">
        <f>O211*H211</f>
        <v>0</v>
      </c>
      <c r="Q211" s="203">
        <v>0</v>
      </c>
      <c r="R211" s="203">
        <f>Q211*H211</f>
        <v>0</v>
      </c>
      <c r="S211" s="203">
        <v>0</v>
      </c>
      <c r="T211" s="204">
        <f>S211*H211</f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205" t="s">
        <v>173</v>
      </c>
      <c r="AT211" s="205" t="s">
        <v>169</v>
      </c>
      <c r="AU211" s="205" t="s">
        <v>167</v>
      </c>
      <c r="AY211" s="17" t="s">
        <v>166</v>
      </c>
      <c r="BE211" s="206">
        <f>IF(N211="základní",J211,0)</f>
        <v>1760</v>
      </c>
      <c r="BF211" s="206">
        <f>IF(N211="snížená",J211,0)</f>
        <v>0</v>
      </c>
      <c r="BG211" s="206">
        <f>IF(N211="zákl. přenesená",J211,0)</f>
        <v>0</v>
      </c>
      <c r="BH211" s="206">
        <f>IF(N211="sníž. přenesená",J211,0)</f>
        <v>0</v>
      </c>
      <c r="BI211" s="206">
        <f>IF(N211="nulová",J211,0)</f>
        <v>0</v>
      </c>
      <c r="BJ211" s="17" t="s">
        <v>6</v>
      </c>
      <c r="BK211" s="206">
        <f>ROUND(I211*H211,2)</f>
        <v>1760</v>
      </c>
      <c r="BL211" s="17" t="s">
        <v>173</v>
      </c>
      <c r="BM211" s="205" t="s">
        <v>1222</v>
      </c>
    </row>
    <row r="212" spans="1:65" s="2" customFormat="1" ht="16.5" customHeight="1">
      <c r="A212" s="31"/>
      <c r="B212" s="32"/>
      <c r="C212" s="194" t="s">
        <v>465</v>
      </c>
      <c r="D212" s="194" t="s">
        <v>169</v>
      </c>
      <c r="E212" s="195" t="s">
        <v>1223</v>
      </c>
      <c r="F212" s="196" t="s">
        <v>1224</v>
      </c>
      <c r="G212" s="197" t="s">
        <v>716</v>
      </c>
      <c r="H212" s="198">
        <v>31</v>
      </c>
      <c r="I212" s="199">
        <v>95</v>
      </c>
      <c r="J212" s="199">
        <f>ROUND(I212*H212,2)</f>
        <v>2945</v>
      </c>
      <c r="K212" s="200"/>
      <c r="L212" s="36"/>
      <c r="M212" s="201" t="s">
        <v>1</v>
      </c>
      <c r="N212" s="202" t="s">
        <v>41</v>
      </c>
      <c r="O212" s="203">
        <v>0</v>
      </c>
      <c r="P212" s="203">
        <f>O212*H212</f>
        <v>0</v>
      </c>
      <c r="Q212" s="203">
        <v>0</v>
      </c>
      <c r="R212" s="203">
        <f>Q212*H212</f>
        <v>0</v>
      </c>
      <c r="S212" s="203">
        <v>0</v>
      </c>
      <c r="T212" s="204">
        <f>S212*H212</f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205" t="s">
        <v>173</v>
      </c>
      <c r="AT212" s="205" t="s">
        <v>169</v>
      </c>
      <c r="AU212" s="205" t="s">
        <v>167</v>
      </c>
      <c r="AY212" s="17" t="s">
        <v>166</v>
      </c>
      <c r="BE212" s="206">
        <f>IF(N212="základní",J212,0)</f>
        <v>2945</v>
      </c>
      <c r="BF212" s="206">
        <f>IF(N212="snížená",J212,0)</f>
        <v>0</v>
      </c>
      <c r="BG212" s="206">
        <f>IF(N212="zákl. přenesená",J212,0)</f>
        <v>0</v>
      </c>
      <c r="BH212" s="206">
        <f>IF(N212="sníž. přenesená",J212,0)</f>
        <v>0</v>
      </c>
      <c r="BI212" s="206">
        <f>IF(N212="nulová",J212,0)</f>
        <v>0</v>
      </c>
      <c r="BJ212" s="17" t="s">
        <v>6</v>
      </c>
      <c r="BK212" s="206">
        <f>ROUND(I212*H212,2)</f>
        <v>2945</v>
      </c>
      <c r="BL212" s="17" t="s">
        <v>173</v>
      </c>
      <c r="BM212" s="205" t="s">
        <v>1225</v>
      </c>
    </row>
    <row r="213" spans="2:63" s="12" customFormat="1" ht="20.85" customHeight="1">
      <c r="B213" s="179"/>
      <c r="C213" s="180"/>
      <c r="D213" s="181" t="s">
        <v>75</v>
      </c>
      <c r="E213" s="192" t="s">
        <v>1226</v>
      </c>
      <c r="F213" s="192" t="s">
        <v>1227</v>
      </c>
      <c r="G213" s="180"/>
      <c r="H213" s="180"/>
      <c r="I213" s="180"/>
      <c r="J213" s="193">
        <f>BK213</f>
        <v>4500</v>
      </c>
      <c r="K213" s="180"/>
      <c r="L213" s="184"/>
      <c r="M213" s="185"/>
      <c r="N213" s="186"/>
      <c r="O213" s="186"/>
      <c r="P213" s="187">
        <f>P214</f>
        <v>0</v>
      </c>
      <c r="Q213" s="186"/>
      <c r="R213" s="187">
        <f>R214</f>
        <v>0</v>
      </c>
      <c r="S213" s="186"/>
      <c r="T213" s="188">
        <f>T214</f>
        <v>0</v>
      </c>
      <c r="AR213" s="189" t="s">
        <v>6</v>
      </c>
      <c r="AT213" s="190" t="s">
        <v>75</v>
      </c>
      <c r="AU213" s="190" t="s">
        <v>84</v>
      </c>
      <c r="AY213" s="189" t="s">
        <v>166</v>
      </c>
      <c r="BK213" s="191">
        <f>BK214</f>
        <v>4500</v>
      </c>
    </row>
    <row r="214" spans="1:65" s="2" customFormat="1" ht="16.5" customHeight="1">
      <c r="A214" s="31"/>
      <c r="B214" s="32"/>
      <c r="C214" s="194" t="s">
        <v>471</v>
      </c>
      <c r="D214" s="194" t="s">
        <v>169</v>
      </c>
      <c r="E214" s="195" t="s">
        <v>1228</v>
      </c>
      <c r="F214" s="196" t="s">
        <v>1229</v>
      </c>
      <c r="G214" s="197" t="s">
        <v>716</v>
      </c>
      <c r="H214" s="198">
        <v>3</v>
      </c>
      <c r="I214" s="199">
        <v>1500</v>
      </c>
      <c r="J214" s="199">
        <f>ROUND(I214*H214,2)</f>
        <v>4500</v>
      </c>
      <c r="K214" s="200"/>
      <c r="L214" s="36"/>
      <c r="M214" s="201" t="s">
        <v>1</v>
      </c>
      <c r="N214" s="202" t="s">
        <v>41</v>
      </c>
      <c r="O214" s="203">
        <v>0</v>
      </c>
      <c r="P214" s="203">
        <f>O214*H214</f>
        <v>0</v>
      </c>
      <c r="Q214" s="203">
        <v>0</v>
      </c>
      <c r="R214" s="203">
        <f>Q214*H214</f>
        <v>0</v>
      </c>
      <c r="S214" s="203">
        <v>0</v>
      </c>
      <c r="T214" s="204">
        <f>S214*H214</f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205" t="s">
        <v>173</v>
      </c>
      <c r="AT214" s="205" t="s">
        <v>169</v>
      </c>
      <c r="AU214" s="205" t="s">
        <v>167</v>
      </c>
      <c r="AY214" s="17" t="s">
        <v>166</v>
      </c>
      <c r="BE214" s="206">
        <f>IF(N214="základní",J214,0)</f>
        <v>4500</v>
      </c>
      <c r="BF214" s="206">
        <f>IF(N214="snížená",J214,0)</f>
        <v>0</v>
      </c>
      <c r="BG214" s="206">
        <f>IF(N214="zákl. přenesená",J214,0)</f>
        <v>0</v>
      </c>
      <c r="BH214" s="206">
        <f>IF(N214="sníž. přenesená",J214,0)</f>
        <v>0</v>
      </c>
      <c r="BI214" s="206">
        <f>IF(N214="nulová",J214,0)</f>
        <v>0</v>
      </c>
      <c r="BJ214" s="17" t="s">
        <v>6</v>
      </c>
      <c r="BK214" s="206">
        <f>ROUND(I214*H214,2)</f>
        <v>4500</v>
      </c>
      <c r="BL214" s="17" t="s">
        <v>173</v>
      </c>
      <c r="BM214" s="205" t="s">
        <v>1230</v>
      </c>
    </row>
    <row r="215" spans="2:63" s="12" customFormat="1" ht="20.85" customHeight="1">
      <c r="B215" s="179"/>
      <c r="C215" s="180"/>
      <c r="D215" s="181" t="s">
        <v>75</v>
      </c>
      <c r="E215" s="192" t="s">
        <v>1231</v>
      </c>
      <c r="F215" s="192" t="s">
        <v>1232</v>
      </c>
      <c r="G215" s="180"/>
      <c r="H215" s="180"/>
      <c r="I215" s="180"/>
      <c r="J215" s="193">
        <f>BK215</f>
        <v>4500</v>
      </c>
      <c r="K215" s="180"/>
      <c r="L215" s="184"/>
      <c r="M215" s="185"/>
      <c r="N215" s="186"/>
      <c r="O215" s="186"/>
      <c r="P215" s="187">
        <f>P216</f>
        <v>0</v>
      </c>
      <c r="Q215" s="186"/>
      <c r="R215" s="187">
        <f>R216</f>
        <v>0</v>
      </c>
      <c r="S215" s="186"/>
      <c r="T215" s="188">
        <f>T216</f>
        <v>0</v>
      </c>
      <c r="AR215" s="189" t="s">
        <v>6</v>
      </c>
      <c r="AT215" s="190" t="s">
        <v>75</v>
      </c>
      <c r="AU215" s="190" t="s">
        <v>84</v>
      </c>
      <c r="AY215" s="189" t="s">
        <v>166</v>
      </c>
      <c r="BK215" s="191">
        <f>BK216</f>
        <v>4500</v>
      </c>
    </row>
    <row r="216" spans="1:65" s="2" customFormat="1" ht="16.5" customHeight="1">
      <c r="A216" s="31"/>
      <c r="B216" s="32"/>
      <c r="C216" s="194" t="s">
        <v>477</v>
      </c>
      <c r="D216" s="194" t="s">
        <v>169</v>
      </c>
      <c r="E216" s="195" t="s">
        <v>1233</v>
      </c>
      <c r="F216" s="196" t="s">
        <v>1234</v>
      </c>
      <c r="G216" s="197" t="s">
        <v>716</v>
      </c>
      <c r="H216" s="198">
        <v>3</v>
      </c>
      <c r="I216" s="199">
        <v>1500</v>
      </c>
      <c r="J216" s="199">
        <f>ROUND(I216*H216,2)</f>
        <v>4500</v>
      </c>
      <c r="K216" s="200"/>
      <c r="L216" s="36"/>
      <c r="M216" s="247" t="s">
        <v>1</v>
      </c>
      <c r="N216" s="248" t="s">
        <v>41</v>
      </c>
      <c r="O216" s="249">
        <v>0</v>
      </c>
      <c r="P216" s="249">
        <f>O216*H216</f>
        <v>0</v>
      </c>
      <c r="Q216" s="249">
        <v>0</v>
      </c>
      <c r="R216" s="249">
        <f>Q216*H216</f>
        <v>0</v>
      </c>
      <c r="S216" s="249">
        <v>0</v>
      </c>
      <c r="T216" s="250">
        <f>S216*H216</f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205" t="s">
        <v>173</v>
      </c>
      <c r="AT216" s="205" t="s">
        <v>169</v>
      </c>
      <c r="AU216" s="205" t="s">
        <v>167</v>
      </c>
      <c r="AY216" s="17" t="s">
        <v>166</v>
      </c>
      <c r="BE216" s="206">
        <f>IF(N216="základní",J216,0)</f>
        <v>4500</v>
      </c>
      <c r="BF216" s="206">
        <f>IF(N216="snížená",J216,0)</f>
        <v>0</v>
      </c>
      <c r="BG216" s="206">
        <f>IF(N216="zákl. přenesená",J216,0)</f>
        <v>0</v>
      </c>
      <c r="BH216" s="206">
        <f>IF(N216="sníž. přenesená",J216,0)</f>
        <v>0</v>
      </c>
      <c r="BI216" s="206">
        <f>IF(N216="nulová",J216,0)</f>
        <v>0</v>
      </c>
      <c r="BJ216" s="17" t="s">
        <v>6</v>
      </c>
      <c r="BK216" s="206">
        <f>ROUND(I216*H216,2)</f>
        <v>4500</v>
      </c>
      <c r="BL216" s="17" t="s">
        <v>173</v>
      </c>
      <c r="BM216" s="205" t="s">
        <v>1235</v>
      </c>
    </row>
    <row r="217" spans="1:31" s="2" customFormat="1" ht="6.95" customHeight="1">
      <c r="A217" s="31"/>
      <c r="B217" s="51"/>
      <c r="C217" s="52"/>
      <c r="D217" s="52"/>
      <c r="E217" s="52"/>
      <c r="F217" s="52"/>
      <c r="G217" s="52"/>
      <c r="H217" s="52"/>
      <c r="I217" s="52"/>
      <c r="J217" s="52"/>
      <c r="K217" s="52"/>
      <c r="L217" s="36"/>
      <c r="M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</row>
  </sheetData>
  <sheetProtection algorithmName="SHA-512" hashValue="00KMSr+jHli797q6y8xLVy6mBJcmgxgkxg0wyxNPRw/slbntS+c0hCZ5DgBjKhG+stcyDD+6Jhd0IbX/2kNOYA==" saltValue="a/ApYvcGVjIjazGRwrdWumfUqSYSRhRYpFEjw0njt9Uu3K3V8Us++oKn75VhJmXf0X/5482NqBHml2UpHP0QoQ==" spinCount="100000" sheet="1" objects="1" scenarios="1" formatColumns="0" formatRows="0" autoFilter="0"/>
  <autoFilter ref="C142:K216"/>
  <mergeCells count="11">
    <mergeCell ref="L2:V2"/>
    <mergeCell ref="E87:H87"/>
    <mergeCell ref="E89:H89"/>
    <mergeCell ref="E131:H131"/>
    <mergeCell ref="E133:H133"/>
    <mergeCell ref="E135:H135"/>
    <mergeCell ref="E7:H7"/>
    <mergeCell ref="E9:H9"/>
    <mergeCell ref="E11:H11"/>
    <mergeCell ref="E29:H29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2"/>
    </row>
    <row r="2" spans="12:46" s="1" customFormat="1" ht="36.95" customHeight="1"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AT2" s="17" t="s">
        <v>107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20"/>
      <c r="AT3" s="17" t="s">
        <v>84</v>
      </c>
    </row>
    <row r="4" spans="2:46" s="1" customFormat="1" ht="24.95" customHeight="1">
      <c r="B4" s="20"/>
      <c r="D4" s="114" t="s">
        <v>118</v>
      </c>
      <c r="L4" s="20"/>
      <c r="M4" s="115" t="s">
        <v>11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6" t="s">
        <v>15</v>
      </c>
      <c r="L6" s="20"/>
    </row>
    <row r="7" spans="2:12" s="1" customFormat="1" ht="16.5" customHeight="1">
      <c r="B7" s="20"/>
      <c r="E7" s="294" t="str">
        <f>'Rekapitulace stavby'!K6</f>
        <v>Nemocnice Cheb, 2 izolační boxy v oddělení JIP Interna</v>
      </c>
      <c r="F7" s="295"/>
      <c r="G7" s="295"/>
      <c r="H7" s="295"/>
      <c r="L7" s="20"/>
    </row>
    <row r="8" spans="2:12" s="1" customFormat="1" ht="12" customHeight="1">
      <c r="B8" s="20"/>
      <c r="D8" s="116" t="s">
        <v>119</v>
      </c>
      <c r="L8" s="20"/>
    </row>
    <row r="9" spans="1:31" s="2" customFormat="1" ht="16.5" customHeight="1">
      <c r="A9" s="31"/>
      <c r="B9" s="36"/>
      <c r="C9" s="31"/>
      <c r="D9" s="31"/>
      <c r="E9" s="294" t="s">
        <v>120</v>
      </c>
      <c r="F9" s="296"/>
      <c r="G9" s="296"/>
      <c r="H9" s="296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16" t="s">
        <v>121</v>
      </c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6.5" customHeight="1">
      <c r="A11" s="31"/>
      <c r="B11" s="36"/>
      <c r="C11" s="31"/>
      <c r="D11" s="31"/>
      <c r="E11" s="297" t="s">
        <v>1236</v>
      </c>
      <c r="F11" s="296"/>
      <c r="G11" s="296"/>
      <c r="H11" s="296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1.25">
      <c r="A12" s="31"/>
      <c r="B12" s="36"/>
      <c r="C12" s="31"/>
      <c r="D12" s="31"/>
      <c r="E12" s="31"/>
      <c r="F12" s="31"/>
      <c r="G12" s="31"/>
      <c r="H12" s="31"/>
      <c r="I12" s="31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2" customHeight="1">
      <c r="A13" s="31"/>
      <c r="B13" s="36"/>
      <c r="C13" s="31"/>
      <c r="D13" s="116" t="s">
        <v>17</v>
      </c>
      <c r="E13" s="31"/>
      <c r="F13" s="107" t="s">
        <v>1</v>
      </c>
      <c r="G13" s="31"/>
      <c r="H13" s="31"/>
      <c r="I13" s="116" t="s">
        <v>18</v>
      </c>
      <c r="J13" s="107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16" t="s">
        <v>19</v>
      </c>
      <c r="E14" s="31"/>
      <c r="F14" s="107" t="s">
        <v>14</v>
      </c>
      <c r="G14" s="31"/>
      <c r="H14" s="31"/>
      <c r="I14" s="116" t="s">
        <v>20</v>
      </c>
      <c r="J14" s="117" t="str">
        <f>'Rekapitulace stavby'!AN8</f>
        <v>29. 3. 2021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0.9" customHeight="1">
      <c r="A15" s="31"/>
      <c r="B15" s="36"/>
      <c r="C15" s="31"/>
      <c r="D15" s="31"/>
      <c r="E15" s="31"/>
      <c r="F15" s="31"/>
      <c r="G15" s="31"/>
      <c r="H15" s="31"/>
      <c r="I15" s="31"/>
      <c r="J15" s="31"/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2" customHeight="1">
      <c r="A16" s="31"/>
      <c r="B16" s="36"/>
      <c r="C16" s="31"/>
      <c r="D16" s="116" t="s">
        <v>22</v>
      </c>
      <c r="E16" s="31"/>
      <c r="F16" s="31"/>
      <c r="G16" s="31"/>
      <c r="H16" s="31"/>
      <c r="I16" s="116" t="s">
        <v>23</v>
      </c>
      <c r="J16" s="107" t="s">
        <v>1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">
        <v>24</v>
      </c>
      <c r="F17" s="31"/>
      <c r="G17" s="31"/>
      <c r="H17" s="31"/>
      <c r="I17" s="116" t="s">
        <v>25</v>
      </c>
      <c r="J17" s="107" t="s">
        <v>1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31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6" t="s">
        <v>26</v>
      </c>
      <c r="E19" s="31"/>
      <c r="F19" s="31"/>
      <c r="G19" s="31"/>
      <c r="H19" s="31"/>
      <c r="I19" s="116" t="s">
        <v>23</v>
      </c>
      <c r="J19" s="107" t="s">
        <v>27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107" t="s">
        <v>28</v>
      </c>
      <c r="F20" s="31"/>
      <c r="G20" s="31"/>
      <c r="H20" s="31"/>
      <c r="I20" s="116" t="s">
        <v>25</v>
      </c>
      <c r="J20" s="107" t="s">
        <v>29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31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6" t="s">
        <v>30</v>
      </c>
      <c r="E22" s="31"/>
      <c r="F22" s="31"/>
      <c r="G22" s="31"/>
      <c r="H22" s="31"/>
      <c r="I22" s="116" t="s">
        <v>23</v>
      </c>
      <c r="J22" s="107" t="s">
        <v>1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">
        <v>31</v>
      </c>
      <c r="F23" s="31"/>
      <c r="G23" s="31"/>
      <c r="H23" s="31"/>
      <c r="I23" s="116" t="s">
        <v>25</v>
      </c>
      <c r="J23" s="107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6" t="s">
        <v>33</v>
      </c>
      <c r="E25" s="31"/>
      <c r="F25" s="31"/>
      <c r="G25" s="31"/>
      <c r="H25" s="31"/>
      <c r="I25" s="116" t="s">
        <v>23</v>
      </c>
      <c r="J25" s="107" t="s">
        <v>1</v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">
        <v>1237</v>
      </c>
      <c r="F26" s="31"/>
      <c r="G26" s="31"/>
      <c r="H26" s="31"/>
      <c r="I26" s="116" t="s">
        <v>25</v>
      </c>
      <c r="J26" s="107" t="s">
        <v>1</v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31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6" t="s">
        <v>35</v>
      </c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18"/>
      <c r="B29" s="119"/>
      <c r="C29" s="118"/>
      <c r="D29" s="118"/>
      <c r="E29" s="298" t="s">
        <v>1</v>
      </c>
      <c r="F29" s="298"/>
      <c r="G29" s="298"/>
      <c r="H29" s="298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31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1"/>
      <c r="E31" s="121"/>
      <c r="F31" s="121"/>
      <c r="G31" s="121"/>
      <c r="H31" s="121"/>
      <c r="I31" s="121"/>
      <c r="J31" s="121"/>
      <c r="K31" s="12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107" t="s">
        <v>123</v>
      </c>
      <c r="E32" s="31"/>
      <c r="F32" s="31"/>
      <c r="G32" s="31"/>
      <c r="H32" s="31"/>
      <c r="I32" s="31"/>
      <c r="J32" s="122">
        <f>J98</f>
        <v>73308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3" t="s">
        <v>124</v>
      </c>
      <c r="E33" s="31"/>
      <c r="F33" s="31"/>
      <c r="G33" s="31"/>
      <c r="H33" s="31"/>
      <c r="I33" s="31"/>
      <c r="J33" s="122">
        <f>J104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25.35" customHeight="1">
      <c r="A34" s="31"/>
      <c r="B34" s="36"/>
      <c r="C34" s="31"/>
      <c r="D34" s="124" t="s">
        <v>36</v>
      </c>
      <c r="E34" s="31"/>
      <c r="F34" s="31"/>
      <c r="G34" s="31"/>
      <c r="H34" s="31"/>
      <c r="I34" s="31"/>
      <c r="J34" s="125">
        <f>ROUND(J32+J33,2)</f>
        <v>73308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6.95" customHeight="1">
      <c r="A35" s="31"/>
      <c r="B35" s="36"/>
      <c r="C35" s="31"/>
      <c r="D35" s="121"/>
      <c r="E35" s="121"/>
      <c r="F35" s="121"/>
      <c r="G35" s="121"/>
      <c r="H35" s="121"/>
      <c r="I35" s="121"/>
      <c r="J35" s="121"/>
      <c r="K35" s="12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31"/>
      <c r="F36" s="126" t="s">
        <v>38</v>
      </c>
      <c r="G36" s="31"/>
      <c r="H36" s="31"/>
      <c r="I36" s="126" t="s">
        <v>37</v>
      </c>
      <c r="J36" s="126" t="s">
        <v>39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>
      <c r="A37" s="31"/>
      <c r="B37" s="36"/>
      <c r="C37" s="31"/>
      <c r="D37" s="127" t="s">
        <v>40</v>
      </c>
      <c r="E37" s="116" t="s">
        <v>41</v>
      </c>
      <c r="F37" s="128">
        <f>ROUND((SUM(BE104:BE105)+SUM(BE127:BE177)),2)</f>
        <v>73308</v>
      </c>
      <c r="G37" s="31"/>
      <c r="H37" s="31"/>
      <c r="I37" s="129">
        <v>0.21</v>
      </c>
      <c r="J37" s="128">
        <f>ROUND(((SUM(BE104:BE105)+SUM(BE127:BE177))*I37),2)</f>
        <v>15394.68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6"/>
      <c r="C38" s="31"/>
      <c r="D38" s="31"/>
      <c r="E38" s="116" t="s">
        <v>42</v>
      </c>
      <c r="F38" s="128">
        <f>ROUND((SUM(BF104:BF105)+SUM(BF127:BF177)),2)</f>
        <v>0</v>
      </c>
      <c r="G38" s="31"/>
      <c r="H38" s="31"/>
      <c r="I38" s="129">
        <v>0.15</v>
      </c>
      <c r="J38" s="128">
        <f>ROUND(((SUM(BF104:BF105)+SUM(BF127:BF177))*I38),2)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customHeight="1" hidden="1">
      <c r="A39" s="31"/>
      <c r="B39" s="36"/>
      <c r="C39" s="31"/>
      <c r="D39" s="31"/>
      <c r="E39" s="116" t="s">
        <v>43</v>
      </c>
      <c r="F39" s="128">
        <f>ROUND((SUM(BG104:BG105)+SUM(BG127:BG177)),2)</f>
        <v>0</v>
      </c>
      <c r="G39" s="31"/>
      <c r="H39" s="31"/>
      <c r="I39" s="129">
        <v>0.21</v>
      </c>
      <c r="J39" s="128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 hidden="1">
      <c r="A40" s="31"/>
      <c r="B40" s="36"/>
      <c r="C40" s="31"/>
      <c r="D40" s="31"/>
      <c r="E40" s="116" t="s">
        <v>44</v>
      </c>
      <c r="F40" s="128">
        <f>ROUND((SUM(BH104:BH105)+SUM(BH127:BH177)),2)</f>
        <v>0</v>
      </c>
      <c r="G40" s="31"/>
      <c r="H40" s="31"/>
      <c r="I40" s="129">
        <v>0.15</v>
      </c>
      <c r="J40" s="128">
        <f>0</f>
        <v>0</v>
      </c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14.45" customHeight="1" hidden="1">
      <c r="A41" s="31"/>
      <c r="B41" s="36"/>
      <c r="C41" s="31"/>
      <c r="D41" s="31"/>
      <c r="E41" s="116" t="s">
        <v>45</v>
      </c>
      <c r="F41" s="128">
        <f>ROUND((SUM(BI104:BI105)+SUM(BI127:BI177)),2)</f>
        <v>0</v>
      </c>
      <c r="G41" s="31"/>
      <c r="H41" s="31"/>
      <c r="I41" s="129">
        <v>0</v>
      </c>
      <c r="J41" s="128">
        <f>0</f>
        <v>0</v>
      </c>
      <c r="K41" s="31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6.95" customHeight="1">
      <c r="A42" s="31"/>
      <c r="B42" s="36"/>
      <c r="C42" s="31"/>
      <c r="D42" s="31"/>
      <c r="E42" s="31"/>
      <c r="F42" s="31"/>
      <c r="G42" s="31"/>
      <c r="H42" s="31"/>
      <c r="I42" s="31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2" customFormat="1" ht="25.35" customHeight="1">
      <c r="A43" s="31"/>
      <c r="B43" s="36"/>
      <c r="C43" s="130"/>
      <c r="D43" s="131" t="s">
        <v>46</v>
      </c>
      <c r="E43" s="132"/>
      <c r="F43" s="132"/>
      <c r="G43" s="133" t="s">
        <v>47</v>
      </c>
      <c r="H43" s="134" t="s">
        <v>48</v>
      </c>
      <c r="I43" s="132"/>
      <c r="J43" s="135">
        <f>SUM(J34:J41)</f>
        <v>88702.68</v>
      </c>
      <c r="K43" s="136"/>
      <c r="L43" s="48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s="2" customFormat="1" ht="14.45" customHeight="1">
      <c r="A44" s="31"/>
      <c r="B44" s="36"/>
      <c r="C44" s="31"/>
      <c r="D44" s="31"/>
      <c r="E44" s="31"/>
      <c r="F44" s="31"/>
      <c r="G44" s="31"/>
      <c r="H44" s="31"/>
      <c r="I44" s="31"/>
      <c r="J44" s="31"/>
      <c r="K44" s="31"/>
      <c r="L44" s="48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8"/>
      <c r="D50" s="137" t="s">
        <v>49</v>
      </c>
      <c r="E50" s="138"/>
      <c r="F50" s="138"/>
      <c r="G50" s="137" t="s">
        <v>50</v>
      </c>
      <c r="H50" s="138"/>
      <c r="I50" s="138"/>
      <c r="J50" s="138"/>
      <c r="K50" s="138"/>
      <c r="L50" s="4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1"/>
      <c r="B61" s="36"/>
      <c r="C61" s="31"/>
      <c r="D61" s="139" t="s">
        <v>51</v>
      </c>
      <c r="E61" s="140"/>
      <c r="F61" s="141" t="s">
        <v>52</v>
      </c>
      <c r="G61" s="139" t="s">
        <v>51</v>
      </c>
      <c r="H61" s="140"/>
      <c r="I61" s="140"/>
      <c r="J61" s="142" t="s">
        <v>52</v>
      </c>
      <c r="K61" s="140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1"/>
      <c r="B65" s="36"/>
      <c r="C65" s="31"/>
      <c r="D65" s="137" t="s">
        <v>53</v>
      </c>
      <c r="E65" s="143"/>
      <c r="F65" s="143"/>
      <c r="G65" s="137" t="s">
        <v>54</v>
      </c>
      <c r="H65" s="143"/>
      <c r="I65" s="143"/>
      <c r="J65" s="143"/>
      <c r="K65" s="143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1"/>
      <c r="B76" s="36"/>
      <c r="C76" s="31"/>
      <c r="D76" s="139" t="s">
        <v>51</v>
      </c>
      <c r="E76" s="140"/>
      <c r="F76" s="141" t="s">
        <v>52</v>
      </c>
      <c r="G76" s="139" t="s">
        <v>51</v>
      </c>
      <c r="H76" s="140"/>
      <c r="I76" s="140"/>
      <c r="J76" s="142" t="s">
        <v>52</v>
      </c>
      <c r="K76" s="140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3" t="s">
        <v>125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99" t="str">
        <f>E7</f>
        <v>Nemocnice Cheb, 2 izolační boxy v oddělení JIP Interna</v>
      </c>
      <c r="F85" s="300"/>
      <c r="G85" s="300"/>
      <c r="H85" s="300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2:12" s="1" customFormat="1" ht="12" customHeight="1">
      <c r="B86" s="21"/>
      <c r="C86" s="28" t="s">
        <v>119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1"/>
      <c r="B87" s="32"/>
      <c r="C87" s="33"/>
      <c r="D87" s="33"/>
      <c r="E87" s="299" t="s">
        <v>120</v>
      </c>
      <c r="F87" s="301"/>
      <c r="G87" s="301"/>
      <c r="H87" s="301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8" t="s">
        <v>121</v>
      </c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59" t="str">
        <f>E11</f>
        <v>D1_01_4h1 - Slaboproudá elektrotechnika</v>
      </c>
      <c r="F89" s="301"/>
      <c r="G89" s="301"/>
      <c r="H89" s="301"/>
      <c r="I89" s="33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8" t="s">
        <v>19</v>
      </c>
      <c r="D91" s="33"/>
      <c r="E91" s="33"/>
      <c r="F91" s="26" t="str">
        <f>F14</f>
        <v>Cheb</v>
      </c>
      <c r="G91" s="33"/>
      <c r="H91" s="33"/>
      <c r="I91" s="28" t="s">
        <v>20</v>
      </c>
      <c r="J91" s="63" t="str">
        <f>IF(J14="","",J14)</f>
        <v>29. 3. 2021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25.7" customHeight="1">
      <c r="A93" s="31"/>
      <c r="B93" s="32"/>
      <c r="C93" s="28" t="s">
        <v>22</v>
      </c>
      <c r="D93" s="33"/>
      <c r="E93" s="33"/>
      <c r="F93" s="26" t="str">
        <f>E17</f>
        <v>Karlovarská krajská nemocnice a.s.</v>
      </c>
      <c r="G93" s="33"/>
      <c r="H93" s="33"/>
      <c r="I93" s="28" t="s">
        <v>30</v>
      </c>
      <c r="J93" s="29" t="str">
        <f>E23</f>
        <v>Penta Projekt s.r.o., Mrštíkova 12, Jihlava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8" t="s">
        <v>26</v>
      </c>
      <c r="D94" s="33"/>
      <c r="E94" s="33"/>
      <c r="F94" s="26" t="str">
        <f>IF(E20="","",E20)</f>
        <v>STASKO plus,spol. s r.o.,Rolavská 10,K.Vary</v>
      </c>
      <c r="G94" s="33"/>
      <c r="H94" s="33"/>
      <c r="I94" s="28" t="s">
        <v>33</v>
      </c>
      <c r="J94" s="29" t="str">
        <f>E26</f>
        <v>Michal Eibich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48" t="s">
        <v>126</v>
      </c>
      <c r="D96" s="149"/>
      <c r="E96" s="149"/>
      <c r="F96" s="149"/>
      <c r="G96" s="149"/>
      <c r="H96" s="149"/>
      <c r="I96" s="149"/>
      <c r="J96" s="150" t="s">
        <v>127</v>
      </c>
      <c r="K96" s="149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31" s="2" customFormat="1" ht="10.35" customHeight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51" t="s">
        <v>128</v>
      </c>
      <c r="D98" s="33"/>
      <c r="E98" s="33"/>
      <c r="F98" s="33"/>
      <c r="G98" s="33"/>
      <c r="H98" s="33"/>
      <c r="I98" s="33"/>
      <c r="J98" s="81">
        <f>J127</f>
        <v>73308</v>
      </c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7" t="s">
        <v>129</v>
      </c>
    </row>
    <row r="99" spans="2:12" s="9" customFormat="1" ht="24.95" customHeight="1">
      <c r="B99" s="152"/>
      <c r="C99" s="153"/>
      <c r="D99" s="154" t="s">
        <v>1238</v>
      </c>
      <c r="E99" s="155"/>
      <c r="F99" s="155"/>
      <c r="G99" s="155"/>
      <c r="H99" s="155"/>
      <c r="I99" s="155"/>
      <c r="J99" s="156">
        <f>J128</f>
        <v>54236</v>
      </c>
      <c r="K99" s="153"/>
      <c r="L99" s="157"/>
    </row>
    <row r="100" spans="2:12" s="9" customFormat="1" ht="24.95" customHeight="1">
      <c r="B100" s="152"/>
      <c r="C100" s="153"/>
      <c r="D100" s="154" t="s">
        <v>1239</v>
      </c>
      <c r="E100" s="155"/>
      <c r="F100" s="155"/>
      <c r="G100" s="155"/>
      <c r="H100" s="155"/>
      <c r="I100" s="155"/>
      <c r="J100" s="156">
        <f>J151</f>
        <v>8061</v>
      </c>
      <c r="K100" s="153"/>
      <c r="L100" s="157"/>
    </row>
    <row r="101" spans="2:12" s="9" customFormat="1" ht="24.95" customHeight="1">
      <c r="B101" s="152"/>
      <c r="C101" s="153"/>
      <c r="D101" s="154" t="s">
        <v>1240</v>
      </c>
      <c r="E101" s="155"/>
      <c r="F101" s="155"/>
      <c r="G101" s="155"/>
      <c r="H101" s="155"/>
      <c r="I101" s="155"/>
      <c r="J101" s="156">
        <f>J163</f>
        <v>11011</v>
      </c>
      <c r="K101" s="153"/>
      <c r="L101" s="157"/>
    </row>
    <row r="102" spans="1:31" s="2" customFormat="1" ht="21.75" customHeight="1">
      <c r="A102" s="31"/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6.95" customHeight="1">
      <c r="A103" s="31"/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29.25" customHeight="1">
      <c r="A104" s="31"/>
      <c r="B104" s="32"/>
      <c r="C104" s="151" t="s">
        <v>149</v>
      </c>
      <c r="D104" s="33"/>
      <c r="E104" s="33"/>
      <c r="F104" s="33"/>
      <c r="G104" s="33"/>
      <c r="H104" s="33"/>
      <c r="I104" s="33"/>
      <c r="J104" s="163">
        <v>0</v>
      </c>
      <c r="K104" s="33"/>
      <c r="L104" s="48"/>
      <c r="N104" s="164" t="s">
        <v>40</v>
      </c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18" customHeight="1">
      <c r="A105" s="31"/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29.25" customHeight="1">
      <c r="A106" s="31"/>
      <c r="B106" s="32"/>
      <c r="C106" s="165" t="s">
        <v>150</v>
      </c>
      <c r="D106" s="149"/>
      <c r="E106" s="149"/>
      <c r="F106" s="149"/>
      <c r="G106" s="149"/>
      <c r="H106" s="149"/>
      <c r="I106" s="149"/>
      <c r="J106" s="166">
        <f>ROUND(J98+J104,2)</f>
        <v>73308</v>
      </c>
      <c r="K106" s="149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5" customHeight="1">
      <c r="A107" s="31"/>
      <c r="B107" s="51"/>
      <c r="C107" s="52"/>
      <c r="D107" s="52"/>
      <c r="E107" s="52"/>
      <c r="F107" s="52"/>
      <c r="G107" s="52"/>
      <c r="H107" s="52"/>
      <c r="I107" s="52"/>
      <c r="J107" s="52"/>
      <c r="K107" s="52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11" spans="1:31" s="2" customFormat="1" ht="6.95" customHeight="1">
      <c r="A111" s="31"/>
      <c r="B111" s="53"/>
      <c r="C111" s="54"/>
      <c r="D111" s="54"/>
      <c r="E111" s="54"/>
      <c r="F111" s="54"/>
      <c r="G111" s="54"/>
      <c r="H111" s="54"/>
      <c r="I111" s="54"/>
      <c r="J111" s="54"/>
      <c r="K111" s="54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24.95" customHeight="1">
      <c r="A112" s="31"/>
      <c r="B112" s="32"/>
      <c r="C112" s="23" t="s">
        <v>151</v>
      </c>
      <c r="D112" s="33"/>
      <c r="E112" s="33"/>
      <c r="F112" s="33"/>
      <c r="G112" s="33"/>
      <c r="H112" s="33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8" t="s">
        <v>15</v>
      </c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6.5" customHeight="1">
      <c r="A115" s="31"/>
      <c r="B115" s="32"/>
      <c r="C115" s="33"/>
      <c r="D115" s="33"/>
      <c r="E115" s="299" t="str">
        <f>E7</f>
        <v>Nemocnice Cheb, 2 izolační boxy v oddělení JIP Interna</v>
      </c>
      <c r="F115" s="300"/>
      <c r="G115" s="300"/>
      <c r="H115" s="300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2:12" s="1" customFormat="1" ht="12" customHeight="1">
      <c r="B116" s="21"/>
      <c r="C116" s="28" t="s">
        <v>119</v>
      </c>
      <c r="D116" s="22"/>
      <c r="E116" s="22"/>
      <c r="F116" s="22"/>
      <c r="G116" s="22"/>
      <c r="H116" s="22"/>
      <c r="I116" s="22"/>
      <c r="J116" s="22"/>
      <c r="K116" s="22"/>
      <c r="L116" s="20"/>
    </row>
    <row r="117" spans="1:31" s="2" customFormat="1" ht="16.5" customHeight="1">
      <c r="A117" s="31"/>
      <c r="B117" s="32"/>
      <c r="C117" s="33"/>
      <c r="D117" s="33"/>
      <c r="E117" s="299" t="s">
        <v>120</v>
      </c>
      <c r="F117" s="301"/>
      <c r="G117" s="301"/>
      <c r="H117" s="301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2" customHeight="1">
      <c r="A118" s="31"/>
      <c r="B118" s="32"/>
      <c r="C118" s="28" t="s">
        <v>121</v>
      </c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6.5" customHeight="1">
      <c r="A119" s="31"/>
      <c r="B119" s="32"/>
      <c r="C119" s="33"/>
      <c r="D119" s="33"/>
      <c r="E119" s="259" t="str">
        <f>E11</f>
        <v>D1_01_4h1 - Slaboproudá elektrotechnika</v>
      </c>
      <c r="F119" s="301"/>
      <c r="G119" s="301"/>
      <c r="H119" s="301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6.95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2" customHeight="1">
      <c r="A121" s="31"/>
      <c r="B121" s="32"/>
      <c r="C121" s="28" t="s">
        <v>19</v>
      </c>
      <c r="D121" s="33"/>
      <c r="E121" s="33"/>
      <c r="F121" s="26" t="str">
        <f>F14</f>
        <v>Cheb</v>
      </c>
      <c r="G121" s="33"/>
      <c r="H121" s="33"/>
      <c r="I121" s="28" t="s">
        <v>20</v>
      </c>
      <c r="J121" s="63" t="str">
        <f>IF(J14="","",J14)</f>
        <v>29. 3. 2021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6.95" customHeight="1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25.7" customHeight="1">
      <c r="A123" s="31"/>
      <c r="B123" s="32"/>
      <c r="C123" s="28" t="s">
        <v>22</v>
      </c>
      <c r="D123" s="33"/>
      <c r="E123" s="33"/>
      <c r="F123" s="26" t="str">
        <f>E17</f>
        <v>Karlovarská krajská nemocnice a.s.</v>
      </c>
      <c r="G123" s="33"/>
      <c r="H123" s="33"/>
      <c r="I123" s="28" t="s">
        <v>30</v>
      </c>
      <c r="J123" s="29" t="str">
        <f>E23</f>
        <v>Penta Projekt s.r.o., Mrštíkova 12, Jihlava</v>
      </c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5.2" customHeight="1">
      <c r="A124" s="31"/>
      <c r="B124" s="32"/>
      <c r="C124" s="28" t="s">
        <v>26</v>
      </c>
      <c r="D124" s="33"/>
      <c r="E124" s="33"/>
      <c r="F124" s="26" t="str">
        <f>IF(E20="","",E20)</f>
        <v>STASKO plus,spol. s r.o.,Rolavská 10,K.Vary</v>
      </c>
      <c r="G124" s="33"/>
      <c r="H124" s="33"/>
      <c r="I124" s="28" t="s">
        <v>33</v>
      </c>
      <c r="J124" s="29" t="str">
        <f>E26</f>
        <v>Michal Eibich</v>
      </c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0.35" customHeight="1">
      <c r="A125" s="31"/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11" customFormat="1" ht="29.25" customHeight="1">
      <c r="A126" s="167"/>
      <c r="B126" s="168"/>
      <c r="C126" s="169" t="s">
        <v>152</v>
      </c>
      <c r="D126" s="170" t="s">
        <v>61</v>
      </c>
      <c r="E126" s="170" t="s">
        <v>57</v>
      </c>
      <c r="F126" s="170" t="s">
        <v>58</v>
      </c>
      <c r="G126" s="170" t="s">
        <v>153</v>
      </c>
      <c r="H126" s="170" t="s">
        <v>154</v>
      </c>
      <c r="I126" s="170" t="s">
        <v>155</v>
      </c>
      <c r="J126" s="171" t="s">
        <v>127</v>
      </c>
      <c r="K126" s="172" t="s">
        <v>156</v>
      </c>
      <c r="L126" s="173"/>
      <c r="M126" s="72" t="s">
        <v>1</v>
      </c>
      <c r="N126" s="73" t="s">
        <v>40</v>
      </c>
      <c r="O126" s="73" t="s">
        <v>157</v>
      </c>
      <c r="P126" s="73" t="s">
        <v>158</v>
      </c>
      <c r="Q126" s="73" t="s">
        <v>159</v>
      </c>
      <c r="R126" s="73" t="s">
        <v>160</v>
      </c>
      <c r="S126" s="73" t="s">
        <v>161</v>
      </c>
      <c r="T126" s="74" t="s">
        <v>162</v>
      </c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</row>
    <row r="127" spans="1:63" s="2" customFormat="1" ht="22.9" customHeight="1">
      <c r="A127" s="31"/>
      <c r="B127" s="32"/>
      <c r="C127" s="79" t="s">
        <v>163</v>
      </c>
      <c r="D127" s="33"/>
      <c r="E127" s="33"/>
      <c r="F127" s="33"/>
      <c r="G127" s="33"/>
      <c r="H127" s="33"/>
      <c r="I127" s="33"/>
      <c r="J127" s="174">
        <f>BK127</f>
        <v>73308</v>
      </c>
      <c r="K127" s="33"/>
      <c r="L127" s="36"/>
      <c r="M127" s="75"/>
      <c r="N127" s="175"/>
      <c r="O127" s="76"/>
      <c r="P127" s="176">
        <f>P128+P151+P163</f>
        <v>0</v>
      </c>
      <c r="Q127" s="76"/>
      <c r="R127" s="176">
        <f>R128+R151+R163</f>
        <v>0</v>
      </c>
      <c r="S127" s="76"/>
      <c r="T127" s="177">
        <f>T128+T151+T163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7" t="s">
        <v>75</v>
      </c>
      <c r="AU127" s="17" t="s">
        <v>129</v>
      </c>
      <c r="BK127" s="178">
        <f>BK128+BK151+BK163</f>
        <v>73308</v>
      </c>
    </row>
    <row r="128" spans="2:63" s="12" customFormat="1" ht="25.9" customHeight="1">
      <c r="B128" s="179"/>
      <c r="C128" s="180"/>
      <c r="D128" s="181" t="s">
        <v>75</v>
      </c>
      <c r="E128" s="182" t="s">
        <v>1241</v>
      </c>
      <c r="F128" s="182" t="s">
        <v>1242</v>
      </c>
      <c r="G128" s="180"/>
      <c r="H128" s="180"/>
      <c r="I128" s="180"/>
      <c r="J128" s="183">
        <f>BK128</f>
        <v>54236</v>
      </c>
      <c r="K128" s="180"/>
      <c r="L128" s="184"/>
      <c r="M128" s="185"/>
      <c r="N128" s="186"/>
      <c r="O128" s="186"/>
      <c r="P128" s="187">
        <f>SUM(P129:P150)</f>
        <v>0</v>
      </c>
      <c r="Q128" s="186"/>
      <c r="R128" s="187">
        <f>SUM(R129:R150)</f>
        <v>0</v>
      </c>
      <c r="S128" s="186"/>
      <c r="T128" s="188">
        <f>SUM(T129:T150)</f>
        <v>0</v>
      </c>
      <c r="AR128" s="189" t="s">
        <v>6</v>
      </c>
      <c r="AT128" s="190" t="s">
        <v>75</v>
      </c>
      <c r="AU128" s="190" t="s">
        <v>76</v>
      </c>
      <c r="AY128" s="189" t="s">
        <v>166</v>
      </c>
      <c r="BK128" s="191">
        <f>SUM(BK129:BK150)</f>
        <v>54236</v>
      </c>
    </row>
    <row r="129" spans="1:65" s="2" customFormat="1" ht="16.5" customHeight="1">
      <c r="A129" s="31"/>
      <c r="B129" s="32"/>
      <c r="C129" s="194" t="s">
        <v>6</v>
      </c>
      <c r="D129" s="194" t="s">
        <v>169</v>
      </c>
      <c r="E129" s="195" t="s">
        <v>1243</v>
      </c>
      <c r="F129" s="196" t="s">
        <v>1244</v>
      </c>
      <c r="G129" s="197" t="s">
        <v>716</v>
      </c>
      <c r="H129" s="198">
        <v>1</v>
      </c>
      <c r="I129" s="199">
        <v>117</v>
      </c>
      <c r="J129" s="199">
        <f aca="true" t="shared" si="0" ref="J129:J150">ROUND(I129*H129,2)</f>
        <v>117</v>
      </c>
      <c r="K129" s="200"/>
      <c r="L129" s="36"/>
      <c r="M129" s="201" t="s">
        <v>1</v>
      </c>
      <c r="N129" s="202" t="s">
        <v>41</v>
      </c>
      <c r="O129" s="203">
        <v>0</v>
      </c>
      <c r="P129" s="203">
        <f aca="true" t="shared" si="1" ref="P129:P150">O129*H129</f>
        <v>0</v>
      </c>
      <c r="Q129" s="203">
        <v>0</v>
      </c>
      <c r="R129" s="203">
        <f aca="true" t="shared" si="2" ref="R129:R150">Q129*H129</f>
        <v>0</v>
      </c>
      <c r="S129" s="203">
        <v>0</v>
      </c>
      <c r="T129" s="204">
        <f aca="true" t="shared" si="3" ref="T129:T150"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05" t="s">
        <v>173</v>
      </c>
      <c r="AT129" s="205" t="s">
        <v>169</v>
      </c>
      <c r="AU129" s="205" t="s">
        <v>6</v>
      </c>
      <c r="AY129" s="17" t="s">
        <v>166</v>
      </c>
      <c r="BE129" s="206">
        <f aca="true" t="shared" si="4" ref="BE129:BE150">IF(N129="základní",J129,0)</f>
        <v>117</v>
      </c>
      <c r="BF129" s="206">
        <f aca="true" t="shared" si="5" ref="BF129:BF150">IF(N129="snížená",J129,0)</f>
        <v>0</v>
      </c>
      <c r="BG129" s="206">
        <f aca="true" t="shared" si="6" ref="BG129:BG150">IF(N129="zákl. přenesená",J129,0)</f>
        <v>0</v>
      </c>
      <c r="BH129" s="206">
        <f aca="true" t="shared" si="7" ref="BH129:BH150">IF(N129="sníž. přenesená",J129,0)</f>
        <v>0</v>
      </c>
      <c r="BI129" s="206">
        <f aca="true" t="shared" si="8" ref="BI129:BI150">IF(N129="nulová",J129,0)</f>
        <v>0</v>
      </c>
      <c r="BJ129" s="17" t="s">
        <v>6</v>
      </c>
      <c r="BK129" s="206">
        <f aca="true" t="shared" si="9" ref="BK129:BK150">ROUND(I129*H129,2)</f>
        <v>117</v>
      </c>
      <c r="BL129" s="17" t="s">
        <v>173</v>
      </c>
      <c r="BM129" s="205" t="s">
        <v>1245</v>
      </c>
    </row>
    <row r="130" spans="1:65" s="2" customFormat="1" ht="21.75" customHeight="1">
      <c r="A130" s="31"/>
      <c r="B130" s="32"/>
      <c r="C130" s="194" t="s">
        <v>84</v>
      </c>
      <c r="D130" s="194" t="s">
        <v>169</v>
      </c>
      <c r="E130" s="195" t="s">
        <v>1246</v>
      </c>
      <c r="F130" s="196" t="s">
        <v>1247</v>
      </c>
      <c r="G130" s="197" t="s">
        <v>716</v>
      </c>
      <c r="H130" s="198">
        <v>1</v>
      </c>
      <c r="I130" s="199">
        <v>203</v>
      </c>
      <c r="J130" s="199">
        <f t="shared" si="0"/>
        <v>203</v>
      </c>
      <c r="K130" s="200"/>
      <c r="L130" s="36"/>
      <c r="M130" s="201" t="s">
        <v>1</v>
      </c>
      <c r="N130" s="202" t="s">
        <v>41</v>
      </c>
      <c r="O130" s="203">
        <v>0</v>
      </c>
      <c r="P130" s="203">
        <f t="shared" si="1"/>
        <v>0</v>
      </c>
      <c r="Q130" s="203">
        <v>0</v>
      </c>
      <c r="R130" s="203">
        <f t="shared" si="2"/>
        <v>0</v>
      </c>
      <c r="S130" s="203">
        <v>0</v>
      </c>
      <c r="T130" s="204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5" t="s">
        <v>173</v>
      </c>
      <c r="AT130" s="205" t="s">
        <v>169</v>
      </c>
      <c r="AU130" s="205" t="s">
        <v>6</v>
      </c>
      <c r="AY130" s="17" t="s">
        <v>166</v>
      </c>
      <c r="BE130" s="206">
        <f t="shared" si="4"/>
        <v>203</v>
      </c>
      <c r="BF130" s="206">
        <f t="shared" si="5"/>
        <v>0</v>
      </c>
      <c r="BG130" s="206">
        <f t="shared" si="6"/>
        <v>0</v>
      </c>
      <c r="BH130" s="206">
        <f t="shared" si="7"/>
        <v>0</v>
      </c>
      <c r="BI130" s="206">
        <f t="shared" si="8"/>
        <v>0</v>
      </c>
      <c r="BJ130" s="17" t="s">
        <v>6</v>
      </c>
      <c r="BK130" s="206">
        <f t="shared" si="9"/>
        <v>203</v>
      </c>
      <c r="BL130" s="17" t="s">
        <v>173</v>
      </c>
      <c r="BM130" s="205" t="s">
        <v>1248</v>
      </c>
    </row>
    <row r="131" spans="1:65" s="2" customFormat="1" ht="16.5" customHeight="1">
      <c r="A131" s="31"/>
      <c r="B131" s="32"/>
      <c r="C131" s="194" t="s">
        <v>167</v>
      </c>
      <c r="D131" s="194" t="s">
        <v>169</v>
      </c>
      <c r="E131" s="195" t="s">
        <v>1249</v>
      </c>
      <c r="F131" s="196" t="s">
        <v>1250</v>
      </c>
      <c r="G131" s="197" t="s">
        <v>716</v>
      </c>
      <c r="H131" s="198">
        <v>1</v>
      </c>
      <c r="I131" s="199">
        <v>201</v>
      </c>
      <c r="J131" s="199">
        <f t="shared" si="0"/>
        <v>201</v>
      </c>
      <c r="K131" s="200"/>
      <c r="L131" s="36"/>
      <c r="M131" s="201" t="s">
        <v>1</v>
      </c>
      <c r="N131" s="202" t="s">
        <v>41</v>
      </c>
      <c r="O131" s="203">
        <v>0</v>
      </c>
      <c r="P131" s="203">
        <f t="shared" si="1"/>
        <v>0</v>
      </c>
      <c r="Q131" s="203">
        <v>0</v>
      </c>
      <c r="R131" s="203">
        <f t="shared" si="2"/>
        <v>0</v>
      </c>
      <c r="S131" s="203">
        <v>0</v>
      </c>
      <c r="T131" s="204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05" t="s">
        <v>173</v>
      </c>
      <c r="AT131" s="205" t="s">
        <v>169</v>
      </c>
      <c r="AU131" s="205" t="s">
        <v>6</v>
      </c>
      <c r="AY131" s="17" t="s">
        <v>166</v>
      </c>
      <c r="BE131" s="206">
        <f t="shared" si="4"/>
        <v>201</v>
      </c>
      <c r="BF131" s="206">
        <f t="shared" si="5"/>
        <v>0</v>
      </c>
      <c r="BG131" s="206">
        <f t="shared" si="6"/>
        <v>0</v>
      </c>
      <c r="BH131" s="206">
        <f t="shared" si="7"/>
        <v>0</v>
      </c>
      <c r="BI131" s="206">
        <f t="shared" si="8"/>
        <v>0</v>
      </c>
      <c r="BJ131" s="17" t="s">
        <v>6</v>
      </c>
      <c r="BK131" s="206">
        <f t="shared" si="9"/>
        <v>201</v>
      </c>
      <c r="BL131" s="17" t="s">
        <v>173</v>
      </c>
      <c r="BM131" s="205" t="s">
        <v>1251</v>
      </c>
    </row>
    <row r="132" spans="1:65" s="2" customFormat="1" ht="21.75" customHeight="1">
      <c r="A132" s="31"/>
      <c r="B132" s="32"/>
      <c r="C132" s="194" t="s">
        <v>173</v>
      </c>
      <c r="D132" s="194" t="s">
        <v>169</v>
      </c>
      <c r="E132" s="195" t="s">
        <v>1252</v>
      </c>
      <c r="F132" s="196" t="s">
        <v>1253</v>
      </c>
      <c r="G132" s="197" t="s">
        <v>716</v>
      </c>
      <c r="H132" s="198">
        <v>1</v>
      </c>
      <c r="I132" s="199">
        <v>6686</v>
      </c>
      <c r="J132" s="199">
        <f t="shared" si="0"/>
        <v>6686</v>
      </c>
      <c r="K132" s="200"/>
      <c r="L132" s="36"/>
      <c r="M132" s="201" t="s">
        <v>1</v>
      </c>
      <c r="N132" s="202" t="s">
        <v>41</v>
      </c>
      <c r="O132" s="203">
        <v>0</v>
      </c>
      <c r="P132" s="203">
        <f t="shared" si="1"/>
        <v>0</v>
      </c>
      <c r="Q132" s="203">
        <v>0</v>
      </c>
      <c r="R132" s="203">
        <f t="shared" si="2"/>
        <v>0</v>
      </c>
      <c r="S132" s="203">
        <v>0</v>
      </c>
      <c r="T132" s="204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5" t="s">
        <v>173</v>
      </c>
      <c r="AT132" s="205" t="s">
        <v>169</v>
      </c>
      <c r="AU132" s="205" t="s">
        <v>6</v>
      </c>
      <c r="AY132" s="17" t="s">
        <v>166</v>
      </c>
      <c r="BE132" s="206">
        <f t="shared" si="4"/>
        <v>6686</v>
      </c>
      <c r="BF132" s="206">
        <f t="shared" si="5"/>
        <v>0</v>
      </c>
      <c r="BG132" s="206">
        <f t="shared" si="6"/>
        <v>0</v>
      </c>
      <c r="BH132" s="206">
        <f t="shared" si="7"/>
        <v>0</v>
      </c>
      <c r="BI132" s="206">
        <f t="shared" si="8"/>
        <v>0</v>
      </c>
      <c r="BJ132" s="17" t="s">
        <v>6</v>
      </c>
      <c r="BK132" s="206">
        <f t="shared" si="9"/>
        <v>6686</v>
      </c>
      <c r="BL132" s="17" t="s">
        <v>173</v>
      </c>
      <c r="BM132" s="205" t="s">
        <v>1254</v>
      </c>
    </row>
    <row r="133" spans="1:65" s="2" customFormat="1" ht="21.75" customHeight="1">
      <c r="A133" s="31"/>
      <c r="B133" s="32"/>
      <c r="C133" s="194" t="s">
        <v>202</v>
      </c>
      <c r="D133" s="194" t="s">
        <v>169</v>
      </c>
      <c r="E133" s="195" t="s">
        <v>1255</v>
      </c>
      <c r="F133" s="196" t="s">
        <v>1256</v>
      </c>
      <c r="G133" s="197" t="s">
        <v>716</v>
      </c>
      <c r="H133" s="198">
        <v>8</v>
      </c>
      <c r="I133" s="199">
        <v>123</v>
      </c>
      <c r="J133" s="199">
        <f t="shared" si="0"/>
        <v>984</v>
      </c>
      <c r="K133" s="200"/>
      <c r="L133" s="36"/>
      <c r="M133" s="201" t="s">
        <v>1</v>
      </c>
      <c r="N133" s="202" t="s">
        <v>41</v>
      </c>
      <c r="O133" s="203">
        <v>0</v>
      </c>
      <c r="P133" s="203">
        <f t="shared" si="1"/>
        <v>0</v>
      </c>
      <c r="Q133" s="203">
        <v>0</v>
      </c>
      <c r="R133" s="203">
        <f t="shared" si="2"/>
        <v>0</v>
      </c>
      <c r="S133" s="203">
        <v>0</v>
      </c>
      <c r="T133" s="204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5" t="s">
        <v>173</v>
      </c>
      <c r="AT133" s="205" t="s">
        <v>169</v>
      </c>
      <c r="AU133" s="205" t="s">
        <v>6</v>
      </c>
      <c r="AY133" s="17" t="s">
        <v>166</v>
      </c>
      <c r="BE133" s="206">
        <f t="shared" si="4"/>
        <v>984</v>
      </c>
      <c r="BF133" s="206">
        <f t="shared" si="5"/>
        <v>0</v>
      </c>
      <c r="BG133" s="206">
        <f t="shared" si="6"/>
        <v>0</v>
      </c>
      <c r="BH133" s="206">
        <f t="shared" si="7"/>
        <v>0</v>
      </c>
      <c r="BI133" s="206">
        <f t="shared" si="8"/>
        <v>0</v>
      </c>
      <c r="BJ133" s="17" t="s">
        <v>6</v>
      </c>
      <c r="BK133" s="206">
        <f t="shared" si="9"/>
        <v>984</v>
      </c>
      <c r="BL133" s="17" t="s">
        <v>173</v>
      </c>
      <c r="BM133" s="205" t="s">
        <v>1257</v>
      </c>
    </row>
    <row r="134" spans="1:65" s="2" customFormat="1" ht="21.75" customHeight="1">
      <c r="A134" s="31"/>
      <c r="B134" s="32"/>
      <c r="C134" s="194" t="s">
        <v>179</v>
      </c>
      <c r="D134" s="194" t="s">
        <v>169</v>
      </c>
      <c r="E134" s="195" t="s">
        <v>1258</v>
      </c>
      <c r="F134" s="196" t="s">
        <v>1259</v>
      </c>
      <c r="G134" s="197" t="s">
        <v>716</v>
      </c>
      <c r="H134" s="198">
        <v>8</v>
      </c>
      <c r="I134" s="199">
        <v>149</v>
      </c>
      <c r="J134" s="199">
        <f t="shared" si="0"/>
        <v>1192</v>
      </c>
      <c r="K134" s="200"/>
      <c r="L134" s="36"/>
      <c r="M134" s="201" t="s">
        <v>1</v>
      </c>
      <c r="N134" s="202" t="s">
        <v>41</v>
      </c>
      <c r="O134" s="203">
        <v>0</v>
      </c>
      <c r="P134" s="203">
        <f t="shared" si="1"/>
        <v>0</v>
      </c>
      <c r="Q134" s="203">
        <v>0</v>
      </c>
      <c r="R134" s="203">
        <f t="shared" si="2"/>
        <v>0</v>
      </c>
      <c r="S134" s="203">
        <v>0</v>
      </c>
      <c r="T134" s="204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5" t="s">
        <v>173</v>
      </c>
      <c r="AT134" s="205" t="s">
        <v>169</v>
      </c>
      <c r="AU134" s="205" t="s">
        <v>6</v>
      </c>
      <c r="AY134" s="17" t="s">
        <v>166</v>
      </c>
      <c r="BE134" s="206">
        <f t="shared" si="4"/>
        <v>1192</v>
      </c>
      <c r="BF134" s="206">
        <f t="shared" si="5"/>
        <v>0</v>
      </c>
      <c r="BG134" s="206">
        <f t="shared" si="6"/>
        <v>0</v>
      </c>
      <c r="BH134" s="206">
        <f t="shared" si="7"/>
        <v>0</v>
      </c>
      <c r="BI134" s="206">
        <f t="shared" si="8"/>
        <v>0</v>
      </c>
      <c r="BJ134" s="17" t="s">
        <v>6</v>
      </c>
      <c r="BK134" s="206">
        <f t="shared" si="9"/>
        <v>1192</v>
      </c>
      <c r="BL134" s="17" t="s">
        <v>173</v>
      </c>
      <c r="BM134" s="205" t="s">
        <v>1260</v>
      </c>
    </row>
    <row r="135" spans="1:65" s="2" customFormat="1" ht="16.5" customHeight="1">
      <c r="A135" s="31"/>
      <c r="B135" s="32"/>
      <c r="C135" s="194" t="s">
        <v>215</v>
      </c>
      <c r="D135" s="194" t="s">
        <v>169</v>
      </c>
      <c r="E135" s="195" t="s">
        <v>1261</v>
      </c>
      <c r="F135" s="196" t="s">
        <v>1262</v>
      </c>
      <c r="G135" s="197" t="s">
        <v>716</v>
      </c>
      <c r="H135" s="198">
        <v>4</v>
      </c>
      <c r="I135" s="199">
        <v>234</v>
      </c>
      <c r="J135" s="199">
        <f t="shared" si="0"/>
        <v>936</v>
      </c>
      <c r="K135" s="200"/>
      <c r="L135" s="36"/>
      <c r="M135" s="201" t="s">
        <v>1</v>
      </c>
      <c r="N135" s="202" t="s">
        <v>41</v>
      </c>
      <c r="O135" s="203">
        <v>0</v>
      </c>
      <c r="P135" s="203">
        <f t="shared" si="1"/>
        <v>0</v>
      </c>
      <c r="Q135" s="203">
        <v>0</v>
      </c>
      <c r="R135" s="203">
        <f t="shared" si="2"/>
        <v>0</v>
      </c>
      <c r="S135" s="203">
        <v>0</v>
      </c>
      <c r="T135" s="204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5" t="s">
        <v>173</v>
      </c>
      <c r="AT135" s="205" t="s">
        <v>169</v>
      </c>
      <c r="AU135" s="205" t="s">
        <v>6</v>
      </c>
      <c r="AY135" s="17" t="s">
        <v>166</v>
      </c>
      <c r="BE135" s="206">
        <f t="shared" si="4"/>
        <v>936</v>
      </c>
      <c r="BF135" s="206">
        <f t="shared" si="5"/>
        <v>0</v>
      </c>
      <c r="BG135" s="206">
        <f t="shared" si="6"/>
        <v>0</v>
      </c>
      <c r="BH135" s="206">
        <f t="shared" si="7"/>
        <v>0</v>
      </c>
      <c r="BI135" s="206">
        <f t="shared" si="8"/>
        <v>0</v>
      </c>
      <c r="BJ135" s="17" t="s">
        <v>6</v>
      </c>
      <c r="BK135" s="206">
        <f t="shared" si="9"/>
        <v>936</v>
      </c>
      <c r="BL135" s="17" t="s">
        <v>173</v>
      </c>
      <c r="BM135" s="205" t="s">
        <v>1263</v>
      </c>
    </row>
    <row r="136" spans="1:65" s="2" customFormat="1" ht="21.75" customHeight="1">
      <c r="A136" s="31"/>
      <c r="B136" s="32"/>
      <c r="C136" s="194" t="s">
        <v>220</v>
      </c>
      <c r="D136" s="194" t="s">
        <v>169</v>
      </c>
      <c r="E136" s="195" t="s">
        <v>1264</v>
      </c>
      <c r="F136" s="196" t="s">
        <v>1265</v>
      </c>
      <c r="G136" s="197" t="s">
        <v>716</v>
      </c>
      <c r="H136" s="198">
        <v>4</v>
      </c>
      <c r="I136" s="199">
        <v>294</v>
      </c>
      <c r="J136" s="199">
        <f t="shared" si="0"/>
        <v>1176</v>
      </c>
      <c r="K136" s="200"/>
      <c r="L136" s="36"/>
      <c r="M136" s="201" t="s">
        <v>1</v>
      </c>
      <c r="N136" s="202" t="s">
        <v>41</v>
      </c>
      <c r="O136" s="203">
        <v>0</v>
      </c>
      <c r="P136" s="203">
        <f t="shared" si="1"/>
        <v>0</v>
      </c>
      <c r="Q136" s="203">
        <v>0</v>
      </c>
      <c r="R136" s="203">
        <f t="shared" si="2"/>
        <v>0</v>
      </c>
      <c r="S136" s="203">
        <v>0</v>
      </c>
      <c r="T136" s="204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5" t="s">
        <v>173</v>
      </c>
      <c r="AT136" s="205" t="s">
        <v>169</v>
      </c>
      <c r="AU136" s="205" t="s">
        <v>6</v>
      </c>
      <c r="AY136" s="17" t="s">
        <v>166</v>
      </c>
      <c r="BE136" s="206">
        <f t="shared" si="4"/>
        <v>1176</v>
      </c>
      <c r="BF136" s="206">
        <f t="shared" si="5"/>
        <v>0</v>
      </c>
      <c r="BG136" s="206">
        <f t="shared" si="6"/>
        <v>0</v>
      </c>
      <c r="BH136" s="206">
        <f t="shared" si="7"/>
        <v>0</v>
      </c>
      <c r="BI136" s="206">
        <f t="shared" si="8"/>
        <v>0</v>
      </c>
      <c r="BJ136" s="17" t="s">
        <v>6</v>
      </c>
      <c r="BK136" s="206">
        <f t="shared" si="9"/>
        <v>1176</v>
      </c>
      <c r="BL136" s="17" t="s">
        <v>173</v>
      </c>
      <c r="BM136" s="205" t="s">
        <v>1266</v>
      </c>
    </row>
    <row r="137" spans="1:65" s="2" customFormat="1" ht="16.5" customHeight="1">
      <c r="A137" s="31"/>
      <c r="B137" s="32"/>
      <c r="C137" s="194" t="s">
        <v>192</v>
      </c>
      <c r="D137" s="194" t="s">
        <v>169</v>
      </c>
      <c r="E137" s="195" t="s">
        <v>1267</v>
      </c>
      <c r="F137" s="196" t="s">
        <v>1268</v>
      </c>
      <c r="G137" s="197" t="s">
        <v>249</v>
      </c>
      <c r="H137" s="198">
        <v>550</v>
      </c>
      <c r="I137" s="199">
        <v>20</v>
      </c>
      <c r="J137" s="199">
        <f t="shared" si="0"/>
        <v>11000</v>
      </c>
      <c r="K137" s="200"/>
      <c r="L137" s="36"/>
      <c r="M137" s="201" t="s">
        <v>1</v>
      </c>
      <c r="N137" s="202" t="s">
        <v>41</v>
      </c>
      <c r="O137" s="203">
        <v>0</v>
      </c>
      <c r="P137" s="203">
        <f t="shared" si="1"/>
        <v>0</v>
      </c>
      <c r="Q137" s="203">
        <v>0</v>
      </c>
      <c r="R137" s="203">
        <f t="shared" si="2"/>
        <v>0</v>
      </c>
      <c r="S137" s="203">
        <v>0</v>
      </c>
      <c r="T137" s="204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5" t="s">
        <v>173</v>
      </c>
      <c r="AT137" s="205" t="s">
        <v>169</v>
      </c>
      <c r="AU137" s="205" t="s">
        <v>6</v>
      </c>
      <c r="AY137" s="17" t="s">
        <v>166</v>
      </c>
      <c r="BE137" s="206">
        <f t="shared" si="4"/>
        <v>11000</v>
      </c>
      <c r="BF137" s="206">
        <f t="shared" si="5"/>
        <v>0</v>
      </c>
      <c r="BG137" s="206">
        <f t="shared" si="6"/>
        <v>0</v>
      </c>
      <c r="BH137" s="206">
        <f t="shared" si="7"/>
        <v>0</v>
      </c>
      <c r="BI137" s="206">
        <f t="shared" si="8"/>
        <v>0</v>
      </c>
      <c r="BJ137" s="17" t="s">
        <v>6</v>
      </c>
      <c r="BK137" s="206">
        <f t="shared" si="9"/>
        <v>11000</v>
      </c>
      <c r="BL137" s="17" t="s">
        <v>173</v>
      </c>
      <c r="BM137" s="205" t="s">
        <v>1269</v>
      </c>
    </row>
    <row r="138" spans="1:65" s="2" customFormat="1" ht="21.75" customHeight="1">
      <c r="A138" s="31"/>
      <c r="B138" s="32"/>
      <c r="C138" s="194" t="s">
        <v>234</v>
      </c>
      <c r="D138" s="194" t="s">
        <v>169</v>
      </c>
      <c r="E138" s="195" t="s">
        <v>1270</v>
      </c>
      <c r="F138" s="196" t="s">
        <v>1271</v>
      </c>
      <c r="G138" s="197" t="s">
        <v>249</v>
      </c>
      <c r="H138" s="198">
        <v>550</v>
      </c>
      <c r="I138" s="199">
        <v>19</v>
      </c>
      <c r="J138" s="199">
        <f t="shared" si="0"/>
        <v>10450</v>
      </c>
      <c r="K138" s="200"/>
      <c r="L138" s="36"/>
      <c r="M138" s="201" t="s">
        <v>1</v>
      </c>
      <c r="N138" s="202" t="s">
        <v>41</v>
      </c>
      <c r="O138" s="203">
        <v>0</v>
      </c>
      <c r="P138" s="203">
        <f t="shared" si="1"/>
        <v>0</v>
      </c>
      <c r="Q138" s="203">
        <v>0</v>
      </c>
      <c r="R138" s="203">
        <f t="shared" si="2"/>
        <v>0</v>
      </c>
      <c r="S138" s="203">
        <v>0</v>
      </c>
      <c r="T138" s="204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5" t="s">
        <v>173</v>
      </c>
      <c r="AT138" s="205" t="s">
        <v>169</v>
      </c>
      <c r="AU138" s="205" t="s">
        <v>6</v>
      </c>
      <c r="AY138" s="17" t="s">
        <v>166</v>
      </c>
      <c r="BE138" s="206">
        <f t="shared" si="4"/>
        <v>10450</v>
      </c>
      <c r="BF138" s="206">
        <f t="shared" si="5"/>
        <v>0</v>
      </c>
      <c r="BG138" s="206">
        <f t="shared" si="6"/>
        <v>0</v>
      </c>
      <c r="BH138" s="206">
        <f t="shared" si="7"/>
        <v>0</v>
      </c>
      <c r="BI138" s="206">
        <f t="shared" si="8"/>
        <v>0</v>
      </c>
      <c r="BJ138" s="17" t="s">
        <v>6</v>
      </c>
      <c r="BK138" s="206">
        <f t="shared" si="9"/>
        <v>10450</v>
      </c>
      <c r="BL138" s="17" t="s">
        <v>173</v>
      </c>
      <c r="BM138" s="205" t="s">
        <v>1272</v>
      </c>
    </row>
    <row r="139" spans="1:65" s="2" customFormat="1" ht="16.5" customHeight="1">
      <c r="A139" s="31"/>
      <c r="B139" s="32"/>
      <c r="C139" s="194" t="s">
        <v>238</v>
      </c>
      <c r="D139" s="194" t="s">
        <v>169</v>
      </c>
      <c r="E139" s="195" t="s">
        <v>1273</v>
      </c>
      <c r="F139" s="196" t="s">
        <v>1274</v>
      </c>
      <c r="G139" s="197" t="s">
        <v>716</v>
      </c>
      <c r="H139" s="198">
        <v>65</v>
      </c>
      <c r="I139" s="199">
        <v>25</v>
      </c>
      <c r="J139" s="199">
        <f t="shared" si="0"/>
        <v>1625</v>
      </c>
      <c r="K139" s="200"/>
      <c r="L139" s="36"/>
      <c r="M139" s="201" t="s">
        <v>1</v>
      </c>
      <c r="N139" s="202" t="s">
        <v>41</v>
      </c>
      <c r="O139" s="203">
        <v>0</v>
      </c>
      <c r="P139" s="203">
        <f t="shared" si="1"/>
        <v>0</v>
      </c>
      <c r="Q139" s="203">
        <v>0</v>
      </c>
      <c r="R139" s="203">
        <f t="shared" si="2"/>
        <v>0</v>
      </c>
      <c r="S139" s="203">
        <v>0</v>
      </c>
      <c r="T139" s="204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5" t="s">
        <v>173</v>
      </c>
      <c r="AT139" s="205" t="s">
        <v>169</v>
      </c>
      <c r="AU139" s="205" t="s">
        <v>6</v>
      </c>
      <c r="AY139" s="17" t="s">
        <v>166</v>
      </c>
      <c r="BE139" s="206">
        <f t="shared" si="4"/>
        <v>1625</v>
      </c>
      <c r="BF139" s="206">
        <f t="shared" si="5"/>
        <v>0</v>
      </c>
      <c r="BG139" s="206">
        <f t="shared" si="6"/>
        <v>0</v>
      </c>
      <c r="BH139" s="206">
        <f t="shared" si="7"/>
        <v>0</v>
      </c>
      <c r="BI139" s="206">
        <f t="shared" si="8"/>
        <v>0</v>
      </c>
      <c r="BJ139" s="17" t="s">
        <v>6</v>
      </c>
      <c r="BK139" s="206">
        <f t="shared" si="9"/>
        <v>1625</v>
      </c>
      <c r="BL139" s="17" t="s">
        <v>173</v>
      </c>
      <c r="BM139" s="205" t="s">
        <v>1275</v>
      </c>
    </row>
    <row r="140" spans="1:65" s="2" customFormat="1" ht="16.5" customHeight="1">
      <c r="A140" s="31"/>
      <c r="B140" s="32"/>
      <c r="C140" s="194" t="s">
        <v>242</v>
      </c>
      <c r="D140" s="194" t="s">
        <v>169</v>
      </c>
      <c r="E140" s="195" t="s">
        <v>1276</v>
      </c>
      <c r="F140" s="196" t="s">
        <v>1277</v>
      </c>
      <c r="G140" s="197" t="s">
        <v>716</v>
      </c>
      <c r="H140" s="198">
        <v>65</v>
      </c>
      <c r="I140" s="199">
        <v>16</v>
      </c>
      <c r="J140" s="199">
        <f t="shared" si="0"/>
        <v>1040</v>
      </c>
      <c r="K140" s="200"/>
      <c r="L140" s="36"/>
      <c r="M140" s="201" t="s">
        <v>1</v>
      </c>
      <c r="N140" s="202" t="s">
        <v>41</v>
      </c>
      <c r="O140" s="203">
        <v>0</v>
      </c>
      <c r="P140" s="203">
        <f t="shared" si="1"/>
        <v>0</v>
      </c>
      <c r="Q140" s="203">
        <v>0</v>
      </c>
      <c r="R140" s="203">
        <f t="shared" si="2"/>
        <v>0</v>
      </c>
      <c r="S140" s="203">
        <v>0</v>
      </c>
      <c r="T140" s="204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5" t="s">
        <v>173</v>
      </c>
      <c r="AT140" s="205" t="s">
        <v>169</v>
      </c>
      <c r="AU140" s="205" t="s">
        <v>6</v>
      </c>
      <c r="AY140" s="17" t="s">
        <v>166</v>
      </c>
      <c r="BE140" s="206">
        <f t="shared" si="4"/>
        <v>1040</v>
      </c>
      <c r="BF140" s="206">
        <f t="shared" si="5"/>
        <v>0</v>
      </c>
      <c r="BG140" s="206">
        <f t="shared" si="6"/>
        <v>0</v>
      </c>
      <c r="BH140" s="206">
        <f t="shared" si="7"/>
        <v>0</v>
      </c>
      <c r="BI140" s="206">
        <f t="shared" si="8"/>
        <v>0</v>
      </c>
      <c r="BJ140" s="17" t="s">
        <v>6</v>
      </c>
      <c r="BK140" s="206">
        <f t="shared" si="9"/>
        <v>1040</v>
      </c>
      <c r="BL140" s="17" t="s">
        <v>173</v>
      </c>
      <c r="BM140" s="205" t="s">
        <v>1278</v>
      </c>
    </row>
    <row r="141" spans="1:65" s="2" customFormat="1" ht="21.75" customHeight="1">
      <c r="A141" s="31"/>
      <c r="B141" s="32"/>
      <c r="C141" s="194" t="s">
        <v>246</v>
      </c>
      <c r="D141" s="194" t="s">
        <v>169</v>
      </c>
      <c r="E141" s="195" t="s">
        <v>1279</v>
      </c>
      <c r="F141" s="196" t="s">
        <v>1280</v>
      </c>
      <c r="G141" s="197" t="s">
        <v>249</v>
      </c>
      <c r="H141" s="198">
        <v>20</v>
      </c>
      <c r="I141" s="199">
        <v>48</v>
      </c>
      <c r="J141" s="199">
        <f t="shared" si="0"/>
        <v>960</v>
      </c>
      <c r="K141" s="200"/>
      <c r="L141" s="36"/>
      <c r="M141" s="201" t="s">
        <v>1</v>
      </c>
      <c r="N141" s="202" t="s">
        <v>41</v>
      </c>
      <c r="O141" s="203">
        <v>0</v>
      </c>
      <c r="P141" s="203">
        <f t="shared" si="1"/>
        <v>0</v>
      </c>
      <c r="Q141" s="203">
        <v>0</v>
      </c>
      <c r="R141" s="203">
        <f t="shared" si="2"/>
        <v>0</v>
      </c>
      <c r="S141" s="203">
        <v>0</v>
      </c>
      <c r="T141" s="204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05" t="s">
        <v>173</v>
      </c>
      <c r="AT141" s="205" t="s">
        <v>169</v>
      </c>
      <c r="AU141" s="205" t="s">
        <v>6</v>
      </c>
      <c r="AY141" s="17" t="s">
        <v>166</v>
      </c>
      <c r="BE141" s="206">
        <f t="shared" si="4"/>
        <v>960</v>
      </c>
      <c r="BF141" s="206">
        <f t="shared" si="5"/>
        <v>0</v>
      </c>
      <c r="BG141" s="206">
        <f t="shared" si="6"/>
        <v>0</v>
      </c>
      <c r="BH141" s="206">
        <f t="shared" si="7"/>
        <v>0</v>
      </c>
      <c r="BI141" s="206">
        <f t="shared" si="8"/>
        <v>0</v>
      </c>
      <c r="BJ141" s="17" t="s">
        <v>6</v>
      </c>
      <c r="BK141" s="206">
        <f t="shared" si="9"/>
        <v>960</v>
      </c>
      <c r="BL141" s="17" t="s">
        <v>173</v>
      </c>
      <c r="BM141" s="205" t="s">
        <v>1281</v>
      </c>
    </row>
    <row r="142" spans="1:65" s="2" customFormat="1" ht="21.75" customHeight="1">
      <c r="A142" s="31"/>
      <c r="B142" s="32"/>
      <c r="C142" s="194" t="s">
        <v>252</v>
      </c>
      <c r="D142" s="194" t="s">
        <v>169</v>
      </c>
      <c r="E142" s="195" t="s">
        <v>1282</v>
      </c>
      <c r="F142" s="196" t="s">
        <v>1283</v>
      </c>
      <c r="G142" s="197" t="s">
        <v>249</v>
      </c>
      <c r="H142" s="198">
        <v>20</v>
      </c>
      <c r="I142" s="199">
        <v>10</v>
      </c>
      <c r="J142" s="199">
        <f t="shared" si="0"/>
        <v>200</v>
      </c>
      <c r="K142" s="200"/>
      <c r="L142" s="36"/>
      <c r="M142" s="201" t="s">
        <v>1</v>
      </c>
      <c r="N142" s="202" t="s">
        <v>41</v>
      </c>
      <c r="O142" s="203">
        <v>0</v>
      </c>
      <c r="P142" s="203">
        <f t="shared" si="1"/>
        <v>0</v>
      </c>
      <c r="Q142" s="203">
        <v>0</v>
      </c>
      <c r="R142" s="203">
        <f t="shared" si="2"/>
        <v>0</v>
      </c>
      <c r="S142" s="203">
        <v>0</v>
      </c>
      <c r="T142" s="204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5" t="s">
        <v>173</v>
      </c>
      <c r="AT142" s="205" t="s">
        <v>169</v>
      </c>
      <c r="AU142" s="205" t="s">
        <v>6</v>
      </c>
      <c r="AY142" s="17" t="s">
        <v>166</v>
      </c>
      <c r="BE142" s="206">
        <f t="shared" si="4"/>
        <v>200</v>
      </c>
      <c r="BF142" s="206">
        <f t="shared" si="5"/>
        <v>0</v>
      </c>
      <c r="BG142" s="206">
        <f t="shared" si="6"/>
        <v>0</v>
      </c>
      <c r="BH142" s="206">
        <f t="shared" si="7"/>
        <v>0</v>
      </c>
      <c r="BI142" s="206">
        <f t="shared" si="8"/>
        <v>0</v>
      </c>
      <c r="BJ142" s="17" t="s">
        <v>6</v>
      </c>
      <c r="BK142" s="206">
        <f t="shared" si="9"/>
        <v>200</v>
      </c>
      <c r="BL142" s="17" t="s">
        <v>173</v>
      </c>
      <c r="BM142" s="205" t="s">
        <v>1284</v>
      </c>
    </row>
    <row r="143" spans="1:65" s="2" customFormat="1" ht="16.5" customHeight="1">
      <c r="A143" s="31"/>
      <c r="B143" s="32"/>
      <c r="C143" s="194" t="s">
        <v>9</v>
      </c>
      <c r="D143" s="194" t="s">
        <v>169</v>
      </c>
      <c r="E143" s="195" t="s">
        <v>1285</v>
      </c>
      <c r="F143" s="196" t="s">
        <v>1286</v>
      </c>
      <c r="G143" s="197" t="s">
        <v>249</v>
      </c>
      <c r="H143" s="198">
        <v>22</v>
      </c>
      <c r="I143" s="199">
        <v>16</v>
      </c>
      <c r="J143" s="199">
        <f t="shared" si="0"/>
        <v>352</v>
      </c>
      <c r="K143" s="200"/>
      <c r="L143" s="36"/>
      <c r="M143" s="201" t="s">
        <v>1</v>
      </c>
      <c r="N143" s="202" t="s">
        <v>41</v>
      </c>
      <c r="O143" s="203">
        <v>0</v>
      </c>
      <c r="P143" s="203">
        <f t="shared" si="1"/>
        <v>0</v>
      </c>
      <c r="Q143" s="203">
        <v>0</v>
      </c>
      <c r="R143" s="203">
        <f t="shared" si="2"/>
        <v>0</v>
      </c>
      <c r="S143" s="203">
        <v>0</v>
      </c>
      <c r="T143" s="204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5" t="s">
        <v>173</v>
      </c>
      <c r="AT143" s="205" t="s">
        <v>169</v>
      </c>
      <c r="AU143" s="205" t="s">
        <v>6</v>
      </c>
      <c r="AY143" s="17" t="s">
        <v>166</v>
      </c>
      <c r="BE143" s="206">
        <f t="shared" si="4"/>
        <v>352</v>
      </c>
      <c r="BF143" s="206">
        <f t="shared" si="5"/>
        <v>0</v>
      </c>
      <c r="BG143" s="206">
        <f t="shared" si="6"/>
        <v>0</v>
      </c>
      <c r="BH143" s="206">
        <f t="shared" si="7"/>
        <v>0</v>
      </c>
      <c r="BI143" s="206">
        <f t="shared" si="8"/>
        <v>0</v>
      </c>
      <c r="BJ143" s="17" t="s">
        <v>6</v>
      </c>
      <c r="BK143" s="206">
        <f t="shared" si="9"/>
        <v>352</v>
      </c>
      <c r="BL143" s="17" t="s">
        <v>173</v>
      </c>
      <c r="BM143" s="205" t="s">
        <v>1287</v>
      </c>
    </row>
    <row r="144" spans="1:65" s="2" customFormat="1" ht="16.5" customHeight="1">
      <c r="A144" s="31"/>
      <c r="B144" s="32"/>
      <c r="C144" s="194" t="s">
        <v>211</v>
      </c>
      <c r="D144" s="194" t="s">
        <v>169</v>
      </c>
      <c r="E144" s="195" t="s">
        <v>1288</v>
      </c>
      <c r="F144" s="196" t="s">
        <v>1289</v>
      </c>
      <c r="G144" s="197" t="s">
        <v>249</v>
      </c>
      <c r="H144" s="198">
        <v>22</v>
      </c>
      <c r="I144" s="199">
        <v>3</v>
      </c>
      <c r="J144" s="199">
        <f t="shared" si="0"/>
        <v>66</v>
      </c>
      <c r="K144" s="200"/>
      <c r="L144" s="36"/>
      <c r="M144" s="201" t="s">
        <v>1</v>
      </c>
      <c r="N144" s="202" t="s">
        <v>41</v>
      </c>
      <c r="O144" s="203">
        <v>0</v>
      </c>
      <c r="P144" s="203">
        <f t="shared" si="1"/>
        <v>0</v>
      </c>
      <c r="Q144" s="203">
        <v>0</v>
      </c>
      <c r="R144" s="203">
        <f t="shared" si="2"/>
        <v>0</v>
      </c>
      <c r="S144" s="203">
        <v>0</v>
      </c>
      <c r="T144" s="204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5" t="s">
        <v>173</v>
      </c>
      <c r="AT144" s="205" t="s">
        <v>169</v>
      </c>
      <c r="AU144" s="205" t="s">
        <v>6</v>
      </c>
      <c r="AY144" s="17" t="s">
        <v>166</v>
      </c>
      <c r="BE144" s="206">
        <f t="shared" si="4"/>
        <v>66</v>
      </c>
      <c r="BF144" s="206">
        <f t="shared" si="5"/>
        <v>0</v>
      </c>
      <c r="BG144" s="206">
        <f t="shared" si="6"/>
        <v>0</v>
      </c>
      <c r="BH144" s="206">
        <f t="shared" si="7"/>
        <v>0</v>
      </c>
      <c r="BI144" s="206">
        <f t="shared" si="8"/>
        <v>0</v>
      </c>
      <c r="BJ144" s="17" t="s">
        <v>6</v>
      </c>
      <c r="BK144" s="206">
        <f t="shared" si="9"/>
        <v>66</v>
      </c>
      <c r="BL144" s="17" t="s">
        <v>173</v>
      </c>
      <c r="BM144" s="205" t="s">
        <v>1290</v>
      </c>
    </row>
    <row r="145" spans="1:65" s="2" customFormat="1" ht="16.5" customHeight="1">
      <c r="A145" s="31"/>
      <c r="B145" s="32"/>
      <c r="C145" s="194" t="s">
        <v>266</v>
      </c>
      <c r="D145" s="194" t="s">
        <v>169</v>
      </c>
      <c r="E145" s="195" t="s">
        <v>1291</v>
      </c>
      <c r="F145" s="196" t="s">
        <v>1292</v>
      </c>
      <c r="G145" s="197" t="s">
        <v>716</v>
      </c>
      <c r="H145" s="198">
        <v>8</v>
      </c>
      <c r="I145" s="199">
        <v>14</v>
      </c>
      <c r="J145" s="199">
        <f t="shared" si="0"/>
        <v>112</v>
      </c>
      <c r="K145" s="200"/>
      <c r="L145" s="36"/>
      <c r="M145" s="201" t="s">
        <v>1</v>
      </c>
      <c r="N145" s="202" t="s">
        <v>41</v>
      </c>
      <c r="O145" s="203">
        <v>0</v>
      </c>
      <c r="P145" s="203">
        <f t="shared" si="1"/>
        <v>0</v>
      </c>
      <c r="Q145" s="203">
        <v>0</v>
      </c>
      <c r="R145" s="203">
        <f t="shared" si="2"/>
        <v>0</v>
      </c>
      <c r="S145" s="203">
        <v>0</v>
      </c>
      <c r="T145" s="204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5" t="s">
        <v>173</v>
      </c>
      <c r="AT145" s="205" t="s">
        <v>169</v>
      </c>
      <c r="AU145" s="205" t="s">
        <v>6</v>
      </c>
      <c r="AY145" s="17" t="s">
        <v>166</v>
      </c>
      <c r="BE145" s="206">
        <f t="shared" si="4"/>
        <v>112</v>
      </c>
      <c r="BF145" s="206">
        <f t="shared" si="5"/>
        <v>0</v>
      </c>
      <c r="BG145" s="206">
        <f t="shared" si="6"/>
        <v>0</v>
      </c>
      <c r="BH145" s="206">
        <f t="shared" si="7"/>
        <v>0</v>
      </c>
      <c r="BI145" s="206">
        <f t="shared" si="8"/>
        <v>0</v>
      </c>
      <c r="BJ145" s="17" t="s">
        <v>6</v>
      </c>
      <c r="BK145" s="206">
        <f t="shared" si="9"/>
        <v>112</v>
      </c>
      <c r="BL145" s="17" t="s">
        <v>173</v>
      </c>
      <c r="BM145" s="205" t="s">
        <v>1293</v>
      </c>
    </row>
    <row r="146" spans="1:65" s="2" customFormat="1" ht="16.5" customHeight="1">
      <c r="A146" s="31"/>
      <c r="B146" s="32"/>
      <c r="C146" s="194" t="s">
        <v>271</v>
      </c>
      <c r="D146" s="194" t="s">
        <v>169</v>
      </c>
      <c r="E146" s="195" t="s">
        <v>1294</v>
      </c>
      <c r="F146" s="196" t="s">
        <v>1295</v>
      </c>
      <c r="G146" s="197" t="s">
        <v>716</v>
      </c>
      <c r="H146" s="198">
        <v>1</v>
      </c>
      <c r="I146" s="199">
        <v>132</v>
      </c>
      <c r="J146" s="199">
        <f t="shared" si="0"/>
        <v>132</v>
      </c>
      <c r="K146" s="200"/>
      <c r="L146" s="36"/>
      <c r="M146" s="201" t="s">
        <v>1</v>
      </c>
      <c r="N146" s="202" t="s">
        <v>41</v>
      </c>
      <c r="O146" s="203">
        <v>0</v>
      </c>
      <c r="P146" s="203">
        <f t="shared" si="1"/>
        <v>0</v>
      </c>
      <c r="Q146" s="203">
        <v>0</v>
      </c>
      <c r="R146" s="203">
        <f t="shared" si="2"/>
        <v>0</v>
      </c>
      <c r="S146" s="203">
        <v>0</v>
      </c>
      <c r="T146" s="204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5" t="s">
        <v>173</v>
      </c>
      <c r="AT146" s="205" t="s">
        <v>169</v>
      </c>
      <c r="AU146" s="205" t="s">
        <v>6</v>
      </c>
      <c r="AY146" s="17" t="s">
        <v>166</v>
      </c>
      <c r="BE146" s="206">
        <f t="shared" si="4"/>
        <v>132</v>
      </c>
      <c r="BF146" s="206">
        <f t="shared" si="5"/>
        <v>0</v>
      </c>
      <c r="BG146" s="206">
        <f t="shared" si="6"/>
        <v>0</v>
      </c>
      <c r="BH146" s="206">
        <f t="shared" si="7"/>
        <v>0</v>
      </c>
      <c r="BI146" s="206">
        <f t="shared" si="8"/>
        <v>0</v>
      </c>
      <c r="BJ146" s="17" t="s">
        <v>6</v>
      </c>
      <c r="BK146" s="206">
        <f t="shared" si="9"/>
        <v>132</v>
      </c>
      <c r="BL146" s="17" t="s">
        <v>173</v>
      </c>
      <c r="BM146" s="205" t="s">
        <v>1296</v>
      </c>
    </row>
    <row r="147" spans="1:65" s="2" customFormat="1" ht="21.75" customHeight="1">
      <c r="A147" s="31"/>
      <c r="B147" s="32"/>
      <c r="C147" s="194" t="s">
        <v>276</v>
      </c>
      <c r="D147" s="194" t="s">
        <v>169</v>
      </c>
      <c r="E147" s="195" t="s">
        <v>1297</v>
      </c>
      <c r="F147" s="196" t="s">
        <v>1298</v>
      </c>
      <c r="G147" s="197" t="s">
        <v>716</v>
      </c>
      <c r="H147" s="198">
        <v>8</v>
      </c>
      <c r="I147" s="199">
        <v>288</v>
      </c>
      <c r="J147" s="199">
        <f t="shared" si="0"/>
        <v>2304</v>
      </c>
      <c r="K147" s="200"/>
      <c r="L147" s="36"/>
      <c r="M147" s="201" t="s">
        <v>1</v>
      </c>
      <c r="N147" s="202" t="s">
        <v>41</v>
      </c>
      <c r="O147" s="203">
        <v>0</v>
      </c>
      <c r="P147" s="203">
        <f t="shared" si="1"/>
        <v>0</v>
      </c>
      <c r="Q147" s="203">
        <v>0</v>
      </c>
      <c r="R147" s="203">
        <f t="shared" si="2"/>
        <v>0</v>
      </c>
      <c r="S147" s="203">
        <v>0</v>
      </c>
      <c r="T147" s="204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5" t="s">
        <v>173</v>
      </c>
      <c r="AT147" s="205" t="s">
        <v>169</v>
      </c>
      <c r="AU147" s="205" t="s">
        <v>6</v>
      </c>
      <c r="AY147" s="17" t="s">
        <v>166</v>
      </c>
      <c r="BE147" s="206">
        <f t="shared" si="4"/>
        <v>2304</v>
      </c>
      <c r="BF147" s="206">
        <f t="shared" si="5"/>
        <v>0</v>
      </c>
      <c r="BG147" s="206">
        <f t="shared" si="6"/>
        <v>0</v>
      </c>
      <c r="BH147" s="206">
        <f t="shared" si="7"/>
        <v>0</v>
      </c>
      <c r="BI147" s="206">
        <f t="shared" si="8"/>
        <v>0</v>
      </c>
      <c r="BJ147" s="17" t="s">
        <v>6</v>
      </c>
      <c r="BK147" s="206">
        <f t="shared" si="9"/>
        <v>2304</v>
      </c>
      <c r="BL147" s="17" t="s">
        <v>173</v>
      </c>
      <c r="BM147" s="205" t="s">
        <v>1299</v>
      </c>
    </row>
    <row r="148" spans="1:65" s="2" customFormat="1" ht="21.75" customHeight="1">
      <c r="A148" s="31"/>
      <c r="B148" s="32"/>
      <c r="C148" s="194" t="s">
        <v>281</v>
      </c>
      <c r="D148" s="194" t="s">
        <v>169</v>
      </c>
      <c r="E148" s="195" t="s">
        <v>1300</v>
      </c>
      <c r="F148" s="196" t="s">
        <v>1301</v>
      </c>
      <c r="G148" s="197" t="s">
        <v>611</v>
      </c>
      <c r="H148" s="198">
        <v>10</v>
      </c>
      <c r="I148" s="199">
        <v>350</v>
      </c>
      <c r="J148" s="199">
        <f t="shared" si="0"/>
        <v>3500</v>
      </c>
      <c r="K148" s="200"/>
      <c r="L148" s="36"/>
      <c r="M148" s="201" t="s">
        <v>1</v>
      </c>
      <c r="N148" s="202" t="s">
        <v>41</v>
      </c>
      <c r="O148" s="203">
        <v>0</v>
      </c>
      <c r="P148" s="203">
        <f t="shared" si="1"/>
        <v>0</v>
      </c>
      <c r="Q148" s="203">
        <v>0</v>
      </c>
      <c r="R148" s="203">
        <f t="shared" si="2"/>
        <v>0</v>
      </c>
      <c r="S148" s="203">
        <v>0</v>
      </c>
      <c r="T148" s="204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5" t="s">
        <v>173</v>
      </c>
      <c r="AT148" s="205" t="s">
        <v>169</v>
      </c>
      <c r="AU148" s="205" t="s">
        <v>6</v>
      </c>
      <c r="AY148" s="17" t="s">
        <v>166</v>
      </c>
      <c r="BE148" s="206">
        <f t="shared" si="4"/>
        <v>3500</v>
      </c>
      <c r="BF148" s="206">
        <f t="shared" si="5"/>
        <v>0</v>
      </c>
      <c r="BG148" s="206">
        <f t="shared" si="6"/>
        <v>0</v>
      </c>
      <c r="BH148" s="206">
        <f t="shared" si="7"/>
        <v>0</v>
      </c>
      <c r="BI148" s="206">
        <f t="shared" si="8"/>
        <v>0</v>
      </c>
      <c r="BJ148" s="17" t="s">
        <v>6</v>
      </c>
      <c r="BK148" s="206">
        <f t="shared" si="9"/>
        <v>3500</v>
      </c>
      <c r="BL148" s="17" t="s">
        <v>173</v>
      </c>
      <c r="BM148" s="205" t="s">
        <v>1302</v>
      </c>
    </row>
    <row r="149" spans="1:65" s="2" customFormat="1" ht="66.75" customHeight="1">
      <c r="A149" s="31"/>
      <c r="B149" s="32"/>
      <c r="C149" s="194" t="s">
        <v>7</v>
      </c>
      <c r="D149" s="194" t="s">
        <v>169</v>
      </c>
      <c r="E149" s="195" t="s">
        <v>1303</v>
      </c>
      <c r="F149" s="196" t="s">
        <v>1304</v>
      </c>
      <c r="G149" s="197" t="s">
        <v>860</v>
      </c>
      <c r="H149" s="198">
        <v>1</v>
      </c>
      <c r="I149" s="199">
        <v>5000</v>
      </c>
      <c r="J149" s="199">
        <f t="shared" si="0"/>
        <v>5000</v>
      </c>
      <c r="K149" s="200"/>
      <c r="L149" s="36"/>
      <c r="M149" s="201" t="s">
        <v>1</v>
      </c>
      <c r="N149" s="202" t="s">
        <v>41</v>
      </c>
      <c r="O149" s="203">
        <v>0</v>
      </c>
      <c r="P149" s="203">
        <f t="shared" si="1"/>
        <v>0</v>
      </c>
      <c r="Q149" s="203">
        <v>0</v>
      </c>
      <c r="R149" s="203">
        <f t="shared" si="2"/>
        <v>0</v>
      </c>
      <c r="S149" s="203">
        <v>0</v>
      </c>
      <c r="T149" s="204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5" t="s">
        <v>173</v>
      </c>
      <c r="AT149" s="205" t="s">
        <v>169</v>
      </c>
      <c r="AU149" s="205" t="s">
        <v>6</v>
      </c>
      <c r="AY149" s="17" t="s">
        <v>166</v>
      </c>
      <c r="BE149" s="206">
        <f t="shared" si="4"/>
        <v>5000</v>
      </c>
      <c r="BF149" s="206">
        <f t="shared" si="5"/>
        <v>0</v>
      </c>
      <c r="BG149" s="206">
        <f t="shared" si="6"/>
        <v>0</v>
      </c>
      <c r="BH149" s="206">
        <f t="shared" si="7"/>
        <v>0</v>
      </c>
      <c r="BI149" s="206">
        <f t="shared" si="8"/>
        <v>0</v>
      </c>
      <c r="BJ149" s="17" t="s">
        <v>6</v>
      </c>
      <c r="BK149" s="206">
        <f t="shared" si="9"/>
        <v>5000</v>
      </c>
      <c r="BL149" s="17" t="s">
        <v>173</v>
      </c>
      <c r="BM149" s="205" t="s">
        <v>1305</v>
      </c>
    </row>
    <row r="150" spans="1:65" s="2" customFormat="1" ht="66.75" customHeight="1">
      <c r="A150" s="31"/>
      <c r="B150" s="32"/>
      <c r="C150" s="194" t="s">
        <v>299</v>
      </c>
      <c r="D150" s="194" t="s">
        <v>169</v>
      </c>
      <c r="E150" s="195" t="s">
        <v>1306</v>
      </c>
      <c r="F150" s="196" t="s">
        <v>1307</v>
      </c>
      <c r="G150" s="197" t="s">
        <v>860</v>
      </c>
      <c r="H150" s="198">
        <v>1</v>
      </c>
      <c r="I150" s="199">
        <v>6000</v>
      </c>
      <c r="J150" s="199">
        <f t="shared" si="0"/>
        <v>6000</v>
      </c>
      <c r="K150" s="200"/>
      <c r="L150" s="36"/>
      <c r="M150" s="201" t="s">
        <v>1</v>
      </c>
      <c r="N150" s="202" t="s">
        <v>41</v>
      </c>
      <c r="O150" s="203">
        <v>0</v>
      </c>
      <c r="P150" s="203">
        <f t="shared" si="1"/>
        <v>0</v>
      </c>
      <c r="Q150" s="203">
        <v>0</v>
      </c>
      <c r="R150" s="203">
        <f t="shared" si="2"/>
        <v>0</v>
      </c>
      <c r="S150" s="203">
        <v>0</v>
      </c>
      <c r="T150" s="204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5" t="s">
        <v>173</v>
      </c>
      <c r="AT150" s="205" t="s">
        <v>169</v>
      </c>
      <c r="AU150" s="205" t="s">
        <v>6</v>
      </c>
      <c r="AY150" s="17" t="s">
        <v>166</v>
      </c>
      <c r="BE150" s="206">
        <f t="shared" si="4"/>
        <v>6000</v>
      </c>
      <c r="BF150" s="206">
        <f t="shared" si="5"/>
        <v>0</v>
      </c>
      <c r="BG150" s="206">
        <f t="shared" si="6"/>
        <v>0</v>
      </c>
      <c r="BH150" s="206">
        <f t="shared" si="7"/>
        <v>0</v>
      </c>
      <c r="BI150" s="206">
        <f t="shared" si="8"/>
        <v>0</v>
      </c>
      <c r="BJ150" s="17" t="s">
        <v>6</v>
      </c>
      <c r="BK150" s="206">
        <f t="shared" si="9"/>
        <v>6000</v>
      </c>
      <c r="BL150" s="17" t="s">
        <v>173</v>
      </c>
      <c r="BM150" s="205" t="s">
        <v>1308</v>
      </c>
    </row>
    <row r="151" spans="2:63" s="12" customFormat="1" ht="25.9" customHeight="1">
      <c r="B151" s="179"/>
      <c r="C151" s="180"/>
      <c r="D151" s="181" t="s">
        <v>75</v>
      </c>
      <c r="E151" s="182" t="s">
        <v>712</v>
      </c>
      <c r="F151" s="182" t="s">
        <v>1309</v>
      </c>
      <c r="G151" s="180"/>
      <c r="H151" s="180"/>
      <c r="I151" s="180"/>
      <c r="J151" s="183">
        <f>BK151</f>
        <v>8061</v>
      </c>
      <c r="K151" s="180"/>
      <c r="L151" s="184"/>
      <c r="M151" s="185"/>
      <c r="N151" s="186"/>
      <c r="O151" s="186"/>
      <c r="P151" s="187">
        <f>SUM(P152:P162)</f>
        <v>0</v>
      </c>
      <c r="Q151" s="186"/>
      <c r="R151" s="187">
        <f>SUM(R152:R162)</f>
        <v>0</v>
      </c>
      <c r="S151" s="186"/>
      <c r="T151" s="188">
        <f>SUM(T152:T162)</f>
        <v>0</v>
      </c>
      <c r="AR151" s="189" t="s">
        <v>6</v>
      </c>
      <c r="AT151" s="190" t="s">
        <v>75</v>
      </c>
      <c r="AU151" s="190" t="s">
        <v>76</v>
      </c>
      <c r="AY151" s="189" t="s">
        <v>166</v>
      </c>
      <c r="BK151" s="191">
        <f>SUM(BK152:BK162)</f>
        <v>8061</v>
      </c>
    </row>
    <row r="152" spans="1:65" s="2" customFormat="1" ht="16.5" customHeight="1">
      <c r="A152" s="31"/>
      <c r="B152" s="32"/>
      <c r="C152" s="194" t="s">
        <v>307</v>
      </c>
      <c r="D152" s="194" t="s">
        <v>169</v>
      </c>
      <c r="E152" s="195" t="s">
        <v>1310</v>
      </c>
      <c r="F152" s="196" t="s">
        <v>1311</v>
      </c>
      <c r="G152" s="197" t="s">
        <v>716</v>
      </c>
      <c r="H152" s="198">
        <v>2</v>
      </c>
      <c r="I152" s="199">
        <v>150</v>
      </c>
      <c r="J152" s="199">
        <f aca="true" t="shared" si="10" ref="J152:J162">ROUND(I152*H152,2)</f>
        <v>300</v>
      </c>
      <c r="K152" s="200"/>
      <c r="L152" s="36"/>
      <c r="M152" s="201" t="s">
        <v>1</v>
      </c>
      <c r="N152" s="202" t="s">
        <v>41</v>
      </c>
      <c r="O152" s="203">
        <v>0</v>
      </c>
      <c r="P152" s="203">
        <f aca="true" t="shared" si="11" ref="P152:P162">O152*H152</f>
        <v>0</v>
      </c>
      <c r="Q152" s="203">
        <v>0</v>
      </c>
      <c r="R152" s="203">
        <f aca="true" t="shared" si="12" ref="R152:R162">Q152*H152</f>
        <v>0</v>
      </c>
      <c r="S152" s="203">
        <v>0</v>
      </c>
      <c r="T152" s="204">
        <f aca="true" t="shared" si="13" ref="T152:T162"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5" t="s">
        <v>173</v>
      </c>
      <c r="AT152" s="205" t="s">
        <v>169</v>
      </c>
      <c r="AU152" s="205" t="s">
        <v>6</v>
      </c>
      <c r="AY152" s="17" t="s">
        <v>166</v>
      </c>
      <c r="BE152" s="206">
        <f aca="true" t="shared" si="14" ref="BE152:BE162">IF(N152="základní",J152,0)</f>
        <v>300</v>
      </c>
      <c r="BF152" s="206">
        <f aca="true" t="shared" si="15" ref="BF152:BF162">IF(N152="snížená",J152,0)</f>
        <v>0</v>
      </c>
      <c r="BG152" s="206">
        <f aca="true" t="shared" si="16" ref="BG152:BG162">IF(N152="zákl. přenesená",J152,0)</f>
        <v>0</v>
      </c>
      <c r="BH152" s="206">
        <f aca="true" t="shared" si="17" ref="BH152:BH162">IF(N152="sníž. přenesená",J152,0)</f>
        <v>0</v>
      </c>
      <c r="BI152" s="206">
        <f aca="true" t="shared" si="18" ref="BI152:BI162">IF(N152="nulová",J152,0)</f>
        <v>0</v>
      </c>
      <c r="BJ152" s="17" t="s">
        <v>6</v>
      </c>
      <c r="BK152" s="206">
        <f aca="true" t="shared" si="19" ref="BK152:BK162">ROUND(I152*H152,2)</f>
        <v>300</v>
      </c>
      <c r="BL152" s="17" t="s">
        <v>173</v>
      </c>
      <c r="BM152" s="205" t="s">
        <v>1312</v>
      </c>
    </row>
    <row r="153" spans="1:65" s="2" customFormat="1" ht="16.5" customHeight="1">
      <c r="A153" s="31"/>
      <c r="B153" s="32"/>
      <c r="C153" s="194" t="s">
        <v>312</v>
      </c>
      <c r="D153" s="194" t="s">
        <v>169</v>
      </c>
      <c r="E153" s="195" t="s">
        <v>1313</v>
      </c>
      <c r="F153" s="196" t="s">
        <v>1314</v>
      </c>
      <c r="G153" s="197" t="s">
        <v>716</v>
      </c>
      <c r="H153" s="198">
        <v>2</v>
      </c>
      <c r="I153" s="199">
        <v>75</v>
      </c>
      <c r="J153" s="199">
        <f t="shared" si="10"/>
        <v>150</v>
      </c>
      <c r="K153" s="200"/>
      <c r="L153" s="36"/>
      <c r="M153" s="201" t="s">
        <v>1</v>
      </c>
      <c r="N153" s="202" t="s">
        <v>41</v>
      </c>
      <c r="O153" s="203">
        <v>0</v>
      </c>
      <c r="P153" s="203">
        <f t="shared" si="11"/>
        <v>0</v>
      </c>
      <c r="Q153" s="203">
        <v>0</v>
      </c>
      <c r="R153" s="203">
        <f t="shared" si="12"/>
        <v>0</v>
      </c>
      <c r="S153" s="203">
        <v>0</v>
      </c>
      <c r="T153" s="204">
        <f t="shared" si="1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5" t="s">
        <v>173</v>
      </c>
      <c r="AT153" s="205" t="s">
        <v>169</v>
      </c>
      <c r="AU153" s="205" t="s">
        <v>6</v>
      </c>
      <c r="AY153" s="17" t="s">
        <v>166</v>
      </c>
      <c r="BE153" s="206">
        <f t="shared" si="14"/>
        <v>150</v>
      </c>
      <c r="BF153" s="206">
        <f t="shared" si="15"/>
        <v>0</v>
      </c>
      <c r="BG153" s="206">
        <f t="shared" si="16"/>
        <v>0</v>
      </c>
      <c r="BH153" s="206">
        <f t="shared" si="17"/>
        <v>0</v>
      </c>
      <c r="BI153" s="206">
        <f t="shared" si="18"/>
        <v>0</v>
      </c>
      <c r="BJ153" s="17" t="s">
        <v>6</v>
      </c>
      <c r="BK153" s="206">
        <f t="shared" si="19"/>
        <v>150</v>
      </c>
      <c r="BL153" s="17" t="s">
        <v>173</v>
      </c>
      <c r="BM153" s="205" t="s">
        <v>1315</v>
      </c>
    </row>
    <row r="154" spans="1:65" s="2" customFormat="1" ht="16.5" customHeight="1">
      <c r="A154" s="31"/>
      <c r="B154" s="32"/>
      <c r="C154" s="194" t="s">
        <v>316</v>
      </c>
      <c r="D154" s="194" t="s">
        <v>169</v>
      </c>
      <c r="E154" s="195" t="s">
        <v>1316</v>
      </c>
      <c r="F154" s="196" t="s">
        <v>1317</v>
      </c>
      <c r="G154" s="197" t="s">
        <v>716</v>
      </c>
      <c r="H154" s="198">
        <v>2</v>
      </c>
      <c r="I154" s="199">
        <v>9</v>
      </c>
      <c r="J154" s="199">
        <f t="shared" si="10"/>
        <v>18</v>
      </c>
      <c r="K154" s="200"/>
      <c r="L154" s="36"/>
      <c r="M154" s="201" t="s">
        <v>1</v>
      </c>
      <c r="N154" s="202" t="s">
        <v>41</v>
      </c>
      <c r="O154" s="203">
        <v>0</v>
      </c>
      <c r="P154" s="203">
        <f t="shared" si="11"/>
        <v>0</v>
      </c>
      <c r="Q154" s="203">
        <v>0</v>
      </c>
      <c r="R154" s="203">
        <f t="shared" si="12"/>
        <v>0</v>
      </c>
      <c r="S154" s="203">
        <v>0</v>
      </c>
      <c r="T154" s="204">
        <f t="shared" si="1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05" t="s">
        <v>173</v>
      </c>
      <c r="AT154" s="205" t="s">
        <v>169</v>
      </c>
      <c r="AU154" s="205" t="s">
        <v>6</v>
      </c>
      <c r="AY154" s="17" t="s">
        <v>166</v>
      </c>
      <c r="BE154" s="206">
        <f t="shared" si="14"/>
        <v>18</v>
      </c>
      <c r="BF154" s="206">
        <f t="shared" si="15"/>
        <v>0</v>
      </c>
      <c r="BG154" s="206">
        <f t="shared" si="16"/>
        <v>0</v>
      </c>
      <c r="BH154" s="206">
        <f t="shared" si="17"/>
        <v>0</v>
      </c>
      <c r="BI154" s="206">
        <f t="shared" si="18"/>
        <v>0</v>
      </c>
      <c r="BJ154" s="17" t="s">
        <v>6</v>
      </c>
      <c r="BK154" s="206">
        <f t="shared" si="19"/>
        <v>18</v>
      </c>
      <c r="BL154" s="17" t="s">
        <v>173</v>
      </c>
      <c r="BM154" s="205" t="s">
        <v>1318</v>
      </c>
    </row>
    <row r="155" spans="1:65" s="2" customFormat="1" ht="16.5" customHeight="1">
      <c r="A155" s="31"/>
      <c r="B155" s="32"/>
      <c r="C155" s="194" t="s">
        <v>321</v>
      </c>
      <c r="D155" s="194" t="s">
        <v>169</v>
      </c>
      <c r="E155" s="195" t="s">
        <v>1319</v>
      </c>
      <c r="F155" s="196" t="s">
        <v>1320</v>
      </c>
      <c r="G155" s="197" t="s">
        <v>716</v>
      </c>
      <c r="H155" s="198">
        <v>2</v>
      </c>
      <c r="I155" s="199">
        <v>164</v>
      </c>
      <c r="J155" s="199">
        <f t="shared" si="10"/>
        <v>328</v>
      </c>
      <c r="K155" s="200"/>
      <c r="L155" s="36"/>
      <c r="M155" s="201" t="s">
        <v>1</v>
      </c>
      <c r="N155" s="202" t="s">
        <v>41</v>
      </c>
      <c r="O155" s="203">
        <v>0</v>
      </c>
      <c r="P155" s="203">
        <f t="shared" si="11"/>
        <v>0</v>
      </c>
      <c r="Q155" s="203">
        <v>0</v>
      </c>
      <c r="R155" s="203">
        <f t="shared" si="12"/>
        <v>0</v>
      </c>
      <c r="S155" s="203">
        <v>0</v>
      </c>
      <c r="T155" s="204">
        <f t="shared" si="1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5" t="s">
        <v>173</v>
      </c>
      <c r="AT155" s="205" t="s">
        <v>169</v>
      </c>
      <c r="AU155" s="205" t="s">
        <v>6</v>
      </c>
      <c r="AY155" s="17" t="s">
        <v>166</v>
      </c>
      <c r="BE155" s="206">
        <f t="shared" si="14"/>
        <v>328</v>
      </c>
      <c r="BF155" s="206">
        <f t="shared" si="15"/>
        <v>0</v>
      </c>
      <c r="BG155" s="206">
        <f t="shared" si="16"/>
        <v>0</v>
      </c>
      <c r="BH155" s="206">
        <f t="shared" si="17"/>
        <v>0</v>
      </c>
      <c r="BI155" s="206">
        <f t="shared" si="18"/>
        <v>0</v>
      </c>
      <c r="BJ155" s="17" t="s">
        <v>6</v>
      </c>
      <c r="BK155" s="206">
        <f t="shared" si="19"/>
        <v>328</v>
      </c>
      <c r="BL155" s="17" t="s">
        <v>173</v>
      </c>
      <c r="BM155" s="205" t="s">
        <v>1321</v>
      </c>
    </row>
    <row r="156" spans="1:65" s="2" customFormat="1" ht="16.5" customHeight="1">
      <c r="A156" s="31"/>
      <c r="B156" s="32"/>
      <c r="C156" s="194" t="s">
        <v>325</v>
      </c>
      <c r="D156" s="194" t="s">
        <v>169</v>
      </c>
      <c r="E156" s="195" t="s">
        <v>1267</v>
      </c>
      <c r="F156" s="196" t="s">
        <v>1268</v>
      </c>
      <c r="G156" s="197" t="s">
        <v>249</v>
      </c>
      <c r="H156" s="198">
        <v>20</v>
      </c>
      <c r="I156" s="199">
        <v>19</v>
      </c>
      <c r="J156" s="199">
        <f t="shared" si="10"/>
        <v>380</v>
      </c>
      <c r="K156" s="200"/>
      <c r="L156" s="36"/>
      <c r="M156" s="201" t="s">
        <v>1</v>
      </c>
      <c r="N156" s="202" t="s">
        <v>41</v>
      </c>
      <c r="O156" s="203">
        <v>0</v>
      </c>
      <c r="P156" s="203">
        <f t="shared" si="11"/>
        <v>0</v>
      </c>
      <c r="Q156" s="203">
        <v>0</v>
      </c>
      <c r="R156" s="203">
        <f t="shared" si="12"/>
        <v>0</v>
      </c>
      <c r="S156" s="203">
        <v>0</v>
      </c>
      <c r="T156" s="204">
        <f t="shared" si="1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05" t="s">
        <v>173</v>
      </c>
      <c r="AT156" s="205" t="s">
        <v>169</v>
      </c>
      <c r="AU156" s="205" t="s">
        <v>6</v>
      </c>
      <c r="AY156" s="17" t="s">
        <v>166</v>
      </c>
      <c r="BE156" s="206">
        <f t="shared" si="14"/>
        <v>380</v>
      </c>
      <c r="BF156" s="206">
        <f t="shared" si="15"/>
        <v>0</v>
      </c>
      <c r="BG156" s="206">
        <f t="shared" si="16"/>
        <v>0</v>
      </c>
      <c r="BH156" s="206">
        <f t="shared" si="17"/>
        <v>0</v>
      </c>
      <c r="BI156" s="206">
        <f t="shared" si="18"/>
        <v>0</v>
      </c>
      <c r="BJ156" s="17" t="s">
        <v>6</v>
      </c>
      <c r="BK156" s="206">
        <f t="shared" si="19"/>
        <v>380</v>
      </c>
      <c r="BL156" s="17" t="s">
        <v>173</v>
      </c>
      <c r="BM156" s="205" t="s">
        <v>1322</v>
      </c>
    </row>
    <row r="157" spans="1:65" s="2" customFormat="1" ht="55.5" customHeight="1">
      <c r="A157" s="31"/>
      <c r="B157" s="32"/>
      <c r="C157" s="194" t="s">
        <v>333</v>
      </c>
      <c r="D157" s="194" t="s">
        <v>169</v>
      </c>
      <c r="E157" s="195" t="s">
        <v>1323</v>
      </c>
      <c r="F157" s="196" t="s">
        <v>1324</v>
      </c>
      <c r="G157" s="197" t="s">
        <v>249</v>
      </c>
      <c r="H157" s="198">
        <v>20</v>
      </c>
      <c r="I157" s="199">
        <v>14</v>
      </c>
      <c r="J157" s="199">
        <f t="shared" si="10"/>
        <v>280</v>
      </c>
      <c r="K157" s="200"/>
      <c r="L157" s="36"/>
      <c r="M157" s="201" t="s">
        <v>1</v>
      </c>
      <c r="N157" s="202" t="s">
        <v>41</v>
      </c>
      <c r="O157" s="203">
        <v>0</v>
      </c>
      <c r="P157" s="203">
        <f t="shared" si="11"/>
        <v>0</v>
      </c>
      <c r="Q157" s="203">
        <v>0</v>
      </c>
      <c r="R157" s="203">
        <f t="shared" si="12"/>
        <v>0</v>
      </c>
      <c r="S157" s="203">
        <v>0</v>
      </c>
      <c r="T157" s="204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05" t="s">
        <v>173</v>
      </c>
      <c r="AT157" s="205" t="s">
        <v>169</v>
      </c>
      <c r="AU157" s="205" t="s">
        <v>6</v>
      </c>
      <c r="AY157" s="17" t="s">
        <v>166</v>
      </c>
      <c r="BE157" s="206">
        <f t="shared" si="14"/>
        <v>280</v>
      </c>
      <c r="BF157" s="206">
        <f t="shared" si="15"/>
        <v>0</v>
      </c>
      <c r="BG157" s="206">
        <f t="shared" si="16"/>
        <v>0</v>
      </c>
      <c r="BH157" s="206">
        <f t="shared" si="17"/>
        <v>0</v>
      </c>
      <c r="BI157" s="206">
        <f t="shared" si="18"/>
        <v>0</v>
      </c>
      <c r="BJ157" s="17" t="s">
        <v>6</v>
      </c>
      <c r="BK157" s="206">
        <f t="shared" si="19"/>
        <v>280</v>
      </c>
      <c r="BL157" s="17" t="s">
        <v>173</v>
      </c>
      <c r="BM157" s="205" t="s">
        <v>1325</v>
      </c>
    </row>
    <row r="158" spans="1:65" s="2" customFormat="1" ht="16.5" customHeight="1">
      <c r="A158" s="31"/>
      <c r="B158" s="32"/>
      <c r="C158" s="194" t="s">
        <v>342</v>
      </c>
      <c r="D158" s="194" t="s">
        <v>169</v>
      </c>
      <c r="E158" s="195" t="s">
        <v>1326</v>
      </c>
      <c r="F158" s="196" t="s">
        <v>1327</v>
      </c>
      <c r="G158" s="197" t="s">
        <v>716</v>
      </c>
      <c r="H158" s="198">
        <v>25</v>
      </c>
      <c r="I158" s="199">
        <v>15</v>
      </c>
      <c r="J158" s="199">
        <f t="shared" si="10"/>
        <v>375</v>
      </c>
      <c r="K158" s="200"/>
      <c r="L158" s="36"/>
      <c r="M158" s="201" t="s">
        <v>1</v>
      </c>
      <c r="N158" s="202" t="s">
        <v>41</v>
      </c>
      <c r="O158" s="203">
        <v>0</v>
      </c>
      <c r="P158" s="203">
        <f t="shared" si="11"/>
        <v>0</v>
      </c>
      <c r="Q158" s="203">
        <v>0</v>
      </c>
      <c r="R158" s="203">
        <f t="shared" si="12"/>
        <v>0</v>
      </c>
      <c r="S158" s="203">
        <v>0</v>
      </c>
      <c r="T158" s="204">
        <f t="shared" si="1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05" t="s">
        <v>173</v>
      </c>
      <c r="AT158" s="205" t="s">
        <v>169</v>
      </c>
      <c r="AU158" s="205" t="s">
        <v>6</v>
      </c>
      <c r="AY158" s="17" t="s">
        <v>166</v>
      </c>
      <c r="BE158" s="206">
        <f t="shared" si="14"/>
        <v>375</v>
      </c>
      <c r="BF158" s="206">
        <f t="shared" si="15"/>
        <v>0</v>
      </c>
      <c r="BG158" s="206">
        <f t="shared" si="16"/>
        <v>0</v>
      </c>
      <c r="BH158" s="206">
        <f t="shared" si="17"/>
        <v>0</v>
      </c>
      <c r="BI158" s="206">
        <f t="shared" si="18"/>
        <v>0</v>
      </c>
      <c r="BJ158" s="17" t="s">
        <v>6</v>
      </c>
      <c r="BK158" s="206">
        <f t="shared" si="19"/>
        <v>375</v>
      </c>
      <c r="BL158" s="17" t="s">
        <v>173</v>
      </c>
      <c r="BM158" s="205" t="s">
        <v>1328</v>
      </c>
    </row>
    <row r="159" spans="1:65" s="2" customFormat="1" ht="21.75" customHeight="1">
      <c r="A159" s="31"/>
      <c r="B159" s="32"/>
      <c r="C159" s="194" t="s">
        <v>346</v>
      </c>
      <c r="D159" s="194" t="s">
        <v>169</v>
      </c>
      <c r="E159" s="195" t="s">
        <v>1329</v>
      </c>
      <c r="F159" s="196" t="s">
        <v>1330</v>
      </c>
      <c r="G159" s="197" t="s">
        <v>716</v>
      </c>
      <c r="H159" s="198">
        <v>25</v>
      </c>
      <c r="I159" s="199">
        <v>4</v>
      </c>
      <c r="J159" s="199">
        <f t="shared" si="10"/>
        <v>100</v>
      </c>
      <c r="K159" s="200"/>
      <c r="L159" s="36"/>
      <c r="M159" s="201" t="s">
        <v>1</v>
      </c>
      <c r="N159" s="202" t="s">
        <v>41</v>
      </c>
      <c r="O159" s="203">
        <v>0</v>
      </c>
      <c r="P159" s="203">
        <f t="shared" si="11"/>
        <v>0</v>
      </c>
      <c r="Q159" s="203">
        <v>0</v>
      </c>
      <c r="R159" s="203">
        <f t="shared" si="12"/>
        <v>0</v>
      </c>
      <c r="S159" s="203">
        <v>0</v>
      </c>
      <c r="T159" s="204">
        <f t="shared" si="1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05" t="s">
        <v>173</v>
      </c>
      <c r="AT159" s="205" t="s">
        <v>169</v>
      </c>
      <c r="AU159" s="205" t="s">
        <v>6</v>
      </c>
      <c r="AY159" s="17" t="s">
        <v>166</v>
      </c>
      <c r="BE159" s="206">
        <f t="shared" si="14"/>
        <v>100</v>
      </c>
      <c r="BF159" s="206">
        <f t="shared" si="15"/>
        <v>0</v>
      </c>
      <c r="BG159" s="206">
        <f t="shared" si="16"/>
        <v>0</v>
      </c>
      <c r="BH159" s="206">
        <f t="shared" si="17"/>
        <v>0</v>
      </c>
      <c r="BI159" s="206">
        <f t="shared" si="18"/>
        <v>0</v>
      </c>
      <c r="BJ159" s="17" t="s">
        <v>6</v>
      </c>
      <c r="BK159" s="206">
        <f t="shared" si="19"/>
        <v>100</v>
      </c>
      <c r="BL159" s="17" t="s">
        <v>173</v>
      </c>
      <c r="BM159" s="205" t="s">
        <v>1331</v>
      </c>
    </row>
    <row r="160" spans="1:65" s="2" customFormat="1" ht="21.75" customHeight="1">
      <c r="A160" s="31"/>
      <c r="B160" s="32"/>
      <c r="C160" s="194" t="s">
        <v>350</v>
      </c>
      <c r="D160" s="194" t="s">
        <v>169</v>
      </c>
      <c r="E160" s="195" t="s">
        <v>1332</v>
      </c>
      <c r="F160" s="196" t="s">
        <v>1333</v>
      </c>
      <c r="G160" s="197" t="s">
        <v>716</v>
      </c>
      <c r="H160" s="198">
        <v>2</v>
      </c>
      <c r="I160" s="199">
        <v>65</v>
      </c>
      <c r="J160" s="199">
        <f t="shared" si="10"/>
        <v>130</v>
      </c>
      <c r="K160" s="200"/>
      <c r="L160" s="36"/>
      <c r="M160" s="201" t="s">
        <v>1</v>
      </c>
      <c r="N160" s="202" t="s">
        <v>41</v>
      </c>
      <c r="O160" s="203">
        <v>0</v>
      </c>
      <c r="P160" s="203">
        <f t="shared" si="11"/>
        <v>0</v>
      </c>
      <c r="Q160" s="203">
        <v>0</v>
      </c>
      <c r="R160" s="203">
        <f t="shared" si="12"/>
        <v>0</v>
      </c>
      <c r="S160" s="203">
        <v>0</v>
      </c>
      <c r="T160" s="204">
        <f t="shared" si="1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05" t="s">
        <v>173</v>
      </c>
      <c r="AT160" s="205" t="s">
        <v>169</v>
      </c>
      <c r="AU160" s="205" t="s">
        <v>6</v>
      </c>
      <c r="AY160" s="17" t="s">
        <v>166</v>
      </c>
      <c r="BE160" s="206">
        <f t="shared" si="14"/>
        <v>130</v>
      </c>
      <c r="BF160" s="206">
        <f t="shared" si="15"/>
        <v>0</v>
      </c>
      <c r="BG160" s="206">
        <f t="shared" si="16"/>
        <v>0</v>
      </c>
      <c r="BH160" s="206">
        <f t="shared" si="17"/>
        <v>0</v>
      </c>
      <c r="BI160" s="206">
        <f t="shared" si="18"/>
        <v>0</v>
      </c>
      <c r="BJ160" s="17" t="s">
        <v>6</v>
      </c>
      <c r="BK160" s="206">
        <f t="shared" si="19"/>
        <v>130</v>
      </c>
      <c r="BL160" s="17" t="s">
        <v>173</v>
      </c>
      <c r="BM160" s="205" t="s">
        <v>1334</v>
      </c>
    </row>
    <row r="161" spans="1:65" s="2" customFormat="1" ht="66.75" customHeight="1">
      <c r="A161" s="31"/>
      <c r="B161" s="32"/>
      <c r="C161" s="194" t="s">
        <v>354</v>
      </c>
      <c r="D161" s="194" t="s">
        <v>169</v>
      </c>
      <c r="E161" s="195" t="s">
        <v>1335</v>
      </c>
      <c r="F161" s="196" t="s">
        <v>1304</v>
      </c>
      <c r="G161" s="197" t="s">
        <v>860</v>
      </c>
      <c r="H161" s="198">
        <v>1</v>
      </c>
      <c r="I161" s="199">
        <v>3000</v>
      </c>
      <c r="J161" s="199">
        <f t="shared" si="10"/>
        <v>3000</v>
      </c>
      <c r="K161" s="200"/>
      <c r="L161" s="36"/>
      <c r="M161" s="201" t="s">
        <v>1</v>
      </c>
      <c r="N161" s="202" t="s">
        <v>41</v>
      </c>
      <c r="O161" s="203">
        <v>0</v>
      </c>
      <c r="P161" s="203">
        <f t="shared" si="11"/>
        <v>0</v>
      </c>
      <c r="Q161" s="203">
        <v>0</v>
      </c>
      <c r="R161" s="203">
        <f t="shared" si="12"/>
        <v>0</v>
      </c>
      <c r="S161" s="203">
        <v>0</v>
      </c>
      <c r="T161" s="204">
        <f t="shared" si="1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05" t="s">
        <v>173</v>
      </c>
      <c r="AT161" s="205" t="s">
        <v>169</v>
      </c>
      <c r="AU161" s="205" t="s">
        <v>6</v>
      </c>
      <c r="AY161" s="17" t="s">
        <v>166</v>
      </c>
      <c r="BE161" s="206">
        <f t="shared" si="14"/>
        <v>3000</v>
      </c>
      <c r="BF161" s="206">
        <f t="shared" si="15"/>
        <v>0</v>
      </c>
      <c r="BG161" s="206">
        <f t="shared" si="16"/>
        <v>0</v>
      </c>
      <c r="BH161" s="206">
        <f t="shared" si="17"/>
        <v>0</v>
      </c>
      <c r="BI161" s="206">
        <f t="shared" si="18"/>
        <v>0</v>
      </c>
      <c r="BJ161" s="17" t="s">
        <v>6</v>
      </c>
      <c r="BK161" s="206">
        <f t="shared" si="19"/>
        <v>3000</v>
      </c>
      <c r="BL161" s="17" t="s">
        <v>173</v>
      </c>
      <c r="BM161" s="205" t="s">
        <v>1336</v>
      </c>
    </row>
    <row r="162" spans="1:65" s="2" customFormat="1" ht="66.75" customHeight="1">
      <c r="A162" s="31"/>
      <c r="B162" s="32"/>
      <c r="C162" s="194" t="s">
        <v>358</v>
      </c>
      <c r="D162" s="194" t="s">
        <v>169</v>
      </c>
      <c r="E162" s="195" t="s">
        <v>1337</v>
      </c>
      <c r="F162" s="196" t="s">
        <v>1307</v>
      </c>
      <c r="G162" s="197" t="s">
        <v>860</v>
      </c>
      <c r="H162" s="198">
        <v>1</v>
      </c>
      <c r="I162" s="199">
        <v>3000</v>
      </c>
      <c r="J162" s="199">
        <f t="shared" si="10"/>
        <v>3000</v>
      </c>
      <c r="K162" s="200"/>
      <c r="L162" s="36"/>
      <c r="M162" s="201" t="s">
        <v>1</v>
      </c>
      <c r="N162" s="202" t="s">
        <v>41</v>
      </c>
      <c r="O162" s="203">
        <v>0</v>
      </c>
      <c r="P162" s="203">
        <f t="shared" si="11"/>
        <v>0</v>
      </c>
      <c r="Q162" s="203">
        <v>0</v>
      </c>
      <c r="R162" s="203">
        <f t="shared" si="12"/>
        <v>0</v>
      </c>
      <c r="S162" s="203">
        <v>0</v>
      </c>
      <c r="T162" s="204">
        <f t="shared" si="1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05" t="s">
        <v>173</v>
      </c>
      <c r="AT162" s="205" t="s">
        <v>169</v>
      </c>
      <c r="AU162" s="205" t="s">
        <v>6</v>
      </c>
      <c r="AY162" s="17" t="s">
        <v>166</v>
      </c>
      <c r="BE162" s="206">
        <f t="shared" si="14"/>
        <v>3000</v>
      </c>
      <c r="BF162" s="206">
        <f t="shared" si="15"/>
        <v>0</v>
      </c>
      <c r="BG162" s="206">
        <f t="shared" si="16"/>
        <v>0</v>
      </c>
      <c r="BH162" s="206">
        <f t="shared" si="17"/>
        <v>0</v>
      </c>
      <c r="BI162" s="206">
        <f t="shared" si="18"/>
        <v>0</v>
      </c>
      <c r="BJ162" s="17" t="s">
        <v>6</v>
      </c>
      <c r="BK162" s="206">
        <f t="shared" si="19"/>
        <v>3000</v>
      </c>
      <c r="BL162" s="17" t="s">
        <v>173</v>
      </c>
      <c r="BM162" s="205" t="s">
        <v>1338</v>
      </c>
    </row>
    <row r="163" spans="2:63" s="12" customFormat="1" ht="25.9" customHeight="1">
      <c r="B163" s="179"/>
      <c r="C163" s="180"/>
      <c r="D163" s="181" t="s">
        <v>75</v>
      </c>
      <c r="E163" s="182" t="s">
        <v>730</v>
      </c>
      <c r="F163" s="182" t="s">
        <v>1339</v>
      </c>
      <c r="G163" s="180"/>
      <c r="H163" s="180"/>
      <c r="I163" s="180"/>
      <c r="J163" s="183">
        <f>BK163</f>
        <v>11011</v>
      </c>
      <c r="K163" s="180"/>
      <c r="L163" s="184"/>
      <c r="M163" s="185"/>
      <c r="N163" s="186"/>
      <c r="O163" s="186"/>
      <c r="P163" s="187">
        <f>SUM(P164:P177)</f>
        <v>0</v>
      </c>
      <c r="Q163" s="186"/>
      <c r="R163" s="187">
        <f>SUM(R164:R177)</f>
        <v>0</v>
      </c>
      <c r="S163" s="186"/>
      <c r="T163" s="188">
        <f>SUM(T164:T177)</f>
        <v>0</v>
      </c>
      <c r="AR163" s="189" t="s">
        <v>6</v>
      </c>
      <c r="AT163" s="190" t="s">
        <v>75</v>
      </c>
      <c r="AU163" s="190" t="s">
        <v>76</v>
      </c>
      <c r="AY163" s="189" t="s">
        <v>166</v>
      </c>
      <c r="BK163" s="191">
        <f>SUM(BK164:BK177)</f>
        <v>11011</v>
      </c>
    </row>
    <row r="164" spans="1:65" s="2" customFormat="1" ht="21.75" customHeight="1">
      <c r="A164" s="31"/>
      <c r="B164" s="32"/>
      <c r="C164" s="194" t="s">
        <v>364</v>
      </c>
      <c r="D164" s="194" t="s">
        <v>169</v>
      </c>
      <c r="E164" s="195" t="s">
        <v>1340</v>
      </c>
      <c r="F164" s="196" t="s">
        <v>1341</v>
      </c>
      <c r="G164" s="197" t="s">
        <v>611</v>
      </c>
      <c r="H164" s="198">
        <v>3</v>
      </c>
      <c r="I164" s="199">
        <v>350</v>
      </c>
      <c r="J164" s="199">
        <f aca="true" t="shared" si="20" ref="J164:J177">ROUND(I164*H164,2)</f>
        <v>1050</v>
      </c>
      <c r="K164" s="200"/>
      <c r="L164" s="36"/>
      <c r="M164" s="201" t="s">
        <v>1</v>
      </c>
      <c r="N164" s="202" t="s">
        <v>41</v>
      </c>
      <c r="O164" s="203">
        <v>0</v>
      </c>
      <c r="P164" s="203">
        <f aca="true" t="shared" si="21" ref="P164:P177">O164*H164</f>
        <v>0</v>
      </c>
      <c r="Q164" s="203">
        <v>0</v>
      </c>
      <c r="R164" s="203">
        <f aca="true" t="shared" si="22" ref="R164:R177">Q164*H164</f>
        <v>0</v>
      </c>
      <c r="S164" s="203">
        <v>0</v>
      </c>
      <c r="T164" s="204">
        <f aca="true" t="shared" si="23" ref="T164:T177"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05" t="s">
        <v>173</v>
      </c>
      <c r="AT164" s="205" t="s">
        <v>169</v>
      </c>
      <c r="AU164" s="205" t="s">
        <v>6</v>
      </c>
      <c r="AY164" s="17" t="s">
        <v>166</v>
      </c>
      <c r="BE164" s="206">
        <f aca="true" t="shared" si="24" ref="BE164:BE177">IF(N164="základní",J164,0)</f>
        <v>1050</v>
      </c>
      <c r="BF164" s="206">
        <f aca="true" t="shared" si="25" ref="BF164:BF177">IF(N164="snížená",J164,0)</f>
        <v>0</v>
      </c>
      <c r="BG164" s="206">
        <f aca="true" t="shared" si="26" ref="BG164:BG177">IF(N164="zákl. přenesená",J164,0)</f>
        <v>0</v>
      </c>
      <c r="BH164" s="206">
        <f aca="true" t="shared" si="27" ref="BH164:BH177">IF(N164="sníž. přenesená",J164,0)</f>
        <v>0</v>
      </c>
      <c r="BI164" s="206">
        <f aca="true" t="shared" si="28" ref="BI164:BI177">IF(N164="nulová",J164,0)</f>
        <v>0</v>
      </c>
      <c r="BJ164" s="17" t="s">
        <v>6</v>
      </c>
      <c r="BK164" s="206">
        <f aca="true" t="shared" si="29" ref="BK164:BK177">ROUND(I164*H164,2)</f>
        <v>1050</v>
      </c>
      <c r="BL164" s="17" t="s">
        <v>173</v>
      </c>
      <c r="BM164" s="205" t="s">
        <v>1342</v>
      </c>
    </row>
    <row r="165" spans="1:65" s="2" customFormat="1" ht="16.5" customHeight="1">
      <c r="A165" s="31"/>
      <c r="B165" s="32"/>
      <c r="C165" s="194" t="s">
        <v>369</v>
      </c>
      <c r="D165" s="194" t="s">
        <v>169</v>
      </c>
      <c r="E165" s="195" t="s">
        <v>1343</v>
      </c>
      <c r="F165" s="196" t="s">
        <v>1344</v>
      </c>
      <c r="G165" s="197" t="s">
        <v>716</v>
      </c>
      <c r="H165" s="198">
        <v>2</v>
      </c>
      <c r="I165" s="199">
        <v>550</v>
      </c>
      <c r="J165" s="199">
        <f t="shared" si="20"/>
        <v>1100</v>
      </c>
      <c r="K165" s="200"/>
      <c r="L165" s="36"/>
      <c r="M165" s="201" t="s">
        <v>1</v>
      </c>
      <c r="N165" s="202" t="s">
        <v>41</v>
      </c>
      <c r="O165" s="203">
        <v>0</v>
      </c>
      <c r="P165" s="203">
        <f t="shared" si="21"/>
        <v>0</v>
      </c>
      <c r="Q165" s="203">
        <v>0</v>
      </c>
      <c r="R165" s="203">
        <f t="shared" si="22"/>
        <v>0</v>
      </c>
      <c r="S165" s="203">
        <v>0</v>
      </c>
      <c r="T165" s="204">
        <f t="shared" si="2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05" t="s">
        <v>173</v>
      </c>
      <c r="AT165" s="205" t="s">
        <v>169</v>
      </c>
      <c r="AU165" s="205" t="s">
        <v>6</v>
      </c>
      <c r="AY165" s="17" t="s">
        <v>166</v>
      </c>
      <c r="BE165" s="206">
        <f t="shared" si="24"/>
        <v>1100</v>
      </c>
      <c r="BF165" s="206">
        <f t="shared" si="25"/>
        <v>0</v>
      </c>
      <c r="BG165" s="206">
        <f t="shared" si="26"/>
        <v>0</v>
      </c>
      <c r="BH165" s="206">
        <f t="shared" si="27"/>
        <v>0</v>
      </c>
      <c r="BI165" s="206">
        <f t="shared" si="28"/>
        <v>0</v>
      </c>
      <c r="BJ165" s="17" t="s">
        <v>6</v>
      </c>
      <c r="BK165" s="206">
        <f t="shared" si="29"/>
        <v>1100</v>
      </c>
      <c r="BL165" s="17" t="s">
        <v>173</v>
      </c>
      <c r="BM165" s="205" t="s">
        <v>1345</v>
      </c>
    </row>
    <row r="166" spans="1:65" s="2" customFormat="1" ht="16.5" customHeight="1">
      <c r="A166" s="31"/>
      <c r="B166" s="32"/>
      <c r="C166" s="194" t="s">
        <v>373</v>
      </c>
      <c r="D166" s="194" t="s">
        <v>169</v>
      </c>
      <c r="E166" s="195" t="s">
        <v>1346</v>
      </c>
      <c r="F166" s="196" t="s">
        <v>1347</v>
      </c>
      <c r="G166" s="197" t="s">
        <v>716</v>
      </c>
      <c r="H166" s="198">
        <v>2</v>
      </c>
      <c r="I166" s="199">
        <v>150</v>
      </c>
      <c r="J166" s="199">
        <f t="shared" si="20"/>
        <v>300</v>
      </c>
      <c r="K166" s="200"/>
      <c r="L166" s="36"/>
      <c r="M166" s="201" t="s">
        <v>1</v>
      </c>
      <c r="N166" s="202" t="s">
        <v>41</v>
      </c>
      <c r="O166" s="203">
        <v>0</v>
      </c>
      <c r="P166" s="203">
        <f t="shared" si="21"/>
        <v>0</v>
      </c>
      <c r="Q166" s="203">
        <v>0</v>
      </c>
      <c r="R166" s="203">
        <f t="shared" si="22"/>
        <v>0</v>
      </c>
      <c r="S166" s="203">
        <v>0</v>
      </c>
      <c r="T166" s="204">
        <f t="shared" si="2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05" t="s">
        <v>173</v>
      </c>
      <c r="AT166" s="205" t="s">
        <v>169</v>
      </c>
      <c r="AU166" s="205" t="s">
        <v>6</v>
      </c>
      <c r="AY166" s="17" t="s">
        <v>166</v>
      </c>
      <c r="BE166" s="206">
        <f t="shared" si="24"/>
        <v>300</v>
      </c>
      <c r="BF166" s="206">
        <f t="shared" si="25"/>
        <v>0</v>
      </c>
      <c r="BG166" s="206">
        <f t="shared" si="26"/>
        <v>0</v>
      </c>
      <c r="BH166" s="206">
        <f t="shared" si="27"/>
        <v>0</v>
      </c>
      <c r="BI166" s="206">
        <f t="shared" si="28"/>
        <v>0</v>
      </c>
      <c r="BJ166" s="17" t="s">
        <v>6</v>
      </c>
      <c r="BK166" s="206">
        <f t="shared" si="29"/>
        <v>300</v>
      </c>
      <c r="BL166" s="17" t="s">
        <v>173</v>
      </c>
      <c r="BM166" s="205" t="s">
        <v>1348</v>
      </c>
    </row>
    <row r="167" spans="1:65" s="2" customFormat="1" ht="16.5" customHeight="1">
      <c r="A167" s="31"/>
      <c r="B167" s="32"/>
      <c r="C167" s="194" t="s">
        <v>379</v>
      </c>
      <c r="D167" s="194" t="s">
        <v>169</v>
      </c>
      <c r="E167" s="195" t="s">
        <v>1349</v>
      </c>
      <c r="F167" s="196" t="s">
        <v>1350</v>
      </c>
      <c r="G167" s="197" t="s">
        <v>716</v>
      </c>
      <c r="H167" s="198">
        <v>2</v>
      </c>
      <c r="I167" s="199">
        <v>288</v>
      </c>
      <c r="J167" s="199">
        <f t="shared" si="20"/>
        <v>576</v>
      </c>
      <c r="K167" s="200"/>
      <c r="L167" s="36"/>
      <c r="M167" s="201" t="s">
        <v>1</v>
      </c>
      <c r="N167" s="202" t="s">
        <v>41</v>
      </c>
      <c r="O167" s="203">
        <v>0</v>
      </c>
      <c r="P167" s="203">
        <f t="shared" si="21"/>
        <v>0</v>
      </c>
      <c r="Q167" s="203">
        <v>0</v>
      </c>
      <c r="R167" s="203">
        <f t="shared" si="22"/>
        <v>0</v>
      </c>
      <c r="S167" s="203">
        <v>0</v>
      </c>
      <c r="T167" s="204">
        <f t="shared" si="2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05" t="s">
        <v>173</v>
      </c>
      <c r="AT167" s="205" t="s">
        <v>169</v>
      </c>
      <c r="AU167" s="205" t="s">
        <v>6</v>
      </c>
      <c r="AY167" s="17" t="s">
        <v>166</v>
      </c>
      <c r="BE167" s="206">
        <f t="shared" si="24"/>
        <v>576</v>
      </c>
      <c r="BF167" s="206">
        <f t="shared" si="25"/>
        <v>0</v>
      </c>
      <c r="BG167" s="206">
        <f t="shared" si="26"/>
        <v>0</v>
      </c>
      <c r="BH167" s="206">
        <f t="shared" si="27"/>
        <v>0</v>
      </c>
      <c r="BI167" s="206">
        <f t="shared" si="28"/>
        <v>0</v>
      </c>
      <c r="BJ167" s="17" t="s">
        <v>6</v>
      </c>
      <c r="BK167" s="206">
        <f t="shared" si="29"/>
        <v>576</v>
      </c>
      <c r="BL167" s="17" t="s">
        <v>173</v>
      </c>
      <c r="BM167" s="205" t="s">
        <v>1351</v>
      </c>
    </row>
    <row r="168" spans="1:65" s="2" customFormat="1" ht="16.5" customHeight="1">
      <c r="A168" s="31"/>
      <c r="B168" s="32"/>
      <c r="C168" s="194" t="s">
        <v>385</v>
      </c>
      <c r="D168" s="194" t="s">
        <v>169</v>
      </c>
      <c r="E168" s="195" t="s">
        <v>1267</v>
      </c>
      <c r="F168" s="196" t="s">
        <v>1268</v>
      </c>
      <c r="G168" s="197" t="s">
        <v>249</v>
      </c>
      <c r="H168" s="198">
        <v>25</v>
      </c>
      <c r="I168" s="199">
        <v>19</v>
      </c>
      <c r="J168" s="199">
        <f t="shared" si="20"/>
        <v>475</v>
      </c>
      <c r="K168" s="200"/>
      <c r="L168" s="36"/>
      <c r="M168" s="201" t="s">
        <v>1</v>
      </c>
      <c r="N168" s="202" t="s">
        <v>41</v>
      </c>
      <c r="O168" s="203">
        <v>0</v>
      </c>
      <c r="P168" s="203">
        <f t="shared" si="21"/>
        <v>0</v>
      </c>
      <c r="Q168" s="203">
        <v>0</v>
      </c>
      <c r="R168" s="203">
        <f t="shared" si="22"/>
        <v>0</v>
      </c>
      <c r="S168" s="203">
        <v>0</v>
      </c>
      <c r="T168" s="204">
        <f t="shared" si="2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05" t="s">
        <v>173</v>
      </c>
      <c r="AT168" s="205" t="s">
        <v>169</v>
      </c>
      <c r="AU168" s="205" t="s">
        <v>6</v>
      </c>
      <c r="AY168" s="17" t="s">
        <v>166</v>
      </c>
      <c r="BE168" s="206">
        <f t="shared" si="24"/>
        <v>475</v>
      </c>
      <c r="BF168" s="206">
        <f t="shared" si="25"/>
        <v>0</v>
      </c>
      <c r="BG168" s="206">
        <f t="shared" si="26"/>
        <v>0</v>
      </c>
      <c r="BH168" s="206">
        <f t="shared" si="27"/>
        <v>0</v>
      </c>
      <c r="BI168" s="206">
        <f t="shared" si="28"/>
        <v>0</v>
      </c>
      <c r="BJ168" s="17" t="s">
        <v>6</v>
      </c>
      <c r="BK168" s="206">
        <f t="shared" si="29"/>
        <v>475</v>
      </c>
      <c r="BL168" s="17" t="s">
        <v>173</v>
      </c>
      <c r="BM168" s="205" t="s">
        <v>1352</v>
      </c>
    </row>
    <row r="169" spans="1:65" s="2" customFormat="1" ht="21.75" customHeight="1">
      <c r="A169" s="31"/>
      <c r="B169" s="32"/>
      <c r="C169" s="194" t="s">
        <v>390</v>
      </c>
      <c r="D169" s="194" t="s">
        <v>169</v>
      </c>
      <c r="E169" s="195" t="s">
        <v>1353</v>
      </c>
      <c r="F169" s="196" t="s">
        <v>1354</v>
      </c>
      <c r="G169" s="197" t="s">
        <v>249</v>
      </c>
      <c r="H169" s="198">
        <v>25</v>
      </c>
      <c r="I169" s="199">
        <v>18</v>
      </c>
      <c r="J169" s="199">
        <f t="shared" si="20"/>
        <v>450</v>
      </c>
      <c r="K169" s="200"/>
      <c r="L169" s="36"/>
      <c r="M169" s="201" t="s">
        <v>1</v>
      </c>
      <c r="N169" s="202" t="s">
        <v>41</v>
      </c>
      <c r="O169" s="203">
        <v>0</v>
      </c>
      <c r="P169" s="203">
        <f t="shared" si="21"/>
        <v>0</v>
      </c>
      <c r="Q169" s="203">
        <v>0</v>
      </c>
      <c r="R169" s="203">
        <f t="shared" si="22"/>
        <v>0</v>
      </c>
      <c r="S169" s="203">
        <v>0</v>
      </c>
      <c r="T169" s="204">
        <f t="shared" si="2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05" t="s">
        <v>173</v>
      </c>
      <c r="AT169" s="205" t="s">
        <v>169</v>
      </c>
      <c r="AU169" s="205" t="s">
        <v>6</v>
      </c>
      <c r="AY169" s="17" t="s">
        <v>166</v>
      </c>
      <c r="BE169" s="206">
        <f t="shared" si="24"/>
        <v>450</v>
      </c>
      <c r="BF169" s="206">
        <f t="shared" si="25"/>
        <v>0</v>
      </c>
      <c r="BG169" s="206">
        <f t="shared" si="26"/>
        <v>0</v>
      </c>
      <c r="BH169" s="206">
        <f t="shared" si="27"/>
        <v>0</v>
      </c>
      <c r="BI169" s="206">
        <f t="shared" si="28"/>
        <v>0</v>
      </c>
      <c r="BJ169" s="17" t="s">
        <v>6</v>
      </c>
      <c r="BK169" s="206">
        <f t="shared" si="29"/>
        <v>450</v>
      </c>
      <c r="BL169" s="17" t="s">
        <v>173</v>
      </c>
      <c r="BM169" s="205" t="s">
        <v>1355</v>
      </c>
    </row>
    <row r="170" spans="1:65" s="2" customFormat="1" ht="21.75" customHeight="1">
      <c r="A170" s="31"/>
      <c r="B170" s="32"/>
      <c r="C170" s="194" t="s">
        <v>396</v>
      </c>
      <c r="D170" s="194" t="s">
        <v>169</v>
      </c>
      <c r="E170" s="195" t="s">
        <v>1279</v>
      </c>
      <c r="F170" s="196" t="s">
        <v>1280</v>
      </c>
      <c r="G170" s="197" t="s">
        <v>249</v>
      </c>
      <c r="H170" s="198">
        <v>5</v>
      </c>
      <c r="I170" s="199">
        <v>48</v>
      </c>
      <c r="J170" s="199">
        <f t="shared" si="20"/>
        <v>240</v>
      </c>
      <c r="K170" s="200"/>
      <c r="L170" s="36"/>
      <c r="M170" s="201" t="s">
        <v>1</v>
      </c>
      <c r="N170" s="202" t="s">
        <v>41</v>
      </c>
      <c r="O170" s="203">
        <v>0</v>
      </c>
      <c r="P170" s="203">
        <f t="shared" si="21"/>
        <v>0</v>
      </c>
      <c r="Q170" s="203">
        <v>0</v>
      </c>
      <c r="R170" s="203">
        <f t="shared" si="22"/>
        <v>0</v>
      </c>
      <c r="S170" s="203">
        <v>0</v>
      </c>
      <c r="T170" s="204">
        <f t="shared" si="2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05" t="s">
        <v>173</v>
      </c>
      <c r="AT170" s="205" t="s">
        <v>169</v>
      </c>
      <c r="AU170" s="205" t="s">
        <v>6</v>
      </c>
      <c r="AY170" s="17" t="s">
        <v>166</v>
      </c>
      <c r="BE170" s="206">
        <f t="shared" si="24"/>
        <v>240</v>
      </c>
      <c r="BF170" s="206">
        <f t="shared" si="25"/>
        <v>0</v>
      </c>
      <c r="BG170" s="206">
        <f t="shared" si="26"/>
        <v>0</v>
      </c>
      <c r="BH170" s="206">
        <f t="shared" si="27"/>
        <v>0</v>
      </c>
      <c r="BI170" s="206">
        <f t="shared" si="28"/>
        <v>0</v>
      </c>
      <c r="BJ170" s="17" t="s">
        <v>6</v>
      </c>
      <c r="BK170" s="206">
        <f t="shared" si="29"/>
        <v>240</v>
      </c>
      <c r="BL170" s="17" t="s">
        <v>173</v>
      </c>
      <c r="BM170" s="205" t="s">
        <v>1356</v>
      </c>
    </row>
    <row r="171" spans="1:65" s="2" customFormat="1" ht="21.75" customHeight="1">
      <c r="A171" s="31"/>
      <c r="B171" s="32"/>
      <c r="C171" s="194" t="s">
        <v>402</v>
      </c>
      <c r="D171" s="194" t="s">
        <v>169</v>
      </c>
      <c r="E171" s="195" t="s">
        <v>1357</v>
      </c>
      <c r="F171" s="196" t="s">
        <v>1358</v>
      </c>
      <c r="G171" s="197" t="s">
        <v>249</v>
      </c>
      <c r="H171" s="198">
        <v>5</v>
      </c>
      <c r="I171" s="199">
        <v>10</v>
      </c>
      <c r="J171" s="199">
        <f t="shared" si="20"/>
        <v>50</v>
      </c>
      <c r="K171" s="200"/>
      <c r="L171" s="36"/>
      <c r="M171" s="201" t="s">
        <v>1</v>
      </c>
      <c r="N171" s="202" t="s">
        <v>41</v>
      </c>
      <c r="O171" s="203">
        <v>0</v>
      </c>
      <c r="P171" s="203">
        <f t="shared" si="21"/>
        <v>0</v>
      </c>
      <c r="Q171" s="203">
        <v>0</v>
      </c>
      <c r="R171" s="203">
        <f t="shared" si="22"/>
        <v>0</v>
      </c>
      <c r="S171" s="203">
        <v>0</v>
      </c>
      <c r="T171" s="204">
        <f t="shared" si="2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05" t="s">
        <v>173</v>
      </c>
      <c r="AT171" s="205" t="s">
        <v>169</v>
      </c>
      <c r="AU171" s="205" t="s">
        <v>6</v>
      </c>
      <c r="AY171" s="17" t="s">
        <v>166</v>
      </c>
      <c r="BE171" s="206">
        <f t="shared" si="24"/>
        <v>50</v>
      </c>
      <c r="BF171" s="206">
        <f t="shared" si="25"/>
        <v>0</v>
      </c>
      <c r="BG171" s="206">
        <f t="shared" si="26"/>
        <v>0</v>
      </c>
      <c r="BH171" s="206">
        <f t="shared" si="27"/>
        <v>0</v>
      </c>
      <c r="BI171" s="206">
        <f t="shared" si="28"/>
        <v>0</v>
      </c>
      <c r="BJ171" s="17" t="s">
        <v>6</v>
      </c>
      <c r="BK171" s="206">
        <f t="shared" si="29"/>
        <v>50</v>
      </c>
      <c r="BL171" s="17" t="s">
        <v>173</v>
      </c>
      <c r="BM171" s="205" t="s">
        <v>1359</v>
      </c>
    </row>
    <row r="172" spans="1:65" s="2" customFormat="1" ht="16.5" customHeight="1">
      <c r="A172" s="31"/>
      <c r="B172" s="32"/>
      <c r="C172" s="194" t="s">
        <v>409</v>
      </c>
      <c r="D172" s="194" t="s">
        <v>169</v>
      </c>
      <c r="E172" s="195" t="s">
        <v>1285</v>
      </c>
      <c r="F172" s="196" t="s">
        <v>1286</v>
      </c>
      <c r="G172" s="197" t="s">
        <v>249</v>
      </c>
      <c r="H172" s="198">
        <v>6</v>
      </c>
      <c r="I172" s="199">
        <v>16</v>
      </c>
      <c r="J172" s="199">
        <f t="shared" si="20"/>
        <v>96</v>
      </c>
      <c r="K172" s="200"/>
      <c r="L172" s="36"/>
      <c r="M172" s="201" t="s">
        <v>1</v>
      </c>
      <c r="N172" s="202" t="s">
        <v>41</v>
      </c>
      <c r="O172" s="203">
        <v>0</v>
      </c>
      <c r="P172" s="203">
        <f t="shared" si="21"/>
        <v>0</v>
      </c>
      <c r="Q172" s="203">
        <v>0</v>
      </c>
      <c r="R172" s="203">
        <f t="shared" si="22"/>
        <v>0</v>
      </c>
      <c r="S172" s="203">
        <v>0</v>
      </c>
      <c r="T172" s="204">
        <f t="shared" si="2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05" t="s">
        <v>173</v>
      </c>
      <c r="AT172" s="205" t="s">
        <v>169</v>
      </c>
      <c r="AU172" s="205" t="s">
        <v>6</v>
      </c>
      <c r="AY172" s="17" t="s">
        <v>166</v>
      </c>
      <c r="BE172" s="206">
        <f t="shared" si="24"/>
        <v>96</v>
      </c>
      <c r="BF172" s="206">
        <f t="shared" si="25"/>
        <v>0</v>
      </c>
      <c r="BG172" s="206">
        <f t="shared" si="26"/>
        <v>0</v>
      </c>
      <c r="BH172" s="206">
        <f t="shared" si="27"/>
        <v>0</v>
      </c>
      <c r="BI172" s="206">
        <f t="shared" si="28"/>
        <v>0</v>
      </c>
      <c r="BJ172" s="17" t="s">
        <v>6</v>
      </c>
      <c r="BK172" s="206">
        <f t="shared" si="29"/>
        <v>96</v>
      </c>
      <c r="BL172" s="17" t="s">
        <v>173</v>
      </c>
      <c r="BM172" s="205" t="s">
        <v>1360</v>
      </c>
    </row>
    <row r="173" spans="1:65" s="2" customFormat="1" ht="16.5" customHeight="1">
      <c r="A173" s="31"/>
      <c r="B173" s="32"/>
      <c r="C173" s="194" t="s">
        <v>415</v>
      </c>
      <c r="D173" s="194" t="s">
        <v>169</v>
      </c>
      <c r="E173" s="195" t="s">
        <v>1288</v>
      </c>
      <c r="F173" s="196" t="s">
        <v>1289</v>
      </c>
      <c r="G173" s="197" t="s">
        <v>249</v>
      </c>
      <c r="H173" s="198">
        <v>6</v>
      </c>
      <c r="I173" s="199">
        <v>3</v>
      </c>
      <c r="J173" s="199">
        <f t="shared" si="20"/>
        <v>18</v>
      </c>
      <c r="K173" s="200"/>
      <c r="L173" s="36"/>
      <c r="M173" s="201" t="s">
        <v>1</v>
      </c>
      <c r="N173" s="202" t="s">
        <v>41</v>
      </c>
      <c r="O173" s="203">
        <v>0</v>
      </c>
      <c r="P173" s="203">
        <f t="shared" si="21"/>
        <v>0</v>
      </c>
      <c r="Q173" s="203">
        <v>0</v>
      </c>
      <c r="R173" s="203">
        <f t="shared" si="22"/>
        <v>0</v>
      </c>
      <c r="S173" s="203">
        <v>0</v>
      </c>
      <c r="T173" s="204">
        <f t="shared" si="2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05" t="s">
        <v>173</v>
      </c>
      <c r="AT173" s="205" t="s">
        <v>169</v>
      </c>
      <c r="AU173" s="205" t="s">
        <v>6</v>
      </c>
      <c r="AY173" s="17" t="s">
        <v>166</v>
      </c>
      <c r="BE173" s="206">
        <f t="shared" si="24"/>
        <v>18</v>
      </c>
      <c r="BF173" s="206">
        <f t="shared" si="25"/>
        <v>0</v>
      </c>
      <c r="BG173" s="206">
        <f t="shared" si="26"/>
        <v>0</v>
      </c>
      <c r="BH173" s="206">
        <f t="shared" si="27"/>
        <v>0</v>
      </c>
      <c r="BI173" s="206">
        <f t="shared" si="28"/>
        <v>0</v>
      </c>
      <c r="BJ173" s="17" t="s">
        <v>6</v>
      </c>
      <c r="BK173" s="206">
        <f t="shared" si="29"/>
        <v>18</v>
      </c>
      <c r="BL173" s="17" t="s">
        <v>173</v>
      </c>
      <c r="BM173" s="205" t="s">
        <v>1361</v>
      </c>
    </row>
    <row r="174" spans="1:65" s="2" customFormat="1" ht="16.5" customHeight="1">
      <c r="A174" s="31"/>
      <c r="B174" s="32"/>
      <c r="C174" s="194" t="s">
        <v>421</v>
      </c>
      <c r="D174" s="194" t="s">
        <v>169</v>
      </c>
      <c r="E174" s="195" t="s">
        <v>1362</v>
      </c>
      <c r="F174" s="196" t="s">
        <v>1363</v>
      </c>
      <c r="G174" s="197" t="s">
        <v>716</v>
      </c>
      <c r="H174" s="198">
        <v>16</v>
      </c>
      <c r="I174" s="199">
        <v>25</v>
      </c>
      <c r="J174" s="199">
        <f t="shared" si="20"/>
        <v>400</v>
      </c>
      <c r="K174" s="200"/>
      <c r="L174" s="36"/>
      <c r="M174" s="201" t="s">
        <v>1</v>
      </c>
      <c r="N174" s="202" t="s">
        <v>41</v>
      </c>
      <c r="O174" s="203">
        <v>0</v>
      </c>
      <c r="P174" s="203">
        <f t="shared" si="21"/>
        <v>0</v>
      </c>
      <c r="Q174" s="203">
        <v>0</v>
      </c>
      <c r="R174" s="203">
        <f t="shared" si="22"/>
        <v>0</v>
      </c>
      <c r="S174" s="203">
        <v>0</v>
      </c>
      <c r="T174" s="204">
        <f t="shared" si="2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05" t="s">
        <v>173</v>
      </c>
      <c r="AT174" s="205" t="s">
        <v>169</v>
      </c>
      <c r="AU174" s="205" t="s">
        <v>6</v>
      </c>
      <c r="AY174" s="17" t="s">
        <v>166</v>
      </c>
      <c r="BE174" s="206">
        <f t="shared" si="24"/>
        <v>400</v>
      </c>
      <c r="BF174" s="206">
        <f t="shared" si="25"/>
        <v>0</v>
      </c>
      <c r="BG174" s="206">
        <f t="shared" si="26"/>
        <v>0</v>
      </c>
      <c r="BH174" s="206">
        <f t="shared" si="27"/>
        <v>0</v>
      </c>
      <c r="BI174" s="206">
        <f t="shared" si="28"/>
        <v>0</v>
      </c>
      <c r="BJ174" s="17" t="s">
        <v>6</v>
      </c>
      <c r="BK174" s="206">
        <f t="shared" si="29"/>
        <v>400</v>
      </c>
      <c r="BL174" s="17" t="s">
        <v>173</v>
      </c>
      <c r="BM174" s="205" t="s">
        <v>1364</v>
      </c>
    </row>
    <row r="175" spans="1:65" s="2" customFormat="1" ht="16.5" customHeight="1">
      <c r="A175" s="31"/>
      <c r="B175" s="32"/>
      <c r="C175" s="194" t="s">
        <v>428</v>
      </c>
      <c r="D175" s="194" t="s">
        <v>169</v>
      </c>
      <c r="E175" s="195" t="s">
        <v>1276</v>
      </c>
      <c r="F175" s="196" t="s">
        <v>1277</v>
      </c>
      <c r="G175" s="197" t="s">
        <v>716</v>
      </c>
      <c r="H175" s="198">
        <v>16</v>
      </c>
      <c r="I175" s="199">
        <v>16</v>
      </c>
      <c r="J175" s="199">
        <f t="shared" si="20"/>
        <v>256</v>
      </c>
      <c r="K175" s="200"/>
      <c r="L175" s="36"/>
      <c r="M175" s="201" t="s">
        <v>1</v>
      </c>
      <c r="N175" s="202" t="s">
        <v>41</v>
      </c>
      <c r="O175" s="203">
        <v>0</v>
      </c>
      <c r="P175" s="203">
        <f t="shared" si="21"/>
        <v>0</v>
      </c>
      <c r="Q175" s="203">
        <v>0</v>
      </c>
      <c r="R175" s="203">
        <f t="shared" si="22"/>
        <v>0</v>
      </c>
      <c r="S175" s="203">
        <v>0</v>
      </c>
      <c r="T175" s="204">
        <f t="shared" si="2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05" t="s">
        <v>173</v>
      </c>
      <c r="AT175" s="205" t="s">
        <v>169</v>
      </c>
      <c r="AU175" s="205" t="s">
        <v>6</v>
      </c>
      <c r="AY175" s="17" t="s">
        <v>166</v>
      </c>
      <c r="BE175" s="206">
        <f t="shared" si="24"/>
        <v>256</v>
      </c>
      <c r="BF175" s="206">
        <f t="shared" si="25"/>
        <v>0</v>
      </c>
      <c r="BG175" s="206">
        <f t="shared" si="26"/>
        <v>0</v>
      </c>
      <c r="BH175" s="206">
        <f t="shared" si="27"/>
        <v>0</v>
      </c>
      <c r="BI175" s="206">
        <f t="shared" si="28"/>
        <v>0</v>
      </c>
      <c r="BJ175" s="17" t="s">
        <v>6</v>
      </c>
      <c r="BK175" s="206">
        <f t="shared" si="29"/>
        <v>256</v>
      </c>
      <c r="BL175" s="17" t="s">
        <v>173</v>
      </c>
      <c r="BM175" s="205" t="s">
        <v>1365</v>
      </c>
    </row>
    <row r="176" spans="1:65" s="2" customFormat="1" ht="66.75" customHeight="1">
      <c r="A176" s="31"/>
      <c r="B176" s="32"/>
      <c r="C176" s="194" t="s">
        <v>434</v>
      </c>
      <c r="D176" s="194" t="s">
        <v>169</v>
      </c>
      <c r="E176" s="195" t="s">
        <v>1366</v>
      </c>
      <c r="F176" s="196" t="s">
        <v>1304</v>
      </c>
      <c r="G176" s="197" t="s">
        <v>860</v>
      </c>
      <c r="H176" s="198">
        <v>1</v>
      </c>
      <c r="I176" s="199">
        <v>3000</v>
      </c>
      <c r="J176" s="199">
        <f t="shared" si="20"/>
        <v>3000</v>
      </c>
      <c r="K176" s="200"/>
      <c r="L176" s="36"/>
      <c r="M176" s="201" t="s">
        <v>1</v>
      </c>
      <c r="N176" s="202" t="s">
        <v>41</v>
      </c>
      <c r="O176" s="203">
        <v>0</v>
      </c>
      <c r="P176" s="203">
        <f t="shared" si="21"/>
        <v>0</v>
      </c>
      <c r="Q176" s="203">
        <v>0</v>
      </c>
      <c r="R176" s="203">
        <f t="shared" si="22"/>
        <v>0</v>
      </c>
      <c r="S176" s="203">
        <v>0</v>
      </c>
      <c r="T176" s="204">
        <f t="shared" si="2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05" t="s">
        <v>173</v>
      </c>
      <c r="AT176" s="205" t="s">
        <v>169</v>
      </c>
      <c r="AU176" s="205" t="s">
        <v>6</v>
      </c>
      <c r="AY176" s="17" t="s">
        <v>166</v>
      </c>
      <c r="BE176" s="206">
        <f t="shared" si="24"/>
        <v>3000</v>
      </c>
      <c r="BF176" s="206">
        <f t="shared" si="25"/>
        <v>0</v>
      </c>
      <c r="BG176" s="206">
        <f t="shared" si="26"/>
        <v>0</v>
      </c>
      <c r="BH176" s="206">
        <f t="shared" si="27"/>
        <v>0</v>
      </c>
      <c r="BI176" s="206">
        <f t="shared" si="28"/>
        <v>0</v>
      </c>
      <c r="BJ176" s="17" t="s">
        <v>6</v>
      </c>
      <c r="BK176" s="206">
        <f t="shared" si="29"/>
        <v>3000</v>
      </c>
      <c r="BL176" s="17" t="s">
        <v>173</v>
      </c>
      <c r="BM176" s="205" t="s">
        <v>1367</v>
      </c>
    </row>
    <row r="177" spans="1:65" s="2" customFormat="1" ht="66.75" customHeight="1">
      <c r="A177" s="31"/>
      <c r="B177" s="32"/>
      <c r="C177" s="194" t="s">
        <v>441</v>
      </c>
      <c r="D177" s="194" t="s">
        <v>169</v>
      </c>
      <c r="E177" s="195" t="s">
        <v>1368</v>
      </c>
      <c r="F177" s="196" t="s">
        <v>1307</v>
      </c>
      <c r="G177" s="197" t="s">
        <v>860</v>
      </c>
      <c r="H177" s="198">
        <v>1</v>
      </c>
      <c r="I177" s="199">
        <v>3000</v>
      </c>
      <c r="J177" s="199">
        <f t="shared" si="20"/>
        <v>3000</v>
      </c>
      <c r="K177" s="200"/>
      <c r="L177" s="36"/>
      <c r="M177" s="247" t="s">
        <v>1</v>
      </c>
      <c r="N177" s="248" t="s">
        <v>41</v>
      </c>
      <c r="O177" s="249">
        <v>0</v>
      </c>
      <c r="P177" s="249">
        <f t="shared" si="21"/>
        <v>0</v>
      </c>
      <c r="Q177" s="249">
        <v>0</v>
      </c>
      <c r="R177" s="249">
        <f t="shared" si="22"/>
        <v>0</v>
      </c>
      <c r="S177" s="249">
        <v>0</v>
      </c>
      <c r="T177" s="250">
        <f t="shared" si="2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05" t="s">
        <v>173</v>
      </c>
      <c r="AT177" s="205" t="s">
        <v>169</v>
      </c>
      <c r="AU177" s="205" t="s">
        <v>6</v>
      </c>
      <c r="AY177" s="17" t="s">
        <v>166</v>
      </c>
      <c r="BE177" s="206">
        <f t="shared" si="24"/>
        <v>3000</v>
      </c>
      <c r="BF177" s="206">
        <f t="shared" si="25"/>
        <v>0</v>
      </c>
      <c r="BG177" s="206">
        <f t="shared" si="26"/>
        <v>0</v>
      </c>
      <c r="BH177" s="206">
        <f t="shared" si="27"/>
        <v>0</v>
      </c>
      <c r="BI177" s="206">
        <f t="shared" si="28"/>
        <v>0</v>
      </c>
      <c r="BJ177" s="17" t="s">
        <v>6</v>
      </c>
      <c r="BK177" s="206">
        <f t="shared" si="29"/>
        <v>3000</v>
      </c>
      <c r="BL177" s="17" t="s">
        <v>173</v>
      </c>
      <c r="BM177" s="205" t="s">
        <v>1369</v>
      </c>
    </row>
    <row r="178" spans="1:31" s="2" customFormat="1" ht="6.95" customHeight="1">
      <c r="A178" s="31"/>
      <c r="B178" s="51"/>
      <c r="C178" s="52"/>
      <c r="D178" s="52"/>
      <c r="E178" s="52"/>
      <c r="F178" s="52"/>
      <c r="G178" s="52"/>
      <c r="H178" s="52"/>
      <c r="I178" s="52"/>
      <c r="J178" s="52"/>
      <c r="K178" s="52"/>
      <c r="L178" s="36"/>
      <c r="M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</row>
  </sheetData>
  <sheetProtection algorithmName="SHA-512" hashValue="QVLCsQf2s5Nh9c6cBLNLFOe5Ub5iwICNPSF9My7+gBZPTHg0y9pk8yLZycjqviLRsl0Dxe2biodzUor7ki6kHw==" saltValue="kNBC18STCDUu4G4OEGWDcOt29scqqdNMXcnw6XpRZqm5I08myB/lmtqi1KtCxmMZBDxij++Yb5RG/UUVHn6URw==" spinCount="100000" sheet="1" objects="1" scenarios="1" formatColumns="0" formatRows="0" autoFilter="0"/>
  <autoFilter ref="C126:K177"/>
  <mergeCells count="11">
    <mergeCell ref="L2:V2"/>
    <mergeCell ref="E87:H87"/>
    <mergeCell ref="E89:H89"/>
    <mergeCell ref="E115:H115"/>
    <mergeCell ref="E117:H117"/>
    <mergeCell ref="E119:H119"/>
    <mergeCell ref="E7:H7"/>
    <mergeCell ref="E9:H9"/>
    <mergeCell ref="E11:H11"/>
    <mergeCell ref="E29:H29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2"/>
    </row>
    <row r="2" spans="12:46" s="1" customFormat="1" ht="36.95" customHeight="1"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AT2" s="17" t="s">
        <v>110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20"/>
      <c r="AT3" s="17" t="s">
        <v>84</v>
      </c>
    </row>
    <row r="4" spans="2:46" s="1" customFormat="1" ht="24.95" customHeight="1">
      <c r="B4" s="20"/>
      <c r="D4" s="114" t="s">
        <v>118</v>
      </c>
      <c r="L4" s="20"/>
      <c r="M4" s="115" t="s">
        <v>11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6" t="s">
        <v>15</v>
      </c>
      <c r="L6" s="20"/>
    </row>
    <row r="7" spans="2:12" s="1" customFormat="1" ht="16.5" customHeight="1">
      <c r="B7" s="20"/>
      <c r="E7" s="294" t="str">
        <f>'Rekapitulace stavby'!K6</f>
        <v>Nemocnice Cheb, 2 izolační boxy v oddělení JIP Interna</v>
      </c>
      <c r="F7" s="295"/>
      <c r="G7" s="295"/>
      <c r="H7" s="295"/>
      <c r="L7" s="20"/>
    </row>
    <row r="8" spans="2:12" s="1" customFormat="1" ht="12" customHeight="1">
      <c r="B8" s="20"/>
      <c r="D8" s="116" t="s">
        <v>119</v>
      </c>
      <c r="L8" s="20"/>
    </row>
    <row r="9" spans="1:31" s="2" customFormat="1" ht="16.5" customHeight="1">
      <c r="A9" s="31"/>
      <c r="B9" s="36"/>
      <c r="C9" s="31"/>
      <c r="D9" s="31"/>
      <c r="E9" s="294" t="s">
        <v>120</v>
      </c>
      <c r="F9" s="296"/>
      <c r="G9" s="296"/>
      <c r="H9" s="296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16" t="s">
        <v>121</v>
      </c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6.5" customHeight="1">
      <c r="A11" s="31"/>
      <c r="B11" s="36"/>
      <c r="C11" s="31"/>
      <c r="D11" s="31"/>
      <c r="E11" s="297" t="s">
        <v>1370</v>
      </c>
      <c r="F11" s="296"/>
      <c r="G11" s="296"/>
      <c r="H11" s="296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1.25">
      <c r="A12" s="31"/>
      <c r="B12" s="36"/>
      <c r="C12" s="31"/>
      <c r="D12" s="31"/>
      <c r="E12" s="31"/>
      <c r="F12" s="31"/>
      <c r="G12" s="31"/>
      <c r="H12" s="31"/>
      <c r="I12" s="31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2" customHeight="1">
      <c r="A13" s="31"/>
      <c r="B13" s="36"/>
      <c r="C13" s="31"/>
      <c r="D13" s="116" t="s">
        <v>17</v>
      </c>
      <c r="E13" s="31"/>
      <c r="F13" s="107" t="s">
        <v>1</v>
      </c>
      <c r="G13" s="31"/>
      <c r="H13" s="31"/>
      <c r="I13" s="116" t="s">
        <v>18</v>
      </c>
      <c r="J13" s="107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16" t="s">
        <v>19</v>
      </c>
      <c r="E14" s="31"/>
      <c r="F14" s="107" t="s">
        <v>14</v>
      </c>
      <c r="G14" s="31"/>
      <c r="H14" s="31"/>
      <c r="I14" s="116" t="s">
        <v>20</v>
      </c>
      <c r="J14" s="117" t="str">
        <f>'Rekapitulace stavby'!AN8</f>
        <v>29. 3. 2021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0.9" customHeight="1">
      <c r="A15" s="31"/>
      <c r="B15" s="36"/>
      <c r="C15" s="31"/>
      <c r="D15" s="31"/>
      <c r="E15" s="31"/>
      <c r="F15" s="31"/>
      <c r="G15" s="31"/>
      <c r="H15" s="31"/>
      <c r="I15" s="31"/>
      <c r="J15" s="31"/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2" customHeight="1">
      <c r="A16" s="31"/>
      <c r="B16" s="36"/>
      <c r="C16" s="31"/>
      <c r="D16" s="116" t="s">
        <v>22</v>
      </c>
      <c r="E16" s="31"/>
      <c r="F16" s="31"/>
      <c r="G16" s="31"/>
      <c r="H16" s="31"/>
      <c r="I16" s="116" t="s">
        <v>23</v>
      </c>
      <c r="J16" s="107" t="s">
        <v>1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">
        <v>24</v>
      </c>
      <c r="F17" s="31"/>
      <c r="G17" s="31"/>
      <c r="H17" s="31"/>
      <c r="I17" s="116" t="s">
        <v>25</v>
      </c>
      <c r="J17" s="107" t="s">
        <v>1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31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6" t="s">
        <v>26</v>
      </c>
      <c r="E19" s="31"/>
      <c r="F19" s="31"/>
      <c r="G19" s="31"/>
      <c r="H19" s="31"/>
      <c r="I19" s="116" t="s">
        <v>23</v>
      </c>
      <c r="J19" s="107" t="s">
        <v>27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107" t="s">
        <v>28</v>
      </c>
      <c r="F20" s="31"/>
      <c r="G20" s="31"/>
      <c r="H20" s="31"/>
      <c r="I20" s="116" t="s">
        <v>25</v>
      </c>
      <c r="J20" s="107" t="s">
        <v>29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31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6" t="s">
        <v>30</v>
      </c>
      <c r="E22" s="31"/>
      <c r="F22" s="31"/>
      <c r="G22" s="31"/>
      <c r="H22" s="31"/>
      <c r="I22" s="116" t="s">
        <v>23</v>
      </c>
      <c r="J22" s="107" t="s">
        <v>1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">
        <v>31</v>
      </c>
      <c r="F23" s="31"/>
      <c r="G23" s="31"/>
      <c r="H23" s="31"/>
      <c r="I23" s="116" t="s">
        <v>25</v>
      </c>
      <c r="J23" s="107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6" t="s">
        <v>33</v>
      </c>
      <c r="E25" s="31"/>
      <c r="F25" s="31"/>
      <c r="G25" s="31"/>
      <c r="H25" s="31"/>
      <c r="I25" s="116" t="s">
        <v>23</v>
      </c>
      <c r="J25" s="107" t="s">
        <v>1</v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">
        <v>1371</v>
      </c>
      <c r="F26" s="31"/>
      <c r="G26" s="31"/>
      <c r="H26" s="31"/>
      <c r="I26" s="116" t="s">
        <v>25</v>
      </c>
      <c r="J26" s="107" t="s">
        <v>1</v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31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6" t="s">
        <v>35</v>
      </c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18"/>
      <c r="B29" s="119"/>
      <c r="C29" s="118"/>
      <c r="D29" s="118"/>
      <c r="E29" s="298" t="s">
        <v>1</v>
      </c>
      <c r="F29" s="298"/>
      <c r="G29" s="298"/>
      <c r="H29" s="298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31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1"/>
      <c r="E31" s="121"/>
      <c r="F31" s="121"/>
      <c r="G31" s="121"/>
      <c r="H31" s="121"/>
      <c r="I31" s="121"/>
      <c r="J31" s="121"/>
      <c r="K31" s="12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107" t="s">
        <v>123</v>
      </c>
      <c r="E32" s="31"/>
      <c r="F32" s="31"/>
      <c r="G32" s="31"/>
      <c r="H32" s="31"/>
      <c r="I32" s="31"/>
      <c r="J32" s="122">
        <f>J98</f>
        <v>28029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3" t="s">
        <v>124</v>
      </c>
      <c r="E33" s="31"/>
      <c r="F33" s="31"/>
      <c r="G33" s="31"/>
      <c r="H33" s="31"/>
      <c r="I33" s="31"/>
      <c r="J33" s="122">
        <f>J104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25.35" customHeight="1">
      <c r="A34" s="31"/>
      <c r="B34" s="36"/>
      <c r="C34" s="31"/>
      <c r="D34" s="124" t="s">
        <v>36</v>
      </c>
      <c r="E34" s="31"/>
      <c r="F34" s="31"/>
      <c r="G34" s="31"/>
      <c r="H34" s="31"/>
      <c r="I34" s="31"/>
      <c r="J34" s="125">
        <f>ROUND(J32+J33,2)</f>
        <v>28029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6.95" customHeight="1">
      <c r="A35" s="31"/>
      <c r="B35" s="36"/>
      <c r="C35" s="31"/>
      <c r="D35" s="121"/>
      <c r="E35" s="121"/>
      <c r="F35" s="121"/>
      <c r="G35" s="121"/>
      <c r="H35" s="121"/>
      <c r="I35" s="121"/>
      <c r="J35" s="121"/>
      <c r="K35" s="12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31"/>
      <c r="F36" s="126" t="s">
        <v>38</v>
      </c>
      <c r="G36" s="31"/>
      <c r="H36" s="31"/>
      <c r="I36" s="126" t="s">
        <v>37</v>
      </c>
      <c r="J36" s="126" t="s">
        <v>39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>
      <c r="A37" s="31"/>
      <c r="B37" s="36"/>
      <c r="C37" s="31"/>
      <c r="D37" s="127" t="s">
        <v>40</v>
      </c>
      <c r="E37" s="116" t="s">
        <v>41</v>
      </c>
      <c r="F37" s="128">
        <f>ROUND((SUM(BE104:BE105)+SUM(BE127:BE159)),2)</f>
        <v>28029</v>
      </c>
      <c r="G37" s="31"/>
      <c r="H37" s="31"/>
      <c r="I37" s="129">
        <v>0.21</v>
      </c>
      <c r="J37" s="128">
        <f>ROUND(((SUM(BE104:BE105)+SUM(BE127:BE159))*I37),2)</f>
        <v>5886.09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6"/>
      <c r="C38" s="31"/>
      <c r="D38" s="31"/>
      <c r="E38" s="116" t="s">
        <v>42</v>
      </c>
      <c r="F38" s="128">
        <f>ROUND((SUM(BF104:BF105)+SUM(BF127:BF159)),2)</f>
        <v>0</v>
      </c>
      <c r="G38" s="31"/>
      <c r="H38" s="31"/>
      <c r="I38" s="129">
        <v>0.15</v>
      </c>
      <c r="J38" s="128">
        <f>ROUND(((SUM(BF104:BF105)+SUM(BF127:BF159))*I38),2)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customHeight="1" hidden="1">
      <c r="A39" s="31"/>
      <c r="B39" s="36"/>
      <c r="C39" s="31"/>
      <c r="D39" s="31"/>
      <c r="E39" s="116" t="s">
        <v>43</v>
      </c>
      <c r="F39" s="128">
        <f>ROUND((SUM(BG104:BG105)+SUM(BG127:BG159)),2)</f>
        <v>0</v>
      </c>
      <c r="G39" s="31"/>
      <c r="H39" s="31"/>
      <c r="I39" s="129">
        <v>0.21</v>
      </c>
      <c r="J39" s="128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 hidden="1">
      <c r="A40" s="31"/>
      <c r="B40" s="36"/>
      <c r="C40" s="31"/>
      <c r="D40" s="31"/>
      <c r="E40" s="116" t="s">
        <v>44</v>
      </c>
      <c r="F40" s="128">
        <f>ROUND((SUM(BH104:BH105)+SUM(BH127:BH159)),2)</f>
        <v>0</v>
      </c>
      <c r="G40" s="31"/>
      <c r="H40" s="31"/>
      <c r="I40" s="129">
        <v>0.15</v>
      </c>
      <c r="J40" s="128">
        <f>0</f>
        <v>0</v>
      </c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14.45" customHeight="1" hidden="1">
      <c r="A41" s="31"/>
      <c r="B41" s="36"/>
      <c r="C41" s="31"/>
      <c r="D41" s="31"/>
      <c r="E41" s="116" t="s">
        <v>45</v>
      </c>
      <c r="F41" s="128">
        <f>ROUND((SUM(BI104:BI105)+SUM(BI127:BI159)),2)</f>
        <v>0</v>
      </c>
      <c r="G41" s="31"/>
      <c r="H41" s="31"/>
      <c r="I41" s="129">
        <v>0</v>
      </c>
      <c r="J41" s="128">
        <f>0</f>
        <v>0</v>
      </c>
      <c r="K41" s="31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6.95" customHeight="1">
      <c r="A42" s="31"/>
      <c r="B42" s="36"/>
      <c r="C42" s="31"/>
      <c r="D42" s="31"/>
      <c r="E42" s="31"/>
      <c r="F42" s="31"/>
      <c r="G42" s="31"/>
      <c r="H42" s="31"/>
      <c r="I42" s="31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2" customFormat="1" ht="25.35" customHeight="1">
      <c r="A43" s="31"/>
      <c r="B43" s="36"/>
      <c r="C43" s="130"/>
      <c r="D43" s="131" t="s">
        <v>46</v>
      </c>
      <c r="E43" s="132"/>
      <c r="F43" s="132"/>
      <c r="G43" s="133" t="s">
        <v>47</v>
      </c>
      <c r="H43" s="134" t="s">
        <v>48</v>
      </c>
      <c r="I43" s="132"/>
      <c r="J43" s="135">
        <f>SUM(J34:J41)</f>
        <v>33915.09</v>
      </c>
      <c r="K43" s="136"/>
      <c r="L43" s="48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s="2" customFormat="1" ht="14.45" customHeight="1">
      <c r="A44" s="31"/>
      <c r="B44" s="36"/>
      <c r="C44" s="31"/>
      <c r="D44" s="31"/>
      <c r="E44" s="31"/>
      <c r="F44" s="31"/>
      <c r="G44" s="31"/>
      <c r="H44" s="31"/>
      <c r="I44" s="31"/>
      <c r="J44" s="31"/>
      <c r="K44" s="31"/>
      <c r="L44" s="48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8"/>
      <c r="D50" s="137" t="s">
        <v>49</v>
      </c>
      <c r="E50" s="138"/>
      <c r="F50" s="138"/>
      <c r="G50" s="137" t="s">
        <v>50</v>
      </c>
      <c r="H50" s="138"/>
      <c r="I50" s="138"/>
      <c r="J50" s="138"/>
      <c r="K50" s="138"/>
      <c r="L50" s="4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1"/>
      <c r="B61" s="36"/>
      <c r="C61" s="31"/>
      <c r="D61" s="139" t="s">
        <v>51</v>
      </c>
      <c r="E61" s="140"/>
      <c r="F61" s="141" t="s">
        <v>52</v>
      </c>
      <c r="G61" s="139" t="s">
        <v>51</v>
      </c>
      <c r="H61" s="140"/>
      <c r="I61" s="140"/>
      <c r="J61" s="142" t="s">
        <v>52</v>
      </c>
      <c r="K61" s="140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1"/>
      <c r="B65" s="36"/>
      <c r="C65" s="31"/>
      <c r="D65" s="137" t="s">
        <v>53</v>
      </c>
      <c r="E65" s="143"/>
      <c r="F65" s="143"/>
      <c r="G65" s="137" t="s">
        <v>54</v>
      </c>
      <c r="H65" s="143"/>
      <c r="I65" s="143"/>
      <c r="J65" s="143"/>
      <c r="K65" s="143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1"/>
      <c r="B76" s="36"/>
      <c r="C76" s="31"/>
      <c r="D76" s="139" t="s">
        <v>51</v>
      </c>
      <c r="E76" s="140"/>
      <c r="F76" s="141" t="s">
        <v>52</v>
      </c>
      <c r="G76" s="139" t="s">
        <v>51</v>
      </c>
      <c r="H76" s="140"/>
      <c r="I76" s="140"/>
      <c r="J76" s="142" t="s">
        <v>52</v>
      </c>
      <c r="K76" s="140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3" t="s">
        <v>125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99" t="str">
        <f>E7</f>
        <v>Nemocnice Cheb, 2 izolační boxy v oddělení JIP Interna</v>
      </c>
      <c r="F85" s="300"/>
      <c r="G85" s="300"/>
      <c r="H85" s="300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2:12" s="1" customFormat="1" ht="12" customHeight="1">
      <c r="B86" s="21"/>
      <c r="C86" s="28" t="s">
        <v>119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1"/>
      <c r="B87" s="32"/>
      <c r="C87" s="33"/>
      <c r="D87" s="33"/>
      <c r="E87" s="299" t="s">
        <v>120</v>
      </c>
      <c r="F87" s="301"/>
      <c r="G87" s="301"/>
      <c r="H87" s="301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8" t="s">
        <v>121</v>
      </c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59" t="str">
        <f>E11</f>
        <v>D1_01_4h3 - Elektrická požární signalizace</v>
      </c>
      <c r="F89" s="301"/>
      <c r="G89" s="301"/>
      <c r="H89" s="301"/>
      <c r="I89" s="33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8" t="s">
        <v>19</v>
      </c>
      <c r="D91" s="33"/>
      <c r="E91" s="33"/>
      <c r="F91" s="26" t="str">
        <f>F14</f>
        <v>Cheb</v>
      </c>
      <c r="G91" s="33"/>
      <c r="H91" s="33"/>
      <c r="I91" s="28" t="s">
        <v>20</v>
      </c>
      <c r="J91" s="63" t="str">
        <f>IF(J14="","",J14)</f>
        <v>29. 3. 2021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25.7" customHeight="1">
      <c r="A93" s="31"/>
      <c r="B93" s="32"/>
      <c r="C93" s="28" t="s">
        <v>22</v>
      </c>
      <c r="D93" s="33"/>
      <c r="E93" s="33"/>
      <c r="F93" s="26" t="str">
        <f>E17</f>
        <v>Karlovarská krajská nemocnice a.s.</v>
      </c>
      <c r="G93" s="33"/>
      <c r="H93" s="33"/>
      <c r="I93" s="28" t="s">
        <v>30</v>
      </c>
      <c r="J93" s="29" t="str">
        <f>E23</f>
        <v>Penta Projekt s.r.o., Mrštíkova 12, Jihlava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8" t="s">
        <v>26</v>
      </c>
      <c r="D94" s="33"/>
      <c r="E94" s="33"/>
      <c r="F94" s="26" t="str">
        <f>IF(E20="","",E20)</f>
        <v>STASKO plus,spol. s r.o.,Rolavská 10,K.Vary</v>
      </c>
      <c r="G94" s="33"/>
      <c r="H94" s="33"/>
      <c r="I94" s="28" t="s">
        <v>33</v>
      </c>
      <c r="J94" s="29" t="str">
        <f>E26</f>
        <v>Jan Beran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48" t="s">
        <v>126</v>
      </c>
      <c r="D96" s="149"/>
      <c r="E96" s="149"/>
      <c r="F96" s="149"/>
      <c r="G96" s="149"/>
      <c r="H96" s="149"/>
      <c r="I96" s="149"/>
      <c r="J96" s="150" t="s">
        <v>127</v>
      </c>
      <c r="K96" s="149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31" s="2" customFormat="1" ht="10.35" customHeight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51" t="s">
        <v>128</v>
      </c>
      <c r="D98" s="33"/>
      <c r="E98" s="33"/>
      <c r="F98" s="33"/>
      <c r="G98" s="33"/>
      <c r="H98" s="33"/>
      <c r="I98" s="33"/>
      <c r="J98" s="81">
        <f>J127</f>
        <v>28029</v>
      </c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7" t="s">
        <v>129</v>
      </c>
    </row>
    <row r="99" spans="2:12" s="9" customFormat="1" ht="24.95" customHeight="1">
      <c r="B99" s="152"/>
      <c r="C99" s="153"/>
      <c r="D99" s="154" t="s">
        <v>1372</v>
      </c>
      <c r="E99" s="155"/>
      <c r="F99" s="155"/>
      <c r="G99" s="155"/>
      <c r="H99" s="155"/>
      <c r="I99" s="155"/>
      <c r="J99" s="156">
        <f>J128</f>
        <v>7401</v>
      </c>
      <c r="K99" s="153"/>
      <c r="L99" s="157"/>
    </row>
    <row r="100" spans="2:12" s="9" customFormat="1" ht="24.95" customHeight="1">
      <c r="B100" s="152"/>
      <c r="C100" s="153"/>
      <c r="D100" s="154" t="s">
        <v>1373</v>
      </c>
      <c r="E100" s="155"/>
      <c r="F100" s="155"/>
      <c r="G100" s="155"/>
      <c r="H100" s="155"/>
      <c r="I100" s="155"/>
      <c r="J100" s="156">
        <f>J137</f>
        <v>13100</v>
      </c>
      <c r="K100" s="153"/>
      <c r="L100" s="157"/>
    </row>
    <row r="101" spans="2:12" s="9" customFormat="1" ht="24.95" customHeight="1">
      <c r="B101" s="152"/>
      <c r="C101" s="153"/>
      <c r="D101" s="154" t="s">
        <v>1374</v>
      </c>
      <c r="E101" s="155"/>
      <c r="F101" s="155"/>
      <c r="G101" s="155"/>
      <c r="H101" s="155"/>
      <c r="I101" s="155"/>
      <c r="J101" s="156">
        <f>J150</f>
        <v>7528</v>
      </c>
      <c r="K101" s="153"/>
      <c r="L101" s="157"/>
    </row>
    <row r="102" spans="1:31" s="2" customFormat="1" ht="21.75" customHeight="1">
      <c r="A102" s="31"/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6.95" customHeight="1">
      <c r="A103" s="31"/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29.25" customHeight="1">
      <c r="A104" s="31"/>
      <c r="B104" s="32"/>
      <c r="C104" s="151" t="s">
        <v>149</v>
      </c>
      <c r="D104" s="33"/>
      <c r="E104" s="33"/>
      <c r="F104" s="33"/>
      <c r="G104" s="33"/>
      <c r="H104" s="33"/>
      <c r="I104" s="33"/>
      <c r="J104" s="163">
        <v>0</v>
      </c>
      <c r="K104" s="33"/>
      <c r="L104" s="48"/>
      <c r="N104" s="164" t="s">
        <v>40</v>
      </c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18" customHeight="1">
      <c r="A105" s="31"/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29.25" customHeight="1">
      <c r="A106" s="31"/>
      <c r="B106" s="32"/>
      <c r="C106" s="165" t="s">
        <v>150</v>
      </c>
      <c r="D106" s="149"/>
      <c r="E106" s="149"/>
      <c r="F106" s="149"/>
      <c r="G106" s="149"/>
      <c r="H106" s="149"/>
      <c r="I106" s="149"/>
      <c r="J106" s="166">
        <f>ROUND(J98+J104,2)</f>
        <v>28029</v>
      </c>
      <c r="K106" s="149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5" customHeight="1">
      <c r="A107" s="31"/>
      <c r="B107" s="51"/>
      <c r="C107" s="52"/>
      <c r="D107" s="52"/>
      <c r="E107" s="52"/>
      <c r="F107" s="52"/>
      <c r="G107" s="52"/>
      <c r="H107" s="52"/>
      <c r="I107" s="52"/>
      <c r="J107" s="52"/>
      <c r="K107" s="52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11" spans="1:31" s="2" customFormat="1" ht="6.95" customHeight="1">
      <c r="A111" s="31"/>
      <c r="B111" s="53"/>
      <c r="C111" s="54"/>
      <c r="D111" s="54"/>
      <c r="E111" s="54"/>
      <c r="F111" s="54"/>
      <c r="G111" s="54"/>
      <c r="H111" s="54"/>
      <c r="I111" s="54"/>
      <c r="J111" s="54"/>
      <c r="K111" s="54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24.95" customHeight="1">
      <c r="A112" s="31"/>
      <c r="B112" s="32"/>
      <c r="C112" s="23" t="s">
        <v>151</v>
      </c>
      <c r="D112" s="33"/>
      <c r="E112" s="33"/>
      <c r="F112" s="33"/>
      <c r="G112" s="33"/>
      <c r="H112" s="33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8" t="s">
        <v>15</v>
      </c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6.5" customHeight="1">
      <c r="A115" s="31"/>
      <c r="B115" s="32"/>
      <c r="C115" s="33"/>
      <c r="D115" s="33"/>
      <c r="E115" s="299" t="str">
        <f>E7</f>
        <v>Nemocnice Cheb, 2 izolační boxy v oddělení JIP Interna</v>
      </c>
      <c r="F115" s="300"/>
      <c r="G115" s="300"/>
      <c r="H115" s="300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2:12" s="1" customFormat="1" ht="12" customHeight="1">
      <c r="B116" s="21"/>
      <c r="C116" s="28" t="s">
        <v>119</v>
      </c>
      <c r="D116" s="22"/>
      <c r="E116" s="22"/>
      <c r="F116" s="22"/>
      <c r="G116" s="22"/>
      <c r="H116" s="22"/>
      <c r="I116" s="22"/>
      <c r="J116" s="22"/>
      <c r="K116" s="22"/>
      <c r="L116" s="20"/>
    </row>
    <row r="117" spans="1:31" s="2" customFormat="1" ht="16.5" customHeight="1">
      <c r="A117" s="31"/>
      <c r="B117" s="32"/>
      <c r="C117" s="33"/>
      <c r="D117" s="33"/>
      <c r="E117" s="299" t="s">
        <v>120</v>
      </c>
      <c r="F117" s="301"/>
      <c r="G117" s="301"/>
      <c r="H117" s="301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2" customHeight="1">
      <c r="A118" s="31"/>
      <c r="B118" s="32"/>
      <c r="C118" s="28" t="s">
        <v>121</v>
      </c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6.5" customHeight="1">
      <c r="A119" s="31"/>
      <c r="B119" s="32"/>
      <c r="C119" s="33"/>
      <c r="D119" s="33"/>
      <c r="E119" s="259" t="str">
        <f>E11</f>
        <v>D1_01_4h3 - Elektrická požární signalizace</v>
      </c>
      <c r="F119" s="301"/>
      <c r="G119" s="301"/>
      <c r="H119" s="301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6.95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2" customHeight="1">
      <c r="A121" s="31"/>
      <c r="B121" s="32"/>
      <c r="C121" s="28" t="s">
        <v>19</v>
      </c>
      <c r="D121" s="33"/>
      <c r="E121" s="33"/>
      <c r="F121" s="26" t="str">
        <f>F14</f>
        <v>Cheb</v>
      </c>
      <c r="G121" s="33"/>
      <c r="H121" s="33"/>
      <c r="I121" s="28" t="s">
        <v>20</v>
      </c>
      <c r="J121" s="63" t="str">
        <f>IF(J14="","",J14)</f>
        <v>29. 3. 2021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6.95" customHeight="1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25.7" customHeight="1">
      <c r="A123" s="31"/>
      <c r="B123" s="32"/>
      <c r="C123" s="28" t="s">
        <v>22</v>
      </c>
      <c r="D123" s="33"/>
      <c r="E123" s="33"/>
      <c r="F123" s="26" t="str">
        <f>E17</f>
        <v>Karlovarská krajská nemocnice a.s.</v>
      </c>
      <c r="G123" s="33"/>
      <c r="H123" s="33"/>
      <c r="I123" s="28" t="s">
        <v>30</v>
      </c>
      <c r="J123" s="29" t="str">
        <f>E23</f>
        <v>Penta Projekt s.r.o., Mrštíkova 12, Jihlava</v>
      </c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5.2" customHeight="1">
      <c r="A124" s="31"/>
      <c r="B124" s="32"/>
      <c r="C124" s="28" t="s">
        <v>26</v>
      </c>
      <c r="D124" s="33"/>
      <c r="E124" s="33"/>
      <c r="F124" s="26" t="str">
        <f>IF(E20="","",E20)</f>
        <v>STASKO plus,spol. s r.o.,Rolavská 10,K.Vary</v>
      </c>
      <c r="G124" s="33"/>
      <c r="H124" s="33"/>
      <c r="I124" s="28" t="s">
        <v>33</v>
      </c>
      <c r="J124" s="29" t="str">
        <f>E26</f>
        <v>Jan Beran</v>
      </c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0.35" customHeight="1">
      <c r="A125" s="31"/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11" customFormat="1" ht="29.25" customHeight="1">
      <c r="A126" s="167"/>
      <c r="B126" s="168"/>
      <c r="C126" s="169" t="s">
        <v>152</v>
      </c>
      <c r="D126" s="170" t="s">
        <v>61</v>
      </c>
      <c r="E126" s="170" t="s">
        <v>57</v>
      </c>
      <c r="F126" s="170" t="s">
        <v>58</v>
      </c>
      <c r="G126" s="170" t="s">
        <v>153</v>
      </c>
      <c r="H126" s="170" t="s">
        <v>154</v>
      </c>
      <c r="I126" s="170" t="s">
        <v>155</v>
      </c>
      <c r="J126" s="171" t="s">
        <v>127</v>
      </c>
      <c r="K126" s="172" t="s">
        <v>156</v>
      </c>
      <c r="L126" s="173"/>
      <c r="M126" s="72" t="s">
        <v>1</v>
      </c>
      <c r="N126" s="73" t="s">
        <v>40</v>
      </c>
      <c r="O126" s="73" t="s">
        <v>157</v>
      </c>
      <c r="P126" s="73" t="s">
        <v>158</v>
      </c>
      <c r="Q126" s="73" t="s">
        <v>159</v>
      </c>
      <c r="R126" s="73" t="s">
        <v>160</v>
      </c>
      <c r="S126" s="73" t="s">
        <v>161</v>
      </c>
      <c r="T126" s="74" t="s">
        <v>162</v>
      </c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</row>
    <row r="127" spans="1:63" s="2" customFormat="1" ht="22.9" customHeight="1">
      <c r="A127" s="31"/>
      <c r="B127" s="32"/>
      <c r="C127" s="79" t="s">
        <v>163</v>
      </c>
      <c r="D127" s="33"/>
      <c r="E127" s="33"/>
      <c r="F127" s="33"/>
      <c r="G127" s="33"/>
      <c r="H127" s="33"/>
      <c r="I127" s="33"/>
      <c r="J127" s="174">
        <f>BK127</f>
        <v>28029</v>
      </c>
      <c r="K127" s="33"/>
      <c r="L127" s="36"/>
      <c r="M127" s="75"/>
      <c r="N127" s="175"/>
      <c r="O127" s="76"/>
      <c r="P127" s="176">
        <f>P128+P137+P150</f>
        <v>0</v>
      </c>
      <c r="Q127" s="76"/>
      <c r="R127" s="176">
        <f>R128+R137+R150</f>
        <v>0</v>
      </c>
      <c r="S127" s="76"/>
      <c r="T127" s="177">
        <f>T128+T137+T150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7" t="s">
        <v>75</v>
      </c>
      <c r="AU127" s="17" t="s">
        <v>129</v>
      </c>
      <c r="BK127" s="178">
        <f>BK128+BK137+BK150</f>
        <v>28029</v>
      </c>
    </row>
    <row r="128" spans="2:63" s="12" customFormat="1" ht="25.9" customHeight="1">
      <c r="B128" s="179"/>
      <c r="C128" s="180"/>
      <c r="D128" s="181" t="s">
        <v>75</v>
      </c>
      <c r="E128" s="182" t="s">
        <v>712</v>
      </c>
      <c r="F128" s="182" t="s">
        <v>1375</v>
      </c>
      <c r="G128" s="180"/>
      <c r="H128" s="180"/>
      <c r="I128" s="180"/>
      <c r="J128" s="183">
        <f>BK128</f>
        <v>7401</v>
      </c>
      <c r="K128" s="180"/>
      <c r="L128" s="184"/>
      <c r="M128" s="185"/>
      <c r="N128" s="186"/>
      <c r="O128" s="186"/>
      <c r="P128" s="187">
        <f>SUM(P129:P136)</f>
        <v>0</v>
      </c>
      <c r="Q128" s="186"/>
      <c r="R128" s="187">
        <f>SUM(R129:R136)</f>
        <v>0</v>
      </c>
      <c r="S128" s="186"/>
      <c r="T128" s="188">
        <f>SUM(T129:T136)</f>
        <v>0</v>
      </c>
      <c r="AR128" s="189" t="s">
        <v>6</v>
      </c>
      <c r="AT128" s="190" t="s">
        <v>75</v>
      </c>
      <c r="AU128" s="190" t="s">
        <v>76</v>
      </c>
      <c r="AY128" s="189" t="s">
        <v>166</v>
      </c>
      <c r="BK128" s="191">
        <f>SUM(BK129:BK136)</f>
        <v>7401</v>
      </c>
    </row>
    <row r="129" spans="1:65" s="2" customFormat="1" ht="16.5" customHeight="1">
      <c r="A129" s="31"/>
      <c r="B129" s="32"/>
      <c r="C129" s="194" t="s">
        <v>6</v>
      </c>
      <c r="D129" s="194" t="s">
        <v>169</v>
      </c>
      <c r="E129" s="195" t="s">
        <v>1376</v>
      </c>
      <c r="F129" s="196" t="s">
        <v>1377</v>
      </c>
      <c r="G129" s="197" t="s">
        <v>716</v>
      </c>
      <c r="H129" s="198">
        <v>3</v>
      </c>
      <c r="I129" s="199">
        <v>2013</v>
      </c>
      <c r="J129" s="199">
        <f>ROUND(I129*H129,2)</f>
        <v>6039</v>
      </c>
      <c r="K129" s="200"/>
      <c r="L129" s="36"/>
      <c r="M129" s="201" t="s">
        <v>1</v>
      </c>
      <c r="N129" s="202" t="s">
        <v>41</v>
      </c>
      <c r="O129" s="203">
        <v>0</v>
      </c>
      <c r="P129" s="203">
        <f>O129*H129</f>
        <v>0</v>
      </c>
      <c r="Q129" s="203">
        <v>0</v>
      </c>
      <c r="R129" s="203">
        <f>Q129*H129</f>
        <v>0</v>
      </c>
      <c r="S129" s="203">
        <v>0</v>
      </c>
      <c r="T129" s="204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05" t="s">
        <v>173</v>
      </c>
      <c r="AT129" s="205" t="s">
        <v>169</v>
      </c>
      <c r="AU129" s="205" t="s">
        <v>6</v>
      </c>
      <c r="AY129" s="17" t="s">
        <v>166</v>
      </c>
      <c r="BE129" s="206">
        <f>IF(N129="základní",J129,0)</f>
        <v>6039</v>
      </c>
      <c r="BF129" s="206">
        <f>IF(N129="snížená",J129,0)</f>
        <v>0</v>
      </c>
      <c r="BG129" s="206">
        <f>IF(N129="zákl. přenesená",J129,0)</f>
        <v>0</v>
      </c>
      <c r="BH129" s="206">
        <f>IF(N129="sníž. přenesená",J129,0)</f>
        <v>0</v>
      </c>
      <c r="BI129" s="206">
        <f>IF(N129="nulová",J129,0)</f>
        <v>0</v>
      </c>
      <c r="BJ129" s="17" t="s">
        <v>6</v>
      </c>
      <c r="BK129" s="206">
        <f>ROUND(I129*H129,2)</f>
        <v>6039</v>
      </c>
      <c r="BL129" s="17" t="s">
        <v>173</v>
      </c>
      <c r="BM129" s="205" t="s">
        <v>1378</v>
      </c>
    </row>
    <row r="130" spans="2:51" s="13" customFormat="1" ht="11.25">
      <c r="B130" s="207"/>
      <c r="C130" s="208"/>
      <c r="D130" s="209" t="s">
        <v>175</v>
      </c>
      <c r="E130" s="210" t="s">
        <v>1</v>
      </c>
      <c r="F130" s="211" t="s">
        <v>1379</v>
      </c>
      <c r="G130" s="208"/>
      <c r="H130" s="210" t="s">
        <v>1</v>
      </c>
      <c r="I130" s="208"/>
      <c r="J130" s="208"/>
      <c r="K130" s="208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175</v>
      </c>
      <c r="AU130" s="216" t="s">
        <v>6</v>
      </c>
      <c r="AV130" s="13" t="s">
        <v>6</v>
      </c>
      <c r="AW130" s="13" t="s">
        <v>32</v>
      </c>
      <c r="AX130" s="13" t="s">
        <v>76</v>
      </c>
      <c r="AY130" s="216" t="s">
        <v>166</v>
      </c>
    </row>
    <row r="131" spans="2:51" s="14" customFormat="1" ht="11.25">
      <c r="B131" s="217"/>
      <c r="C131" s="218"/>
      <c r="D131" s="209" t="s">
        <v>175</v>
      </c>
      <c r="E131" s="219" t="s">
        <v>1</v>
      </c>
      <c r="F131" s="220" t="s">
        <v>167</v>
      </c>
      <c r="G131" s="218"/>
      <c r="H131" s="221">
        <v>3</v>
      </c>
      <c r="I131" s="218"/>
      <c r="J131" s="218"/>
      <c r="K131" s="218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175</v>
      </c>
      <c r="AU131" s="226" t="s">
        <v>6</v>
      </c>
      <c r="AV131" s="14" t="s">
        <v>84</v>
      </c>
      <c r="AW131" s="14" t="s">
        <v>32</v>
      </c>
      <c r="AX131" s="14" t="s">
        <v>76</v>
      </c>
      <c r="AY131" s="226" t="s">
        <v>166</v>
      </c>
    </row>
    <row r="132" spans="2:51" s="15" customFormat="1" ht="11.25">
      <c r="B132" s="227"/>
      <c r="C132" s="228"/>
      <c r="D132" s="209" t="s">
        <v>175</v>
      </c>
      <c r="E132" s="229" t="s">
        <v>1</v>
      </c>
      <c r="F132" s="230" t="s">
        <v>178</v>
      </c>
      <c r="G132" s="228"/>
      <c r="H132" s="231">
        <v>3</v>
      </c>
      <c r="I132" s="228"/>
      <c r="J132" s="228"/>
      <c r="K132" s="228"/>
      <c r="L132" s="232"/>
      <c r="M132" s="233"/>
      <c r="N132" s="234"/>
      <c r="O132" s="234"/>
      <c r="P132" s="234"/>
      <c r="Q132" s="234"/>
      <c r="R132" s="234"/>
      <c r="S132" s="234"/>
      <c r="T132" s="235"/>
      <c r="AT132" s="236" t="s">
        <v>175</v>
      </c>
      <c r="AU132" s="236" t="s">
        <v>6</v>
      </c>
      <c r="AV132" s="15" t="s">
        <v>173</v>
      </c>
      <c r="AW132" s="15" t="s">
        <v>32</v>
      </c>
      <c r="AX132" s="15" t="s">
        <v>6</v>
      </c>
      <c r="AY132" s="236" t="s">
        <v>166</v>
      </c>
    </row>
    <row r="133" spans="1:65" s="2" customFormat="1" ht="16.5" customHeight="1">
      <c r="A133" s="31"/>
      <c r="B133" s="32"/>
      <c r="C133" s="194" t="s">
        <v>84</v>
      </c>
      <c r="D133" s="194" t="s">
        <v>169</v>
      </c>
      <c r="E133" s="195" t="s">
        <v>1380</v>
      </c>
      <c r="F133" s="196" t="s">
        <v>1381</v>
      </c>
      <c r="G133" s="197" t="s">
        <v>716</v>
      </c>
      <c r="H133" s="198">
        <v>3</v>
      </c>
      <c r="I133" s="199">
        <v>454</v>
      </c>
      <c r="J133" s="199">
        <f>ROUND(I133*H133,2)</f>
        <v>1362</v>
      </c>
      <c r="K133" s="200"/>
      <c r="L133" s="36"/>
      <c r="M133" s="201" t="s">
        <v>1</v>
      </c>
      <c r="N133" s="202" t="s">
        <v>41</v>
      </c>
      <c r="O133" s="203">
        <v>0</v>
      </c>
      <c r="P133" s="203">
        <f>O133*H133</f>
        <v>0</v>
      </c>
      <c r="Q133" s="203">
        <v>0</v>
      </c>
      <c r="R133" s="203">
        <f>Q133*H133</f>
        <v>0</v>
      </c>
      <c r="S133" s="203">
        <v>0</v>
      </c>
      <c r="T133" s="204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5" t="s">
        <v>173</v>
      </c>
      <c r="AT133" s="205" t="s">
        <v>169</v>
      </c>
      <c r="AU133" s="205" t="s">
        <v>6</v>
      </c>
      <c r="AY133" s="17" t="s">
        <v>166</v>
      </c>
      <c r="BE133" s="206">
        <f>IF(N133="základní",J133,0)</f>
        <v>1362</v>
      </c>
      <c r="BF133" s="206">
        <f>IF(N133="snížená",J133,0)</f>
        <v>0</v>
      </c>
      <c r="BG133" s="206">
        <f>IF(N133="zákl. přenesená",J133,0)</f>
        <v>0</v>
      </c>
      <c r="BH133" s="206">
        <f>IF(N133="sníž. přenesená",J133,0)</f>
        <v>0</v>
      </c>
      <c r="BI133" s="206">
        <f>IF(N133="nulová",J133,0)</f>
        <v>0</v>
      </c>
      <c r="BJ133" s="17" t="s">
        <v>6</v>
      </c>
      <c r="BK133" s="206">
        <f>ROUND(I133*H133,2)</f>
        <v>1362</v>
      </c>
      <c r="BL133" s="17" t="s">
        <v>173</v>
      </c>
      <c r="BM133" s="205" t="s">
        <v>1382</v>
      </c>
    </row>
    <row r="134" spans="2:51" s="13" customFormat="1" ht="11.25">
      <c r="B134" s="207"/>
      <c r="C134" s="208"/>
      <c r="D134" s="209" t="s">
        <v>175</v>
      </c>
      <c r="E134" s="210" t="s">
        <v>1</v>
      </c>
      <c r="F134" s="211" t="s">
        <v>1379</v>
      </c>
      <c r="G134" s="208"/>
      <c r="H134" s="210" t="s">
        <v>1</v>
      </c>
      <c r="I134" s="208"/>
      <c r="J134" s="208"/>
      <c r="K134" s="208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175</v>
      </c>
      <c r="AU134" s="216" t="s">
        <v>6</v>
      </c>
      <c r="AV134" s="13" t="s">
        <v>6</v>
      </c>
      <c r="AW134" s="13" t="s">
        <v>32</v>
      </c>
      <c r="AX134" s="13" t="s">
        <v>76</v>
      </c>
      <c r="AY134" s="216" t="s">
        <v>166</v>
      </c>
    </row>
    <row r="135" spans="2:51" s="14" customFormat="1" ht="11.25">
      <c r="B135" s="217"/>
      <c r="C135" s="218"/>
      <c r="D135" s="209" t="s">
        <v>175</v>
      </c>
      <c r="E135" s="219" t="s">
        <v>1</v>
      </c>
      <c r="F135" s="220" t="s">
        <v>167</v>
      </c>
      <c r="G135" s="218"/>
      <c r="H135" s="221">
        <v>3</v>
      </c>
      <c r="I135" s="218"/>
      <c r="J135" s="218"/>
      <c r="K135" s="218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175</v>
      </c>
      <c r="AU135" s="226" t="s">
        <v>6</v>
      </c>
      <c r="AV135" s="14" t="s">
        <v>84</v>
      </c>
      <c r="AW135" s="14" t="s">
        <v>32</v>
      </c>
      <c r="AX135" s="14" t="s">
        <v>76</v>
      </c>
      <c r="AY135" s="226" t="s">
        <v>166</v>
      </c>
    </row>
    <row r="136" spans="2:51" s="15" customFormat="1" ht="11.25">
      <c r="B136" s="227"/>
      <c r="C136" s="228"/>
      <c r="D136" s="209" t="s">
        <v>175</v>
      </c>
      <c r="E136" s="229" t="s">
        <v>1</v>
      </c>
      <c r="F136" s="230" t="s">
        <v>178</v>
      </c>
      <c r="G136" s="228"/>
      <c r="H136" s="231">
        <v>3</v>
      </c>
      <c r="I136" s="228"/>
      <c r="J136" s="228"/>
      <c r="K136" s="228"/>
      <c r="L136" s="232"/>
      <c r="M136" s="233"/>
      <c r="N136" s="234"/>
      <c r="O136" s="234"/>
      <c r="P136" s="234"/>
      <c r="Q136" s="234"/>
      <c r="R136" s="234"/>
      <c r="S136" s="234"/>
      <c r="T136" s="235"/>
      <c r="AT136" s="236" t="s">
        <v>175</v>
      </c>
      <c r="AU136" s="236" t="s">
        <v>6</v>
      </c>
      <c r="AV136" s="15" t="s">
        <v>173</v>
      </c>
      <c r="AW136" s="15" t="s">
        <v>32</v>
      </c>
      <c r="AX136" s="15" t="s">
        <v>6</v>
      </c>
      <c r="AY136" s="236" t="s">
        <v>166</v>
      </c>
    </row>
    <row r="137" spans="2:63" s="12" customFormat="1" ht="25.9" customHeight="1">
      <c r="B137" s="179"/>
      <c r="C137" s="180"/>
      <c r="D137" s="181" t="s">
        <v>75</v>
      </c>
      <c r="E137" s="182" t="s">
        <v>730</v>
      </c>
      <c r="F137" s="182" t="s">
        <v>1383</v>
      </c>
      <c r="G137" s="180"/>
      <c r="H137" s="180"/>
      <c r="I137" s="180"/>
      <c r="J137" s="183">
        <f>BK137</f>
        <v>13100</v>
      </c>
      <c r="K137" s="180"/>
      <c r="L137" s="184"/>
      <c r="M137" s="185"/>
      <c r="N137" s="186"/>
      <c r="O137" s="186"/>
      <c r="P137" s="187">
        <f>SUM(P138:P149)</f>
        <v>0</v>
      </c>
      <c r="Q137" s="186"/>
      <c r="R137" s="187">
        <f>SUM(R138:R149)</f>
        <v>0</v>
      </c>
      <c r="S137" s="186"/>
      <c r="T137" s="188">
        <f>SUM(T138:T149)</f>
        <v>0</v>
      </c>
      <c r="AR137" s="189" t="s">
        <v>6</v>
      </c>
      <c r="AT137" s="190" t="s">
        <v>75</v>
      </c>
      <c r="AU137" s="190" t="s">
        <v>76</v>
      </c>
      <c r="AY137" s="189" t="s">
        <v>166</v>
      </c>
      <c r="BK137" s="191">
        <f>SUM(BK138:BK149)</f>
        <v>13100</v>
      </c>
    </row>
    <row r="138" spans="1:65" s="2" customFormat="1" ht="16.5" customHeight="1">
      <c r="A138" s="31"/>
      <c r="B138" s="32"/>
      <c r="C138" s="194" t="s">
        <v>167</v>
      </c>
      <c r="D138" s="194" t="s">
        <v>169</v>
      </c>
      <c r="E138" s="195" t="s">
        <v>1384</v>
      </c>
      <c r="F138" s="196" t="s">
        <v>1385</v>
      </c>
      <c r="G138" s="197" t="s">
        <v>716</v>
      </c>
      <c r="H138" s="198">
        <v>50</v>
      </c>
      <c r="I138" s="199">
        <v>16</v>
      </c>
      <c r="J138" s="199">
        <f>ROUND(I138*H138,2)</f>
        <v>800</v>
      </c>
      <c r="K138" s="200"/>
      <c r="L138" s="36"/>
      <c r="M138" s="201" t="s">
        <v>1</v>
      </c>
      <c r="N138" s="202" t="s">
        <v>41</v>
      </c>
      <c r="O138" s="203">
        <v>0</v>
      </c>
      <c r="P138" s="203">
        <f>O138*H138</f>
        <v>0</v>
      </c>
      <c r="Q138" s="203">
        <v>0</v>
      </c>
      <c r="R138" s="203">
        <f>Q138*H138</f>
        <v>0</v>
      </c>
      <c r="S138" s="203">
        <v>0</v>
      </c>
      <c r="T138" s="204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5" t="s">
        <v>173</v>
      </c>
      <c r="AT138" s="205" t="s">
        <v>169</v>
      </c>
      <c r="AU138" s="205" t="s">
        <v>6</v>
      </c>
      <c r="AY138" s="17" t="s">
        <v>166</v>
      </c>
      <c r="BE138" s="206">
        <f>IF(N138="základní",J138,0)</f>
        <v>800</v>
      </c>
      <c r="BF138" s="206">
        <f>IF(N138="snížená",J138,0)</f>
        <v>0</v>
      </c>
      <c r="BG138" s="206">
        <f>IF(N138="zákl. přenesená",J138,0)</f>
        <v>0</v>
      </c>
      <c r="BH138" s="206">
        <f>IF(N138="sníž. přenesená",J138,0)</f>
        <v>0</v>
      </c>
      <c r="BI138" s="206">
        <f>IF(N138="nulová",J138,0)</f>
        <v>0</v>
      </c>
      <c r="BJ138" s="17" t="s">
        <v>6</v>
      </c>
      <c r="BK138" s="206">
        <f>ROUND(I138*H138,2)</f>
        <v>800</v>
      </c>
      <c r="BL138" s="17" t="s">
        <v>173</v>
      </c>
      <c r="BM138" s="205" t="s">
        <v>1386</v>
      </c>
    </row>
    <row r="139" spans="2:51" s="13" customFormat="1" ht="11.25">
      <c r="B139" s="207"/>
      <c r="C139" s="208"/>
      <c r="D139" s="209" t="s">
        <v>175</v>
      </c>
      <c r="E139" s="210" t="s">
        <v>1</v>
      </c>
      <c r="F139" s="211" t="s">
        <v>1379</v>
      </c>
      <c r="G139" s="208"/>
      <c r="H139" s="210" t="s">
        <v>1</v>
      </c>
      <c r="I139" s="208"/>
      <c r="J139" s="208"/>
      <c r="K139" s="208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175</v>
      </c>
      <c r="AU139" s="216" t="s">
        <v>6</v>
      </c>
      <c r="AV139" s="13" t="s">
        <v>6</v>
      </c>
      <c r="AW139" s="13" t="s">
        <v>32</v>
      </c>
      <c r="AX139" s="13" t="s">
        <v>76</v>
      </c>
      <c r="AY139" s="216" t="s">
        <v>166</v>
      </c>
    </row>
    <row r="140" spans="2:51" s="14" customFormat="1" ht="11.25">
      <c r="B140" s="217"/>
      <c r="C140" s="218"/>
      <c r="D140" s="209" t="s">
        <v>175</v>
      </c>
      <c r="E140" s="219" t="s">
        <v>1</v>
      </c>
      <c r="F140" s="220" t="s">
        <v>456</v>
      </c>
      <c r="G140" s="218"/>
      <c r="H140" s="221">
        <v>50</v>
      </c>
      <c r="I140" s="218"/>
      <c r="J140" s="218"/>
      <c r="K140" s="218"/>
      <c r="L140" s="222"/>
      <c r="M140" s="223"/>
      <c r="N140" s="224"/>
      <c r="O140" s="224"/>
      <c r="P140" s="224"/>
      <c r="Q140" s="224"/>
      <c r="R140" s="224"/>
      <c r="S140" s="224"/>
      <c r="T140" s="225"/>
      <c r="AT140" s="226" t="s">
        <v>175</v>
      </c>
      <c r="AU140" s="226" t="s">
        <v>6</v>
      </c>
      <c r="AV140" s="14" t="s">
        <v>84</v>
      </c>
      <c r="AW140" s="14" t="s">
        <v>32</v>
      </c>
      <c r="AX140" s="14" t="s">
        <v>76</v>
      </c>
      <c r="AY140" s="226" t="s">
        <v>166</v>
      </c>
    </row>
    <row r="141" spans="2:51" s="15" customFormat="1" ht="11.25">
      <c r="B141" s="227"/>
      <c r="C141" s="228"/>
      <c r="D141" s="209" t="s">
        <v>175</v>
      </c>
      <c r="E141" s="229" t="s">
        <v>1</v>
      </c>
      <c r="F141" s="230" t="s">
        <v>178</v>
      </c>
      <c r="G141" s="228"/>
      <c r="H141" s="231">
        <v>50</v>
      </c>
      <c r="I141" s="228"/>
      <c r="J141" s="228"/>
      <c r="K141" s="228"/>
      <c r="L141" s="232"/>
      <c r="M141" s="233"/>
      <c r="N141" s="234"/>
      <c r="O141" s="234"/>
      <c r="P141" s="234"/>
      <c r="Q141" s="234"/>
      <c r="R141" s="234"/>
      <c r="S141" s="234"/>
      <c r="T141" s="235"/>
      <c r="AT141" s="236" t="s">
        <v>175</v>
      </c>
      <c r="AU141" s="236" t="s">
        <v>6</v>
      </c>
      <c r="AV141" s="15" t="s">
        <v>173</v>
      </c>
      <c r="AW141" s="15" t="s">
        <v>32</v>
      </c>
      <c r="AX141" s="15" t="s">
        <v>6</v>
      </c>
      <c r="AY141" s="236" t="s">
        <v>166</v>
      </c>
    </row>
    <row r="142" spans="1:65" s="2" customFormat="1" ht="16.5" customHeight="1">
      <c r="A142" s="31"/>
      <c r="B142" s="32"/>
      <c r="C142" s="194" t="s">
        <v>173</v>
      </c>
      <c r="D142" s="194" t="s">
        <v>169</v>
      </c>
      <c r="E142" s="195" t="s">
        <v>1387</v>
      </c>
      <c r="F142" s="196" t="s">
        <v>1388</v>
      </c>
      <c r="G142" s="197" t="s">
        <v>249</v>
      </c>
      <c r="H142" s="198">
        <v>150</v>
      </c>
      <c r="I142" s="199">
        <v>38</v>
      </c>
      <c r="J142" s="199">
        <f>ROUND(I142*H142,2)</f>
        <v>5700</v>
      </c>
      <c r="K142" s="200"/>
      <c r="L142" s="36"/>
      <c r="M142" s="201" t="s">
        <v>1</v>
      </c>
      <c r="N142" s="202" t="s">
        <v>41</v>
      </c>
      <c r="O142" s="203">
        <v>0</v>
      </c>
      <c r="P142" s="203">
        <f>O142*H142</f>
        <v>0</v>
      </c>
      <c r="Q142" s="203">
        <v>0</v>
      </c>
      <c r="R142" s="203">
        <f>Q142*H142</f>
        <v>0</v>
      </c>
      <c r="S142" s="203">
        <v>0</v>
      </c>
      <c r="T142" s="204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5" t="s">
        <v>173</v>
      </c>
      <c r="AT142" s="205" t="s">
        <v>169</v>
      </c>
      <c r="AU142" s="205" t="s">
        <v>6</v>
      </c>
      <c r="AY142" s="17" t="s">
        <v>166</v>
      </c>
      <c r="BE142" s="206">
        <f>IF(N142="základní",J142,0)</f>
        <v>5700</v>
      </c>
      <c r="BF142" s="206">
        <f>IF(N142="snížená",J142,0)</f>
        <v>0</v>
      </c>
      <c r="BG142" s="206">
        <f>IF(N142="zákl. přenesená",J142,0)</f>
        <v>0</v>
      </c>
      <c r="BH142" s="206">
        <f>IF(N142="sníž. přenesená",J142,0)</f>
        <v>0</v>
      </c>
      <c r="BI142" s="206">
        <f>IF(N142="nulová",J142,0)</f>
        <v>0</v>
      </c>
      <c r="BJ142" s="17" t="s">
        <v>6</v>
      </c>
      <c r="BK142" s="206">
        <f>ROUND(I142*H142,2)</f>
        <v>5700</v>
      </c>
      <c r="BL142" s="17" t="s">
        <v>173</v>
      </c>
      <c r="BM142" s="205" t="s">
        <v>1389</v>
      </c>
    </row>
    <row r="143" spans="2:51" s="13" customFormat="1" ht="11.25">
      <c r="B143" s="207"/>
      <c r="C143" s="208"/>
      <c r="D143" s="209" t="s">
        <v>175</v>
      </c>
      <c r="E143" s="210" t="s">
        <v>1</v>
      </c>
      <c r="F143" s="211" t="s">
        <v>1379</v>
      </c>
      <c r="G143" s="208"/>
      <c r="H143" s="210" t="s">
        <v>1</v>
      </c>
      <c r="I143" s="208"/>
      <c r="J143" s="208"/>
      <c r="K143" s="208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175</v>
      </c>
      <c r="AU143" s="216" t="s">
        <v>6</v>
      </c>
      <c r="AV143" s="13" t="s">
        <v>6</v>
      </c>
      <c r="AW143" s="13" t="s">
        <v>32</v>
      </c>
      <c r="AX143" s="13" t="s">
        <v>76</v>
      </c>
      <c r="AY143" s="216" t="s">
        <v>166</v>
      </c>
    </row>
    <row r="144" spans="2:51" s="14" customFormat="1" ht="11.25">
      <c r="B144" s="217"/>
      <c r="C144" s="218"/>
      <c r="D144" s="209" t="s">
        <v>175</v>
      </c>
      <c r="E144" s="219" t="s">
        <v>1</v>
      </c>
      <c r="F144" s="220" t="s">
        <v>476</v>
      </c>
      <c r="G144" s="218"/>
      <c r="H144" s="221">
        <v>150</v>
      </c>
      <c r="I144" s="218"/>
      <c r="J144" s="218"/>
      <c r="K144" s="218"/>
      <c r="L144" s="222"/>
      <c r="M144" s="223"/>
      <c r="N144" s="224"/>
      <c r="O144" s="224"/>
      <c r="P144" s="224"/>
      <c r="Q144" s="224"/>
      <c r="R144" s="224"/>
      <c r="S144" s="224"/>
      <c r="T144" s="225"/>
      <c r="AT144" s="226" t="s">
        <v>175</v>
      </c>
      <c r="AU144" s="226" t="s">
        <v>6</v>
      </c>
      <c r="AV144" s="14" t="s">
        <v>84</v>
      </c>
      <c r="AW144" s="14" t="s">
        <v>32</v>
      </c>
      <c r="AX144" s="14" t="s">
        <v>76</v>
      </c>
      <c r="AY144" s="226" t="s">
        <v>166</v>
      </c>
    </row>
    <row r="145" spans="2:51" s="15" customFormat="1" ht="11.25">
      <c r="B145" s="227"/>
      <c r="C145" s="228"/>
      <c r="D145" s="209" t="s">
        <v>175</v>
      </c>
      <c r="E145" s="229" t="s">
        <v>1</v>
      </c>
      <c r="F145" s="230" t="s">
        <v>178</v>
      </c>
      <c r="G145" s="228"/>
      <c r="H145" s="231">
        <v>150</v>
      </c>
      <c r="I145" s="228"/>
      <c r="J145" s="228"/>
      <c r="K145" s="228"/>
      <c r="L145" s="232"/>
      <c r="M145" s="233"/>
      <c r="N145" s="234"/>
      <c r="O145" s="234"/>
      <c r="P145" s="234"/>
      <c r="Q145" s="234"/>
      <c r="R145" s="234"/>
      <c r="S145" s="234"/>
      <c r="T145" s="235"/>
      <c r="AT145" s="236" t="s">
        <v>175</v>
      </c>
      <c r="AU145" s="236" t="s">
        <v>6</v>
      </c>
      <c r="AV145" s="15" t="s">
        <v>173</v>
      </c>
      <c r="AW145" s="15" t="s">
        <v>32</v>
      </c>
      <c r="AX145" s="15" t="s">
        <v>6</v>
      </c>
      <c r="AY145" s="236" t="s">
        <v>166</v>
      </c>
    </row>
    <row r="146" spans="1:65" s="2" customFormat="1" ht="16.5" customHeight="1">
      <c r="A146" s="31"/>
      <c r="B146" s="32"/>
      <c r="C146" s="194" t="s">
        <v>202</v>
      </c>
      <c r="D146" s="194" t="s">
        <v>169</v>
      </c>
      <c r="E146" s="195" t="s">
        <v>1390</v>
      </c>
      <c r="F146" s="196" t="s">
        <v>1391</v>
      </c>
      <c r="G146" s="197" t="s">
        <v>249</v>
      </c>
      <c r="H146" s="198">
        <v>150</v>
      </c>
      <c r="I146" s="199">
        <v>44</v>
      </c>
      <c r="J146" s="199">
        <f>ROUND(I146*H146,2)</f>
        <v>6600</v>
      </c>
      <c r="K146" s="200"/>
      <c r="L146" s="36"/>
      <c r="M146" s="201" t="s">
        <v>1</v>
      </c>
      <c r="N146" s="202" t="s">
        <v>41</v>
      </c>
      <c r="O146" s="203">
        <v>0</v>
      </c>
      <c r="P146" s="203">
        <f>O146*H146</f>
        <v>0</v>
      </c>
      <c r="Q146" s="203">
        <v>0</v>
      </c>
      <c r="R146" s="203">
        <f>Q146*H146</f>
        <v>0</v>
      </c>
      <c r="S146" s="203">
        <v>0</v>
      </c>
      <c r="T146" s="204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5" t="s">
        <v>173</v>
      </c>
      <c r="AT146" s="205" t="s">
        <v>169</v>
      </c>
      <c r="AU146" s="205" t="s">
        <v>6</v>
      </c>
      <c r="AY146" s="17" t="s">
        <v>166</v>
      </c>
      <c r="BE146" s="206">
        <f>IF(N146="základní",J146,0)</f>
        <v>6600</v>
      </c>
      <c r="BF146" s="206">
        <f>IF(N146="snížená",J146,0)</f>
        <v>0</v>
      </c>
      <c r="BG146" s="206">
        <f>IF(N146="zákl. přenesená",J146,0)</f>
        <v>0</v>
      </c>
      <c r="BH146" s="206">
        <f>IF(N146="sníž. přenesená",J146,0)</f>
        <v>0</v>
      </c>
      <c r="BI146" s="206">
        <f>IF(N146="nulová",J146,0)</f>
        <v>0</v>
      </c>
      <c r="BJ146" s="17" t="s">
        <v>6</v>
      </c>
      <c r="BK146" s="206">
        <f>ROUND(I146*H146,2)</f>
        <v>6600</v>
      </c>
      <c r="BL146" s="17" t="s">
        <v>173</v>
      </c>
      <c r="BM146" s="205" t="s">
        <v>1392</v>
      </c>
    </row>
    <row r="147" spans="2:51" s="13" customFormat="1" ht="11.25">
      <c r="B147" s="207"/>
      <c r="C147" s="208"/>
      <c r="D147" s="209" t="s">
        <v>175</v>
      </c>
      <c r="E147" s="210" t="s">
        <v>1</v>
      </c>
      <c r="F147" s="211" t="s">
        <v>1379</v>
      </c>
      <c r="G147" s="208"/>
      <c r="H147" s="210" t="s">
        <v>1</v>
      </c>
      <c r="I147" s="208"/>
      <c r="J147" s="208"/>
      <c r="K147" s="208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175</v>
      </c>
      <c r="AU147" s="216" t="s">
        <v>6</v>
      </c>
      <c r="AV147" s="13" t="s">
        <v>6</v>
      </c>
      <c r="AW147" s="13" t="s">
        <v>32</v>
      </c>
      <c r="AX147" s="13" t="s">
        <v>76</v>
      </c>
      <c r="AY147" s="216" t="s">
        <v>166</v>
      </c>
    </row>
    <row r="148" spans="2:51" s="14" customFormat="1" ht="11.25">
      <c r="B148" s="217"/>
      <c r="C148" s="218"/>
      <c r="D148" s="209" t="s">
        <v>175</v>
      </c>
      <c r="E148" s="219" t="s">
        <v>1</v>
      </c>
      <c r="F148" s="220" t="s">
        <v>476</v>
      </c>
      <c r="G148" s="218"/>
      <c r="H148" s="221">
        <v>150</v>
      </c>
      <c r="I148" s="218"/>
      <c r="J148" s="218"/>
      <c r="K148" s="218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175</v>
      </c>
      <c r="AU148" s="226" t="s">
        <v>6</v>
      </c>
      <c r="AV148" s="14" t="s">
        <v>84</v>
      </c>
      <c r="AW148" s="14" t="s">
        <v>32</v>
      </c>
      <c r="AX148" s="14" t="s">
        <v>76</v>
      </c>
      <c r="AY148" s="226" t="s">
        <v>166</v>
      </c>
    </row>
    <row r="149" spans="2:51" s="15" customFormat="1" ht="11.25">
      <c r="B149" s="227"/>
      <c r="C149" s="228"/>
      <c r="D149" s="209" t="s">
        <v>175</v>
      </c>
      <c r="E149" s="229" t="s">
        <v>1</v>
      </c>
      <c r="F149" s="230" t="s">
        <v>178</v>
      </c>
      <c r="G149" s="228"/>
      <c r="H149" s="231">
        <v>150</v>
      </c>
      <c r="I149" s="228"/>
      <c r="J149" s="228"/>
      <c r="K149" s="228"/>
      <c r="L149" s="232"/>
      <c r="M149" s="233"/>
      <c r="N149" s="234"/>
      <c r="O149" s="234"/>
      <c r="P149" s="234"/>
      <c r="Q149" s="234"/>
      <c r="R149" s="234"/>
      <c r="S149" s="234"/>
      <c r="T149" s="235"/>
      <c r="AT149" s="236" t="s">
        <v>175</v>
      </c>
      <c r="AU149" s="236" t="s">
        <v>6</v>
      </c>
      <c r="AV149" s="15" t="s">
        <v>173</v>
      </c>
      <c r="AW149" s="15" t="s">
        <v>32</v>
      </c>
      <c r="AX149" s="15" t="s">
        <v>6</v>
      </c>
      <c r="AY149" s="236" t="s">
        <v>166</v>
      </c>
    </row>
    <row r="150" spans="2:63" s="12" customFormat="1" ht="25.9" customHeight="1">
      <c r="B150" s="179"/>
      <c r="C150" s="180"/>
      <c r="D150" s="181" t="s">
        <v>75</v>
      </c>
      <c r="E150" s="182" t="s">
        <v>780</v>
      </c>
      <c r="F150" s="182" t="s">
        <v>1393</v>
      </c>
      <c r="G150" s="180"/>
      <c r="H150" s="180"/>
      <c r="I150" s="180"/>
      <c r="J150" s="183">
        <f>BK150</f>
        <v>7528</v>
      </c>
      <c r="K150" s="180"/>
      <c r="L150" s="184"/>
      <c r="M150" s="185"/>
      <c r="N150" s="186"/>
      <c r="O150" s="186"/>
      <c r="P150" s="187">
        <f>SUM(P151:P159)</f>
        <v>0</v>
      </c>
      <c r="Q150" s="186"/>
      <c r="R150" s="187">
        <f>SUM(R151:R159)</f>
        <v>0</v>
      </c>
      <c r="S150" s="186"/>
      <c r="T150" s="188">
        <f>SUM(T151:T159)</f>
        <v>0</v>
      </c>
      <c r="AR150" s="189" t="s">
        <v>6</v>
      </c>
      <c r="AT150" s="190" t="s">
        <v>75</v>
      </c>
      <c r="AU150" s="190" t="s">
        <v>76</v>
      </c>
      <c r="AY150" s="189" t="s">
        <v>166</v>
      </c>
      <c r="BK150" s="191">
        <f>SUM(BK151:BK159)</f>
        <v>7528</v>
      </c>
    </row>
    <row r="151" spans="1:65" s="2" customFormat="1" ht="16.5" customHeight="1">
      <c r="A151" s="31"/>
      <c r="B151" s="32"/>
      <c r="C151" s="194" t="s">
        <v>179</v>
      </c>
      <c r="D151" s="194" t="s">
        <v>169</v>
      </c>
      <c r="E151" s="195" t="s">
        <v>1394</v>
      </c>
      <c r="F151" s="196" t="s">
        <v>1395</v>
      </c>
      <c r="G151" s="197" t="s">
        <v>1396</v>
      </c>
      <c r="H151" s="198">
        <v>2</v>
      </c>
      <c r="I151" s="199">
        <v>575</v>
      </c>
      <c r="J151" s="199">
        <f aca="true" t="shared" si="0" ref="J151:J159">ROUND(I151*H151,2)</f>
        <v>1150</v>
      </c>
      <c r="K151" s="200"/>
      <c r="L151" s="36"/>
      <c r="M151" s="201" t="s">
        <v>1</v>
      </c>
      <c r="N151" s="202" t="s">
        <v>41</v>
      </c>
      <c r="O151" s="203">
        <v>0</v>
      </c>
      <c r="P151" s="203">
        <f aca="true" t="shared" si="1" ref="P151:P159">O151*H151</f>
        <v>0</v>
      </c>
      <c r="Q151" s="203">
        <v>0</v>
      </c>
      <c r="R151" s="203">
        <f aca="true" t="shared" si="2" ref="R151:R159">Q151*H151</f>
        <v>0</v>
      </c>
      <c r="S151" s="203">
        <v>0</v>
      </c>
      <c r="T151" s="204">
        <f aca="true" t="shared" si="3" ref="T151:T159"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5" t="s">
        <v>173</v>
      </c>
      <c r="AT151" s="205" t="s">
        <v>169</v>
      </c>
      <c r="AU151" s="205" t="s">
        <v>6</v>
      </c>
      <c r="AY151" s="17" t="s">
        <v>166</v>
      </c>
      <c r="BE151" s="206">
        <f aca="true" t="shared" si="4" ref="BE151:BE159">IF(N151="základní",J151,0)</f>
        <v>1150</v>
      </c>
      <c r="BF151" s="206">
        <f aca="true" t="shared" si="5" ref="BF151:BF159">IF(N151="snížená",J151,0)</f>
        <v>0</v>
      </c>
      <c r="BG151" s="206">
        <f aca="true" t="shared" si="6" ref="BG151:BG159">IF(N151="zákl. přenesená",J151,0)</f>
        <v>0</v>
      </c>
      <c r="BH151" s="206">
        <f aca="true" t="shared" si="7" ref="BH151:BH159">IF(N151="sníž. přenesená",J151,0)</f>
        <v>0</v>
      </c>
      <c r="BI151" s="206">
        <f aca="true" t="shared" si="8" ref="BI151:BI159">IF(N151="nulová",J151,0)</f>
        <v>0</v>
      </c>
      <c r="BJ151" s="17" t="s">
        <v>6</v>
      </c>
      <c r="BK151" s="206">
        <f aca="true" t="shared" si="9" ref="BK151:BK159">ROUND(I151*H151,2)</f>
        <v>1150</v>
      </c>
      <c r="BL151" s="17" t="s">
        <v>173</v>
      </c>
      <c r="BM151" s="205" t="s">
        <v>1397</v>
      </c>
    </row>
    <row r="152" spans="1:65" s="2" customFormat="1" ht="16.5" customHeight="1">
      <c r="A152" s="31"/>
      <c r="B152" s="32"/>
      <c r="C152" s="194" t="s">
        <v>215</v>
      </c>
      <c r="D152" s="194" t="s">
        <v>169</v>
      </c>
      <c r="E152" s="195" t="s">
        <v>1398</v>
      </c>
      <c r="F152" s="196" t="s">
        <v>1399</v>
      </c>
      <c r="G152" s="197" t="s">
        <v>1396</v>
      </c>
      <c r="H152" s="198">
        <v>1</v>
      </c>
      <c r="I152" s="199">
        <v>575</v>
      </c>
      <c r="J152" s="199">
        <f t="shared" si="0"/>
        <v>575</v>
      </c>
      <c r="K152" s="200"/>
      <c r="L152" s="36"/>
      <c r="M152" s="201" t="s">
        <v>1</v>
      </c>
      <c r="N152" s="202" t="s">
        <v>41</v>
      </c>
      <c r="O152" s="203">
        <v>0</v>
      </c>
      <c r="P152" s="203">
        <f t="shared" si="1"/>
        <v>0</v>
      </c>
      <c r="Q152" s="203">
        <v>0</v>
      </c>
      <c r="R152" s="203">
        <f t="shared" si="2"/>
        <v>0</v>
      </c>
      <c r="S152" s="203">
        <v>0</v>
      </c>
      <c r="T152" s="204">
        <f t="shared" si="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5" t="s">
        <v>173</v>
      </c>
      <c r="AT152" s="205" t="s">
        <v>169</v>
      </c>
      <c r="AU152" s="205" t="s">
        <v>6</v>
      </c>
      <c r="AY152" s="17" t="s">
        <v>166</v>
      </c>
      <c r="BE152" s="206">
        <f t="shared" si="4"/>
        <v>575</v>
      </c>
      <c r="BF152" s="206">
        <f t="shared" si="5"/>
        <v>0</v>
      </c>
      <c r="BG152" s="206">
        <f t="shared" si="6"/>
        <v>0</v>
      </c>
      <c r="BH152" s="206">
        <f t="shared" si="7"/>
        <v>0</v>
      </c>
      <c r="BI152" s="206">
        <f t="shared" si="8"/>
        <v>0</v>
      </c>
      <c r="BJ152" s="17" t="s">
        <v>6</v>
      </c>
      <c r="BK152" s="206">
        <f t="shared" si="9"/>
        <v>575</v>
      </c>
      <c r="BL152" s="17" t="s">
        <v>173</v>
      </c>
      <c r="BM152" s="205" t="s">
        <v>1400</v>
      </c>
    </row>
    <row r="153" spans="1:65" s="2" customFormat="1" ht="16.5" customHeight="1">
      <c r="A153" s="31"/>
      <c r="B153" s="32"/>
      <c r="C153" s="194" t="s">
        <v>220</v>
      </c>
      <c r="D153" s="194" t="s">
        <v>169</v>
      </c>
      <c r="E153" s="195" t="s">
        <v>1401</v>
      </c>
      <c r="F153" s="196" t="s">
        <v>1402</v>
      </c>
      <c r="G153" s="197" t="s">
        <v>860</v>
      </c>
      <c r="H153" s="198">
        <v>1</v>
      </c>
      <c r="I153" s="199">
        <v>575</v>
      </c>
      <c r="J153" s="199">
        <f t="shared" si="0"/>
        <v>575</v>
      </c>
      <c r="K153" s="200"/>
      <c r="L153" s="36"/>
      <c r="M153" s="201" t="s">
        <v>1</v>
      </c>
      <c r="N153" s="202" t="s">
        <v>41</v>
      </c>
      <c r="O153" s="203">
        <v>0</v>
      </c>
      <c r="P153" s="203">
        <f t="shared" si="1"/>
        <v>0</v>
      </c>
      <c r="Q153" s="203">
        <v>0</v>
      </c>
      <c r="R153" s="203">
        <f t="shared" si="2"/>
        <v>0</v>
      </c>
      <c r="S153" s="203">
        <v>0</v>
      </c>
      <c r="T153" s="204">
        <f t="shared" si="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5" t="s">
        <v>173</v>
      </c>
      <c r="AT153" s="205" t="s">
        <v>169</v>
      </c>
      <c r="AU153" s="205" t="s">
        <v>6</v>
      </c>
      <c r="AY153" s="17" t="s">
        <v>166</v>
      </c>
      <c r="BE153" s="206">
        <f t="shared" si="4"/>
        <v>575</v>
      </c>
      <c r="BF153" s="206">
        <f t="shared" si="5"/>
        <v>0</v>
      </c>
      <c r="BG153" s="206">
        <f t="shared" si="6"/>
        <v>0</v>
      </c>
      <c r="BH153" s="206">
        <f t="shared" si="7"/>
        <v>0</v>
      </c>
      <c r="BI153" s="206">
        <f t="shared" si="8"/>
        <v>0</v>
      </c>
      <c r="BJ153" s="17" t="s">
        <v>6</v>
      </c>
      <c r="BK153" s="206">
        <f t="shared" si="9"/>
        <v>575</v>
      </c>
      <c r="BL153" s="17" t="s">
        <v>173</v>
      </c>
      <c r="BM153" s="205" t="s">
        <v>1403</v>
      </c>
    </row>
    <row r="154" spans="1:65" s="2" customFormat="1" ht="16.5" customHeight="1">
      <c r="A154" s="31"/>
      <c r="B154" s="32"/>
      <c r="C154" s="194" t="s">
        <v>192</v>
      </c>
      <c r="D154" s="194" t="s">
        <v>169</v>
      </c>
      <c r="E154" s="195" t="s">
        <v>1404</v>
      </c>
      <c r="F154" s="196" t="s">
        <v>1405</v>
      </c>
      <c r="G154" s="197" t="s">
        <v>1396</v>
      </c>
      <c r="H154" s="198">
        <v>1</v>
      </c>
      <c r="I154" s="199">
        <v>575</v>
      </c>
      <c r="J154" s="199">
        <f t="shared" si="0"/>
        <v>575</v>
      </c>
      <c r="K154" s="200"/>
      <c r="L154" s="36"/>
      <c r="M154" s="201" t="s">
        <v>1</v>
      </c>
      <c r="N154" s="202" t="s">
        <v>41</v>
      </c>
      <c r="O154" s="203">
        <v>0</v>
      </c>
      <c r="P154" s="203">
        <f t="shared" si="1"/>
        <v>0</v>
      </c>
      <c r="Q154" s="203">
        <v>0</v>
      </c>
      <c r="R154" s="203">
        <f t="shared" si="2"/>
        <v>0</v>
      </c>
      <c r="S154" s="203">
        <v>0</v>
      </c>
      <c r="T154" s="204">
        <f t="shared" si="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05" t="s">
        <v>173</v>
      </c>
      <c r="AT154" s="205" t="s">
        <v>169</v>
      </c>
      <c r="AU154" s="205" t="s">
        <v>6</v>
      </c>
      <c r="AY154" s="17" t="s">
        <v>166</v>
      </c>
      <c r="BE154" s="206">
        <f t="shared" si="4"/>
        <v>575</v>
      </c>
      <c r="BF154" s="206">
        <f t="shared" si="5"/>
        <v>0</v>
      </c>
      <c r="BG154" s="206">
        <f t="shared" si="6"/>
        <v>0</v>
      </c>
      <c r="BH154" s="206">
        <f t="shared" si="7"/>
        <v>0</v>
      </c>
      <c r="BI154" s="206">
        <f t="shared" si="8"/>
        <v>0</v>
      </c>
      <c r="BJ154" s="17" t="s">
        <v>6</v>
      </c>
      <c r="BK154" s="206">
        <f t="shared" si="9"/>
        <v>575</v>
      </c>
      <c r="BL154" s="17" t="s">
        <v>173</v>
      </c>
      <c r="BM154" s="205" t="s">
        <v>1406</v>
      </c>
    </row>
    <row r="155" spans="1:65" s="2" customFormat="1" ht="16.5" customHeight="1">
      <c r="A155" s="31"/>
      <c r="B155" s="32"/>
      <c r="C155" s="194" t="s">
        <v>234</v>
      </c>
      <c r="D155" s="194" t="s">
        <v>169</v>
      </c>
      <c r="E155" s="195" t="s">
        <v>1407</v>
      </c>
      <c r="F155" s="196" t="s">
        <v>1408</v>
      </c>
      <c r="G155" s="197" t="s">
        <v>716</v>
      </c>
      <c r="H155" s="198">
        <v>3</v>
      </c>
      <c r="I155" s="199">
        <v>575</v>
      </c>
      <c r="J155" s="199">
        <f t="shared" si="0"/>
        <v>1725</v>
      </c>
      <c r="K155" s="200"/>
      <c r="L155" s="36"/>
      <c r="M155" s="201" t="s">
        <v>1</v>
      </c>
      <c r="N155" s="202" t="s">
        <v>41</v>
      </c>
      <c r="O155" s="203">
        <v>0</v>
      </c>
      <c r="P155" s="203">
        <f t="shared" si="1"/>
        <v>0</v>
      </c>
      <c r="Q155" s="203">
        <v>0</v>
      </c>
      <c r="R155" s="203">
        <f t="shared" si="2"/>
        <v>0</v>
      </c>
      <c r="S155" s="203">
        <v>0</v>
      </c>
      <c r="T155" s="204">
        <f t="shared" si="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5" t="s">
        <v>173</v>
      </c>
      <c r="AT155" s="205" t="s">
        <v>169</v>
      </c>
      <c r="AU155" s="205" t="s">
        <v>6</v>
      </c>
      <c r="AY155" s="17" t="s">
        <v>166</v>
      </c>
      <c r="BE155" s="206">
        <f t="shared" si="4"/>
        <v>1725</v>
      </c>
      <c r="BF155" s="206">
        <f t="shared" si="5"/>
        <v>0</v>
      </c>
      <c r="BG155" s="206">
        <f t="shared" si="6"/>
        <v>0</v>
      </c>
      <c r="BH155" s="206">
        <f t="shared" si="7"/>
        <v>0</v>
      </c>
      <c r="BI155" s="206">
        <f t="shared" si="8"/>
        <v>0</v>
      </c>
      <c r="BJ155" s="17" t="s">
        <v>6</v>
      </c>
      <c r="BK155" s="206">
        <f t="shared" si="9"/>
        <v>1725</v>
      </c>
      <c r="BL155" s="17" t="s">
        <v>173</v>
      </c>
      <c r="BM155" s="205" t="s">
        <v>1409</v>
      </c>
    </row>
    <row r="156" spans="1:65" s="2" customFormat="1" ht="16.5" customHeight="1">
      <c r="A156" s="31"/>
      <c r="B156" s="32"/>
      <c r="C156" s="194" t="s">
        <v>238</v>
      </c>
      <c r="D156" s="194" t="s">
        <v>169</v>
      </c>
      <c r="E156" s="195" t="s">
        <v>1410</v>
      </c>
      <c r="F156" s="196" t="s">
        <v>1411</v>
      </c>
      <c r="G156" s="197" t="s">
        <v>860</v>
      </c>
      <c r="H156" s="198">
        <v>1</v>
      </c>
      <c r="I156" s="199">
        <v>53</v>
      </c>
      <c r="J156" s="199">
        <f t="shared" si="0"/>
        <v>53</v>
      </c>
      <c r="K156" s="200"/>
      <c r="L156" s="36"/>
      <c r="M156" s="201" t="s">
        <v>1</v>
      </c>
      <c r="N156" s="202" t="s">
        <v>41</v>
      </c>
      <c r="O156" s="203">
        <v>0</v>
      </c>
      <c r="P156" s="203">
        <f t="shared" si="1"/>
        <v>0</v>
      </c>
      <c r="Q156" s="203">
        <v>0</v>
      </c>
      <c r="R156" s="203">
        <f t="shared" si="2"/>
        <v>0</v>
      </c>
      <c r="S156" s="203">
        <v>0</v>
      </c>
      <c r="T156" s="204">
        <f t="shared" si="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05" t="s">
        <v>173</v>
      </c>
      <c r="AT156" s="205" t="s">
        <v>169</v>
      </c>
      <c r="AU156" s="205" t="s">
        <v>6</v>
      </c>
      <c r="AY156" s="17" t="s">
        <v>166</v>
      </c>
      <c r="BE156" s="206">
        <f t="shared" si="4"/>
        <v>53</v>
      </c>
      <c r="BF156" s="206">
        <f t="shared" si="5"/>
        <v>0</v>
      </c>
      <c r="BG156" s="206">
        <f t="shared" si="6"/>
        <v>0</v>
      </c>
      <c r="BH156" s="206">
        <f t="shared" si="7"/>
        <v>0</v>
      </c>
      <c r="BI156" s="206">
        <f t="shared" si="8"/>
        <v>0</v>
      </c>
      <c r="BJ156" s="17" t="s">
        <v>6</v>
      </c>
      <c r="BK156" s="206">
        <f t="shared" si="9"/>
        <v>53</v>
      </c>
      <c r="BL156" s="17" t="s">
        <v>173</v>
      </c>
      <c r="BM156" s="205" t="s">
        <v>1412</v>
      </c>
    </row>
    <row r="157" spans="1:65" s="2" customFormat="1" ht="16.5" customHeight="1">
      <c r="A157" s="31"/>
      <c r="B157" s="32"/>
      <c r="C157" s="194" t="s">
        <v>242</v>
      </c>
      <c r="D157" s="194" t="s">
        <v>169</v>
      </c>
      <c r="E157" s="195" t="s">
        <v>1413</v>
      </c>
      <c r="F157" s="196" t="s">
        <v>1414</v>
      </c>
      <c r="G157" s="197" t="s">
        <v>860</v>
      </c>
      <c r="H157" s="198">
        <v>1</v>
      </c>
      <c r="I157" s="199">
        <v>575</v>
      </c>
      <c r="J157" s="199">
        <f t="shared" si="0"/>
        <v>575</v>
      </c>
      <c r="K157" s="200"/>
      <c r="L157" s="36"/>
      <c r="M157" s="201" t="s">
        <v>1</v>
      </c>
      <c r="N157" s="202" t="s">
        <v>41</v>
      </c>
      <c r="O157" s="203">
        <v>0</v>
      </c>
      <c r="P157" s="203">
        <f t="shared" si="1"/>
        <v>0</v>
      </c>
      <c r="Q157" s="203">
        <v>0</v>
      </c>
      <c r="R157" s="203">
        <f t="shared" si="2"/>
        <v>0</v>
      </c>
      <c r="S157" s="203">
        <v>0</v>
      </c>
      <c r="T157" s="204">
        <f t="shared" si="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05" t="s">
        <v>173</v>
      </c>
      <c r="AT157" s="205" t="s">
        <v>169</v>
      </c>
      <c r="AU157" s="205" t="s">
        <v>6</v>
      </c>
      <c r="AY157" s="17" t="s">
        <v>166</v>
      </c>
      <c r="BE157" s="206">
        <f t="shared" si="4"/>
        <v>575</v>
      </c>
      <c r="BF157" s="206">
        <f t="shared" si="5"/>
        <v>0</v>
      </c>
      <c r="BG157" s="206">
        <f t="shared" si="6"/>
        <v>0</v>
      </c>
      <c r="BH157" s="206">
        <f t="shared" si="7"/>
        <v>0</v>
      </c>
      <c r="BI157" s="206">
        <f t="shared" si="8"/>
        <v>0</v>
      </c>
      <c r="BJ157" s="17" t="s">
        <v>6</v>
      </c>
      <c r="BK157" s="206">
        <f t="shared" si="9"/>
        <v>575</v>
      </c>
      <c r="BL157" s="17" t="s">
        <v>173</v>
      </c>
      <c r="BM157" s="205" t="s">
        <v>1415</v>
      </c>
    </row>
    <row r="158" spans="1:65" s="2" customFormat="1" ht="16.5" customHeight="1">
      <c r="A158" s="31"/>
      <c r="B158" s="32"/>
      <c r="C158" s="194" t="s">
        <v>246</v>
      </c>
      <c r="D158" s="194" t="s">
        <v>169</v>
      </c>
      <c r="E158" s="195" t="s">
        <v>1416</v>
      </c>
      <c r="F158" s="196" t="s">
        <v>1417</v>
      </c>
      <c r="G158" s="197" t="s">
        <v>1396</v>
      </c>
      <c r="H158" s="198">
        <v>1</v>
      </c>
      <c r="I158" s="199">
        <v>575</v>
      </c>
      <c r="J158" s="199">
        <f t="shared" si="0"/>
        <v>575</v>
      </c>
      <c r="K158" s="200"/>
      <c r="L158" s="36"/>
      <c r="M158" s="201" t="s">
        <v>1</v>
      </c>
      <c r="N158" s="202" t="s">
        <v>41</v>
      </c>
      <c r="O158" s="203">
        <v>0</v>
      </c>
      <c r="P158" s="203">
        <f t="shared" si="1"/>
        <v>0</v>
      </c>
      <c r="Q158" s="203">
        <v>0</v>
      </c>
      <c r="R158" s="203">
        <f t="shared" si="2"/>
        <v>0</v>
      </c>
      <c r="S158" s="203">
        <v>0</v>
      </c>
      <c r="T158" s="204">
        <f t="shared" si="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05" t="s">
        <v>173</v>
      </c>
      <c r="AT158" s="205" t="s">
        <v>169</v>
      </c>
      <c r="AU158" s="205" t="s">
        <v>6</v>
      </c>
      <c r="AY158" s="17" t="s">
        <v>166</v>
      </c>
      <c r="BE158" s="206">
        <f t="shared" si="4"/>
        <v>575</v>
      </c>
      <c r="BF158" s="206">
        <f t="shared" si="5"/>
        <v>0</v>
      </c>
      <c r="BG158" s="206">
        <f t="shared" si="6"/>
        <v>0</v>
      </c>
      <c r="BH158" s="206">
        <f t="shared" si="7"/>
        <v>0</v>
      </c>
      <c r="BI158" s="206">
        <f t="shared" si="8"/>
        <v>0</v>
      </c>
      <c r="BJ158" s="17" t="s">
        <v>6</v>
      </c>
      <c r="BK158" s="206">
        <f t="shared" si="9"/>
        <v>575</v>
      </c>
      <c r="BL158" s="17" t="s">
        <v>173</v>
      </c>
      <c r="BM158" s="205" t="s">
        <v>1418</v>
      </c>
    </row>
    <row r="159" spans="1:65" s="2" customFormat="1" ht="16.5" customHeight="1">
      <c r="A159" s="31"/>
      <c r="B159" s="32"/>
      <c r="C159" s="194" t="s">
        <v>252</v>
      </c>
      <c r="D159" s="194" t="s">
        <v>169</v>
      </c>
      <c r="E159" s="195" t="s">
        <v>1419</v>
      </c>
      <c r="F159" s="196" t="s">
        <v>1420</v>
      </c>
      <c r="G159" s="197" t="s">
        <v>860</v>
      </c>
      <c r="H159" s="198">
        <v>1</v>
      </c>
      <c r="I159" s="199">
        <v>1725</v>
      </c>
      <c r="J159" s="199">
        <f t="shared" si="0"/>
        <v>1725</v>
      </c>
      <c r="K159" s="200"/>
      <c r="L159" s="36"/>
      <c r="M159" s="247" t="s">
        <v>1</v>
      </c>
      <c r="N159" s="248" t="s">
        <v>41</v>
      </c>
      <c r="O159" s="249">
        <v>0</v>
      </c>
      <c r="P159" s="249">
        <f t="shared" si="1"/>
        <v>0</v>
      </c>
      <c r="Q159" s="249">
        <v>0</v>
      </c>
      <c r="R159" s="249">
        <f t="shared" si="2"/>
        <v>0</v>
      </c>
      <c r="S159" s="249">
        <v>0</v>
      </c>
      <c r="T159" s="250">
        <f t="shared" si="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05" t="s">
        <v>173</v>
      </c>
      <c r="AT159" s="205" t="s">
        <v>169</v>
      </c>
      <c r="AU159" s="205" t="s">
        <v>6</v>
      </c>
      <c r="AY159" s="17" t="s">
        <v>166</v>
      </c>
      <c r="BE159" s="206">
        <f t="shared" si="4"/>
        <v>1725</v>
      </c>
      <c r="BF159" s="206">
        <f t="shared" si="5"/>
        <v>0</v>
      </c>
      <c r="BG159" s="206">
        <f t="shared" si="6"/>
        <v>0</v>
      </c>
      <c r="BH159" s="206">
        <f t="shared" si="7"/>
        <v>0</v>
      </c>
      <c r="BI159" s="206">
        <f t="shared" si="8"/>
        <v>0</v>
      </c>
      <c r="BJ159" s="17" t="s">
        <v>6</v>
      </c>
      <c r="BK159" s="206">
        <f t="shared" si="9"/>
        <v>1725</v>
      </c>
      <c r="BL159" s="17" t="s">
        <v>173</v>
      </c>
      <c r="BM159" s="205" t="s">
        <v>1421</v>
      </c>
    </row>
    <row r="160" spans="1:31" s="2" customFormat="1" ht="6.95" customHeight="1">
      <c r="A160" s="31"/>
      <c r="B160" s="51"/>
      <c r="C160" s="52"/>
      <c r="D160" s="52"/>
      <c r="E160" s="52"/>
      <c r="F160" s="52"/>
      <c r="G160" s="52"/>
      <c r="H160" s="52"/>
      <c r="I160" s="52"/>
      <c r="J160" s="52"/>
      <c r="K160" s="52"/>
      <c r="L160" s="36"/>
      <c r="M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</row>
  </sheetData>
  <sheetProtection algorithmName="SHA-512" hashValue="WpKfV1GI2zUDmERCclMMeDENLBYcxpzdfPhArWtHgi4nT7gsI1EPmE7uTlR7FQS9wwXRincSPNRUX+6YAcSapg==" saltValue="9L3IjiPZOROYFh0rpWcr6h6HdSkQYAe7jZl54597JEPgptQwHbEt/eKDvanduwUlFVfV20T7Xt5Avqs0pyxb8Q==" spinCount="100000" sheet="1" objects="1" scenarios="1" formatColumns="0" formatRows="0" autoFilter="0"/>
  <autoFilter ref="C126:K159"/>
  <mergeCells count="11">
    <mergeCell ref="L2:V2"/>
    <mergeCell ref="E87:H87"/>
    <mergeCell ref="E89:H89"/>
    <mergeCell ref="E115:H115"/>
    <mergeCell ref="E117:H117"/>
    <mergeCell ref="E119:H119"/>
    <mergeCell ref="E7:H7"/>
    <mergeCell ref="E9:H9"/>
    <mergeCell ref="E11:H11"/>
    <mergeCell ref="E29:H29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</dc:creator>
  <cp:keywords/>
  <dc:description/>
  <cp:lastModifiedBy>Tina Batková</cp:lastModifiedBy>
  <dcterms:created xsi:type="dcterms:W3CDTF">2021-03-30T05:07:43Z</dcterms:created>
  <dcterms:modified xsi:type="dcterms:W3CDTF">2021-04-13T10:59:37Z</dcterms:modified>
  <cp:category/>
  <cp:version/>
  <cp:contentType/>
  <cp:contentStatus/>
</cp:coreProperties>
</file>