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89611\Documents\Dokumenty Ilona\AKCE KV\Budova D (č.60)\2021 - HAVÁRIE OBKLADŮ\PD+RO+VV\"/>
    </mc:Choice>
  </mc:AlternateContent>
  <bookViews>
    <workbookView xWindow="0" yWindow="0" windowWidth="18990" windowHeight="9570"/>
  </bookViews>
  <sheets>
    <sheet name="Rekapitulace zakázky" sheetId="1" r:id="rId1"/>
    <sheet name="210309 - KKN a.s.-pavilon..." sheetId="2" r:id="rId2"/>
  </sheets>
  <definedNames>
    <definedName name="_xlnm._FilterDatabase" localSheetId="1" hidden="1">'210309 - KKN a.s.-pavilon...'!$C$207:$K$628</definedName>
    <definedName name="_xlnm.Print_Titles" localSheetId="1">'210309 - KKN a.s.-pavilon...'!$207:$207</definedName>
    <definedName name="_xlnm.Print_Titles" localSheetId="0">'Rekapitulace zakázky'!$92:$92</definedName>
    <definedName name="_xlnm.Print_Area" localSheetId="1">'210309 - KKN a.s.-pavilon...'!$C$4:$J$37,'210309 - KKN a.s.-pavilon...'!$C$50:$J$76,'210309 - KKN a.s.-pavilon...'!$C$197:$K$628</definedName>
    <definedName name="_xlnm.Print_Area" localSheetId="0">'Rekapitulace zakázky'!$D$4:$AO$76,'Rekapitulace zakázky'!$C$82:$AQ$103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T540" i="2" s="1"/>
  <c r="R541" i="2"/>
  <c r="R540" i="2" s="1"/>
  <c r="P541" i="2"/>
  <c r="P540" i="2" s="1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T513" i="2" s="1"/>
  <c r="R514" i="2"/>
  <c r="R513" i="2" s="1"/>
  <c r="P514" i="2"/>
  <c r="P513" i="2" s="1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T504" i="2"/>
  <c r="R505" i="2"/>
  <c r="R504" i="2"/>
  <c r="P505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T497" i="2" s="1"/>
  <c r="R498" i="2"/>
  <c r="R497" i="2" s="1"/>
  <c r="P498" i="2"/>
  <c r="P497" i="2" s="1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T488" i="2"/>
  <c r="R489" i="2"/>
  <c r="R488" i="2"/>
  <c r="P489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T481" i="2" s="1"/>
  <c r="R482" i="2"/>
  <c r="R481" i="2" s="1"/>
  <c r="P482" i="2"/>
  <c r="P481" i="2" s="1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T472" i="2"/>
  <c r="R473" i="2"/>
  <c r="R472" i="2"/>
  <c r="P473" i="2"/>
  <c r="P472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T463" i="2"/>
  <c r="R464" i="2"/>
  <c r="R463" i="2"/>
  <c r="P464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T454" i="2" s="1"/>
  <c r="R455" i="2"/>
  <c r="R454" i="2" s="1"/>
  <c r="P455" i="2"/>
  <c r="P454" i="2" s="1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T447" i="2"/>
  <c r="R448" i="2"/>
  <c r="R447" i="2"/>
  <c r="P448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T438" i="2" s="1"/>
  <c r="R439" i="2"/>
  <c r="R438" i="2" s="1"/>
  <c r="P439" i="2"/>
  <c r="P438" i="2" s="1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T429" i="2" s="1"/>
  <c r="R430" i="2"/>
  <c r="R429" i="2" s="1"/>
  <c r="P430" i="2"/>
  <c r="P429" i="2" s="1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T420" i="2"/>
  <c r="R421" i="2"/>
  <c r="R420" i="2"/>
  <c r="P421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T413" i="2" s="1"/>
  <c r="R414" i="2"/>
  <c r="R413" i="2" s="1"/>
  <c r="P414" i="2"/>
  <c r="P413" i="2" s="1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T404" i="2"/>
  <c r="R405" i="2"/>
  <c r="R404" i="2"/>
  <c r="P405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T397" i="2" s="1"/>
  <c r="R398" i="2"/>
  <c r="R397" i="2" s="1"/>
  <c r="P398" i="2"/>
  <c r="P397" i="2" s="1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T388" i="2"/>
  <c r="R389" i="2"/>
  <c r="R388" i="2"/>
  <c r="P389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T381" i="2" s="1"/>
  <c r="R382" i="2"/>
  <c r="R381" i="2" s="1"/>
  <c r="P382" i="2"/>
  <c r="P381" i="2" s="1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T372" i="2"/>
  <c r="R373" i="2"/>
  <c r="R372" i="2"/>
  <c r="P373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T365" i="2" s="1"/>
  <c r="R366" i="2"/>
  <c r="R365" i="2" s="1"/>
  <c r="P366" i="2"/>
  <c r="P365" i="2" s="1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T356" i="2"/>
  <c r="R357" i="2"/>
  <c r="R356" i="2"/>
  <c r="P357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T334" i="2"/>
  <c r="R335" i="2"/>
  <c r="R334" i="2"/>
  <c r="P335" i="2"/>
  <c r="P334" i="2"/>
  <c r="BI333" i="2"/>
  <c r="BH333" i="2"/>
  <c r="BG333" i="2"/>
  <c r="BF333" i="2"/>
  <c r="T333" i="2"/>
  <c r="T332" i="2"/>
  <c r="R333" i="2"/>
  <c r="R332" i="2"/>
  <c r="P333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T310" i="2"/>
  <c r="R311" i="2"/>
  <c r="R310" i="2"/>
  <c r="P311" i="2"/>
  <c r="P310" i="2"/>
  <c r="BI309" i="2"/>
  <c r="BH309" i="2"/>
  <c r="BG309" i="2"/>
  <c r="BF309" i="2"/>
  <c r="T309" i="2"/>
  <c r="T308" i="2"/>
  <c r="R309" i="2"/>
  <c r="R308" i="2"/>
  <c r="P309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T291" i="2"/>
  <c r="R292" i="2"/>
  <c r="R291" i="2"/>
  <c r="P292" i="2"/>
  <c r="P291" i="2"/>
  <c r="BI290" i="2"/>
  <c r="BH290" i="2"/>
  <c r="BG290" i="2"/>
  <c r="BF290" i="2"/>
  <c r="T290" i="2"/>
  <c r="T289" i="2"/>
  <c r="R290" i="2"/>
  <c r="R289" i="2"/>
  <c r="P290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T274" i="2" s="1"/>
  <c r="R275" i="2"/>
  <c r="R274" i="2" s="1"/>
  <c r="P275" i="2"/>
  <c r="P274" i="2" s="1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T256" i="2"/>
  <c r="R257" i="2"/>
  <c r="R256" i="2"/>
  <c r="P257" i="2"/>
  <c r="P256" i="2"/>
  <c r="BI255" i="2"/>
  <c r="BH255" i="2"/>
  <c r="BG255" i="2"/>
  <c r="BF255" i="2"/>
  <c r="T255" i="2"/>
  <c r="T254" i="2"/>
  <c r="R255" i="2"/>
  <c r="R254" i="2"/>
  <c r="P255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T240" i="2"/>
  <c r="R241" i="2"/>
  <c r="R240" i="2"/>
  <c r="P241" i="2"/>
  <c r="P240" i="2"/>
  <c r="BI239" i="2"/>
  <c r="BH239" i="2"/>
  <c r="BG239" i="2"/>
  <c r="BF239" i="2"/>
  <c r="T239" i="2"/>
  <c r="T238" i="2"/>
  <c r="R239" i="2"/>
  <c r="R238" i="2"/>
  <c r="P239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T216" i="2"/>
  <c r="R217" i="2"/>
  <c r="R216" i="2"/>
  <c r="P217" i="2"/>
  <c r="P216" i="2"/>
  <c r="BI215" i="2"/>
  <c r="BH215" i="2"/>
  <c r="BG215" i="2"/>
  <c r="BF215" i="2"/>
  <c r="T215" i="2"/>
  <c r="T214" i="2"/>
  <c r="R215" i="2"/>
  <c r="R214" i="2"/>
  <c r="P215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J205" i="2"/>
  <c r="J204" i="2"/>
  <c r="F204" i="2"/>
  <c r="F202" i="2"/>
  <c r="E200" i="2"/>
  <c r="J90" i="2"/>
  <c r="J89" i="2"/>
  <c r="F89" i="2"/>
  <c r="F87" i="2"/>
  <c r="E85" i="2"/>
  <c r="J16" i="2"/>
  <c r="E16" i="2"/>
  <c r="F205" i="2"/>
  <c r="J15" i="2"/>
  <c r="J10" i="2"/>
  <c r="J87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610" i="2"/>
  <c r="J597" i="2"/>
  <c r="BK592" i="2"/>
  <c r="BK590" i="2"/>
  <c r="J589" i="2"/>
  <c r="J588" i="2"/>
  <c r="J586" i="2"/>
  <c r="J584" i="2"/>
  <c r="BK582" i="2"/>
  <c r="J581" i="2"/>
  <c r="J580" i="2"/>
  <c r="BK545" i="2"/>
  <c r="BK543" i="2"/>
  <c r="BK539" i="2"/>
  <c r="BK537" i="2"/>
  <c r="BK536" i="2"/>
  <c r="BK535" i="2"/>
  <c r="BK533" i="2"/>
  <c r="J533" i="2"/>
  <c r="BK531" i="2"/>
  <c r="BK529" i="2"/>
  <c r="J524" i="2"/>
  <c r="J520" i="2"/>
  <c r="BK517" i="2"/>
  <c r="BK514" i="2"/>
  <c r="J511" i="2"/>
  <c r="J507" i="2"/>
  <c r="BK505" i="2"/>
  <c r="J503" i="2"/>
  <c r="J502" i="2"/>
  <c r="BK501" i="2"/>
  <c r="BK496" i="2"/>
  <c r="BK495" i="2"/>
  <c r="J493" i="2"/>
  <c r="BK492" i="2"/>
  <c r="BK489" i="2"/>
  <c r="J485" i="2"/>
  <c r="BK482" i="2"/>
  <c r="J480" i="2"/>
  <c r="J479" i="2"/>
  <c r="J476" i="2"/>
  <c r="BK469" i="2"/>
  <c r="BK468" i="2"/>
  <c r="BK467" i="2"/>
  <c r="J462" i="2"/>
  <c r="J461" i="2"/>
  <c r="BK459" i="2"/>
  <c r="BK458" i="2"/>
  <c r="J457" i="2"/>
  <c r="J455" i="2"/>
  <c r="J453" i="2"/>
  <c r="BK452" i="2"/>
  <c r="BK451" i="2"/>
  <c r="BK446" i="2"/>
  <c r="BK443" i="2"/>
  <c r="BK442" i="2"/>
  <c r="J439" i="2"/>
  <c r="J437" i="2"/>
  <c r="BK435" i="2"/>
  <c r="J433" i="2"/>
  <c r="BK425" i="2"/>
  <c r="J424" i="2"/>
  <c r="BK423" i="2"/>
  <c r="BK421" i="2"/>
  <c r="BK419" i="2"/>
  <c r="J419" i="2"/>
  <c r="BK418" i="2"/>
  <c r="J418" i="2"/>
  <c r="J417" i="2"/>
  <c r="J408" i="2"/>
  <c r="BK402" i="2"/>
  <c r="BK395" i="2"/>
  <c r="J391" i="2"/>
  <c r="BK382" i="2"/>
  <c r="BK380" i="2"/>
  <c r="J375" i="2"/>
  <c r="BK373" i="2"/>
  <c r="J370" i="2"/>
  <c r="J369" i="2"/>
  <c r="J364" i="2"/>
  <c r="BK363" i="2"/>
  <c r="J360" i="2"/>
  <c r="BK359" i="2"/>
  <c r="BK353" i="2"/>
  <c r="J350" i="2"/>
  <c r="BK348" i="2"/>
  <c r="J347" i="2"/>
  <c r="BK341" i="2"/>
  <c r="J331" i="2"/>
  <c r="J330" i="2"/>
  <c r="BK329" i="2"/>
  <c r="J326" i="2"/>
  <c r="J324" i="2"/>
  <c r="BK323" i="2"/>
  <c r="BK322" i="2"/>
  <c r="J321" i="2"/>
  <c r="J320" i="2"/>
  <c r="J319" i="2"/>
  <c r="BK317" i="2"/>
  <c r="BK315" i="2"/>
  <c r="BK314" i="2"/>
  <c r="BK313" i="2"/>
  <c r="BK306" i="2"/>
  <c r="J298" i="2"/>
  <c r="BK295" i="2"/>
  <c r="J294" i="2"/>
  <c r="BK292" i="2"/>
  <c r="BK290" i="2"/>
  <c r="BK287" i="2"/>
  <c r="J286" i="2"/>
  <c r="J283" i="2"/>
  <c r="BK281" i="2"/>
  <c r="BK280" i="2"/>
  <c r="BK279" i="2"/>
  <c r="J278" i="2"/>
  <c r="J277" i="2"/>
  <c r="BK275" i="2"/>
  <c r="J270" i="2"/>
  <c r="BK269" i="2"/>
  <c r="J267" i="2"/>
  <c r="J257" i="2"/>
  <c r="J255" i="2"/>
  <c r="BK253" i="2"/>
  <c r="BK251" i="2"/>
  <c r="BK244" i="2"/>
  <c r="BK243" i="2"/>
  <c r="J239" i="2"/>
  <c r="J237" i="2"/>
  <c r="BK236" i="2"/>
  <c r="BK235" i="2"/>
  <c r="BK227" i="2"/>
  <c r="BK226" i="2"/>
  <c r="J225" i="2"/>
  <c r="J223" i="2"/>
  <c r="BK221" i="2"/>
  <c r="BK217" i="2"/>
  <c r="BK215" i="2"/>
  <c r="J212" i="2"/>
  <c r="BK614" i="2"/>
  <c r="J612" i="2"/>
  <c r="J606" i="2"/>
  <c r="J604" i="2"/>
  <c r="J602" i="2"/>
  <c r="BK599" i="2"/>
  <c r="BK597" i="2"/>
  <c r="J590" i="2"/>
  <c r="BK547" i="2"/>
  <c r="J546" i="2"/>
  <c r="J545" i="2"/>
  <c r="BK541" i="2"/>
  <c r="J537" i="2"/>
  <c r="J531" i="2"/>
  <c r="J528" i="2"/>
  <c r="BK526" i="2"/>
  <c r="BK524" i="2"/>
  <c r="BK509" i="2"/>
  <c r="J508" i="2"/>
  <c r="BK507" i="2"/>
  <c r="BK502" i="2"/>
  <c r="J501" i="2"/>
  <c r="BK498" i="2"/>
  <c r="J495" i="2"/>
  <c r="BK491" i="2"/>
  <c r="J486" i="2"/>
  <c r="BK485" i="2"/>
  <c r="BK480" i="2"/>
  <c r="BK476" i="2"/>
  <c r="BK475" i="2"/>
  <c r="J464" i="2"/>
  <c r="BK462" i="2"/>
  <c r="BK461" i="2"/>
  <c r="BK455" i="2"/>
  <c r="BK453" i="2"/>
  <c r="J448" i="2"/>
  <c r="J446" i="2"/>
  <c r="BK445" i="2"/>
  <c r="BK441" i="2"/>
  <c r="BK434" i="2"/>
  <c r="BK433" i="2"/>
  <c r="J428" i="2"/>
  <c r="BK427" i="2"/>
  <c r="BK424" i="2"/>
  <c r="BK412" i="2"/>
  <c r="BK409" i="2"/>
  <c r="BK407" i="2"/>
  <c r="J405" i="2"/>
  <c r="BK403" i="2"/>
  <c r="BK398" i="2"/>
  <c r="BK396" i="2"/>
  <c r="BK393" i="2"/>
  <c r="BK392" i="2"/>
  <c r="BK389" i="2"/>
  <c r="BK387" i="2"/>
  <c r="BK385" i="2"/>
  <c r="J382" i="2"/>
  <c r="J380" i="2"/>
  <c r="BK379" i="2"/>
  <c r="BK377" i="2"/>
  <c r="BK369" i="2"/>
  <c r="BK360" i="2"/>
  <c r="BK357" i="2"/>
  <c r="J355" i="2"/>
  <c r="BK354" i="2"/>
  <c r="J353" i="2"/>
  <c r="BK350" i="2"/>
  <c r="J348" i="2"/>
  <c r="BK347" i="2"/>
  <c r="J346" i="2"/>
  <c r="BK343" i="2"/>
  <c r="J339" i="2"/>
  <c r="J338" i="2"/>
  <c r="J337" i="2"/>
  <c r="BK335" i="2"/>
  <c r="BK320" i="2"/>
  <c r="J314" i="2"/>
  <c r="J311" i="2"/>
  <c r="J309" i="2"/>
  <c r="BK307" i="2"/>
  <c r="J306" i="2"/>
  <c r="J305" i="2"/>
  <c r="BK302" i="2"/>
  <c r="BK299" i="2"/>
  <c r="J296" i="2"/>
  <c r="J292" i="2"/>
  <c r="J280" i="2"/>
  <c r="J279" i="2"/>
  <c r="BK277" i="2"/>
  <c r="J275" i="2"/>
  <c r="BK272" i="2"/>
  <c r="BK265" i="2"/>
  <c r="J252" i="2"/>
  <c r="J251" i="2"/>
  <c r="BK248" i="2"/>
  <c r="J245" i="2"/>
  <c r="BK239" i="2"/>
  <c r="J232" i="2"/>
  <c r="J230" i="2"/>
  <c r="J229" i="2"/>
  <c r="BK228" i="2"/>
  <c r="J220" i="2"/>
  <c r="BK219" i="2"/>
  <c r="J213" i="2"/>
  <c r="BK212" i="2"/>
  <c r="J211" i="2"/>
  <c r="J610" i="2"/>
  <c r="J608" i="2"/>
  <c r="BK606" i="2"/>
  <c r="BK601" i="2"/>
  <c r="J599" i="2"/>
  <c r="BK589" i="2"/>
  <c r="BK586" i="2"/>
  <c r="BK584" i="2"/>
  <c r="J582" i="2"/>
  <c r="BK581" i="2"/>
  <c r="J549" i="2"/>
  <c r="J547" i="2"/>
  <c r="BK546" i="2"/>
  <c r="J543" i="2"/>
  <c r="J541" i="2"/>
  <c r="J539" i="2"/>
  <c r="J536" i="2"/>
  <c r="J535" i="2"/>
  <c r="J526" i="2"/>
  <c r="BK520" i="2"/>
  <c r="J517" i="2"/>
  <c r="BK512" i="2"/>
  <c r="J509" i="2"/>
  <c r="BK508" i="2"/>
  <c r="BK493" i="2"/>
  <c r="J492" i="2"/>
  <c r="J491" i="2"/>
  <c r="J487" i="2"/>
  <c r="BK486" i="2"/>
  <c r="J482" i="2"/>
  <c r="J477" i="2"/>
  <c r="J473" i="2"/>
  <c r="BK471" i="2"/>
  <c r="J468" i="2"/>
  <c r="J458" i="2"/>
  <c r="BK457" i="2"/>
  <c r="J451" i="2"/>
  <c r="BK448" i="2"/>
  <c r="J443" i="2"/>
  <c r="J442" i="2"/>
  <c r="J441" i="2"/>
  <c r="J434" i="2"/>
  <c r="J430" i="2"/>
  <c r="J427" i="2"/>
  <c r="J425" i="2"/>
  <c r="J423" i="2"/>
  <c r="J421" i="2"/>
  <c r="BK417" i="2"/>
  <c r="J414" i="2"/>
  <c r="J412" i="2"/>
  <c r="BK411" i="2"/>
  <c r="J407" i="2"/>
  <c r="BK405" i="2"/>
  <c r="J402" i="2"/>
  <c r="J401" i="2"/>
  <c r="J389" i="2"/>
  <c r="J387" i="2"/>
  <c r="J386" i="2"/>
  <c r="BK376" i="2"/>
  <c r="BK375" i="2"/>
  <c r="J373" i="2"/>
  <c r="J371" i="2"/>
  <c r="J366" i="2"/>
  <c r="BK364" i="2"/>
  <c r="J363" i="2"/>
  <c r="J361" i="2"/>
  <c r="J359" i="2"/>
  <c r="J357" i="2"/>
  <c r="BK355" i="2"/>
  <c r="BK345" i="2"/>
  <c r="J344" i="2"/>
  <c r="J341" i="2"/>
  <c r="BK337" i="2"/>
  <c r="J335" i="2"/>
  <c r="BK333" i="2"/>
  <c r="BK331" i="2"/>
  <c r="BK330" i="2"/>
  <c r="BK326" i="2"/>
  <c r="J322" i="2"/>
  <c r="BK321" i="2"/>
  <c r="J315" i="2"/>
  <c r="BK311" i="2"/>
  <c r="BK309" i="2"/>
  <c r="J307" i="2"/>
  <c r="J301" i="2"/>
  <c r="BK294" i="2"/>
  <c r="J290" i="2"/>
  <c r="BK288" i="2"/>
  <c r="BK283" i="2"/>
  <c r="J281" i="2"/>
  <c r="BK278" i="2"/>
  <c r="J272" i="2"/>
  <c r="BK270" i="2"/>
  <c r="J269" i="2"/>
  <c r="J268" i="2"/>
  <c r="BK267" i="2"/>
  <c r="BK266" i="2"/>
  <c r="J265" i="2"/>
  <c r="J263" i="2"/>
  <c r="BK261" i="2"/>
  <c r="J260" i="2"/>
  <c r="BK259" i="2"/>
  <c r="BK255" i="2"/>
  <c r="J253" i="2"/>
  <c r="BK252" i="2"/>
  <c r="BK247" i="2"/>
  <c r="BK245" i="2"/>
  <c r="J244" i="2"/>
  <c r="J243" i="2"/>
  <c r="BK241" i="2"/>
  <c r="BK237" i="2"/>
  <c r="J235" i="2"/>
  <c r="BK232" i="2"/>
  <c r="BK230" i="2"/>
  <c r="J226" i="2"/>
  <c r="BK628" i="2"/>
  <c r="J628" i="2"/>
  <c r="BK627" i="2"/>
  <c r="J627" i="2"/>
  <c r="BK618" i="2"/>
  <c r="J618" i="2"/>
  <c r="BK616" i="2"/>
  <c r="J616" i="2"/>
  <c r="J614" i="2"/>
  <c r="BK612" i="2"/>
  <c r="BK608" i="2"/>
  <c r="BK604" i="2"/>
  <c r="BK602" i="2"/>
  <c r="J601" i="2"/>
  <c r="J592" i="2"/>
  <c r="BK588" i="2"/>
  <c r="BK580" i="2"/>
  <c r="BK549" i="2"/>
  <c r="J529" i="2"/>
  <c r="BK528" i="2"/>
  <c r="J514" i="2"/>
  <c r="J512" i="2"/>
  <c r="BK511" i="2"/>
  <c r="J505" i="2"/>
  <c r="BK503" i="2"/>
  <c r="J498" i="2"/>
  <c r="J496" i="2"/>
  <c r="J489" i="2"/>
  <c r="BK487" i="2"/>
  <c r="BK479" i="2"/>
  <c r="BK477" i="2"/>
  <c r="J475" i="2"/>
  <c r="BK473" i="2"/>
  <c r="J471" i="2"/>
  <c r="J469" i="2"/>
  <c r="J467" i="2"/>
  <c r="BK464" i="2"/>
  <c r="J459" i="2"/>
  <c r="J452" i="2"/>
  <c r="J445" i="2"/>
  <c r="BK439" i="2"/>
  <c r="BK437" i="2"/>
  <c r="J435" i="2"/>
  <c r="BK430" i="2"/>
  <c r="BK428" i="2"/>
  <c r="BK414" i="2"/>
  <c r="J411" i="2"/>
  <c r="J409" i="2"/>
  <c r="BK408" i="2"/>
  <c r="J403" i="2"/>
  <c r="BK401" i="2"/>
  <c r="J398" i="2"/>
  <c r="J396" i="2"/>
  <c r="J395" i="2"/>
  <c r="J393" i="2"/>
  <c r="J392" i="2"/>
  <c r="BK391" i="2"/>
  <c r="BK386" i="2"/>
  <c r="J385" i="2"/>
  <c r="J379" i="2"/>
  <c r="J377" i="2"/>
  <c r="J376" i="2"/>
  <c r="BK371" i="2"/>
  <c r="BK370" i="2"/>
  <c r="BK366" i="2"/>
  <c r="BK361" i="2"/>
  <c r="J354" i="2"/>
  <c r="BK346" i="2"/>
  <c r="J345" i="2"/>
  <c r="BK344" i="2"/>
  <c r="J343" i="2"/>
  <c r="BK339" i="2"/>
  <c r="BK338" i="2"/>
  <c r="J333" i="2"/>
  <c r="J329" i="2"/>
  <c r="BK324" i="2"/>
  <c r="J323" i="2"/>
  <c r="BK319" i="2"/>
  <c r="J317" i="2"/>
  <c r="J313" i="2"/>
  <c r="BK305" i="2"/>
  <c r="J302" i="2"/>
  <c r="BK301" i="2"/>
  <c r="J299" i="2"/>
  <c r="BK298" i="2"/>
  <c r="BK296" i="2"/>
  <c r="J295" i="2"/>
  <c r="J288" i="2"/>
  <c r="J287" i="2"/>
  <c r="BK286" i="2"/>
  <c r="BK268" i="2"/>
  <c r="J266" i="2"/>
  <c r="BK263" i="2"/>
  <c r="J261" i="2"/>
  <c r="BK260" i="2"/>
  <c r="J259" i="2"/>
  <c r="BK257" i="2"/>
  <c r="J248" i="2"/>
  <c r="J247" i="2"/>
  <c r="J241" i="2"/>
  <c r="J236" i="2"/>
  <c r="BK229" i="2"/>
  <c r="J228" i="2"/>
  <c r="J227" i="2"/>
  <c r="BK225" i="2"/>
  <c r="BK223" i="2"/>
  <c r="J221" i="2"/>
  <c r="BK220" i="2"/>
  <c r="J219" i="2"/>
  <c r="J217" i="2"/>
  <c r="J215" i="2"/>
  <c r="BK213" i="2"/>
  <c r="BK211" i="2"/>
  <c r="AS94" i="1"/>
  <c r="T210" i="2" l="1"/>
  <c r="P218" i="2"/>
  <c r="R224" i="2"/>
  <c r="R234" i="2"/>
  <c r="T242" i="2"/>
  <c r="P250" i="2"/>
  <c r="R258" i="2"/>
  <c r="T264" i="2"/>
  <c r="T276" i="2"/>
  <c r="T273" i="2" s="1"/>
  <c r="P285" i="2"/>
  <c r="T293" i="2"/>
  <c r="T300" i="2"/>
  <c r="P304" i="2"/>
  <c r="T312" i="2"/>
  <c r="R318" i="2"/>
  <c r="BK328" i="2"/>
  <c r="R336" i="2"/>
  <c r="R342" i="2"/>
  <c r="R352" i="2"/>
  <c r="BK358" i="2"/>
  <c r="J358" i="2" s="1"/>
  <c r="J136" i="2" s="1"/>
  <c r="R368" i="2"/>
  <c r="R374" i="2"/>
  <c r="R474" i="2"/>
  <c r="P210" i="2"/>
  <c r="BK218" i="2"/>
  <c r="J218" i="2"/>
  <c r="J99" i="2" s="1"/>
  <c r="BK224" i="2"/>
  <c r="J224" i="2" s="1"/>
  <c r="J100" i="2" s="1"/>
  <c r="T234" i="2"/>
  <c r="T233" i="2"/>
  <c r="P242" i="2"/>
  <c r="R250" i="2"/>
  <c r="BK264" i="2"/>
  <c r="J264" i="2"/>
  <c r="J111" i="2" s="1"/>
  <c r="P276" i="2"/>
  <c r="P273" i="2" s="1"/>
  <c r="BK285" i="2"/>
  <c r="P293" i="2"/>
  <c r="P300" i="2"/>
  <c r="T304" i="2"/>
  <c r="BK312" i="2"/>
  <c r="J312" i="2" s="1"/>
  <c r="J125" i="2" s="1"/>
  <c r="P318" i="2"/>
  <c r="R328" i="2"/>
  <c r="R327" i="2" s="1"/>
  <c r="BK336" i="2"/>
  <c r="J336" i="2" s="1"/>
  <c r="J131" i="2" s="1"/>
  <c r="T336" i="2"/>
  <c r="T342" i="2"/>
  <c r="P352" i="2"/>
  <c r="P358" i="2"/>
  <c r="BK368" i="2"/>
  <c r="J368" i="2"/>
  <c r="J139" i="2" s="1"/>
  <c r="T368" i="2"/>
  <c r="P374" i="2"/>
  <c r="BK384" i="2"/>
  <c r="J384" i="2" s="1"/>
  <c r="J144" i="2" s="1"/>
  <c r="R384" i="2"/>
  <c r="T390" i="2"/>
  <c r="BK400" i="2"/>
  <c r="R400" i="2"/>
  <c r="P406" i="2"/>
  <c r="R490" i="2"/>
  <c r="R210" i="2"/>
  <c r="R218" i="2"/>
  <c r="T224" i="2"/>
  <c r="BK234" i="2"/>
  <c r="R242" i="2"/>
  <c r="BK250" i="2"/>
  <c r="J250" i="2" s="1"/>
  <c r="J107" i="2" s="1"/>
  <c r="BK258" i="2"/>
  <c r="J258" i="2"/>
  <c r="J110" i="2" s="1"/>
  <c r="T258" i="2"/>
  <c r="R264" i="2"/>
  <c r="BK276" i="2"/>
  <c r="J276" i="2" s="1"/>
  <c r="J114" i="2" s="1"/>
  <c r="R285" i="2"/>
  <c r="BK300" i="2"/>
  <c r="J300" i="2" s="1"/>
  <c r="J120" i="2" s="1"/>
  <c r="R304" i="2"/>
  <c r="P312" i="2"/>
  <c r="BK318" i="2"/>
  <c r="J318" i="2"/>
  <c r="J126" i="2" s="1"/>
  <c r="T328" i="2"/>
  <c r="T327" i="2" s="1"/>
  <c r="P336" i="2"/>
  <c r="P342" i="2"/>
  <c r="BK352" i="2"/>
  <c r="J352" i="2" s="1"/>
  <c r="J134" i="2" s="1"/>
  <c r="T358" i="2"/>
  <c r="T374" i="2"/>
  <c r="T384" i="2"/>
  <c r="T383" i="2"/>
  <c r="R390" i="2"/>
  <c r="P400" i="2"/>
  <c r="P399" i="2" s="1"/>
  <c r="BK406" i="2"/>
  <c r="J406" i="2" s="1"/>
  <c r="J151" i="2" s="1"/>
  <c r="R406" i="2"/>
  <c r="P416" i="2"/>
  <c r="R416" i="2"/>
  <c r="P422" i="2"/>
  <c r="T422" i="2"/>
  <c r="P432" i="2"/>
  <c r="T432" i="2"/>
  <c r="P440" i="2"/>
  <c r="T440" i="2"/>
  <c r="BK450" i="2"/>
  <c r="J450" i="2" s="1"/>
  <c r="J164" i="2" s="1"/>
  <c r="T450" i="2"/>
  <c r="BK456" i="2"/>
  <c r="J456" i="2" s="1"/>
  <c r="J166" i="2" s="1"/>
  <c r="R456" i="2"/>
  <c r="R466" i="2"/>
  <c r="R465" i="2" s="1"/>
  <c r="P548" i="2"/>
  <c r="BK210" i="2"/>
  <c r="J210" i="2"/>
  <c r="J96" i="2" s="1"/>
  <c r="T218" i="2"/>
  <c r="P224" i="2"/>
  <c r="P234" i="2"/>
  <c r="P233" i="2" s="1"/>
  <c r="BK242" i="2"/>
  <c r="J242" i="2" s="1"/>
  <c r="J105" i="2" s="1"/>
  <c r="T250" i="2"/>
  <c r="T249" i="2"/>
  <c r="P258" i="2"/>
  <c r="P264" i="2"/>
  <c r="R276" i="2"/>
  <c r="R273" i="2"/>
  <c r="T285" i="2"/>
  <c r="T284" i="2"/>
  <c r="BK293" i="2"/>
  <c r="J293" i="2"/>
  <c r="J119" i="2" s="1"/>
  <c r="R293" i="2"/>
  <c r="R300" i="2"/>
  <c r="BK304" i="2"/>
  <c r="J304" i="2" s="1"/>
  <c r="J122" i="2" s="1"/>
  <c r="R312" i="2"/>
  <c r="T318" i="2"/>
  <c r="P328" i="2"/>
  <c r="P327" i="2"/>
  <c r="BK342" i="2"/>
  <c r="J342" i="2"/>
  <c r="J132" i="2" s="1"/>
  <c r="T352" i="2"/>
  <c r="T351" i="2" s="1"/>
  <c r="R358" i="2"/>
  <c r="P368" i="2"/>
  <c r="P367" i="2"/>
  <c r="BK374" i="2"/>
  <c r="J374" i="2"/>
  <c r="J141" i="2" s="1"/>
  <c r="P384" i="2"/>
  <c r="BK390" i="2"/>
  <c r="J390" i="2"/>
  <c r="J146" i="2" s="1"/>
  <c r="P390" i="2"/>
  <c r="T400" i="2"/>
  <c r="T406" i="2"/>
  <c r="BK416" i="2"/>
  <c r="T416" i="2"/>
  <c r="T415" i="2" s="1"/>
  <c r="BK422" i="2"/>
  <c r="J422" i="2" s="1"/>
  <c r="J156" i="2" s="1"/>
  <c r="R422" i="2"/>
  <c r="BK432" i="2"/>
  <c r="J432" i="2" s="1"/>
  <c r="J159" i="2" s="1"/>
  <c r="R432" i="2"/>
  <c r="BK440" i="2"/>
  <c r="J440" i="2" s="1"/>
  <c r="J161" i="2" s="1"/>
  <c r="R440" i="2"/>
  <c r="P450" i="2"/>
  <c r="R450" i="2"/>
  <c r="R449" i="2"/>
  <c r="P456" i="2"/>
  <c r="T456" i="2"/>
  <c r="BK466" i="2"/>
  <c r="P466" i="2"/>
  <c r="T466" i="2"/>
  <c r="BK474" i="2"/>
  <c r="J474" i="2" s="1"/>
  <c r="J171" i="2" s="1"/>
  <c r="P474" i="2"/>
  <c r="T474" i="2"/>
  <c r="BK484" i="2"/>
  <c r="J484" i="2"/>
  <c r="J174" i="2" s="1"/>
  <c r="P484" i="2"/>
  <c r="R484" i="2"/>
  <c r="R483" i="2"/>
  <c r="T484" i="2"/>
  <c r="BK490" i="2"/>
  <c r="J490" i="2" s="1"/>
  <c r="J176" i="2" s="1"/>
  <c r="P490" i="2"/>
  <c r="T490" i="2"/>
  <c r="BK500" i="2"/>
  <c r="J500" i="2"/>
  <c r="J179" i="2" s="1"/>
  <c r="P500" i="2"/>
  <c r="R500" i="2"/>
  <c r="T500" i="2"/>
  <c r="BK506" i="2"/>
  <c r="J506" i="2"/>
  <c r="J181" i="2" s="1"/>
  <c r="P506" i="2"/>
  <c r="R506" i="2"/>
  <c r="T506" i="2"/>
  <c r="BK516" i="2"/>
  <c r="J516" i="2"/>
  <c r="J184" i="2" s="1"/>
  <c r="P516" i="2"/>
  <c r="R516" i="2"/>
  <c r="T516" i="2"/>
  <c r="BK523" i="2"/>
  <c r="J523" i="2"/>
  <c r="J185" i="2" s="1"/>
  <c r="P523" i="2"/>
  <c r="R523" i="2"/>
  <c r="T523" i="2"/>
  <c r="BK534" i="2"/>
  <c r="J534" i="2"/>
  <c r="J186" i="2" s="1"/>
  <c r="P534" i="2"/>
  <c r="R534" i="2"/>
  <c r="T534" i="2"/>
  <c r="BK542" i="2"/>
  <c r="J542" i="2"/>
  <c r="J188" i="2" s="1"/>
  <c r="P542" i="2"/>
  <c r="R542" i="2"/>
  <c r="T542" i="2"/>
  <c r="BK548" i="2"/>
  <c r="J548" i="2"/>
  <c r="J189" i="2" s="1"/>
  <c r="R548" i="2"/>
  <c r="T548" i="2"/>
  <c r="BK587" i="2"/>
  <c r="J587" i="2" s="1"/>
  <c r="J190" i="2" s="1"/>
  <c r="P587" i="2"/>
  <c r="R587" i="2"/>
  <c r="T587" i="2"/>
  <c r="J202" i="2"/>
  <c r="BE230" i="2"/>
  <c r="BE236" i="2"/>
  <c r="BE244" i="2"/>
  <c r="BE251" i="2"/>
  <c r="BE252" i="2"/>
  <c r="BE255" i="2"/>
  <c r="BE269" i="2"/>
  <c r="BE270" i="2"/>
  <c r="BE277" i="2"/>
  <c r="BE279" i="2"/>
  <c r="BE280" i="2"/>
  <c r="BE290" i="2"/>
  <c r="BE292" i="2"/>
  <c r="BE306" i="2"/>
  <c r="BE309" i="2"/>
  <c r="BE314" i="2"/>
  <c r="BE320" i="2"/>
  <c r="BE322" i="2"/>
  <c r="BE326" i="2"/>
  <c r="BE330" i="2"/>
  <c r="BE347" i="2"/>
  <c r="BE355" i="2"/>
  <c r="BE357" i="2"/>
  <c r="BE359" i="2"/>
  <c r="BE360" i="2"/>
  <c r="BE363" i="2"/>
  <c r="BE373" i="2"/>
  <c r="BE380" i="2"/>
  <c r="BE382" i="2"/>
  <c r="BE389" i="2"/>
  <c r="BE412" i="2"/>
  <c r="BE421" i="2"/>
  <c r="BE424" i="2"/>
  <c r="BE435" i="2"/>
  <c r="BE443" i="2"/>
  <c r="BE452" i="2"/>
  <c r="BE453" i="2"/>
  <c r="BE457" i="2"/>
  <c r="BE475" i="2"/>
  <c r="BE480" i="2"/>
  <c r="BE485" i="2"/>
  <c r="BE486" i="2"/>
  <c r="BE489" i="2"/>
  <c r="BE491" i="2"/>
  <c r="BE493" i="2"/>
  <c r="BE508" i="2"/>
  <c r="BE509" i="2"/>
  <c r="BE520" i="2"/>
  <c r="BE524" i="2"/>
  <c r="BE531" i="2"/>
  <c r="BE584" i="2"/>
  <c r="BE586" i="2"/>
  <c r="BE589" i="2"/>
  <c r="BE597" i="2"/>
  <c r="BE610" i="2"/>
  <c r="BE616" i="2"/>
  <c r="BE618" i="2"/>
  <c r="BE627" i="2"/>
  <c r="BE628" i="2"/>
  <c r="BK214" i="2"/>
  <c r="J214" i="2" s="1"/>
  <c r="J97" i="2" s="1"/>
  <c r="BK216" i="2"/>
  <c r="J216" i="2"/>
  <c r="J98" i="2" s="1"/>
  <c r="BK240" i="2"/>
  <c r="J240" i="2" s="1"/>
  <c r="J104" i="2" s="1"/>
  <c r="BK254" i="2"/>
  <c r="J254" i="2"/>
  <c r="J108" i="2" s="1"/>
  <c r="BK289" i="2"/>
  <c r="J289" i="2" s="1"/>
  <c r="J117" i="2" s="1"/>
  <c r="BK310" i="2"/>
  <c r="J310" i="2"/>
  <c r="J124" i="2" s="1"/>
  <c r="BK332" i="2"/>
  <c r="J332" i="2" s="1"/>
  <c r="J129" i="2" s="1"/>
  <c r="BK334" i="2"/>
  <c r="J334" i="2"/>
  <c r="J130" i="2" s="1"/>
  <c r="BK365" i="2"/>
  <c r="J365" i="2" s="1"/>
  <c r="J137" i="2" s="1"/>
  <c r="BK372" i="2"/>
  <c r="J372" i="2"/>
  <c r="J140" i="2" s="1"/>
  <c r="BE211" i="2"/>
  <c r="BE212" i="2"/>
  <c r="BE215" i="2"/>
  <c r="BE220" i="2"/>
  <c r="BE221" i="2"/>
  <c r="BE226" i="2"/>
  <c r="BE228" i="2"/>
  <c r="BE239" i="2"/>
  <c r="BE248" i="2"/>
  <c r="BE253" i="2"/>
  <c r="BE257" i="2"/>
  <c r="BE275" i="2"/>
  <c r="BE278" i="2"/>
  <c r="BE295" i="2"/>
  <c r="BE298" i="2"/>
  <c r="BE302" i="2"/>
  <c r="BE305" i="2"/>
  <c r="BE311" i="2"/>
  <c r="BE313" i="2"/>
  <c r="BE338" i="2"/>
  <c r="BE346" i="2"/>
  <c r="BE348" i="2"/>
  <c r="BE350" i="2"/>
  <c r="BE353" i="2"/>
  <c r="BE377" i="2"/>
  <c r="BE379" i="2"/>
  <c r="BE391" i="2"/>
  <c r="BE393" i="2"/>
  <c r="BE396" i="2"/>
  <c r="BE402" i="2"/>
  <c r="BE407" i="2"/>
  <c r="BE408" i="2"/>
  <c r="BE409" i="2"/>
  <c r="BE414" i="2"/>
  <c r="BE430" i="2"/>
  <c r="BE445" i="2"/>
  <c r="BE446" i="2"/>
  <c r="BE451" i="2"/>
  <c r="BE455" i="2"/>
  <c r="BE461" i="2"/>
  <c r="BE468" i="2"/>
  <c r="BE469" i="2"/>
  <c r="BE477" i="2"/>
  <c r="BE482" i="2"/>
  <c r="BE495" i="2"/>
  <c r="BE498" i="2"/>
  <c r="BE501" i="2"/>
  <c r="BE502" i="2"/>
  <c r="BE505" i="2"/>
  <c r="BE507" i="2"/>
  <c r="BE514" i="2"/>
  <c r="BE526" i="2"/>
  <c r="BE528" i="2"/>
  <c r="BE529" i="2"/>
  <c r="BE536" i="2"/>
  <c r="BE537" i="2"/>
  <c r="BE541" i="2"/>
  <c r="BE545" i="2"/>
  <c r="BE590" i="2"/>
  <c r="BE592" i="2"/>
  <c r="BE602" i="2"/>
  <c r="BE612" i="2"/>
  <c r="BK388" i="2"/>
  <c r="J388" i="2" s="1"/>
  <c r="J145" i="2" s="1"/>
  <c r="BK404" i="2"/>
  <c r="J404" i="2"/>
  <c r="J150" i="2" s="1"/>
  <c r="F90" i="2"/>
  <c r="BE217" i="2"/>
  <c r="BE223" i="2"/>
  <c r="BE225" i="2"/>
  <c r="BE227" i="2"/>
  <c r="BE235" i="2"/>
  <c r="BE237" i="2"/>
  <c r="BE241" i="2"/>
  <c r="BE243" i="2"/>
  <c r="BE259" i="2"/>
  <c r="BE260" i="2"/>
  <c r="BE263" i="2"/>
  <c r="BE266" i="2"/>
  <c r="BE268" i="2"/>
  <c r="BE281" i="2"/>
  <c r="BE283" i="2"/>
  <c r="BE286" i="2"/>
  <c r="BE287" i="2"/>
  <c r="BE294" i="2"/>
  <c r="BE296" i="2"/>
  <c r="BE315" i="2"/>
  <c r="BE317" i="2"/>
  <c r="BE319" i="2"/>
  <c r="BE321" i="2"/>
  <c r="BE323" i="2"/>
  <c r="BE324" i="2"/>
  <c r="BE329" i="2"/>
  <c r="BE331" i="2"/>
  <c r="BE333" i="2"/>
  <c r="BE339" i="2"/>
  <c r="BE341" i="2"/>
  <c r="BE344" i="2"/>
  <c r="BE361" i="2"/>
  <c r="BE364" i="2"/>
  <c r="BE366" i="2"/>
  <c r="BE375" i="2"/>
  <c r="BE395" i="2"/>
  <c r="BE401" i="2"/>
  <c r="BE411" i="2"/>
  <c r="BE417" i="2"/>
  <c r="BE423" i="2"/>
  <c r="BE425" i="2"/>
  <c r="BE437" i="2"/>
  <c r="BE439" i="2"/>
  <c r="BE442" i="2"/>
  <c r="BE458" i="2"/>
  <c r="BE459" i="2"/>
  <c r="BE467" i="2"/>
  <c r="BE473" i="2"/>
  <c r="BE479" i="2"/>
  <c r="BE487" i="2"/>
  <c r="BE492" i="2"/>
  <c r="BE496" i="2"/>
  <c r="BE503" i="2"/>
  <c r="BE511" i="2"/>
  <c r="BE517" i="2"/>
  <c r="BE535" i="2"/>
  <c r="BE543" i="2"/>
  <c r="BE580" i="2"/>
  <c r="BE581" i="2"/>
  <c r="BE582" i="2"/>
  <c r="BE588" i="2"/>
  <c r="BE604" i="2"/>
  <c r="BE608" i="2"/>
  <c r="BE614" i="2"/>
  <c r="BK291" i="2"/>
  <c r="J291" i="2"/>
  <c r="J118" i="2" s="1"/>
  <c r="BK356" i="2"/>
  <c r="J356" i="2" s="1"/>
  <c r="J135" i="2" s="1"/>
  <c r="BK420" i="2"/>
  <c r="J420" i="2"/>
  <c r="J155" i="2" s="1"/>
  <c r="BK429" i="2"/>
  <c r="J429" i="2" s="1"/>
  <c r="J157" i="2" s="1"/>
  <c r="BK463" i="2"/>
  <c r="J463" i="2"/>
  <c r="J167" i="2" s="1"/>
  <c r="BE213" i="2"/>
  <c r="BE219" i="2"/>
  <c r="BE229" i="2"/>
  <c r="BE232" i="2"/>
  <c r="BE245" i="2"/>
  <c r="BE247" i="2"/>
  <c r="BE261" i="2"/>
  <c r="BE265" i="2"/>
  <c r="BE267" i="2"/>
  <c r="BE272" i="2"/>
  <c r="BE288" i="2"/>
  <c r="BE299" i="2"/>
  <c r="BE301" i="2"/>
  <c r="BE307" i="2"/>
  <c r="BE335" i="2"/>
  <c r="BE337" i="2"/>
  <c r="BE343" i="2"/>
  <c r="BE345" i="2"/>
  <c r="BE354" i="2"/>
  <c r="BE369" i="2"/>
  <c r="BE370" i="2"/>
  <c r="BE371" i="2"/>
  <c r="BE376" i="2"/>
  <c r="BE385" i="2"/>
  <c r="BE386" i="2"/>
  <c r="BE387" i="2"/>
  <c r="BE392" i="2"/>
  <c r="BE398" i="2"/>
  <c r="BE403" i="2"/>
  <c r="BE405" i="2"/>
  <c r="BE418" i="2"/>
  <c r="BE419" i="2"/>
  <c r="BE427" i="2"/>
  <c r="BE428" i="2"/>
  <c r="BE433" i="2"/>
  <c r="BE434" i="2"/>
  <c r="BE441" i="2"/>
  <c r="BE448" i="2"/>
  <c r="BE462" i="2"/>
  <c r="BE464" i="2"/>
  <c r="BE471" i="2"/>
  <c r="BE476" i="2"/>
  <c r="BE512" i="2"/>
  <c r="BE533" i="2"/>
  <c r="BE539" i="2"/>
  <c r="BE546" i="2"/>
  <c r="BE547" i="2"/>
  <c r="BE549" i="2"/>
  <c r="BE599" i="2"/>
  <c r="BE601" i="2"/>
  <c r="BE606" i="2"/>
  <c r="BK238" i="2"/>
  <c r="J238" i="2"/>
  <c r="J103" i="2" s="1"/>
  <c r="BK256" i="2"/>
  <c r="J256" i="2" s="1"/>
  <c r="J109" i="2"/>
  <c r="BK274" i="2"/>
  <c r="J274" i="2"/>
  <c r="J113" i="2" s="1"/>
  <c r="BK308" i="2"/>
  <c r="J308" i="2" s="1"/>
  <c r="J123" i="2"/>
  <c r="BK381" i="2"/>
  <c r="J381" i="2"/>
  <c r="J142" i="2" s="1"/>
  <c r="BK397" i="2"/>
  <c r="J397" i="2" s="1"/>
  <c r="J147" i="2"/>
  <c r="BK413" i="2"/>
  <c r="J413" i="2"/>
  <c r="J152" i="2" s="1"/>
  <c r="BK438" i="2"/>
  <c r="J438" i="2" s="1"/>
  <c r="J160" i="2"/>
  <c r="BK447" i="2"/>
  <c r="J447" i="2"/>
  <c r="J162" i="2" s="1"/>
  <c r="BK454" i="2"/>
  <c r="J454" i="2" s="1"/>
  <c r="J165" i="2"/>
  <c r="BK472" i="2"/>
  <c r="J472" i="2"/>
  <c r="J170" i="2" s="1"/>
  <c r="BK481" i="2"/>
  <c r="J481" i="2" s="1"/>
  <c r="J172" i="2"/>
  <c r="BK488" i="2"/>
  <c r="J488" i="2"/>
  <c r="J175" i="2" s="1"/>
  <c r="BK497" i="2"/>
  <c r="J497" i="2" s="1"/>
  <c r="J177" i="2"/>
  <c r="BK504" i="2"/>
  <c r="J504" i="2"/>
  <c r="J180" i="2" s="1"/>
  <c r="BK513" i="2"/>
  <c r="J513" i="2" s="1"/>
  <c r="J182" i="2"/>
  <c r="BK540" i="2"/>
  <c r="J540" i="2"/>
  <c r="J187" i="2" s="1"/>
  <c r="F35" i="2"/>
  <c r="BD95" i="1" s="1"/>
  <c r="BD94" i="1"/>
  <c r="W36" i="1" s="1"/>
  <c r="J32" i="2"/>
  <c r="AW95" i="1" s="1"/>
  <c r="F33" i="2"/>
  <c r="BB95" i="1" s="1"/>
  <c r="BB94" i="1" s="1"/>
  <c r="AX94" i="1" s="1"/>
  <c r="F32" i="2"/>
  <c r="BA95" i="1"/>
  <c r="BA94" i="1" s="1"/>
  <c r="W33" i="1" s="1"/>
  <c r="F34" i="2"/>
  <c r="BC95" i="1"/>
  <c r="BC94" i="1" s="1"/>
  <c r="W35" i="1" s="1"/>
  <c r="R515" i="2" l="1"/>
  <c r="P415" i="2"/>
  <c r="R399" i="2"/>
  <c r="R383" i="2"/>
  <c r="P351" i="2"/>
  <c r="T303" i="2"/>
  <c r="R499" i="2"/>
  <c r="T483" i="2"/>
  <c r="P465" i="2"/>
  <c r="BK415" i="2"/>
  <c r="J415" i="2" s="1"/>
  <c r="J153" i="2" s="1"/>
  <c r="BK399" i="2"/>
  <c r="J399" i="2"/>
  <c r="J148" i="2" s="1"/>
  <c r="T367" i="2"/>
  <c r="BK284" i="2"/>
  <c r="J284" i="2"/>
  <c r="J115" i="2" s="1"/>
  <c r="R249" i="2"/>
  <c r="P209" i="2"/>
  <c r="R367" i="2"/>
  <c r="R351" i="2"/>
  <c r="BK327" i="2"/>
  <c r="J327" i="2" s="1"/>
  <c r="J127" i="2" s="1"/>
  <c r="P303" i="2"/>
  <c r="T515" i="2"/>
  <c r="P499" i="2"/>
  <c r="P483" i="2"/>
  <c r="BK465" i="2"/>
  <c r="J465" i="2"/>
  <c r="J168" i="2" s="1"/>
  <c r="T449" i="2"/>
  <c r="T431" i="2"/>
  <c r="R415" i="2"/>
  <c r="R303" i="2"/>
  <c r="R284" i="2"/>
  <c r="P284" i="2"/>
  <c r="P249" i="2"/>
  <c r="R233" i="2"/>
  <c r="T209" i="2"/>
  <c r="P515" i="2"/>
  <c r="T499" i="2"/>
  <c r="T465" i="2"/>
  <c r="P449" i="2"/>
  <c r="R431" i="2"/>
  <c r="T399" i="2"/>
  <c r="P383" i="2"/>
  <c r="P431" i="2"/>
  <c r="BK233" i="2"/>
  <c r="J233" i="2"/>
  <c r="J101" i="2" s="1"/>
  <c r="R209" i="2"/>
  <c r="R208" i="2" s="1"/>
  <c r="BK249" i="2"/>
  <c r="J249" i="2" s="1"/>
  <c r="J106" i="2" s="1"/>
  <c r="J328" i="2"/>
  <c r="J128" i="2"/>
  <c r="BK209" i="2"/>
  <c r="BK273" i="2"/>
  <c r="J273" i="2" s="1"/>
  <c r="J112" i="2" s="1"/>
  <c r="J285" i="2"/>
  <c r="J116" i="2"/>
  <c r="BK303" i="2"/>
  <c r="J303" i="2"/>
  <c r="J121" i="2" s="1"/>
  <c r="J416" i="2"/>
  <c r="J154" i="2" s="1"/>
  <c r="BK499" i="2"/>
  <c r="J499" i="2" s="1"/>
  <c r="J178" i="2" s="1"/>
  <c r="J234" i="2"/>
  <c r="J102" i="2"/>
  <c r="BK351" i="2"/>
  <c r="J351" i="2"/>
  <c r="J133" i="2" s="1"/>
  <c r="BK367" i="2"/>
  <c r="J367" i="2" s="1"/>
  <c r="J138" i="2" s="1"/>
  <c r="BK383" i="2"/>
  <c r="J383" i="2"/>
  <c r="J143" i="2" s="1"/>
  <c r="J400" i="2"/>
  <c r="J149" i="2" s="1"/>
  <c r="BK449" i="2"/>
  <c r="J449" i="2" s="1"/>
  <c r="J163" i="2" s="1"/>
  <c r="J466" i="2"/>
  <c r="J169" i="2"/>
  <c r="BK431" i="2"/>
  <c r="J431" i="2"/>
  <c r="J158" i="2" s="1"/>
  <c r="BK483" i="2"/>
  <c r="J483" i="2" s="1"/>
  <c r="J173" i="2" s="1"/>
  <c r="BK515" i="2"/>
  <c r="J515" i="2"/>
  <c r="J183" i="2" s="1"/>
  <c r="J31" i="2"/>
  <c r="AV95" i="1" s="1"/>
  <c r="AT95" i="1" s="1"/>
  <c r="AW94" i="1"/>
  <c r="AK33" i="1"/>
  <c r="W34" i="1"/>
  <c r="F31" i="2"/>
  <c r="AZ95" i="1" s="1"/>
  <c r="AZ94" i="1" s="1"/>
  <c r="AY94" i="1"/>
  <c r="BK208" i="2" l="1"/>
  <c r="J208" i="2" s="1"/>
  <c r="J28" i="2" s="1"/>
  <c r="AG95" i="1" s="1"/>
  <c r="AG94" i="1" s="1"/>
  <c r="T208" i="2"/>
  <c r="P208" i="2"/>
  <c r="AU95" i="1"/>
  <c r="AU94" i="1" s="1"/>
  <c r="J209" i="2"/>
  <c r="J95" i="2"/>
  <c r="AV94" i="1"/>
  <c r="J94" i="2" l="1"/>
  <c r="J37" i="2"/>
  <c r="AN95" i="1"/>
  <c r="AG99" i="1"/>
  <c r="AV99" i="1"/>
  <c r="BY99" i="1" s="1"/>
  <c r="AK26" i="1"/>
  <c r="AG101" i="1"/>
  <c r="AV101" i="1"/>
  <c r="BY101" i="1" s="1"/>
  <c r="AG98" i="1"/>
  <c r="AV98" i="1" s="1"/>
  <c r="BY98" i="1" s="1"/>
  <c r="AG100" i="1"/>
  <c r="AV100" i="1"/>
  <c r="BY100" i="1" s="1"/>
  <c r="AT94" i="1"/>
  <c r="AN94" i="1" l="1"/>
  <c r="CD101" i="1"/>
  <c r="CD98" i="1"/>
  <c r="CD99" i="1"/>
  <c r="CD100" i="1"/>
  <c r="W32" i="1"/>
  <c r="AK32" i="1"/>
  <c r="AG97" i="1"/>
  <c r="AK27" i="1" s="1"/>
  <c r="AN99" i="1"/>
  <c r="AN100" i="1"/>
  <c r="AN98" i="1"/>
  <c r="AN101" i="1"/>
  <c r="AG103" i="1" l="1"/>
  <c r="AK29" i="1"/>
  <c r="AN97" i="1"/>
  <c r="AK38" i="1" l="1"/>
  <c r="AN103" i="1"/>
</calcChain>
</file>

<file path=xl/sharedStrings.xml><?xml version="1.0" encoding="utf-8"?>
<sst xmlns="http://schemas.openxmlformats.org/spreadsheetml/2006/main" count="5340" uniqueCount="851">
  <si>
    <t>Export Komplet</t>
  </si>
  <si>
    <t/>
  </si>
  <si>
    <t>2.0</t>
  </si>
  <si>
    <t>ZAMOK</t>
  </si>
  <si>
    <t>False</t>
  </si>
  <si>
    <t>{2d876346-8b44-4709-a2f7-c08881bdc4aa}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</si>
  <si>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</si>
  <si>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</si>
  <si>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</si>
  <si>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</si>
  <si>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</si>
  <si>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</si>
  <si>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</si>
  <si>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</si>
  <si>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210309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</si>
  <si>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</si>
  <si>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</si>
  <si>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KKN a.s.-pavilon D-odstranění havarijního stavu keramického obkladu v interiéru kuchyně</t>
  </si>
  <si>
    <t>KSO:</t>
  </si>
  <si>
    <t>CC-CZ:</t>
  </si>
  <si>
    <t>Místo:</t>
  </si>
  <si>
    <t>Karlovy Vary</t>
  </si>
  <si>
    <t>Datum:</t>
  </si>
  <si>
    <t>9. 3. 2021</t>
  </si>
  <si>
    <t>Zadavatel:</t>
  </si>
  <si>
    <t>IČ:</t>
  </si>
  <si>
    <t>KKN a.s.nem.Karlovy Vary</t>
  </si>
  <si>
    <t>DIČ:</t>
  </si>
  <si>
    <t>Uchazeč:</t>
  </si>
  <si>
    <t>Vyplň údaj</t>
  </si>
  <si>
    <t>Projektant:</t>
  </si>
  <si>
    <t>43332803</t>
  </si>
  <si>
    <t>Jan Sobotka Kynšperk n.O.</t>
  </si>
  <si>
    <t>True</t>
  </si>
  <si>
    <t>Zpracovatel:</t>
  </si>
  <si>
    <t>15707431</t>
  </si>
  <si>
    <t>Ing.Jana Handšuhová Smutná</t>
  </si>
  <si>
    <t>CZ5857250003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</si>
  <si>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</si>
  <si>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</si>
  <si>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</si>
  <si>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</si>
  <si>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</si>
  <si>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</si>
  <si>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</si>
  <si>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</si>
  <si>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</si>
  <si>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</si>
  <si>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</si>
  <si>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</si>
  <si>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</si>
  <si>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</si>
  <si>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</si>
  <si>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</si>
  <si>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</si>
  <si>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</si>
  <si>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</si>
  <si>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</si>
  <si>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</si>
  <si>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</si>
  <si>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</si>
  <si>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</si>
  <si>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</si>
  <si>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</si>
  <si>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</si>
  <si>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</si>
  <si>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</si>
  <si>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</si>
  <si>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</si>
  <si>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</si>
  <si>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</si>
  <si>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</si>
  <si>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</si>
  <si>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</si>
  <si>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</si>
  <si>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</si>
  <si>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</si>
  <si>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</si>
  <si>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</si>
  <si>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</si>
  <si>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</si>
  <si>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</si>
  <si>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</si>
  <si>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</si>
  <si>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</si>
  <si>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</si>
  <si>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</si>
  <si>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</si>
  <si>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</si>
  <si>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</si>
  <si>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</si>
  <si>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</si>
  <si>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</si>
  <si>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</si>
  <si>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</si>
  <si>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</si>
  <si>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</si>
  <si>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</si>
  <si>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</si>
  <si>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</si>
  <si>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</si>
  <si>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</si>
  <si>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</si>
  <si>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</si>
  <si>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STĚNA A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</si>
  <si>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</si>
  <si>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</si>
  <si>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</si>
  <si>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997 - Přesun sutě</t>
  </si>
  <si>
    <t xml:space="preserve">    781 - Dokončovací práce - obklady</t>
  </si>
  <si>
    <t>02 - STĚNA B</t>
  </si>
  <si>
    <t>04 - STĚNA D</t>
  </si>
  <si>
    <t>05 - STĚNA E</t>
  </si>
  <si>
    <t>06 - STĚNA F</t>
  </si>
  <si>
    <t xml:space="preserve">    751 - Vzduchotechnika</t>
  </si>
  <si>
    <t>08 - STĚNA G</t>
  </si>
  <si>
    <t>09 - STĚNA H</t>
  </si>
  <si>
    <t>10 - STĚNA I</t>
  </si>
  <si>
    <t>11J - STĚNA J</t>
  </si>
  <si>
    <t>12K - STĚNA K</t>
  </si>
  <si>
    <t>13L - STĚNA L</t>
  </si>
  <si>
    <t>28T - STĚNA T</t>
  </si>
  <si>
    <t>29U - STĚNA U</t>
  </si>
  <si>
    <t>30V - STĚNA V</t>
  </si>
  <si>
    <t>31W - STĚNA W</t>
  </si>
  <si>
    <t>32X - STĚNA X</t>
  </si>
  <si>
    <t>33Y - STĚNA Y</t>
  </si>
  <si>
    <t>Ostatní - Ostatní</t>
  </si>
  <si>
    <t xml:space="preserve">    766 - Konstrukce truhlářské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</si>
  <si>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</si>
  <si>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</si>
  <si>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</si>
  <si>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</si>
  <si>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</si>
  <si>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</si>
  <si>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</si>
  <si>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</si>
  <si>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</si>
  <si>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</si>
  <si>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</si>
  <si>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</si>
  <si>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</si>
  <si>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</si>
  <si>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</si>
  <si>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STĚNA A</t>
  </si>
  <si>
    <t>ROZPOCET</t>
  </si>
  <si>
    <t>6</t>
  </si>
  <si>
    <t>Úpravy povrchů, podlahy a osazování výplní</t>
  </si>
  <si>
    <t>K</t>
  </si>
  <si>
    <t>612131121</t>
  </si>
  <si>
    <t>Podkladní a spojovací vrstva vnitřních omítaných ploch  penetrace akrylát-silikonová nanášená ručně stěn</t>
  </si>
  <si>
    <t>m2</t>
  </si>
  <si>
    <t>CS ÚRS 2021 01</t>
  </si>
  <si>
    <t>4</t>
  </si>
  <si>
    <t>-1444159534</t>
  </si>
  <si>
    <t>612142001</t>
  </si>
  <si>
    <t>Potažení vnitřních ploch pletivem  v ploše nebo pruzích, na plném podkladu sklovláknitým vtlačením do tmelu stěn</t>
  </si>
  <si>
    <t>-1308055673</t>
  </si>
  <si>
    <t>3</t>
  </si>
  <si>
    <t>612325223</t>
  </si>
  <si>
    <t>Vápenocementová omítka jednotlivých malých ploch štuková na stěnách, plochy jednotlivě přes 0,25 do 1 m2</t>
  </si>
  <si>
    <t>kus</t>
  </si>
  <si>
    <t>-2058535623</t>
  </si>
  <si>
    <t>9</t>
  </si>
  <si>
    <t>Ostatní konstrukce a práce, bourání</t>
  </si>
  <si>
    <t>96504611R</t>
  </si>
  <si>
    <t>Broušení stávajícího podkladu</t>
  </si>
  <si>
    <t>-1685871812</t>
  </si>
  <si>
    <t>998</t>
  </si>
  <si>
    <t>Přesun hmot</t>
  </si>
  <si>
    <t>5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</si>
  <si>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</si>
  <si>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</si>
  <si>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t</t>
  </si>
  <si>
    <t>1526586730</t>
  </si>
  <si>
    <t>997</t>
  </si>
  <si>
    <t>Přesun sutě</t>
  </si>
  <si>
    <t>997013213</t>
  </si>
  <si>
    <t>Vnitrostaveništní doprava suti a vybouraných hmot  vodorovně do 50 m svisle ručně pro budovy a haly výšky přes 9 do 12 m</t>
  </si>
  <si>
    <t>-1317732671</t>
  </si>
  <si>
    <t>7</t>
  </si>
  <si>
    <t>997013501</t>
  </si>
  <si>
    <t>Odvoz suti a vybouraných hmot na skládku nebo meziskládku  se složením, na vzdálenost do 1 km</t>
  </si>
  <si>
    <t>-1375835118</t>
  </si>
  <si>
    <t>8</t>
  </si>
  <si>
    <t>997013511</t>
  </si>
  <si>
    <t>Odvoz suti a vybouraných hmot z meziskládky na skládku  s naložením a se složením, na vzdálenost do 1 km</t>
  </si>
  <si>
    <t>1354220172</t>
  </si>
  <si>
    <t>VV</t>
  </si>
  <si>
    <t>0,054*19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</si>
  <si>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</si>
  <si>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</si>
  <si>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-1767831298</t>
  </si>
  <si>
    <t>781</t>
  </si>
  <si>
    <t>Dokončovací práce - obklady</t>
  </si>
  <si>
    <t>10</t>
  </si>
  <si>
    <t>781111011</t>
  </si>
  <si>
    <t>Příprava podkladu před provedením obkladu oprášení (ometení) stěny</t>
  </si>
  <si>
    <t>16</t>
  </si>
  <si>
    <t>2147425015</t>
  </si>
  <si>
    <t>11</t>
  </si>
  <si>
    <t>781121011</t>
  </si>
  <si>
    <t>Příprava podkladu před provedením obkladu nátěr penetrační na stěnu</t>
  </si>
  <si>
    <t>1161348938</t>
  </si>
  <si>
    <t>12</t>
  </si>
  <si>
    <t>781151012</t>
  </si>
  <si>
    <t>Příprava podkladu před provedením obkladu lokální vyrovnání podkladu stěrkou, tloušťky do 3 mm, plochy přes 0,1 do 0,25 m2</t>
  </si>
  <si>
    <t>-2013352688</t>
  </si>
  <si>
    <t>13</t>
  </si>
  <si>
    <t>781471810</t>
  </si>
  <si>
    <t>Demontáž obkladů z dlaždic keramických kladených do malty</t>
  </si>
  <si>
    <t>1174277202</t>
  </si>
  <si>
    <t>14</t>
  </si>
  <si>
    <t>781473922</t>
  </si>
  <si>
    <t>Opravy obkladů z obkladaček keramických lepených, při velikosti obkladaček přes 19 do 22 ks/m2</t>
  </si>
  <si>
    <t>-880625664</t>
  </si>
  <si>
    <t>M</t>
  </si>
  <si>
    <t>59761040</t>
  </si>
  <si>
    <t>obklad keramický hladký přes 19 do 22ks/m2</t>
  </si>
  <si>
    <t>32</t>
  </si>
  <si>
    <t>-1341889810</t>
  </si>
  <si>
    <t>0,25*1,1 'Přepočtené koeficientem množství</t>
  </si>
  <si>
    <t>998781102</t>
  </si>
  <si>
    <t>Přesun hmot pro obklady keramické  stanovený z hmotnosti přesunovaného materiálu vodorovná dopravní vzdálenost do 50 m v objektech výšky přes 6 do 12 m</t>
  </si>
  <si>
    <t>-1339692295</t>
  </si>
  <si>
    <t>02</t>
  </si>
  <si>
    <t>STĚNA B</t>
  </si>
  <si>
    <t>17</t>
  </si>
  <si>
    <t>-1127623632</t>
  </si>
  <si>
    <t>18</t>
  </si>
  <si>
    <t>-981089342</t>
  </si>
  <si>
    <t>19</t>
  </si>
  <si>
    <t>-1670740129</t>
  </si>
  <si>
    <t>20</t>
  </si>
  <si>
    <t>1799460108</t>
  </si>
  <si>
    <t>-1613792947</t>
  </si>
  <si>
    <t>22</t>
  </si>
  <si>
    <t>1180020338</t>
  </si>
  <si>
    <t>23</t>
  </si>
  <si>
    <t>923483071</t>
  </si>
  <si>
    <t>24</t>
  </si>
  <si>
    <t>661014365</t>
  </si>
  <si>
    <t>0,538*19 'Přepočtené koeficientem množství</t>
  </si>
  <si>
    <t>25</t>
  </si>
  <si>
    <t>1431874023</t>
  </si>
  <si>
    <t>26</t>
  </si>
  <si>
    <t>-110605043</t>
  </si>
  <si>
    <t>04</t>
  </si>
  <si>
    <t>STĚNA D</t>
  </si>
  <si>
    <t>27</t>
  </si>
  <si>
    <t>512</t>
  </si>
  <si>
    <t>-1377253455</t>
  </si>
  <si>
    <t>28</t>
  </si>
  <si>
    <t>-1172905031</t>
  </si>
  <si>
    <t>29</t>
  </si>
  <si>
    <t>-358391947</t>
  </si>
  <si>
    <t>30</t>
  </si>
  <si>
    <t>1319951949</t>
  </si>
  <si>
    <t>31</t>
  </si>
  <si>
    <t>1510112994</t>
  </si>
  <si>
    <t>2002135000</t>
  </si>
  <si>
    <t>33</t>
  </si>
  <si>
    <t>-1946936425</t>
  </si>
  <si>
    <t>34</t>
  </si>
  <si>
    <t>-1682893026</t>
  </si>
  <si>
    <t>0,347*19 'Přepočtené koeficientem množství</t>
  </si>
  <si>
    <t>35</t>
  </si>
  <si>
    <t>-494547877</t>
  </si>
  <si>
    <t>36</t>
  </si>
  <si>
    <t>-1556967751</t>
  </si>
  <si>
    <t>37</t>
  </si>
  <si>
    <t>961993426</t>
  </si>
  <si>
    <t>38</t>
  </si>
  <si>
    <t>2080819253</t>
  </si>
  <si>
    <t>39</t>
  </si>
  <si>
    <t>333346716</t>
  </si>
  <si>
    <t>40</t>
  </si>
  <si>
    <t>-1292448758</t>
  </si>
  <si>
    <t>41</t>
  </si>
  <si>
    <t>-361371982</t>
  </si>
  <si>
    <t>42</t>
  </si>
  <si>
    <t>1644329067</t>
  </si>
  <si>
    <t>05</t>
  </si>
  <si>
    <t>STĚNA E</t>
  </si>
  <si>
    <t>43</t>
  </si>
  <si>
    <t>1228148769</t>
  </si>
  <si>
    <t>44</t>
  </si>
  <si>
    <t>727193225</t>
  </si>
  <si>
    <t>45</t>
  </si>
  <si>
    <t>2081902777</t>
  </si>
  <si>
    <t>46</t>
  </si>
  <si>
    <t>781151031</t>
  </si>
  <si>
    <t>Příprava podkladu před provedením obkladu celoplošné vyrovnání podkladu stěrkou, tloušťky 3 mm</t>
  </si>
  <si>
    <t>1613255996</t>
  </si>
  <si>
    <t>47</t>
  </si>
  <si>
    <t>781474114</t>
  </si>
  <si>
    <t>Montáž obkladů vnitřních stěn z dlaždic keramických lepených flexibilním lepidlem maloformátových hladkých přes 19 do 22 ks/m2</t>
  </si>
  <si>
    <t>-651885</t>
  </si>
  <si>
    <t>48</t>
  </si>
  <si>
    <t>1530284016</t>
  </si>
  <si>
    <t>2,7*1,1 'Přepočtené koeficientem množství</t>
  </si>
  <si>
    <t>49</t>
  </si>
  <si>
    <t>915133439</t>
  </si>
  <si>
    <t>06</t>
  </si>
  <si>
    <t>STĚNA F</t>
  </si>
  <si>
    <t>50</t>
  </si>
  <si>
    <t>490736333</t>
  </si>
  <si>
    <t>51</t>
  </si>
  <si>
    <t>-687666324</t>
  </si>
  <si>
    <t>52</t>
  </si>
  <si>
    <t>612321141</t>
  </si>
  <si>
    <t>Omítka vápenocementová vnitřních ploch  nanášená ručně dvouvrstvá, tloušťky jádrové omítky do 10 mm a tloušťky štuku do 3 mm štuková svislých konstrukcí stěn</t>
  </si>
  <si>
    <t>1901107823</t>
  </si>
  <si>
    <t>53</t>
  </si>
  <si>
    <t>-601284402</t>
  </si>
  <si>
    <t>54</t>
  </si>
  <si>
    <t>130933470</t>
  </si>
  <si>
    <t>55</t>
  </si>
  <si>
    <t>632876990</t>
  </si>
  <si>
    <t>56</t>
  </si>
  <si>
    <t>1572241975</t>
  </si>
  <si>
    <t>57</t>
  </si>
  <si>
    <t>-1829654188</t>
  </si>
  <si>
    <t>0,595*19 'Přepočtené koeficientem množství</t>
  </si>
  <si>
    <t>58</t>
  </si>
  <si>
    <t>-855717821</t>
  </si>
  <si>
    <t>59</t>
  </si>
  <si>
    <t>1609813634</t>
  </si>
  <si>
    <t>751</t>
  </si>
  <si>
    <t>Vzduchotechnika</t>
  </si>
  <si>
    <t>60</t>
  </si>
  <si>
    <t>751398022</t>
  </si>
  <si>
    <t>Montáž ostatních zařízení větrací mřížky stěnové, průřezu přes 0,04 do 0,100 m2</t>
  </si>
  <si>
    <t>168480348</t>
  </si>
  <si>
    <t>61</t>
  </si>
  <si>
    <t>751398822</t>
  </si>
  <si>
    <t>Demontáž ostatních zařízení větrací mřížky stěnové, průřezu přes 0,04 do 0,100 m2</t>
  </si>
  <si>
    <t>-781905077</t>
  </si>
  <si>
    <t>08</t>
  </si>
  <si>
    <t>STĚNA G</t>
  </si>
  <si>
    <t>62</t>
  </si>
  <si>
    <t>-1361685992</t>
  </si>
  <si>
    <t>63</t>
  </si>
  <si>
    <t>88178111</t>
  </si>
  <si>
    <t>64</t>
  </si>
  <si>
    <t>1452948518</t>
  </si>
  <si>
    <t>65</t>
  </si>
  <si>
    <t>746341924</t>
  </si>
  <si>
    <t>66</t>
  </si>
  <si>
    <t>377574680</t>
  </si>
  <si>
    <t>67</t>
  </si>
  <si>
    <t>703161227</t>
  </si>
  <si>
    <t>68</t>
  </si>
  <si>
    <t>-1826471091</t>
  </si>
  <si>
    <t>69</t>
  </si>
  <si>
    <t>-645931066</t>
  </si>
  <si>
    <t>0,263*19 'Přepočtené koeficientem množství</t>
  </si>
  <si>
    <t>70</t>
  </si>
  <si>
    <t>-627328945</t>
  </si>
  <si>
    <t>71</t>
  </si>
  <si>
    <t>-2057865510</t>
  </si>
  <si>
    <t>72</t>
  </si>
  <si>
    <t>435899949</t>
  </si>
  <si>
    <t>73</t>
  </si>
  <si>
    <t>781151011</t>
  </si>
  <si>
    <t>Příprava podkladu před provedením obkladu lokální vyrovnání podkladu stěrkou, tloušťky do 3 mm, plochy do 0,1 m2</t>
  </si>
  <si>
    <t>1381436040</t>
  </si>
  <si>
    <t>74</t>
  </si>
  <si>
    <t>1356067284</t>
  </si>
  <si>
    <t>75</t>
  </si>
  <si>
    <t>-1771767906</t>
  </si>
  <si>
    <t>76</t>
  </si>
  <si>
    <t>-2011093797</t>
  </si>
  <si>
    <t>0,1*1,1 'Přepočtené koeficientem množství</t>
  </si>
  <si>
    <t>77</t>
  </si>
  <si>
    <t>1129773365</t>
  </si>
  <si>
    <t>09</t>
  </si>
  <si>
    <t>STĚNA H</t>
  </si>
  <si>
    <t>78</t>
  </si>
  <si>
    <t>906451750</t>
  </si>
  <si>
    <t>79</t>
  </si>
  <si>
    <t>-1151181666</t>
  </si>
  <si>
    <t>80</t>
  </si>
  <si>
    <t>-450840426</t>
  </si>
  <si>
    <t>81</t>
  </si>
  <si>
    <t>-1204682652</t>
  </si>
  <si>
    <t>82</t>
  </si>
  <si>
    <t>-414972338</t>
  </si>
  <si>
    <t>83</t>
  </si>
  <si>
    <t>1916129862</t>
  </si>
  <si>
    <t>84</t>
  </si>
  <si>
    <t>355904933</t>
  </si>
  <si>
    <t>85</t>
  </si>
  <si>
    <t>-757310675</t>
  </si>
  <si>
    <t>0,276*19 'Přepočtené koeficientem množství</t>
  </si>
  <si>
    <t>86</t>
  </si>
  <si>
    <t>1700633176</t>
  </si>
  <si>
    <t>87</t>
  </si>
  <si>
    <t>1335703498</t>
  </si>
  <si>
    <t>88</t>
  </si>
  <si>
    <t>2004672324</t>
  </si>
  <si>
    <t>89</t>
  </si>
  <si>
    <t>781151013</t>
  </si>
  <si>
    <t>Příprava podkladu před provedením obkladu lokální vyrovnání podkladu stěrkou, tloušťky do 3 mm, plochy přes 0,25 do 0,5 m2</t>
  </si>
  <si>
    <t>586868938</t>
  </si>
  <si>
    <t>90</t>
  </si>
  <si>
    <t>-1911389749</t>
  </si>
  <si>
    <t>91</t>
  </si>
  <si>
    <t>-775968386</t>
  </si>
  <si>
    <t>92</t>
  </si>
  <si>
    <t>972558079</t>
  </si>
  <si>
    <t>0,4*1,1 'Přepočtené koeficientem množství</t>
  </si>
  <si>
    <t>93</t>
  </si>
  <si>
    <t>-74922409</t>
  </si>
  <si>
    <t>STĚNA I</t>
  </si>
  <si>
    <t>94</t>
  </si>
  <si>
    <t>1099980384</t>
  </si>
  <si>
    <t>95</t>
  </si>
  <si>
    <t>-656982164</t>
  </si>
  <si>
    <t>96</t>
  </si>
  <si>
    <t>2143374401</t>
  </si>
  <si>
    <t>97</t>
  </si>
  <si>
    <t>-399684714</t>
  </si>
  <si>
    <t>98</t>
  </si>
  <si>
    <t>-334536338</t>
  </si>
  <si>
    <t>99</t>
  </si>
  <si>
    <t>-725074294</t>
  </si>
  <si>
    <t>100</t>
  </si>
  <si>
    <t>-964759754</t>
  </si>
  <si>
    <t>0,122*19 'Přepočtené koeficientem množství</t>
  </si>
  <si>
    <t>101</t>
  </si>
  <si>
    <t>99569714</t>
  </si>
  <si>
    <t>102</t>
  </si>
  <si>
    <t>601240942</t>
  </si>
  <si>
    <t>103</t>
  </si>
  <si>
    <t>1547987896</t>
  </si>
  <si>
    <t>11J</t>
  </si>
  <si>
    <t>STĚNA J</t>
  </si>
  <si>
    <t>104</t>
  </si>
  <si>
    <t>-1098996219</t>
  </si>
  <si>
    <t>105</t>
  </si>
  <si>
    <t>919396389</t>
  </si>
  <si>
    <t>106</t>
  </si>
  <si>
    <t>1250712449</t>
  </si>
  <si>
    <t>107</t>
  </si>
  <si>
    <t>-542196653</t>
  </si>
  <si>
    <t>108</t>
  </si>
  <si>
    <t>-1106381119</t>
  </si>
  <si>
    <t>109</t>
  </si>
  <si>
    <t>1554840475</t>
  </si>
  <si>
    <t>110</t>
  </si>
  <si>
    <t>163025891</t>
  </si>
  <si>
    <t>0,236*19 'Přepočtené koeficientem množství</t>
  </si>
  <si>
    <t>111</t>
  </si>
  <si>
    <t>675014726</t>
  </si>
  <si>
    <t>112</t>
  </si>
  <si>
    <t>-633710190</t>
  </si>
  <si>
    <t>113</t>
  </si>
  <si>
    <t>-1386965367</t>
  </si>
  <si>
    <t>12K</t>
  </si>
  <si>
    <t>STĚNA K</t>
  </si>
  <si>
    <t>114</t>
  </si>
  <si>
    <t>-240127216</t>
  </si>
  <si>
    <t>115</t>
  </si>
  <si>
    <t>-1855768612</t>
  </si>
  <si>
    <t>116</t>
  </si>
  <si>
    <t>1035598418</t>
  </si>
  <si>
    <t>117</t>
  </si>
  <si>
    <t>-2083995328</t>
  </si>
  <si>
    <t>118</t>
  </si>
  <si>
    <t>-692662799</t>
  </si>
  <si>
    <t>119</t>
  </si>
  <si>
    <t>-1403037081</t>
  </si>
  <si>
    <t>120</t>
  </si>
  <si>
    <t>1364489858</t>
  </si>
  <si>
    <t>0,13*19 'Přepočtené koeficientem množství</t>
  </si>
  <si>
    <t>121</t>
  </si>
  <si>
    <t>165503083</t>
  </si>
  <si>
    <t>122</t>
  </si>
  <si>
    <t>-486095430</t>
  </si>
  <si>
    <t>123</t>
  </si>
  <si>
    <t>-1621800924</t>
  </si>
  <si>
    <t>13L</t>
  </si>
  <si>
    <t>STĚNA L</t>
  </si>
  <si>
    <t>124</t>
  </si>
  <si>
    <t>-148680350</t>
  </si>
  <si>
    <t>125</t>
  </si>
  <si>
    <t>592405009</t>
  </si>
  <si>
    <t>126</t>
  </si>
  <si>
    <t>-770334109</t>
  </si>
  <si>
    <t>127</t>
  </si>
  <si>
    <t>1248725147</t>
  </si>
  <si>
    <t>128</t>
  </si>
  <si>
    <t>1935887945</t>
  </si>
  <si>
    <t>129</t>
  </si>
  <si>
    <t>-169388080</t>
  </si>
  <si>
    <t>130</t>
  </si>
  <si>
    <t>2121509689</t>
  </si>
  <si>
    <t>0,652*19 'Přepočtené koeficientem množství</t>
  </si>
  <si>
    <t>131</t>
  </si>
  <si>
    <t>1783267114</t>
  </si>
  <si>
    <t>132</t>
  </si>
  <si>
    <t>-399242909</t>
  </si>
  <si>
    <t>133</t>
  </si>
  <si>
    <t>-710222966</t>
  </si>
  <si>
    <t>28T</t>
  </si>
  <si>
    <t>STĚNA T</t>
  </si>
  <si>
    <t>134</t>
  </si>
  <si>
    <t>-194245962</t>
  </si>
  <si>
    <t>135</t>
  </si>
  <si>
    <t>-586438669</t>
  </si>
  <si>
    <t>136</t>
  </si>
  <si>
    <t>-341081900</t>
  </si>
  <si>
    <t>137</t>
  </si>
  <si>
    <t>810057628</t>
  </si>
  <si>
    <t>138</t>
  </si>
  <si>
    <t>-2129981326</t>
  </si>
  <si>
    <t>139</t>
  </si>
  <si>
    <t>-623558709</t>
  </si>
  <si>
    <t>140</t>
  </si>
  <si>
    <t>-1674687834</t>
  </si>
  <si>
    <t>0,864*19 'Přepočtené koeficientem množství</t>
  </si>
  <si>
    <t>141</t>
  </si>
  <si>
    <t>-797982845</t>
  </si>
  <si>
    <t>142</t>
  </si>
  <si>
    <t>-1038986385</t>
  </si>
  <si>
    <t>143</t>
  </si>
  <si>
    <t>2119250574</t>
  </si>
  <si>
    <t>29U</t>
  </si>
  <si>
    <t>STĚNA U</t>
  </si>
  <si>
    <t>144</t>
  </si>
  <si>
    <t>657992448</t>
  </si>
  <si>
    <t>145</t>
  </si>
  <si>
    <t>358788031</t>
  </si>
  <si>
    <t>146</t>
  </si>
  <si>
    <t>644837761</t>
  </si>
  <si>
    <t>46,6-3,2</t>
  </si>
  <si>
    <t>147</t>
  </si>
  <si>
    <t>612325302</t>
  </si>
  <si>
    <t>Vápenocementová omítka ostění nebo nadpraží štuková</t>
  </si>
  <si>
    <t>-2098217271</t>
  </si>
  <si>
    <t>148</t>
  </si>
  <si>
    <t>1824443721</t>
  </si>
  <si>
    <t>149</t>
  </si>
  <si>
    <t>-2103015639</t>
  </si>
  <si>
    <t>150</t>
  </si>
  <si>
    <t>-933148640</t>
  </si>
  <si>
    <t>151</t>
  </si>
  <si>
    <t>-1352561013</t>
  </si>
  <si>
    <t>2,942*19 'Přepočtené koeficientem množství</t>
  </si>
  <si>
    <t>152</t>
  </si>
  <si>
    <t>1478981400</t>
  </si>
  <si>
    <t>153</t>
  </si>
  <si>
    <t>-2130382709</t>
  </si>
  <si>
    <t>154</t>
  </si>
  <si>
    <t>1342144425</t>
  </si>
  <si>
    <t>30V</t>
  </si>
  <si>
    <t>STĚNA V</t>
  </si>
  <si>
    <t>155</t>
  </si>
  <si>
    <t>-231368379</t>
  </si>
  <si>
    <t>156</t>
  </si>
  <si>
    <t>416235930</t>
  </si>
  <si>
    <t>157</t>
  </si>
  <si>
    <t>-2126117466</t>
  </si>
  <si>
    <t>158</t>
  </si>
  <si>
    <t>-842823421</t>
  </si>
  <si>
    <t>159</t>
  </si>
  <si>
    <t>-853006565</t>
  </si>
  <si>
    <t>160</t>
  </si>
  <si>
    <t>-2106365147</t>
  </si>
  <si>
    <t>161</t>
  </si>
  <si>
    <t>404039417</t>
  </si>
  <si>
    <t>0,016*19 'Přepočtené koeficientem množství</t>
  </si>
  <si>
    <t>162</t>
  </si>
  <si>
    <t>-1173542498</t>
  </si>
  <si>
    <t>163</t>
  </si>
  <si>
    <t>1800567489</t>
  </si>
  <si>
    <t>164</t>
  </si>
  <si>
    <t>-1195853974</t>
  </si>
  <si>
    <t>31W</t>
  </si>
  <si>
    <t>STĚNA W</t>
  </si>
  <si>
    <t>165</t>
  </si>
  <si>
    <t>609948880</t>
  </si>
  <si>
    <t>166</t>
  </si>
  <si>
    <t>389495226</t>
  </si>
  <si>
    <t>167</t>
  </si>
  <si>
    <t>-2092310971</t>
  </si>
  <si>
    <t>43,8-3,2</t>
  </si>
  <si>
    <t>168</t>
  </si>
  <si>
    <t>-1449377363</t>
  </si>
  <si>
    <t>169</t>
  </si>
  <si>
    <t>1222970801</t>
  </si>
  <si>
    <t>170</t>
  </si>
  <si>
    <t>-1019581538</t>
  </si>
  <si>
    <t>171</t>
  </si>
  <si>
    <t>1535690844</t>
  </si>
  <si>
    <t>172</t>
  </si>
  <si>
    <t>-353333995</t>
  </si>
  <si>
    <t>2,771*19 'Přepočtené koeficientem množství</t>
  </si>
  <si>
    <t>173</t>
  </si>
  <si>
    <t>1457546513</t>
  </si>
  <si>
    <t>174</t>
  </si>
  <si>
    <t>1224362018</t>
  </si>
  <si>
    <t>175</t>
  </si>
  <si>
    <t>-761874188</t>
  </si>
  <si>
    <t>32X</t>
  </si>
  <si>
    <t>STĚNA X</t>
  </si>
  <si>
    <t>176</t>
  </si>
  <si>
    <t>30750287</t>
  </si>
  <si>
    <t>177</t>
  </si>
  <si>
    <t>-124203835</t>
  </si>
  <si>
    <t>178</t>
  </si>
  <si>
    <t>1667232122</t>
  </si>
  <si>
    <t>179</t>
  </si>
  <si>
    <t>-236071036</t>
  </si>
  <si>
    <t>180</t>
  </si>
  <si>
    <t>1020917643</t>
  </si>
  <si>
    <t>181</t>
  </si>
  <si>
    <t>195431439</t>
  </si>
  <si>
    <t>182</t>
  </si>
  <si>
    <t>656074554</t>
  </si>
  <si>
    <t>0,261*19 'Přepočtené koeficientem množství</t>
  </si>
  <si>
    <t>183</t>
  </si>
  <si>
    <t>-1308841145</t>
  </si>
  <si>
    <t>184</t>
  </si>
  <si>
    <t>572657716</t>
  </si>
  <si>
    <t>185</t>
  </si>
  <si>
    <t>-612654099</t>
  </si>
  <si>
    <t>33Y</t>
  </si>
  <si>
    <t>STĚNA Y</t>
  </si>
  <si>
    <t>186</t>
  </si>
  <si>
    <t>1400570352</t>
  </si>
  <si>
    <t>187</t>
  </si>
  <si>
    <t>-16817518</t>
  </si>
  <si>
    <t>188</t>
  </si>
  <si>
    <t>1499752729</t>
  </si>
  <si>
    <t>189</t>
  </si>
  <si>
    <t>2008904633</t>
  </si>
  <si>
    <t>190</t>
  </si>
  <si>
    <t>406546422</t>
  </si>
  <si>
    <t>191</t>
  </si>
  <si>
    <t>475018608</t>
  </si>
  <si>
    <t>192</t>
  </si>
  <si>
    <t>1001803103</t>
  </si>
  <si>
    <t>0,228*19 'Přepočtené koeficientem množství</t>
  </si>
  <si>
    <t>193</t>
  </si>
  <si>
    <t>-206023550</t>
  </si>
  <si>
    <t>194</t>
  </si>
  <si>
    <t>1891044552</t>
  </si>
  <si>
    <t>195</t>
  </si>
  <si>
    <t>-1509110364</t>
  </si>
  <si>
    <t>Ostatní</t>
  </si>
  <si>
    <t>196</t>
  </si>
  <si>
    <t>611135001</t>
  </si>
  <si>
    <t>Vyrovnání nerovností podkladu vnitřních omítaných ploch  maltou, tloušťky do 10 mm vápenocementovou stropů</t>
  </si>
  <si>
    <t>542187081</t>
  </si>
  <si>
    <t>"pozn.34-vyspravení hran průvlaků"</t>
  </si>
  <si>
    <t>0,1*2*2*(6,95+13,4+13,8+13,4)</t>
  </si>
  <si>
    <t>197</t>
  </si>
  <si>
    <t>63831871</t>
  </si>
  <si>
    <t>"pozn.34-spodní líc průvlaků"</t>
  </si>
  <si>
    <t>0,4*(6,95+13,4+13,8+13,4)</t>
  </si>
  <si>
    <t>198</t>
  </si>
  <si>
    <t>941111111</t>
  </si>
  <si>
    <t>Montáž lešení řadového trubkového lehkého pracovního s podlahami  s provozním zatížením tř. 3 do 200 kg/m2 šířky tř. W06 od 0,6 do 0,9 m, výšky do 10 m</t>
  </si>
  <si>
    <t>-762935356</t>
  </si>
  <si>
    <t>(13,8*2+13,4*2)*4,5</t>
  </si>
  <si>
    <t>199</t>
  </si>
  <si>
    <t>941111211</t>
  </si>
  <si>
    <t>Montáž lešení řadového trubkového lehkého pracovního s podlahami  s provozním zatížením tř. 3 do 200 kg/m2 Příplatek za první a každý další den použití lešení k ceně -1111</t>
  </si>
  <si>
    <t>1202368498</t>
  </si>
  <si>
    <t>244,8*30 'Přepočtené koeficientem množství</t>
  </si>
  <si>
    <t>200</t>
  </si>
  <si>
    <t>941111811</t>
  </si>
  <si>
    <t>Demontáž lešení řadového trubkového lehkého pracovního s podlahami  s provozním zatížením tř. 3 do 200 kg/m2 šířky tř. W06 od 0,6 do 0,9 m, výšky do 10 m</t>
  </si>
  <si>
    <t>-1688503672</t>
  </si>
  <si>
    <t>201</t>
  </si>
  <si>
    <t>949101111</t>
  </si>
  <si>
    <t>Lešení pomocné pracovní pro objekty pozemních staveb  pro zatížení do 150 kg/m2, o výšce lešeňové podlahy do 1,9 m</t>
  </si>
  <si>
    <t>-2070013496</t>
  </si>
  <si>
    <t>463-189</t>
  </si>
  <si>
    <t>202</t>
  </si>
  <si>
    <t>952901111</t>
  </si>
  <si>
    <t>Vyčištění budov nebo objektů před předáním do užívání  budov bytové nebo občanské výstavby, světlé výšky podlaží do 4 m</t>
  </si>
  <si>
    <t>186243804</t>
  </si>
  <si>
    <t>203</t>
  </si>
  <si>
    <t>952901114</t>
  </si>
  <si>
    <t>Vyčištění budov nebo objektů před předáním do užívání  budov bytové nebo občanské výstavby, světlé výšky podlaží přes 4 m</t>
  </si>
  <si>
    <t>-1256636407</t>
  </si>
  <si>
    <t>204</t>
  </si>
  <si>
    <t>30056169</t>
  </si>
  <si>
    <t>205</t>
  </si>
  <si>
    <t>-229608500</t>
  </si>
  <si>
    <t>206</t>
  </si>
  <si>
    <t>-968430420</t>
  </si>
  <si>
    <t>0,983*19 'Přepočtené koeficientem množství</t>
  </si>
  <si>
    <t>207</t>
  </si>
  <si>
    <t>1096596111</t>
  </si>
  <si>
    <t>208</t>
  </si>
  <si>
    <t>-519405973</t>
  </si>
  <si>
    <t>766</t>
  </si>
  <si>
    <t>Konstrukce truhlářské</t>
  </si>
  <si>
    <t>209</t>
  </si>
  <si>
    <t>766694113</t>
  </si>
  <si>
    <t>Montáž ostatních truhlářských konstrukcí parapetních desek dřevěných nebo plastových šířky do 300 mm, délky přes 1600 do 2600 mm</t>
  </si>
  <si>
    <t>473645471</t>
  </si>
  <si>
    <t>"pozn.36"8</t>
  </si>
  <si>
    <t>210</t>
  </si>
  <si>
    <t>61144401</t>
  </si>
  <si>
    <t>parapet plastový vnitřní komůrkový tl 20mm š 250mm</t>
  </si>
  <si>
    <t>m</t>
  </si>
  <si>
    <t>793913988</t>
  </si>
  <si>
    <t>211</t>
  </si>
  <si>
    <t>61144019</t>
  </si>
  <si>
    <t>koncovka k parapetu plastovému vnitřnímu 1 pár</t>
  </si>
  <si>
    <t>sada</t>
  </si>
  <si>
    <t>1101862225</t>
  </si>
  <si>
    <t>212</t>
  </si>
  <si>
    <t>998766102</t>
  </si>
  <si>
    <t>Přesun hmot pro konstrukce truhlářské stanovený z hmotnosti přesunovaného materiálu vodorovná dopravní vzdálenost do 50 m v objektech výšky přes 6 do 12 m</t>
  </si>
  <si>
    <t>93341884</t>
  </si>
  <si>
    <t>213</t>
  </si>
  <si>
    <t>-1715847861</t>
  </si>
  <si>
    <t>"pozn.37 15%"</t>
  </si>
  <si>
    <t>"stěna A"1,5*2,65</t>
  </si>
  <si>
    <t>"B"2,0*8,64</t>
  </si>
  <si>
    <t>"C"1,5*4,5</t>
  </si>
  <si>
    <t>"D"2,0*5,7</t>
  </si>
  <si>
    <t>"E"2,0*1,35</t>
  </si>
  <si>
    <t>"F"2,0*7,05</t>
  </si>
  <si>
    <t>"G"2,0*1,6</t>
  </si>
  <si>
    <t>"H"2,0*2,84</t>
  </si>
  <si>
    <t>"I"2,0*7,15</t>
  </si>
  <si>
    <t>"J"2,0*7,1</t>
  </si>
  <si>
    <t>"K"2,0*2,35</t>
  </si>
  <si>
    <t>"L"2,0*8,15</t>
  </si>
  <si>
    <t>"M"2,9*8,35</t>
  </si>
  <si>
    <t>"N"3,0*6,7</t>
  </si>
  <si>
    <t>"O"3,0*10,55</t>
  </si>
  <si>
    <t>"P"3,0*1,25</t>
  </si>
  <si>
    <t>"Q"3,0*3,95</t>
  </si>
  <si>
    <t>"R"3,22*14,2</t>
  </si>
  <si>
    <t>"S"3,0*15,25</t>
  </si>
  <si>
    <t>"sloup A"2,94*0,4</t>
  </si>
  <si>
    <t>"B"2,9*4*0,4</t>
  </si>
  <si>
    <t>"C"3,25*4*0,4</t>
  </si>
  <si>
    <t>"D"3,25*(2*0,4*2*0,7)</t>
  </si>
  <si>
    <t>"E"3,25*(2*0,4+2*0,9)</t>
  </si>
  <si>
    <t>"F"3,25*(2*0,4+2*0,7)</t>
  </si>
  <si>
    <t>"G"3,25*4*0,4</t>
  </si>
  <si>
    <t>Mezisoučet</t>
  </si>
  <si>
    <t>-333,08*0,85</t>
  </si>
  <si>
    <t>Součet</t>
  </si>
  <si>
    <t>214</t>
  </si>
  <si>
    <t>-427566684</t>
  </si>
  <si>
    <t>215</t>
  </si>
  <si>
    <t>80198066</t>
  </si>
  <si>
    <t>216</t>
  </si>
  <si>
    <t>891449586</t>
  </si>
  <si>
    <t>"49,962/0,2/0,25"1000</t>
  </si>
  <si>
    <t>217</t>
  </si>
  <si>
    <t>-2112298486</t>
  </si>
  <si>
    <t>49,962*1,1 'Přepočtené koeficientem množství</t>
  </si>
  <si>
    <t>218</t>
  </si>
  <si>
    <t>-1648036065</t>
  </si>
  <si>
    <t>784</t>
  </si>
  <si>
    <t>Dokončovací práce - malby a tapety</t>
  </si>
  <si>
    <t>219</t>
  </si>
  <si>
    <t>784111001</t>
  </si>
  <si>
    <t>Oprášení (ometení) podkladu v místnostech výšky do 3,80 m</t>
  </si>
  <si>
    <t>-1273255455</t>
  </si>
  <si>
    <t>220</t>
  </si>
  <si>
    <t>784111005</t>
  </si>
  <si>
    <t>Oprášení (ometení) podkladu v místnostech výšky přes 5,00 m</t>
  </si>
  <si>
    <t>1363106951</t>
  </si>
  <si>
    <t>221</t>
  </si>
  <si>
    <t>784111025</t>
  </si>
  <si>
    <t>Obroušení podkladu stěrky v místnostech výšky přes 5,00 m</t>
  </si>
  <si>
    <t>-727363391</t>
  </si>
  <si>
    <t>"pozn.35"189,000</t>
  </si>
  <si>
    <t>222</t>
  </si>
  <si>
    <t>784161105</t>
  </si>
  <si>
    <t>Bandážování (materiál ve specifikaci) spar a prasklin v místnostech výšky přes 5,00 m</t>
  </si>
  <si>
    <t>1972538188</t>
  </si>
  <si>
    <t>"bandážování spár SDKT stropu"</t>
  </si>
  <si>
    <t>189/2,0/1,2*(1,2+2,0)</t>
  </si>
  <si>
    <t>13,4*2+13,8*2</t>
  </si>
  <si>
    <t>223</t>
  </si>
  <si>
    <t>3640005002</t>
  </si>
  <si>
    <t>Výztužná páska Strait-Flex TUFF-TAPE do vnitřních rohů sádrokartonu, 30m/role</t>
  </si>
  <si>
    <t>35770888</t>
  </si>
  <si>
    <t>306,4*1,05 'Přepočtené koeficientem množství</t>
  </si>
  <si>
    <t>224</t>
  </si>
  <si>
    <t>784161515</t>
  </si>
  <si>
    <t>Celoplošné vyrovnání podkladu disperzní stěrkou, tloušťky do 3 mm vyrovnáním v místnostech výšky přes 5,00 m</t>
  </si>
  <si>
    <t>1983915524</t>
  </si>
  <si>
    <t>"pozn.35"189</t>
  </si>
  <si>
    <t>225</t>
  </si>
  <si>
    <t>784171101</t>
  </si>
  <si>
    <t>Zakrytí nemalovaných ploch (materiál ve specifikaci) včetně pozdějšího odkrytí podlah</t>
  </si>
  <si>
    <t>611541903</t>
  </si>
  <si>
    <t>226</t>
  </si>
  <si>
    <t>28323151</t>
  </si>
  <si>
    <t>papír separační potažený PE fólií</t>
  </si>
  <si>
    <t>1673289466</t>
  </si>
  <si>
    <t>463*1,05 'Přepočtené koeficientem množství</t>
  </si>
  <si>
    <t>227</t>
  </si>
  <si>
    <t>784171111</t>
  </si>
  <si>
    <t>Zakrytí nemalovaných ploch (materiál ve specifikaci) včetně pozdějšího odkrytí svislých ploch např. stěn, oken, dveří v místnostech výšky do 3,80</t>
  </si>
  <si>
    <t>-1199342662</t>
  </si>
  <si>
    <t>"okna.dveře,VZT"50</t>
  </si>
  <si>
    <t>228</t>
  </si>
  <si>
    <t>-1240969007</t>
  </si>
  <si>
    <t>50*1,05 'Přepočtené koeficientem množství</t>
  </si>
  <si>
    <t>229</t>
  </si>
  <si>
    <t>24551551</t>
  </si>
  <si>
    <t>páska oboustranně lepící tl. 3mm</t>
  </si>
  <si>
    <t>-1048104424</t>
  </si>
  <si>
    <t>230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</si>
  <si>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</si>
  <si>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</si>
  <si>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1739986824</t>
  </si>
  <si>
    <t>"Zakrytí vybavení kuchyně"100</t>
  </si>
  <si>
    <t>231</t>
  </si>
  <si>
    <t>1463627171</t>
  </si>
  <si>
    <t>100*1,05 'Přepočtené koeficientem množství</t>
  </si>
  <si>
    <t>232</t>
  </si>
  <si>
    <t>-138502191</t>
  </si>
  <si>
    <t>233</t>
  </si>
  <si>
    <t>784181101</t>
  </si>
  <si>
    <t>Penetrace podkladu jednonásobná základní akrylátová bezbarvá v místnostech výšky do 3,80 m</t>
  </si>
  <si>
    <t>918712716</t>
  </si>
  <si>
    <t>338+463-339,1</t>
  </si>
  <si>
    <t>234</t>
  </si>
  <si>
    <t>784181105</t>
  </si>
  <si>
    <t>Penetrace podkladu jednonásobná základní akrylátová bezbarvá v místnostech výšky přes 5,00 m</t>
  </si>
  <si>
    <t>-391808657</t>
  </si>
  <si>
    <t>"stěna T"19,6</t>
  </si>
  <si>
    <t>"stěna U"46,6</t>
  </si>
  <si>
    <t>"stěna V"34,1</t>
  </si>
  <si>
    <t>"stěna W"43,8</t>
  </si>
  <si>
    <t>"stěna X"3,2</t>
  </si>
  <si>
    <t>"stěna Y"2,8</t>
  </si>
  <si>
    <t>235</t>
  </si>
  <si>
    <t>784211101</t>
  </si>
  <si>
    <t>Malby z malířských směsí otěruvzdorných za mokra dvojnásobné, bílé za mokra otěruvzdorné výborně v místnostech výšky do 3,80 m</t>
  </si>
  <si>
    <t>-2138383725</t>
  </si>
  <si>
    <t>236</t>
  </si>
  <si>
    <t>784211105</t>
  </si>
  <si>
    <t>Malby z malířských směsí otěruvzdorných za mokra dvojnásobné, bílé za mokra otěruvzdorné výborně v místnostech výšky přes 5,00 m</t>
  </si>
  <si>
    <t>-453527771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</si>
</sst>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3"/>
      <c r="AQ5" s="23"/>
      <c r="AR5" s="21"/>
      <c r="BE5" s="28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3"/>
      <c r="AQ6" s="23"/>
      <c r="AR6" s="21"/>
      <c r="BE6" s="29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0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0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9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0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90"/>
      <c r="BS13" s="18" t="s">
        <v>6</v>
      </c>
    </row>
    <row r="14" spans="1:74" ht="12.75">
      <c r="B14" s="22"/>
      <c r="C14" s="23"/>
      <c r="D14" s="23"/>
      <c r="E14" s="295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9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0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29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90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0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35</v>
      </c>
      <c r="AO19" s="23"/>
      <c r="AP19" s="23"/>
      <c r="AQ19" s="23"/>
      <c r="AR19" s="21"/>
      <c r="BE19" s="29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37</v>
      </c>
      <c r="AO20" s="23"/>
      <c r="AP20" s="23"/>
      <c r="AQ20" s="23"/>
      <c r="AR20" s="21"/>
      <c r="BE20" s="290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0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0"/>
    </row>
    <row r="23" spans="1:71" s="1" customFormat="1" ht="16.5" customHeight="1">
      <c r="B23" s="22"/>
      <c r="C23" s="23"/>
      <c r="D23" s="23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3"/>
      <c r="AP23" s="23"/>
      <c r="AQ23" s="23"/>
      <c r="AR23" s="21"/>
      <c r="BE23" s="29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0"/>
    </row>
    <row r="26" spans="1:71" s="1" customFormat="1" ht="14.45" customHeight="1">
      <c r="B26" s="22"/>
      <c r="C26" s="23"/>
      <c r="D26" s="35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98">
        <f>ROUND(AG94,2)</f>
        <v>0</v>
      </c>
      <c r="AL26" s="293"/>
      <c r="AM26" s="293"/>
      <c r="AN26" s="293"/>
      <c r="AO26" s="293"/>
      <c r="AP26" s="23"/>
      <c r="AQ26" s="23"/>
      <c r="AR26" s="21"/>
      <c r="BE26" s="290"/>
    </row>
    <row r="27" spans="1:71" s="1" customFormat="1" ht="14.45" customHeight="1">
      <c r="B27" s="22"/>
      <c r="C27" s="23"/>
      <c r="D27" s="35" t="s">
        <v>40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98">
        <f>ROUND(AG97, 2)</f>
        <v>0</v>
      </c>
      <c r="AL27" s="298"/>
      <c r="AM27" s="298"/>
      <c r="AN27" s="298"/>
      <c r="AO27" s="298"/>
      <c r="AP27" s="23"/>
      <c r="AQ27" s="23"/>
      <c r="AR27" s="21"/>
      <c r="BE27" s="290"/>
    </row>
    <row r="28" spans="1:71" s="2" customFormat="1" ht="6.95" customHeigh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290"/>
    </row>
    <row r="29" spans="1:71" s="2" customFormat="1" ht="25.9" customHeight="1">
      <c r="A29" s="36"/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99">
        <f>ROUND(AK26 + AK27, 2)</f>
        <v>0</v>
      </c>
      <c r="AL29" s="300"/>
      <c r="AM29" s="300"/>
      <c r="AN29" s="300"/>
      <c r="AO29" s="300"/>
      <c r="AP29" s="38"/>
      <c r="AQ29" s="38"/>
      <c r="AR29" s="39"/>
      <c r="BE29" s="290"/>
    </row>
    <row r="30" spans="1:71" s="2" customFormat="1" ht="6.95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290"/>
    </row>
    <row r="31" spans="1:71" s="2" customFormat="1" ht="12.75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01" t="s">
        <v>42</v>
      </c>
      <c r="M31" s="301"/>
      <c r="N31" s="301"/>
      <c r="O31" s="301"/>
      <c r="P31" s="301"/>
      <c r="Q31" s="38"/>
      <c r="R31" s="38"/>
      <c r="S31" s="38"/>
      <c r="T31" s="38"/>
      <c r="U31" s="38"/>
      <c r="V31" s="38"/>
      <c r="W31" s="301" t="s">
        <v>43</v>
      </c>
      <c r="X31" s="301"/>
      <c r="Y31" s="301"/>
      <c r="Z31" s="301"/>
      <c r="AA31" s="301"/>
      <c r="AB31" s="301"/>
      <c r="AC31" s="301"/>
      <c r="AD31" s="301"/>
      <c r="AE31" s="301"/>
      <c r="AF31" s="38"/>
      <c r="AG31" s="38"/>
      <c r="AH31" s="38"/>
      <c r="AI31" s="38"/>
      <c r="AJ31" s="38"/>
      <c r="AK31" s="301" t="s">
        <v>44</v>
      </c>
      <c r="AL31" s="301"/>
      <c r="AM31" s="301"/>
      <c r="AN31" s="301"/>
      <c r="AO31" s="301"/>
      <c r="AP31" s="38"/>
      <c r="AQ31" s="38"/>
      <c r="AR31" s="39"/>
      <c r="BE31" s="290"/>
    </row>
    <row r="32" spans="1:71" s="3" customFormat="1" ht="14.45" customHeight="1">
      <c r="B32" s="42"/>
      <c r="C32" s="43"/>
      <c r="D32" s="30" t="s">
        <v>45</v>
      </c>
      <c r="E32" s="43"/>
      <c r="F32" s="30" t="s">
        <v>46</v>
      </c>
      <c r="G32" s="43"/>
      <c r="H32" s="43"/>
      <c r="I32" s="43"/>
      <c r="J32" s="43"/>
      <c r="K32" s="43"/>
      <c r="L32" s="302">
        <v>0.21</v>
      </c>
      <c r="M32" s="303"/>
      <c r="N32" s="303"/>
      <c r="O32" s="303"/>
      <c r="P32" s="303"/>
      <c r="Q32" s="43"/>
      <c r="R32" s="43"/>
      <c r="S32" s="43"/>
      <c r="T32" s="43"/>
      <c r="U32" s="43"/>
      <c r="V32" s="43"/>
      <c r="W32" s="304">
        <f>ROUND(AZ94 + SUM(CD97:CD101),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3"/>
      <c r="AG32" s="43"/>
      <c r="AH32" s="43"/>
      <c r="AI32" s="43"/>
      <c r="AJ32" s="43"/>
      <c r="AK32" s="304">
        <f>ROUND(AV94 + SUM(BY97:BY101), 2)</f>
        <v>0</v>
      </c>
      <c r="AL32" s="303"/>
      <c r="AM32" s="303"/>
      <c r="AN32" s="303"/>
      <c r="AO32" s="303"/>
      <c r="AP32" s="43"/>
      <c r="AQ32" s="43"/>
      <c r="AR32" s="44"/>
      <c r="BE32" s="291"/>
    </row>
    <row r="33" spans="1:57" s="3" customFormat="1" ht="14.45" customHeight="1">
      <c r="B33" s="42"/>
      <c r="C33" s="43"/>
      <c r="D33" s="43"/>
      <c r="E33" s="43"/>
      <c r="F33" s="30" t="s">
        <v>47</v>
      </c>
      <c r="G33" s="43"/>
      <c r="H33" s="43"/>
      <c r="I33" s="43"/>
      <c r="J33" s="43"/>
      <c r="K33" s="43"/>
      <c r="L33" s="302">
        <v>0.15</v>
      </c>
      <c r="M33" s="303"/>
      <c r="N33" s="303"/>
      <c r="O33" s="303"/>
      <c r="P33" s="303"/>
      <c r="Q33" s="43"/>
      <c r="R33" s="43"/>
      <c r="S33" s="43"/>
      <c r="T33" s="43"/>
      <c r="U33" s="43"/>
      <c r="V33" s="43"/>
      <c r="W33" s="304">
        <f>ROUND(BA94 + SUM(CE97:CE101),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3"/>
      <c r="AG33" s="43"/>
      <c r="AH33" s="43"/>
      <c r="AI33" s="43"/>
      <c r="AJ33" s="43"/>
      <c r="AK33" s="304">
        <f>ROUND(AW94 + SUM(BZ97:BZ101), 2)</f>
        <v>0</v>
      </c>
      <c r="AL33" s="303"/>
      <c r="AM33" s="303"/>
      <c r="AN33" s="303"/>
      <c r="AO33" s="303"/>
      <c r="AP33" s="43"/>
      <c r="AQ33" s="43"/>
      <c r="AR33" s="44"/>
      <c r="BE33" s="291"/>
    </row>
    <row r="34" spans="1:57" s="3" customFormat="1" ht="14.45" hidden="1" customHeight="1">
      <c r="B34" s="42"/>
      <c r="C34" s="43"/>
      <c r="D34" s="43"/>
      <c r="E34" s="43"/>
      <c r="F34" s="30" t="s">
        <v>48</v>
      </c>
      <c r="G34" s="43"/>
      <c r="H34" s="43"/>
      <c r="I34" s="43"/>
      <c r="J34" s="43"/>
      <c r="K34" s="43"/>
      <c r="L34" s="302">
        <v>0.21</v>
      </c>
      <c r="M34" s="303"/>
      <c r="N34" s="303"/>
      <c r="O34" s="303"/>
      <c r="P34" s="303"/>
      <c r="Q34" s="43"/>
      <c r="R34" s="43"/>
      <c r="S34" s="43"/>
      <c r="T34" s="43"/>
      <c r="U34" s="43"/>
      <c r="V34" s="43"/>
      <c r="W34" s="304">
        <f>ROUND(BB94 + SUM(CF97:CF101), 2)</f>
        <v>0</v>
      </c>
      <c r="X34" s="303"/>
      <c r="Y34" s="303"/>
      <c r="Z34" s="303"/>
      <c r="AA34" s="303"/>
      <c r="AB34" s="303"/>
      <c r="AC34" s="303"/>
      <c r="AD34" s="303"/>
      <c r="AE34" s="303"/>
      <c r="AF34" s="43"/>
      <c r="AG34" s="43"/>
      <c r="AH34" s="43"/>
      <c r="AI34" s="43"/>
      <c r="AJ34" s="43"/>
      <c r="AK34" s="304">
        <v>0</v>
      </c>
      <c r="AL34" s="303"/>
      <c r="AM34" s="303"/>
      <c r="AN34" s="303"/>
      <c r="AO34" s="303"/>
      <c r="AP34" s="43"/>
      <c r="AQ34" s="43"/>
      <c r="AR34" s="44"/>
      <c r="BE34" s="291"/>
    </row>
    <row r="35" spans="1:57" s="3" customFormat="1" ht="14.45" hidden="1" customHeight="1">
      <c r="B35" s="42"/>
      <c r="C35" s="43"/>
      <c r="D35" s="43"/>
      <c r="E35" s="43"/>
      <c r="F35" s="30" t="s">
        <v>49</v>
      </c>
      <c r="G35" s="43"/>
      <c r="H35" s="43"/>
      <c r="I35" s="43"/>
      <c r="J35" s="43"/>
      <c r="K35" s="43"/>
      <c r="L35" s="302">
        <v>0.15</v>
      </c>
      <c r="M35" s="303"/>
      <c r="N35" s="303"/>
      <c r="O35" s="303"/>
      <c r="P35" s="303"/>
      <c r="Q35" s="43"/>
      <c r="R35" s="43"/>
      <c r="S35" s="43"/>
      <c r="T35" s="43"/>
      <c r="U35" s="43"/>
      <c r="V35" s="43"/>
      <c r="W35" s="304">
        <f>ROUND(BC94 + SUM(CG97:CG101), 2)</f>
        <v>0</v>
      </c>
      <c r="X35" s="303"/>
      <c r="Y35" s="303"/>
      <c r="Z35" s="303"/>
      <c r="AA35" s="303"/>
      <c r="AB35" s="303"/>
      <c r="AC35" s="303"/>
      <c r="AD35" s="303"/>
      <c r="AE35" s="303"/>
      <c r="AF35" s="43"/>
      <c r="AG35" s="43"/>
      <c r="AH35" s="43"/>
      <c r="AI35" s="43"/>
      <c r="AJ35" s="43"/>
      <c r="AK35" s="304">
        <v>0</v>
      </c>
      <c r="AL35" s="303"/>
      <c r="AM35" s="303"/>
      <c r="AN35" s="303"/>
      <c r="AO35" s="303"/>
      <c r="AP35" s="43"/>
      <c r="AQ35" s="43"/>
      <c r="AR35" s="44"/>
    </row>
    <row r="36" spans="1:57" s="3" customFormat="1" ht="14.45" hidden="1" customHeight="1">
      <c r="B36" s="42"/>
      <c r="C36" s="43"/>
      <c r="D36" s="43"/>
      <c r="E36" s="43"/>
      <c r="F36" s="30" t="s">
        <v>50</v>
      </c>
      <c r="G36" s="43"/>
      <c r="H36" s="43"/>
      <c r="I36" s="43"/>
      <c r="J36" s="43"/>
      <c r="K36" s="43"/>
      <c r="L36" s="302">
        <v>0</v>
      </c>
      <c r="M36" s="303"/>
      <c r="N36" s="303"/>
      <c r="O36" s="303"/>
      <c r="P36" s="303"/>
      <c r="Q36" s="43"/>
      <c r="R36" s="43"/>
      <c r="S36" s="43"/>
      <c r="T36" s="43"/>
      <c r="U36" s="43"/>
      <c r="V36" s="43"/>
      <c r="W36" s="304">
        <f>ROUND(BD94 + SUM(CH97:CH101), 2)</f>
        <v>0</v>
      </c>
      <c r="X36" s="303"/>
      <c r="Y36" s="303"/>
      <c r="Z36" s="303"/>
      <c r="AA36" s="303"/>
      <c r="AB36" s="303"/>
      <c r="AC36" s="303"/>
      <c r="AD36" s="303"/>
      <c r="AE36" s="303"/>
      <c r="AF36" s="43"/>
      <c r="AG36" s="43"/>
      <c r="AH36" s="43"/>
      <c r="AI36" s="43"/>
      <c r="AJ36" s="43"/>
      <c r="AK36" s="304">
        <v>0</v>
      </c>
      <c r="AL36" s="303"/>
      <c r="AM36" s="303"/>
      <c r="AN36" s="303"/>
      <c r="AO36" s="303"/>
      <c r="AP36" s="43"/>
      <c r="AQ36" s="43"/>
      <c r="AR36" s="44"/>
    </row>
    <row r="37" spans="1:57" s="2" customFormat="1" ht="6.95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pans="1:57" s="2" customFormat="1" ht="25.9" customHeight="1">
      <c r="A38" s="36"/>
      <c r="B38" s="37"/>
      <c r="C38" s="45"/>
      <c r="D38" s="46" t="s">
        <v>51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52</v>
      </c>
      <c r="U38" s="47"/>
      <c r="V38" s="47"/>
      <c r="W38" s="47"/>
      <c r="X38" s="305" t="s">
        <v>53</v>
      </c>
      <c r="Y38" s="306"/>
      <c r="Z38" s="306"/>
      <c r="AA38" s="306"/>
      <c r="AB38" s="306"/>
      <c r="AC38" s="47"/>
      <c r="AD38" s="47"/>
      <c r="AE38" s="47"/>
      <c r="AF38" s="47"/>
      <c r="AG38" s="47"/>
      <c r="AH38" s="47"/>
      <c r="AI38" s="47"/>
      <c r="AJ38" s="47"/>
      <c r="AK38" s="307">
        <f>SUM(AK29:AK36)</f>
        <v>0</v>
      </c>
      <c r="AL38" s="306"/>
      <c r="AM38" s="306"/>
      <c r="AN38" s="306"/>
      <c r="AO38" s="308"/>
      <c r="AP38" s="45"/>
      <c r="AQ38" s="45"/>
      <c r="AR38" s="39"/>
      <c r="BE38" s="36"/>
    </row>
    <row r="39" spans="1:57" s="2" customFormat="1" ht="6.95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pans="1:57" s="2" customFormat="1" ht="14.45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9"/>
      <c r="C49" s="50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55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6"/>
      <c r="B60" s="37"/>
      <c r="C60" s="38"/>
      <c r="D60" s="54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4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4" t="s">
        <v>56</v>
      </c>
      <c r="AI60" s="41"/>
      <c r="AJ60" s="41"/>
      <c r="AK60" s="41"/>
      <c r="AL60" s="41"/>
      <c r="AM60" s="54" t="s">
        <v>57</v>
      </c>
      <c r="AN60" s="41"/>
      <c r="AO60" s="41"/>
      <c r="AP60" s="38"/>
      <c r="AQ60" s="38"/>
      <c r="AR60" s="39"/>
      <c r="BE60" s="36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6"/>
      <c r="B64" s="37"/>
      <c r="C64" s="38"/>
      <c r="D64" s="51" t="s">
        <v>58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59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39"/>
      <c r="BE64" s="36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6"/>
      <c r="B75" s="37"/>
      <c r="C75" s="38"/>
      <c r="D75" s="54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4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4" t="s">
        <v>56</v>
      </c>
      <c r="AI75" s="41"/>
      <c r="AJ75" s="41"/>
      <c r="AK75" s="41"/>
      <c r="AL75" s="41"/>
      <c r="AM75" s="54" t="s">
        <v>57</v>
      </c>
      <c r="AN75" s="41"/>
      <c r="AO75" s="41"/>
      <c r="AP75" s="38"/>
      <c r="AQ75" s="38"/>
      <c r="AR75" s="39"/>
      <c r="BE75" s="36"/>
    </row>
    <row r="76" spans="1:57" s="2" customFormat="1" ht="11.25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pans="1:57" s="2" customFormat="1" ht="6.95" customHeight="1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9"/>
      <c r="BE77" s="36"/>
    </row>
    <row r="81" spans="1:90" s="2" customFormat="1" ht="6.95" customHeight="1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9"/>
      <c r="BE81" s="36"/>
    </row>
    <row r="82" spans="1:90" s="2" customFormat="1" ht="24.95" customHeight="1">
      <c r="A82" s="36"/>
      <c r="B82" s="37"/>
      <c r="C82" s="24" t="s">
        <v>60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pans="1:90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pans="1:90" s="4" customFormat="1" ht="12" customHeight="1">
      <c r="B84" s="60"/>
      <c r="C84" s="30" t="s">
        <v>13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210309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0" s="5" customFormat="1" ht="36.950000000000003" customHeight="1">
      <c r="B85" s="63"/>
      <c r="C85" s="64" t="s">
        <v>16</v>
      </c>
      <c r="D85" s="65"/>
      <c r="E85" s="65"/>
      <c r="F85" s="65"/>
      <c r="G85" s="65"/>
      <c r="H85" s="65"/>
      <c r="I85" s="65"/>
      <c r="J85" s="65"/>
      <c r="K85" s="65"/>
      <c r="L85" s="263" t="str">
        <f>K6</f>
        <v>KKN a.s.-pavilon D-odstranění havarijního stavu keramického obkladu v interiéru kuchyně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65"/>
      <c r="AQ85" s="65"/>
      <c r="AR85" s="66"/>
    </row>
    <row r="86" spans="1:90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pans="1:90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Karlovy Vary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265" t="str">
        <f>IF(AN8= "","",AN8)</f>
        <v>9. 3. 2021</v>
      </c>
      <c r="AN87" s="265"/>
      <c r="AO87" s="38"/>
      <c r="AP87" s="38"/>
      <c r="AQ87" s="38"/>
      <c r="AR87" s="39"/>
      <c r="BE87" s="36"/>
    </row>
    <row r="88" spans="1:90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pans="1:90" s="2" customFormat="1" ht="15.2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>KKN a.s.nem.Karlovy Vary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272" t="str">
        <f>IF(E17="","",E17)</f>
        <v>Jan Sobotka Kynšperk n.O.</v>
      </c>
      <c r="AN89" s="273"/>
      <c r="AO89" s="273"/>
      <c r="AP89" s="273"/>
      <c r="AQ89" s="38"/>
      <c r="AR89" s="39"/>
      <c r="AS89" s="266" t="s">
        <v>61</v>
      </c>
      <c r="AT89" s="267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6"/>
    </row>
    <row r="90" spans="1:90" s="2" customFormat="1" ht="25.7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34</v>
      </c>
      <c r="AJ90" s="38"/>
      <c r="AK90" s="38"/>
      <c r="AL90" s="38"/>
      <c r="AM90" s="272" t="str">
        <f>IF(E20="","",E20)</f>
        <v>Ing.Jana Handšuhová Smutná</v>
      </c>
      <c r="AN90" s="273"/>
      <c r="AO90" s="273"/>
      <c r="AP90" s="273"/>
      <c r="AQ90" s="38"/>
      <c r="AR90" s="39"/>
      <c r="AS90" s="268"/>
      <c r="AT90" s="269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6"/>
    </row>
    <row r="91" spans="1:90" s="2" customFormat="1" ht="10.9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270"/>
      <c r="AT91" s="271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6"/>
    </row>
    <row r="92" spans="1:90" s="2" customFormat="1" ht="29.25" customHeight="1">
      <c r="A92" s="36"/>
      <c r="B92" s="37"/>
      <c r="C92" s="277" t="s">
        <v>62</v>
      </c>
      <c r="D92" s="275"/>
      <c r="E92" s="275"/>
      <c r="F92" s="275"/>
      <c r="G92" s="275"/>
      <c r="H92" s="75"/>
      <c r="I92" s="274" t="s">
        <v>63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8" t="s">
        <v>64</v>
      </c>
      <c r="AH92" s="275"/>
      <c r="AI92" s="275"/>
      <c r="AJ92" s="275"/>
      <c r="AK92" s="275"/>
      <c r="AL92" s="275"/>
      <c r="AM92" s="275"/>
      <c r="AN92" s="274" t="s">
        <v>65</v>
      </c>
      <c r="AO92" s="275"/>
      <c r="AP92" s="276"/>
      <c r="AQ92" s="76" t="s">
        <v>66</v>
      </c>
      <c r="AR92" s="39"/>
      <c r="AS92" s="77" t="s">
        <v>67</v>
      </c>
      <c r="AT92" s="78" t="s">
        <v>68</v>
      </c>
      <c r="AU92" s="78" t="s">
        <v>69</v>
      </c>
      <c r="AV92" s="78" t="s">
        <v>70</v>
      </c>
      <c r="AW92" s="78" t="s">
        <v>71</v>
      </c>
      <c r="AX92" s="78" t="s">
        <v>72</v>
      </c>
      <c r="AY92" s="78" t="s">
        <v>73</v>
      </c>
      <c r="AZ92" s="78" t="s">
        <v>74</v>
      </c>
      <c r="BA92" s="78" t="s">
        <v>75</v>
      </c>
      <c r="BB92" s="78" t="s">
        <v>76</v>
      </c>
      <c r="BC92" s="78" t="s">
        <v>77</v>
      </c>
      <c r="BD92" s="79" t="s">
        <v>78</v>
      </c>
      <c r="BE92" s="36"/>
    </row>
    <row r="93" spans="1:90" s="2" customFormat="1" ht="10.9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6"/>
    </row>
    <row r="94" spans="1:90" s="6" customFormat="1" ht="32.450000000000003" customHeight="1">
      <c r="B94" s="83"/>
      <c r="C94" s="84" t="s">
        <v>79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286">
        <f>ROUND(AG95,2)</f>
        <v>0</v>
      </c>
      <c r="AH94" s="286"/>
      <c r="AI94" s="286"/>
      <c r="AJ94" s="286"/>
      <c r="AK94" s="286"/>
      <c r="AL94" s="286"/>
      <c r="AM94" s="286"/>
      <c r="AN94" s="287">
        <f>SUM(AG94,AT94)</f>
        <v>0</v>
      </c>
      <c r="AO94" s="287"/>
      <c r="AP94" s="287"/>
      <c r="AQ94" s="87" t="s">
        <v>1</v>
      </c>
      <c r="AR94" s="88"/>
      <c r="AS94" s="89">
        <f>ROUND(AS95,2)</f>
        <v>0</v>
      </c>
      <c r="AT94" s="90">
        <f>ROUND(SUM(AV94:AW94),2)</f>
        <v>0</v>
      </c>
      <c r="AU94" s="91">
        <f>ROUND(AU95,5)</f>
        <v>0</v>
      </c>
      <c r="AV94" s="90">
        <f>ROUND(AZ94*L32,2)</f>
        <v>0</v>
      </c>
      <c r="AW94" s="90">
        <f>ROUND(BA94*L33,2)</f>
        <v>0</v>
      </c>
      <c r="AX94" s="90">
        <f>ROUND(BB94*L32,2)</f>
        <v>0</v>
      </c>
      <c r="AY94" s="90">
        <f>ROUND(BC94*L33,2)</f>
        <v>0</v>
      </c>
      <c r="AZ94" s="90">
        <f>ROUND(AZ95,2)</f>
        <v>0</v>
      </c>
      <c r="BA94" s="90">
        <f>ROUND(BA95,2)</f>
        <v>0</v>
      </c>
      <c r="BB94" s="90">
        <f>ROUND(BB95,2)</f>
        <v>0</v>
      </c>
      <c r="BC94" s="90">
        <f>ROUND(BC95,2)</f>
        <v>0</v>
      </c>
      <c r="BD94" s="92">
        <f>ROUND(BD95,2)</f>
        <v>0</v>
      </c>
      <c r="BS94" s="93" t="s">
        <v>80</v>
      </c>
      <c r="BT94" s="93" t="s">
        <v>81</v>
      </c>
      <c r="BV94" s="93" t="s">
        <v>82</v>
      </c>
      <c r="BW94" s="93" t="s">
        <v>5</v>
      </c>
      <c r="BX94" s="93" t="s">
        <v>83</v>
      </c>
      <c r="CL94" s="93" t="s">
        <v>1</v>
      </c>
    </row>
    <row r="95" spans="1:90" s="7" customFormat="1" ht="37.5" customHeight="1">
      <c r="A95" s="94" t="s">
        <v>84</v>
      </c>
      <c r="B95" s="95"/>
      <c r="C95" s="96"/>
      <c r="D95" s="279" t="s">
        <v>14</v>
      </c>
      <c r="E95" s="279"/>
      <c r="F95" s="279"/>
      <c r="G95" s="279"/>
      <c r="H95" s="279"/>
      <c r="I95" s="97"/>
      <c r="J95" s="279" t="s">
        <v>17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80">
        <f>'210309 - KKN a.s.-pavilon...'!J28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8" t="s">
        <v>85</v>
      </c>
      <c r="AR95" s="99"/>
      <c r="AS95" s="100">
        <v>0</v>
      </c>
      <c r="AT95" s="101">
        <f>ROUND(SUM(AV95:AW95),2)</f>
        <v>0</v>
      </c>
      <c r="AU95" s="102">
        <f>'210309 - KKN a.s.-pavilon...'!P208</f>
        <v>0</v>
      </c>
      <c r="AV95" s="101">
        <f>'210309 - KKN a.s.-pavilon...'!J31</f>
        <v>0</v>
      </c>
      <c r="AW95" s="101">
        <f>'210309 - KKN a.s.-pavilon...'!J32</f>
        <v>0</v>
      </c>
      <c r="AX95" s="101">
        <f>'210309 - KKN a.s.-pavilon...'!J33</f>
        <v>0</v>
      </c>
      <c r="AY95" s="101">
        <f>'210309 - KKN a.s.-pavilon...'!J34</f>
        <v>0</v>
      </c>
      <c r="AZ95" s="101">
        <f>'210309 - KKN a.s.-pavilon...'!F31</f>
        <v>0</v>
      </c>
      <c r="BA95" s="101">
        <f>'210309 - KKN a.s.-pavilon...'!F32</f>
        <v>0</v>
      </c>
      <c r="BB95" s="101">
        <f>'210309 - KKN a.s.-pavilon...'!F33</f>
        <v>0</v>
      </c>
      <c r="BC95" s="101">
        <f>'210309 - KKN a.s.-pavilon...'!F34</f>
        <v>0</v>
      </c>
      <c r="BD95" s="103">
        <f>'210309 - KKN a.s.-pavilon...'!F35</f>
        <v>0</v>
      </c>
      <c r="BT95" s="104" t="s">
        <v>86</v>
      </c>
      <c r="BU95" s="104" t="s">
        <v>87</v>
      </c>
      <c r="BV95" s="104" t="s">
        <v>82</v>
      </c>
      <c r="BW95" s="104" t="s">
        <v>5</v>
      </c>
      <c r="BX95" s="104" t="s">
        <v>83</v>
      </c>
      <c r="CL95" s="104" t="s">
        <v>1</v>
      </c>
    </row>
    <row r="96" spans="1:90" ht="11.25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1"/>
    </row>
    <row r="97" spans="1:89" s="2" customFormat="1" ht="30" customHeight="1">
      <c r="A97" s="36"/>
      <c r="B97" s="37"/>
      <c r="C97" s="84" t="s">
        <v>88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287">
        <f>ROUND(SUM(AG98:AG101), 2)</f>
        <v>0</v>
      </c>
      <c r="AH97" s="287"/>
      <c r="AI97" s="287"/>
      <c r="AJ97" s="287"/>
      <c r="AK97" s="287"/>
      <c r="AL97" s="287"/>
      <c r="AM97" s="287"/>
      <c r="AN97" s="287">
        <f>ROUND(SUM(AN98:AN101), 2)</f>
        <v>0</v>
      </c>
      <c r="AO97" s="287"/>
      <c r="AP97" s="287"/>
      <c r="AQ97" s="105"/>
      <c r="AR97" s="39"/>
      <c r="AS97" s="77" t="s">
        <v>89</v>
      </c>
      <c r="AT97" s="78" t="s">
        <v>90</v>
      </c>
      <c r="AU97" s="78" t="s">
        <v>45</v>
      </c>
      <c r="AV97" s="79" t="s">
        <v>68</v>
      </c>
      <c r="AW97" s="36"/>
      <c r="AX97" s="36"/>
      <c r="AY97" s="36"/>
      <c r="AZ97" s="36"/>
      <c r="BA97" s="36"/>
      <c r="BB97" s="36"/>
      <c r="BC97" s="36"/>
      <c r="BD97" s="36"/>
      <c r="BE97" s="36"/>
    </row>
    <row r="98" spans="1:89" s="2" customFormat="1" ht="19.899999999999999" customHeight="1">
      <c r="A98" s="36"/>
      <c r="B98" s="37"/>
      <c r="C98" s="38"/>
      <c r="D98" s="284" t="s">
        <v>91</v>
      </c>
      <c r="E98" s="284"/>
      <c r="F98" s="284"/>
      <c r="G98" s="284"/>
      <c r="H98" s="284"/>
      <c r="I98" s="284"/>
      <c r="J98" s="284"/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38"/>
      <c r="AD98" s="38"/>
      <c r="AE98" s="38"/>
      <c r="AF98" s="38"/>
      <c r="AG98" s="282">
        <f>ROUND(AG94 * AS98, 2)</f>
        <v>0</v>
      </c>
      <c r="AH98" s="283"/>
      <c r="AI98" s="283"/>
      <c r="AJ98" s="283"/>
      <c r="AK98" s="283"/>
      <c r="AL98" s="283"/>
      <c r="AM98" s="283"/>
      <c r="AN98" s="283">
        <f>ROUND(AG98 + AV98, 2)</f>
        <v>0</v>
      </c>
      <c r="AO98" s="283"/>
      <c r="AP98" s="283"/>
      <c r="AQ98" s="38"/>
      <c r="AR98" s="39"/>
      <c r="AS98" s="106">
        <v>0</v>
      </c>
      <c r="AT98" s="107" t="s">
        <v>92</v>
      </c>
      <c r="AU98" s="107" t="s">
        <v>46</v>
      </c>
      <c r="AV98" s="108">
        <f>ROUND(IF(AU98="základní",AG98*L32,IF(AU98="snížená",AG98*L33,0)), 2)</f>
        <v>0</v>
      </c>
      <c r="AW98" s="36"/>
      <c r="AX98" s="36"/>
      <c r="AY98" s="36"/>
      <c r="AZ98" s="36"/>
      <c r="BA98" s="36"/>
      <c r="BB98" s="36"/>
      <c r="BC98" s="36"/>
      <c r="BD98" s="36"/>
      <c r="BE98" s="36"/>
      <c r="BV98" s="18" t="s">
        <v>93</v>
      </c>
      <c r="BY98" s="109">
        <f>IF(AU98="základní",AV98,0)</f>
        <v>0</v>
      </c>
      <c r="BZ98" s="109">
        <f>IF(AU98="snížená",AV98,0)</f>
        <v>0</v>
      </c>
      <c r="CA98" s="109">
        <v>0</v>
      </c>
      <c r="CB98" s="109">
        <v>0</v>
      </c>
      <c r="CC98" s="109"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18">
        <f>IF(AU98="základní",1,IF(AU98="snížená",2,IF(AU98="zákl. přenesená",4,IF(AU98="sníž. přenesená",5,3))))</f>
        <v>1</v>
      </c>
      <c r="CJ98" s="18">
        <f>IF(AT98="stavební čast",1,IF(AT98="investiční čast",2,3))</f>
        <v>1</v>
      </c>
      <c r="CK98" s="18" t="str">
        <f>IF(D98="Vyplň vlastní","","x")</f>
        <v>x</v>
      </c>
    </row>
    <row r="99" spans="1:89" s="2" customFormat="1" ht="19.899999999999999" customHeight="1">
      <c r="A99" s="36"/>
      <c r="B99" s="37"/>
      <c r="C99" s="38"/>
      <c r="D99" s="285" t="s">
        <v>94</v>
      </c>
      <c r="E99" s="284"/>
      <c r="F99" s="284"/>
      <c r="G99" s="284"/>
      <c r="H99" s="284"/>
      <c r="I99" s="284"/>
      <c r="J99" s="284"/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38"/>
      <c r="AD99" s="38"/>
      <c r="AE99" s="38"/>
      <c r="AF99" s="38"/>
      <c r="AG99" s="282">
        <f>ROUND(AG94 * AS99, 2)</f>
        <v>0</v>
      </c>
      <c r="AH99" s="283"/>
      <c r="AI99" s="283"/>
      <c r="AJ99" s="283"/>
      <c r="AK99" s="283"/>
      <c r="AL99" s="283"/>
      <c r="AM99" s="283"/>
      <c r="AN99" s="283">
        <f>ROUND(AG99 + AV99, 2)</f>
        <v>0</v>
      </c>
      <c r="AO99" s="283"/>
      <c r="AP99" s="283"/>
      <c r="AQ99" s="38"/>
      <c r="AR99" s="39"/>
      <c r="AS99" s="106">
        <v>0</v>
      </c>
      <c r="AT99" s="107" t="s">
        <v>92</v>
      </c>
      <c r="AU99" s="107" t="s">
        <v>46</v>
      </c>
      <c r="AV99" s="108">
        <f>ROUND(IF(AU99="základní",AG99*L32,IF(AU99="snížená",AG99*L33,0)),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8" t="s">
        <v>95</v>
      </c>
      <c r="BY99" s="109">
        <f>IF(AU99="základní",AV99,0)</f>
        <v>0</v>
      </c>
      <c r="BZ99" s="109">
        <f>IF(AU99="snížená",AV99,0)</f>
        <v>0</v>
      </c>
      <c r="CA99" s="109">
        <v>0</v>
      </c>
      <c r="CB99" s="109">
        <v>0</v>
      </c>
      <c r="CC99" s="109">
        <v>0</v>
      </c>
      <c r="CD99" s="109">
        <f>IF(AU99="základní",AG99,0)</f>
        <v>0</v>
      </c>
      <c r="CE99" s="109">
        <f>IF(AU99="snížená",AG99,0)</f>
        <v>0</v>
      </c>
      <c r="CF99" s="109">
        <f>IF(AU99="zákl. přenesená",AG99,0)</f>
        <v>0</v>
      </c>
      <c r="CG99" s="109">
        <f>IF(AU99="sníž. přenesená",AG99,0)</f>
        <v>0</v>
      </c>
      <c r="CH99" s="109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/>
      </c>
    </row>
    <row r="100" spans="1:89" s="2" customFormat="1" ht="19.899999999999999" customHeight="1">
      <c r="A100" s="36"/>
      <c r="B100" s="37"/>
      <c r="C100" s="38"/>
      <c r="D100" s="285" t="s">
        <v>94</v>
      </c>
      <c r="E100" s="284"/>
      <c r="F100" s="284"/>
      <c r="G100" s="284"/>
      <c r="H100" s="284"/>
      <c r="I100" s="284"/>
      <c r="J100" s="284"/>
      <c r="K100" s="284"/>
      <c r="L100" s="284"/>
      <c r="M100" s="284"/>
      <c r="N100" s="284"/>
      <c r="O100" s="284"/>
      <c r="P100" s="284"/>
      <c r="Q100" s="284"/>
      <c r="R100" s="284"/>
      <c r="S100" s="284"/>
      <c r="T100" s="284"/>
      <c r="U100" s="284"/>
      <c r="V100" s="284"/>
      <c r="W100" s="284"/>
      <c r="X100" s="284"/>
      <c r="Y100" s="284"/>
      <c r="Z100" s="284"/>
      <c r="AA100" s="284"/>
      <c r="AB100" s="284"/>
      <c r="AC100" s="38"/>
      <c r="AD100" s="38"/>
      <c r="AE100" s="38"/>
      <c r="AF100" s="38"/>
      <c r="AG100" s="282">
        <f>ROUND(AG94 * AS100, 2)</f>
        <v>0</v>
      </c>
      <c r="AH100" s="283"/>
      <c r="AI100" s="283"/>
      <c r="AJ100" s="283"/>
      <c r="AK100" s="283"/>
      <c r="AL100" s="283"/>
      <c r="AM100" s="283"/>
      <c r="AN100" s="283">
        <f>ROUND(AG100 + AV100, 2)</f>
        <v>0</v>
      </c>
      <c r="AO100" s="283"/>
      <c r="AP100" s="283"/>
      <c r="AQ100" s="38"/>
      <c r="AR100" s="39"/>
      <c r="AS100" s="106">
        <v>0</v>
      </c>
      <c r="AT100" s="107" t="s">
        <v>92</v>
      </c>
      <c r="AU100" s="107" t="s">
        <v>46</v>
      </c>
      <c r="AV100" s="108">
        <f>ROUND(IF(AU100="základní",AG100*L32,IF(AU100="snížená",AG100*L33,0)),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8" t="s">
        <v>95</v>
      </c>
      <c r="BY100" s="109">
        <f>IF(AU100="základní",AV100,0)</f>
        <v>0</v>
      </c>
      <c r="BZ100" s="109">
        <f>IF(AU100="snížená",AV100,0)</f>
        <v>0</v>
      </c>
      <c r="CA100" s="109">
        <v>0</v>
      </c>
      <c r="CB100" s="109">
        <v>0</v>
      </c>
      <c r="CC100" s="109"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pans="1:89" s="2" customFormat="1" ht="19.899999999999999" customHeight="1">
      <c r="A101" s="36"/>
      <c r="B101" s="37"/>
      <c r="C101" s="38"/>
      <c r="D101" s="285" t="s">
        <v>94</v>
      </c>
      <c r="E101" s="284"/>
      <c r="F101" s="284"/>
      <c r="G101" s="284"/>
      <c r="H101" s="284"/>
      <c r="I101" s="284"/>
      <c r="J101" s="284"/>
      <c r="K101" s="284"/>
      <c r="L101" s="284"/>
      <c r="M101" s="284"/>
      <c r="N101" s="284"/>
      <c r="O101" s="284"/>
      <c r="P101" s="284"/>
      <c r="Q101" s="284"/>
      <c r="R101" s="284"/>
      <c r="S101" s="284"/>
      <c r="T101" s="284"/>
      <c r="U101" s="284"/>
      <c r="V101" s="284"/>
      <c r="W101" s="284"/>
      <c r="X101" s="284"/>
      <c r="Y101" s="284"/>
      <c r="Z101" s="284"/>
      <c r="AA101" s="284"/>
      <c r="AB101" s="284"/>
      <c r="AC101" s="38"/>
      <c r="AD101" s="38"/>
      <c r="AE101" s="38"/>
      <c r="AF101" s="38"/>
      <c r="AG101" s="282">
        <f>ROUND(AG94 * AS101, 2)</f>
        <v>0</v>
      </c>
      <c r="AH101" s="283"/>
      <c r="AI101" s="283"/>
      <c r="AJ101" s="283"/>
      <c r="AK101" s="283"/>
      <c r="AL101" s="283"/>
      <c r="AM101" s="283"/>
      <c r="AN101" s="283">
        <f>ROUND(AG101 + AV101, 2)</f>
        <v>0</v>
      </c>
      <c r="AO101" s="283"/>
      <c r="AP101" s="283"/>
      <c r="AQ101" s="38"/>
      <c r="AR101" s="39"/>
      <c r="AS101" s="110">
        <v>0</v>
      </c>
      <c r="AT101" s="111" t="s">
        <v>92</v>
      </c>
      <c r="AU101" s="111" t="s">
        <v>46</v>
      </c>
      <c r="AV101" s="112">
        <f>ROUND(IF(AU101="základní",AG101*L32,IF(AU101="snížená",AG101*L33,0)),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8" t="s">
        <v>95</v>
      </c>
      <c r="BY101" s="109">
        <f>IF(AU101="základní",AV101,0)</f>
        <v>0</v>
      </c>
      <c r="BZ101" s="109">
        <f>IF(AU101="snížená",AV101,0)</f>
        <v>0</v>
      </c>
      <c r="CA101" s="109">
        <v>0</v>
      </c>
      <c r="CB101" s="109">
        <v>0</v>
      </c>
      <c r="CC101" s="109">
        <v>0</v>
      </c>
      <c r="CD101" s="109">
        <f>IF(AU101="základní",AG101,0)</f>
        <v>0</v>
      </c>
      <c r="CE101" s="109">
        <f>IF(AU101="snížená",AG101,0)</f>
        <v>0</v>
      </c>
      <c r="CF101" s="109">
        <f>IF(AU101="zákl. přenesená",AG101,0)</f>
        <v>0</v>
      </c>
      <c r="CG101" s="109">
        <f>IF(AU101="sníž. přenesená",AG101,0)</f>
        <v>0</v>
      </c>
      <c r="CH101" s="109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pans="1:89" s="2" customFormat="1" ht="10.9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9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pans="1:89" s="2" customFormat="1" ht="30" customHeight="1">
      <c r="A103" s="36"/>
      <c r="B103" s="37"/>
      <c r="C103" s="113" t="s">
        <v>96</v>
      </c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288">
        <f>ROUND(AG94 + AG97, 2)</f>
        <v>0</v>
      </c>
      <c r="AH103" s="288"/>
      <c r="AI103" s="288"/>
      <c r="AJ103" s="288"/>
      <c r="AK103" s="288"/>
      <c r="AL103" s="288"/>
      <c r="AM103" s="288"/>
      <c r="AN103" s="288">
        <f>ROUND(AN94 + AN97, 2)</f>
        <v>0</v>
      </c>
      <c r="AO103" s="288"/>
      <c r="AP103" s="288"/>
      <c r="AQ103" s="114"/>
      <c r="AR103" s="39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pans="1:89" s="2" customFormat="1" ht="6.95" customHeight="1">
      <c r="A104" s="36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39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sheetProtection algorithmName="SHA-512" hashValue="oVAfj8gZ3AkZ5Pbh2O4+V4RGDTI1FuKEzuU9iPqplwIcFsLhAVDJeNnY4aKtqR7xDi4Dke7A5M2IduXJMez9pg==" saltValue="iH+JMIvR4OPBMjiYkZsLuXLq7GvVBlC0XzPm4H8E945Frbjy+jKVskFvIpOBCcvGP/ADn/Db+4wGD2G/wQjMGw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210309 - KKN a.s.-pavilon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1"/>
      <c r="AT3" s="18" t="s">
        <v>97</v>
      </c>
    </row>
    <row r="4" spans="1:46" s="1" customFormat="1" ht="24.95" customHeight="1">
      <c r="B4" s="21"/>
      <c r="D4" s="117" t="s">
        <v>98</v>
      </c>
      <c r="L4" s="21"/>
      <c r="M4" s="118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6"/>
      <c r="B6" s="39"/>
      <c r="C6" s="36"/>
      <c r="D6" s="119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46" s="2" customFormat="1" ht="16.5" customHeight="1">
      <c r="A7" s="36"/>
      <c r="B7" s="39"/>
      <c r="C7" s="36"/>
      <c r="D7" s="36"/>
      <c r="E7" s="310" t="s">
        <v>17</v>
      </c>
      <c r="F7" s="311"/>
      <c r="G7" s="311"/>
      <c r="H7" s="311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46" s="2" customFormat="1" ht="11.25">
      <c r="A8" s="36"/>
      <c r="B8" s="39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2" customHeight="1">
      <c r="A9" s="36"/>
      <c r="B9" s="39"/>
      <c r="C9" s="36"/>
      <c r="D9" s="119" t="s">
        <v>18</v>
      </c>
      <c r="E9" s="36"/>
      <c r="F9" s="120" t="s">
        <v>1</v>
      </c>
      <c r="G9" s="36"/>
      <c r="H9" s="36"/>
      <c r="I9" s="119" t="s">
        <v>19</v>
      </c>
      <c r="J9" s="120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39"/>
      <c r="C10" s="36"/>
      <c r="D10" s="119" t="s">
        <v>20</v>
      </c>
      <c r="E10" s="36"/>
      <c r="F10" s="120" t="s">
        <v>21</v>
      </c>
      <c r="G10" s="36"/>
      <c r="H10" s="36"/>
      <c r="I10" s="119" t="s">
        <v>22</v>
      </c>
      <c r="J10" s="121" t="str">
        <f>'Rekapitulace zakázky'!AN8</f>
        <v>9. 3. 2021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0.9" customHeight="1">
      <c r="A11" s="36"/>
      <c r="B11" s="39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39"/>
      <c r="C12" s="36"/>
      <c r="D12" s="119" t="s">
        <v>24</v>
      </c>
      <c r="E12" s="36"/>
      <c r="F12" s="36"/>
      <c r="G12" s="36"/>
      <c r="H12" s="36"/>
      <c r="I12" s="119" t="s">
        <v>25</v>
      </c>
      <c r="J12" s="120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8" customHeight="1">
      <c r="A13" s="36"/>
      <c r="B13" s="39"/>
      <c r="C13" s="36"/>
      <c r="D13" s="36"/>
      <c r="E13" s="120" t="s">
        <v>26</v>
      </c>
      <c r="F13" s="36"/>
      <c r="G13" s="36"/>
      <c r="H13" s="36"/>
      <c r="I13" s="119" t="s">
        <v>27</v>
      </c>
      <c r="J13" s="120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6.95" customHeight="1">
      <c r="A14" s="36"/>
      <c r="B14" s="39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39"/>
      <c r="C15" s="36"/>
      <c r="D15" s="119" t="s">
        <v>28</v>
      </c>
      <c r="E15" s="36"/>
      <c r="F15" s="36"/>
      <c r="G15" s="36"/>
      <c r="H15" s="36"/>
      <c r="I15" s="119" t="s">
        <v>25</v>
      </c>
      <c r="J15" s="31" t="str">
        <f>'Rekapitulace zakázky'!AN13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8" customHeight="1">
      <c r="A16" s="36"/>
      <c r="B16" s="39"/>
      <c r="C16" s="36"/>
      <c r="D16" s="36"/>
      <c r="E16" s="312" t="str">
        <f>'Rekapitulace zakázky'!E14</f>
        <v>Vyplň údaj</v>
      </c>
      <c r="F16" s="313"/>
      <c r="G16" s="313"/>
      <c r="H16" s="313"/>
      <c r="I16" s="119" t="s">
        <v>27</v>
      </c>
      <c r="J16" s="31" t="str">
        <f>'Rekapitulace zakázky'!AN14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6.95" customHeight="1">
      <c r="A17" s="36"/>
      <c r="B17" s="39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39"/>
      <c r="C18" s="36"/>
      <c r="D18" s="119" t="s">
        <v>30</v>
      </c>
      <c r="E18" s="36"/>
      <c r="F18" s="36"/>
      <c r="G18" s="36"/>
      <c r="H18" s="36"/>
      <c r="I18" s="119" t="s">
        <v>25</v>
      </c>
      <c r="J18" s="120" t="s">
        <v>31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39"/>
      <c r="C19" s="36"/>
      <c r="D19" s="36"/>
      <c r="E19" s="120" t="s">
        <v>32</v>
      </c>
      <c r="F19" s="36"/>
      <c r="G19" s="36"/>
      <c r="H19" s="36"/>
      <c r="I19" s="119" t="s">
        <v>27</v>
      </c>
      <c r="J19" s="120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39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39"/>
      <c r="C21" s="36"/>
      <c r="D21" s="119" t="s">
        <v>34</v>
      </c>
      <c r="E21" s="36"/>
      <c r="F21" s="36"/>
      <c r="G21" s="36"/>
      <c r="H21" s="36"/>
      <c r="I21" s="119" t="s">
        <v>25</v>
      </c>
      <c r="J21" s="120" t="s">
        <v>35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39"/>
      <c r="C22" s="36"/>
      <c r="D22" s="36"/>
      <c r="E22" s="120" t="s">
        <v>36</v>
      </c>
      <c r="F22" s="36"/>
      <c r="G22" s="36"/>
      <c r="H22" s="36"/>
      <c r="I22" s="119" t="s">
        <v>27</v>
      </c>
      <c r="J22" s="120" t="s">
        <v>37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39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39"/>
      <c r="C24" s="36"/>
      <c r="D24" s="119" t="s">
        <v>38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8" customFormat="1" ht="16.5" customHeight="1">
      <c r="A25" s="122"/>
      <c r="B25" s="123"/>
      <c r="C25" s="122"/>
      <c r="D25" s="122"/>
      <c r="E25" s="314" t="s">
        <v>1</v>
      </c>
      <c r="F25" s="314"/>
      <c r="G25" s="314"/>
      <c r="H25" s="314"/>
      <c r="I25" s="122"/>
      <c r="J25" s="122"/>
      <c r="K25" s="122"/>
      <c r="L25" s="124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</row>
    <row r="26" spans="1:31" s="2" customFormat="1" ht="6.95" customHeight="1">
      <c r="A26" s="36"/>
      <c r="B26" s="39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39"/>
      <c r="C27" s="36"/>
      <c r="D27" s="125"/>
      <c r="E27" s="125"/>
      <c r="F27" s="125"/>
      <c r="G27" s="125"/>
      <c r="H27" s="125"/>
      <c r="I27" s="125"/>
      <c r="J27" s="125"/>
      <c r="K27" s="125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25.35" customHeight="1">
      <c r="A28" s="36"/>
      <c r="B28" s="39"/>
      <c r="C28" s="36"/>
      <c r="D28" s="126" t="s">
        <v>41</v>
      </c>
      <c r="E28" s="36"/>
      <c r="F28" s="36"/>
      <c r="G28" s="36"/>
      <c r="H28" s="36"/>
      <c r="I28" s="36"/>
      <c r="J28" s="127">
        <f>ROUND(J208,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39"/>
      <c r="C29" s="36"/>
      <c r="D29" s="125"/>
      <c r="E29" s="125"/>
      <c r="F29" s="125"/>
      <c r="G29" s="125"/>
      <c r="H29" s="125"/>
      <c r="I29" s="125"/>
      <c r="J29" s="125"/>
      <c r="K29" s="125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>
      <c r="A30" s="36"/>
      <c r="B30" s="39"/>
      <c r="C30" s="36"/>
      <c r="D30" s="36"/>
      <c r="E30" s="36"/>
      <c r="F30" s="128" t="s">
        <v>43</v>
      </c>
      <c r="G30" s="36"/>
      <c r="H30" s="36"/>
      <c r="I30" s="128" t="s">
        <v>42</v>
      </c>
      <c r="J30" s="128" t="s">
        <v>44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>
      <c r="A31" s="36"/>
      <c r="B31" s="39"/>
      <c r="C31" s="36"/>
      <c r="D31" s="129" t="s">
        <v>45</v>
      </c>
      <c r="E31" s="119" t="s">
        <v>46</v>
      </c>
      <c r="F31" s="130">
        <f>ROUND((SUM(BE208:BE628)),  2)</f>
        <v>0</v>
      </c>
      <c r="G31" s="36"/>
      <c r="H31" s="36"/>
      <c r="I31" s="131">
        <v>0.21</v>
      </c>
      <c r="J31" s="130">
        <f>ROUND(((SUM(BE208:BE628))*I31),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39"/>
      <c r="C32" s="36"/>
      <c r="D32" s="36"/>
      <c r="E32" s="119" t="s">
        <v>47</v>
      </c>
      <c r="F32" s="130">
        <f>ROUND((SUM(BF208:BF628)),  2)</f>
        <v>0</v>
      </c>
      <c r="G32" s="36"/>
      <c r="H32" s="36"/>
      <c r="I32" s="131">
        <v>0.15</v>
      </c>
      <c r="J32" s="130">
        <f>ROUND(((SUM(BF208:BF628))*I32),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hidden="1" customHeight="1">
      <c r="A33" s="36"/>
      <c r="B33" s="39"/>
      <c r="C33" s="36"/>
      <c r="D33" s="36"/>
      <c r="E33" s="119" t="s">
        <v>48</v>
      </c>
      <c r="F33" s="130">
        <f>ROUND((SUM(BG208:BG628)),  2)</f>
        <v>0</v>
      </c>
      <c r="G33" s="36"/>
      <c r="H33" s="36"/>
      <c r="I33" s="131">
        <v>0.21</v>
      </c>
      <c r="J33" s="130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hidden="1" customHeight="1">
      <c r="A34" s="36"/>
      <c r="B34" s="39"/>
      <c r="C34" s="36"/>
      <c r="D34" s="36"/>
      <c r="E34" s="119" t="s">
        <v>49</v>
      </c>
      <c r="F34" s="130">
        <f>ROUND((SUM(BH208:BH628)),  2)</f>
        <v>0</v>
      </c>
      <c r="G34" s="36"/>
      <c r="H34" s="36"/>
      <c r="I34" s="131">
        <v>0.15</v>
      </c>
      <c r="J34" s="130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39"/>
      <c r="C35" s="36"/>
      <c r="D35" s="36"/>
      <c r="E35" s="119" t="s">
        <v>50</v>
      </c>
      <c r="F35" s="130">
        <f>ROUND((SUM(BI208:BI628)),  2)</f>
        <v>0</v>
      </c>
      <c r="G35" s="36"/>
      <c r="H35" s="36"/>
      <c r="I35" s="131">
        <v>0</v>
      </c>
      <c r="J35" s="130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6.95" customHeight="1">
      <c r="A36" s="36"/>
      <c r="B36" s="39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25.35" customHeight="1">
      <c r="A37" s="36"/>
      <c r="B37" s="39"/>
      <c r="C37" s="132"/>
      <c r="D37" s="133" t="s">
        <v>51</v>
      </c>
      <c r="E37" s="134"/>
      <c r="F37" s="134"/>
      <c r="G37" s="135" t="s">
        <v>52</v>
      </c>
      <c r="H37" s="136" t="s">
        <v>53</v>
      </c>
      <c r="I37" s="134"/>
      <c r="J37" s="137">
        <f>SUM(J28:J35)</f>
        <v>0</v>
      </c>
      <c r="K37" s="138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39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39" t="s">
        <v>54</v>
      </c>
      <c r="E50" s="140"/>
      <c r="F50" s="140"/>
      <c r="G50" s="139" t="s">
        <v>55</v>
      </c>
      <c r="H50" s="140"/>
      <c r="I50" s="140"/>
      <c r="J50" s="140"/>
      <c r="K50" s="140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6"/>
      <c r="B61" s="39"/>
      <c r="C61" s="36"/>
      <c r="D61" s="141" t="s">
        <v>56</v>
      </c>
      <c r="E61" s="142"/>
      <c r="F61" s="143" t="s">
        <v>57</v>
      </c>
      <c r="G61" s="141" t="s">
        <v>56</v>
      </c>
      <c r="H61" s="142"/>
      <c r="I61" s="142"/>
      <c r="J61" s="144" t="s">
        <v>57</v>
      </c>
      <c r="K61" s="142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6"/>
      <c r="B65" s="39"/>
      <c r="C65" s="36"/>
      <c r="D65" s="139" t="s">
        <v>58</v>
      </c>
      <c r="E65" s="145"/>
      <c r="F65" s="145"/>
      <c r="G65" s="139" t="s">
        <v>59</v>
      </c>
      <c r="H65" s="145"/>
      <c r="I65" s="145"/>
      <c r="J65" s="145"/>
      <c r="K65" s="145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6"/>
      <c r="B76" s="39"/>
      <c r="C76" s="36"/>
      <c r="D76" s="141" t="s">
        <v>56</v>
      </c>
      <c r="E76" s="142"/>
      <c r="F76" s="143" t="s">
        <v>57</v>
      </c>
      <c r="G76" s="141" t="s">
        <v>56</v>
      </c>
      <c r="H76" s="142"/>
      <c r="I76" s="142"/>
      <c r="J76" s="144" t="s">
        <v>57</v>
      </c>
      <c r="K76" s="142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hidden="1" customHeight="1">
      <c r="A81" s="36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hidden="1" customHeight="1">
      <c r="A82" s="36"/>
      <c r="B82" s="37"/>
      <c r="C82" s="24" t="s">
        <v>99</v>
      </c>
      <c r="D82" s="38"/>
      <c r="E82" s="38"/>
      <c r="F82" s="38"/>
      <c r="G82" s="38"/>
      <c r="H82" s="38"/>
      <c r="I82" s="38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hidden="1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hidden="1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hidden="1" customHeight="1">
      <c r="A85" s="36"/>
      <c r="B85" s="37"/>
      <c r="C85" s="38"/>
      <c r="D85" s="38"/>
      <c r="E85" s="263" t="str">
        <f>E7</f>
        <v>KKN a.s.-pavilon D-odstranění havarijního stavu keramického obkladu v interiéru kuchyně</v>
      </c>
      <c r="F85" s="315"/>
      <c r="G85" s="315"/>
      <c r="H85" s="315"/>
      <c r="I85" s="38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6.95" hidden="1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2" hidden="1" customHeight="1">
      <c r="A87" s="36"/>
      <c r="B87" s="37"/>
      <c r="C87" s="30" t="s">
        <v>20</v>
      </c>
      <c r="D87" s="38"/>
      <c r="E87" s="38"/>
      <c r="F87" s="28" t="str">
        <f>F10</f>
        <v>Karlovy Vary</v>
      </c>
      <c r="G87" s="38"/>
      <c r="H87" s="38"/>
      <c r="I87" s="30" t="s">
        <v>22</v>
      </c>
      <c r="J87" s="68" t="str">
        <f>IF(J10="","",J10)</f>
        <v>9. 3. 2021</v>
      </c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hidden="1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25.7" hidden="1" customHeight="1">
      <c r="A89" s="36"/>
      <c r="B89" s="37"/>
      <c r="C89" s="30" t="s">
        <v>24</v>
      </c>
      <c r="D89" s="38"/>
      <c r="E89" s="38"/>
      <c r="F89" s="28" t="str">
        <f>E13</f>
        <v>KKN a.s.nem.Karlovy Vary</v>
      </c>
      <c r="G89" s="38"/>
      <c r="H89" s="38"/>
      <c r="I89" s="30" t="s">
        <v>30</v>
      </c>
      <c r="J89" s="33" t="str">
        <f>E19</f>
        <v>Jan Sobotka Kynšperk n.O.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25.7" hidden="1" customHeight="1">
      <c r="A90" s="36"/>
      <c r="B90" s="37"/>
      <c r="C90" s="30" t="s">
        <v>28</v>
      </c>
      <c r="D90" s="38"/>
      <c r="E90" s="38"/>
      <c r="F90" s="28" t="str">
        <f>IF(E16="","",E16)</f>
        <v>Vyplň údaj</v>
      </c>
      <c r="G90" s="38"/>
      <c r="H90" s="38"/>
      <c r="I90" s="30" t="s">
        <v>34</v>
      </c>
      <c r="J90" s="33" t="str">
        <f>E22</f>
        <v>Ing.Jana Handšuhová Smutná</v>
      </c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0.35" hidden="1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29.25" hidden="1" customHeight="1">
      <c r="A92" s="36"/>
      <c r="B92" s="37"/>
      <c r="C92" s="150" t="s">
        <v>100</v>
      </c>
      <c r="D92" s="114"/>
      <c r="E92" s="114"/>
      <c r="F92" s="114"/>
      <c r="G92" s="114"/>
      <c r="H92" s="114"/>
      <c r="I92" s="114"/>
      <c r="J92" s="151" t="s">
        <v>101</v>
      </c>
      <c r="K92" s="114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hidden="1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2.9" hidden="1" customHeight="1">
      <c r="A94" s="36"/>
      <c r="B94" s="37"/>
      <c r="C94" s="152" t="s">
        <v>102</v>
      </c>
      <c r="D94" s="38"/>
      <c r="E94" s="38"/>
      <c r="F94" s="38"/>
      <c r="G94" s="38"/>
      <c r="H94" s="38"/>
      <c r="I94" s="38"/>
      <c r="J94" s="86">
        <f>J208</f>
        <v>0</v>
      </c>
      <c r="K94" s="38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8" t="s">
        <v>103</v>
      </c>
    </row>
    <row r="95" spans="1:47" s="9" customFormat="1" ht="24.95" hidden="1" customHeight="1">
      <c r="B95" s="153"/>
      <c r="C95" s="154"/>
      <c r="D95" s="155" t="s">
        <v>104</v>
      </c>
      <c r="E95" s="156"/>
      <c r="F95" s="156"/>
      <c r="G95" s="156"/>
      <c r="H95" s="156"/>
      <c r="I95" s="156"/>
      <c r="J95" s="157">
        <f>J209</f>
        <v>0</v>
      </c>
      <c r="K95" s="154"/>
      <c r="L95" s="158"/>
    </row>
    <row r="96" spans="1:47" s="10" customFormat="1" ht="19.899999999999999" hidden="1" customHeight="1">
      <c r="B96" s="159"/>
      <c r="C96" s="160"/>
      <c r="D96" s="161" t="s">
        <v>105</v>
      </c>
      <c r="E96" s="162"/>
      <c r="F96" s="162"/>
      <c r="G96" s="162"/>
      <c r="H96" s="162"/>
      <c r="I96" s="162"/>
      <c r="J96" s="163">
        <f>J210</f>
        <v>0</v>
      </c>
      <c r="K96" s="160"/>
      <c r="L96" s="164"/>
    </row>
    <row r="97" spans="2:12" s="10" customFormat="1" ht="19.899999999999999" hidden="1" customHeight="1">
      <c r="B97" s="159"/>
      <c r="C97" s="160"/>
      <c r="D97" s="161" t="s">
        <v>106</v>
      </c>
      <c r="E97" s="162"/>
      <c r="F97" s="162"/>
      <c r="G97" s="162"/>
      <c r="H97" s="162"/>
      <c r="I97" s="162"/>
      <c r="J97" s="163">
        <f>J214</f>
        <v>0</v>
      </c>
      <c r="K97" s="160"/>
      <c r="L97" s="164"/>
    </row>
    <row r="98" spans="2:12" s="10" customFormat="1" ht="19.899999999999999" hidden="1" customHeight="1">
      <c r="B98" s="159"/>
      <c r="C98" s="160"/>
      <c r="D98" s="161" t="s">
        <v>107</v>
      </c>
      <c r="E98" s="162"/>
      <c r="F98" s="162"/>
      <c r="G98" s="162"/>
      <c r="H98" s="162"/>
      <c r="I98" s="162"/>
      <c r="J98" s="163">
        <f>J216</f>
        <v>0</v>
      </c>
      <c r="K98" s="160"/>
      <c r="L98" s="164"/>
    </row>
    <row r="99" spans="2:12" s="10" customFormat="1" ht="19.899999999999999" hidden="1" customHeight="1">
      <c r="B99" s="159"/>
      <c r="C99" s="160"/>
      <c r="D99" s="161" t="s">
        <v>108</v>
      </c>
      <c r="E99" s="162"/>
      <c r="F99" s="162"/>
      <c r="G99" s="162"/>
      <c r="H99" s="162"/>
      <c r="I99" s="162"/>
      <c r="J99" s="163">
        <f>J218</f>
        <v>0</v>
      </c>
      <c r="K99" s="160"/>
      <c r="L99" s="164"/>
    </row>
    <row r="100" spans="2:12" s="10" customFormat="1" ht="19.899999999999999" hidden="1" customHeight="1">
      <c r="B100" s="159"/>
      <c r="C100" s="160"/>
      <c r="D100" s="161" t="s">
        <v>109</v>
      </c>
      <c r="E100" s="162"/>
      <c r="F100" s="162"/>
      <c r="G100" s="162"/>
      <c r="H100" s="162"/>
      <c r="I100" s="162"/>
      <c r="J100" s="163">
        <f>J224</f>
        <v>0</v>
      </c>
      <c r="K100" s="160"/>
      <c r="L100" s="164"/>
    </row>
    <row r="101" spans="2:12" s="9" customFormat="1" ht="24.95" hidden="1" customHeight="1">
      <c r="B101" s="153"/>
      <c r="C101" s="154"/>
      <c r="D101" s="155" t="s">
        <v>110</v>
      </c>
      <c r="E101" s="156"/>
      <c r="F101" s="156"/>
      <c r="G101" s="156"/>
      <c r="H101" s="156"/>
      <c r="I101" s="156"/>
      <c r="J101" s="157">
        <f>J233</f>
        <v>0</v>
      </c>
      <c r="K101" s="154"/>
      <c r="L101" s="158"/>
    </row>
    <row r="102" spans="2:12" s="10" customFormat="1" ht="19.899999999999999" hidden="1" customHeight="1">
      <c r="B102" s="159"/>
      <c r="C102" s="160"/>
      <c r="D102" s="161" t="s">
        <v>105</v>
      </c>
      <c r="E102" s="162"/>
      <c r="F102" s="162"/>
      <c r="G102" s="162"/>
      <c r="H102" s="162"/>
      <c r="I102" s="162"/>
      <c r="J102" s="163">
        <f>J234</f>
        <v>0</v>
      </c>
      <c r="K102" s="160"/>
      <c r="L102" s="164"/>
    </row>
    <row r="103" spans="2:12" s="10" customFormat="1" ht="19.899999999999999" hidden="1" customHeight="1">
      <c r="B103" s="159"/>
      <c r="C103" s="160"/>
      <c r="D103" s="161" t="s">
        <v>106</v>
      </c>
      <c r="E103" s="162"/>
      <c r="F103" s="162"/>
      <c r="G103" s="162"/>
      <c r="H103" s="162"/>
      <c r="I103" s="162"/>
      <c r="J103" s="163">
        <f>J238</f>
        <v>0</v>
      </c>
      <c r="K103" s="160"/>
      <c r="L103" s="164"/>
    </row>
    <row r="104" spans="2:12" s="10" customFormat="1" ht="19.899999999999999" hidden="1" customHeight="1">
      <c r="B104" s="159"/>
      <c r="C104" s="160"/>
      <c r="D104" s="161" t="s">
        <v>107</v>
      </c>
      <c r="E104" s="162"/>
      <c r="F104" s="162"/>
      <c r="G104" s="162"/>
      <c r="H104" s="162"/>
      <c r="I104" s="162"/>
      <c r="J104" s="163">
        <f>J240</f>
        <v>0</v>
      </c>
      <c r="K104" s="160"/>
      <c r="L104" s="164"/>
    </row>
    <row r="105" spans="2:12" s="10" customFormat="1" ht="19.899999999999999" hidden="1" customHeight="1">
      <c r="B105" s="159"/>
      <c r="C105" s="160"/>
      <c r="D105" s="161" t="s">
        <v>108</v>
      </c>
      <c r="E105" s="162"/>
      <c r="F105" s="162"/>
      <c r="G105" s="162"/>
      <c r="H105" s="162"/>
      <c r="I105" s="162"/>
      <c r="J105" s="163">
        <f>J242</f>
        <v>0</v>
      </c>
      <c r="K105" s="160"/>
      <c r="L105" s="164"/>
    </row>
    <row r="106" spans="2:12" s="9" customFormat="1" ht="24.95" hidden="1" customHeight="1">
      <c r="B106" s="153"/>
      <c r="C106" s="154"/>
      <c r="D106" s="155" t="s">
        <v>111</v>
      </c>
      <c r="E106" s="156"/>
      <c r="F106" s="156"/>
      <c r="G106" s="156"/>
      <c r="H106" s="156"/>
      <c r="I106" s="156"/>
      <c r="J106" s="157">
        <f>J249</f>
        <v>0</v>
      </c>
      <c r="K106" s="154"/>
      <c r="L106" s="158"/>
    </row>
    <row r="107" spans="2:12" s="10" customFormat="1" ht="19.899999999999999" hidden="1" customHeight="1">
      <c r="B107" s="159"/>
      <c r="C107" s="160"/>
      <c r="D107" s="161" t="s">
        <v>105</v>
      </c>
      <c r="E107" s="162"/>
      <c r="F107" s="162"/>
      <c r="G107" s="162"/>
      <c r="H107" s="162"/>
      <c r="I107" s="162"/>
      <c r="J107" s="163">
        <f>J250</f>
        <v>0</v>
      </c>
      <c r="K107" s="160"/>
      <c r="L107" s="164"/>
    </row>
    <row r="108" spans="2:12" s="10" customFormat="1" ht="19.899999999999999" hidden="1" customHeight="1">
      <c r="B108" s="159"/>
      <c r="C108" s="160"/>
      <c r="D108" s="161" t="s">
        <v>106</v>
      </c>
      <c r="E108" s="162"/>
      <c r="F108" s="162"/>
      <c r="G108" s="162"/>
      <c r="H108" s="162"/>
      <c r="I108" s="162"/>
      <c r="J108" s="163">
        <f>J254</f>
        <v>0</v>
      </c>
      <c r="K108" s="160"/>
      <c r="L108" s="164"/>
    </row>
    <row r="109" spans="2:12" s="10" customFormat="1" ht="19.899999999999999" hidden="1" customHeight="1">
      <c r="B109" s="159"/>
      <c r="C109" s="160"/>
      <c r="D109" s="161" t="s">
        <v>107</v>
      </c>
      <c r="E109" s="162"/>
      <c r="F109" s="162"/>
      <c r="G109" s="162"/>
      <c r="H109" s="162"/>
      <c r="I109" s="162"/>
      <c r="J109" s="163">
        <f>J256</f>
        <v>0</v>
      </c>
      <c r="K109" s="160"/>
      <c r="L109" s="164"/>
    </row>
    <row r="110" spans="2:12" s="10" customFormat="1" ht="19.899999999999999" hidden="1" customHeight="1">
      <c r="B110" s="159"/>
      <c r="C110" s="160"/>
      <c r="D110" s="161" t="s">
        <v>108</v>
      </c>
      <c r="E110" s="162"/>
      <c r="F110" s="162"/>
      <c r="G110" s="162"/>
      <c r="H110" s="162"/>
      <c r="I110" s="162"/>
      <c r="J110" s="163">
        <f>J258</f>
        <v>0</v>
      </c>
      <c r="K110" s="160"/>
      <c r="L110" s="164"/>
    </row>
    <row r="111" spans="2:12" s="10" customFormat="1" ht="19.899999999999999" hidden="1" customHeight="1">
      <c r="B111" s="159"/>
      <c r="C111" s="160"/>
      <c r="D111" s="161" t="s">
        <v>109</v>
      </c>
      <c r="E111" s="162"/>
      <c r="F111" s="162"/>
      <c r="G111" s="162"/>
      <c r="H111" s="162"/>
      <c r="I111" s="162"/>
      <c r="J111" s="163">
        <f>J264</f>
        <v>0</v>
      </c>
      <c r="K111" s="160"/>
      <c r="L111" s="164"/>
    </row>
    <row r="112" spans="2:12" s="9" customFormat="1" ht="24.95" hidden="1" customHeight="1">
      <c r="B112" s="153"/>
      <c r="C112" s="154"/>
      <c r="D112" s="155" t="s">
        <v>112</v>
      </c>
      <c r="E112" s="156"/>
      <c r="F112" s="156"/>
      <c r="G112" s="156"/>
      <c r="H112" s="156"/>
      <c r="I112" s="156"/>
      <c r="J112" s="157">
        <f>J273</f>
        <v>0</v>
      </c>
      <c r="K112" s="154"/>
      <c r="L112" s="158"/>
    </row>
    <row r="113" spans="2:12" s="10" customFormat="1" ht="19.899999999999999" hidden="1" customHeight="1">
      <c r="B113" s="159"/>
      <c r="C113" s="160"/>
      <c r="D113" s="161" t="s">
        <v>106</v>
      </c>
      <c r="E113" s="162"/>
      <c r="F113" s="162"/>
      <c r="G113" s="162"/>
      <c r="H113" s="162"/>
      <c r="I113" s="162"/>
      <c r="J113" s="163">
        <f>J274</f>
        <v>0</v>
      </c>
      <c r="K113" s="160"/>
      <c r="L113" s="164"/>
    </row>
    <row r="114" spans="2:12" s="10" customFormat="1" ht="19.899999999999999" hidden="1" customHeight="1">
      <c r="B114" s="159"/>
      <c r="C114" s="160"/>
      <c r="D114" s="161" t="s">
        <v>109</v>
      </c>
      <c r="E114" s="162"/>
      <c r="F114" s="162"/>
      <c r="G114" s="162"/>
      <c r="H114" s="162"/>
      <c r="I114" s="162"/>
      <c r="J114" s="163">
        <f>J276</f>
        <v>0</v>
      </c>
      <c r="K114" s="160"/>
      <c r="L114" s="164"/>
    </row>
    <row r="115" spans="2:12" s="9" customFormat="1" ht="24.95" hidden="1" customHeight="1">
      <c r="B115" s="153"/>
      <c r="C115" s="154"/>
      <c r="D115" s="155" t="s">
        <v>113</v>
      </c>
      <c r="E115" s="156"/>
      <c r="F115" s="156"/>
      <c r="G115" s="156"/>
      <c r="H115" s="156"/>
      <c r="I115" s="156"/>
      <c r="J115" s="157">
        <f>J284</f>
        <v>0</v>
      </c>
      <c r="K115" s="154"/>
      <c r="L115" s="158"/>
    </row>
    <row r="116" spans="2:12" s="10" customFormat="1" ht="19.899999999999999" hidden="1" customHeight="1">
      <c r="B116" s="159"/>
      <c r="C116" s="160"/>
      <c r="D116" s="161" t="s">
        <v>105</v>
      </c>
      <c r="E116" s="162"/>
      <c r="F116" s="162"/>
      <c r="G116" s="162"/>
      <c r="H116" s="162"/>
      <c r="I116" s="162"/>
      <c r="J116" s="163">
        <f>J285</f>
        <v>0</v>
      </c>
      <c r="K116" s="160"/>
      <c r="L116" s="164"/>
    </row>
    <row r="117" spans="2:12" s="10" customFormat="1" ht="19.899999999999999" hidden="1" customHeight="1">
      <c r="B117" s="159"/>
      <c r="C117" s="160"/>
      <c r="D117" s="161" t="s">
        <v>106</v>
      </c>
      <c r="E117" s="162"/>
      <c r="F117" s="162"/>
      <c r="G117" s="162"/>
      <c r="H117" s="162"/>
      <c r="I117" s="162"/>
      <c r="J117" s="163">
        <f>J289</f>
        <v>0</v>
      </c>
      <c r="K117" s="160"/>
      <c r="L117" s="164"/>
    </row>
    <row r="118" spans="2:12" s="10" customFormat="1" ht="19.899999999999999" hidden="1" customHeight="1">
      <c r="B118" s="159"/>
      <c r="C118" s="160"/>
      <c r="D118" s="161" t="s">
        <v>107</v>
      </c>
      <c r="E118" s="162"/>
      <c r="F118" s="162"/>
      <c r="G118" s="162"/>
      <c r="H118" s="162"/>
      <c r="I118" s="162"/>
      <c r="J118" s="163">
        <f>J291</f>
        <v>0</v>
      </c>
      <c r="K118" s="160"/>
      <c r="L118" s="164"/>
    </row>
    <row r="119" spans="2:12" s="10" customFormat="1" ht="19.899999999999999" hidden="1" customHeight="1">
      <c r="B119" s="159"/>
      <c r="C119" s="160"/>
      <c r="D119" s="161" t="s">
        <v>108</v>
      </c>
      <c r="E119" s="162"/>
      <c r="F119" s="162"/>
      <c r="G119" s="162"/>
      <c r="H119" s="162"/>
      <c r="I119" s="162"/>
      <c r="J119" s="163">
        <f>J293</f>
        <v>0</v>
      </c>
      <c r="K119" s="160"/>
      <c r="L119" s="164"/>
    </row>
    <row r="120" spans="2:12" s="10" customFormat="1" ht="19.899999999999999" hidden="1" customHeight="1">
      <c r="B120" s="159"/>
      <c r="C120" s="160"/>
      <c r="D120" s="161" t="s">
        <v>114</v>
      </c>
      <c r="E120" s="162"/>
      <c r="F120" s="162"/>
      <c r="G120" s="162"/>
      <c r="H120" s="162"/>
      <c r="I120" s="162"/>
      <c r="J120" s="163">
        <f>J300</f>
        <v>0</v>
      </c>
      <c r="K120" s="160"/>
      <c r="L120" s="164"/>
    </row>
    <row r="121" spans="2:12" s="9" customFormat="1" ht="24.95" hidden="1" customHeight="1">
      <c r="B121" s="153"/>
      <c r="C121" s="154"/>
      <c r="D121" s="155" t="s">
        <v>115</v>
      </c>
      <c r="E121" s="156"/>
      <c r="F121" s="156"/>
      <c r="G121" s="156"/>
      <c r="H121" s="156"/>
      <c r="I121" s="156"/>
      <c r="J121" s="157">
        <f>J303</f>
        <v>0</v>
      </c>
      <c r="K121" s="154"/>
      <c r="L121" s="158"/>
    </row>
    <row r="122" spans="2:12" s="10" customFormat="1" ht="19.899999999999999" hidden="1" customHeight="1">
      <c r="B122" s="159"/>
      <c r="C122" s="160"/>
      <c r="D122" s="161" t="s">
        <v>105</v>
      </c>
      <c r="E122" s="162"/>
      <c r="F122" s="162"/>
      <c r="G122" s="162"/>
      <c r="H122" s="162"/>
      <c r="I122" s="162"/>
      <c r="J122" s="163">
        <f>J304</f>
        <v>0</v>
      </c>
      <c r="K122" s="160"/>
      <c r="L122" s="164"/>
    </row>
    <row r="123" spans="2:12" s="10" customFormat="1" ht="19.899999999999999" hidden="1" customHeight="1">
      <c r="B123" s="159"/>
      <c r="C123" s="160"/>
      <c r="D123" s="161" t="s">
        <v>106</v>
      </c>
      <c r="E123" s="162"/>
      <c r="F123" s="162"/>
      <c r="G123" s="162"/>
      <c r="H123" s="162"/>
      <c r="I123" s="162"/>
      <c r="J123" s="163">
        <f>J308</f>
        <v>0</v>
      </c>
      <c r="K123" s="160"/>
      <c r="L123" s="164"/>
    </row>
    <row r="124" spans="2:12" s="10" customFormat="1" ht="19.899999999999999" hidden="1" customHeight="1">
      <c r="B124" s="159"/>
      <c r="C124" s="160"/>
      <c r="D124" s="161" t="s">
        <v>107</v>
      </c>
      <c r="E124" s="162"/>
      <c r="F124" s="162"/>
      <c r="G124" s="162"/>
      <c r="H124" s="162"/>
      <c r="I124" s="162"/>
      <c r="J124" s="163">
        <f>J310</f>
        <v>0</v>
      </c>
      <c r="K124" s="160"/>
      <c r="L124" s="164"/>
    </row>
    <row r="125" spans="2:12" s="10" customFormat="1" ht="19.899999999999999" hidden="1" customHeight="1">
      <c r="B125" s="159"/>
      <c r="C125" s="160"/>
      <c r="D125" s="161" t="s">
        <v>108</v>
      </c>
      <c r="E125" s="162"/>
      <c r="F125" s="162"/>
      <c r="G125" s="162"/>
      <c r="H125" s="162"/>
      <c r="I125" s="162"/>
      <c r="J125" s="163">
        <f>J312</f>
        <v>0</v>
      </c>
      <c r="K125" s="160"/>
      <c r="L125" s="164"/>
    </row>
    <row r="126" spans="2:12" s="10" customFormat="1" ht="19.899999999999999" hidden="1" customHeight="1">
      <c r="B126" s="159"/>
      <c r="C126" s="160"/>
      <c r="D126" s="161" t="s">
        <v>109</v>
      </c>
      <c r="E126" s="162"/>
      <c r="F126" s="162"/>
      <c r="G126" s="162"/>
      <c r="H126" s="162"/>
      <c r="I126" s="162"/>
      <c r="J126" s="163">
        <f>J318</f>
        <v>0</v>
      </c>
      <c r="K126" s="160"/>
      <c r="L126" s="164"/>
    </row>
    <row r="127" spans="2:12" s="9" customFormat="1" ht="24.95" hidden="1" customHeight="1">
      <c r="B127" s="153"/>
      <c r="C127" s="154"/>
      <c r="D127" s="155" t="s">
        <v>116</v>
      </c>
      <c r="E127" s="156"/>
      <c r="F127" s="156"/>
      <c r="G127" s="156"/>
      <c r="H127" s="156"/>
      <c r="I127" s="156"/>
      <c r="J127" s="157">
        <f>J327</f>
        <v>0</v>
      </c>
      <c r="K127" s="154"/>
      <c r="L127" s="158"/>
    </row>
    <row r="128" spans="2:12" s="10" customFormat="1" ht="19.899999999999999" hidden="1" customHeight="1">
      <c r="B128" s="159"/>
      <c r="C128" s="160"/>
      <c r="D128" s="161" t="s">
        <v>105</v>
      </c>
      <c r="E128" s="162"/>
      <c r="F128" s="162"/>
      <c r="G128" s="162"/>
      <c r="H128" s="162"/>
      <c r="I128" s="162"/>
      <c r="J128" s="163">
        <f>J328</f>
        <v>0</v>
      </c>
      <c r="K128" s="160"/>
      <c r="L128" s="164"/>
    </row>
    <row r="129" spans="2:12" s="10" customFormat="1" ht="19.899999999999999" hidden="1" customHeight="1">
      <c r="B129" s="159"/>
      <c r="C129" s="160"/>
      <c r="D129" s="161" t="s">
        <v>106</v>
      </c>
      <c r="E129" s="162"/>
      <c r="F129" s="162"/>
      <c r="G129" s="162"/>
      <c r="H129" s="162"/>
      <c r="I129" s="162"/>
      <c r="J129" s="163">
        <f>J332</f>
        <v>0</v>
      </c>
      <c r="K129" s="160"/>
      <c r="L129" s="164"/>
    </row>
    <row r="130" spans="2:12" s="10" customFormat="1" ht="19.899999999999999" hidden="1" customHeight="1">
      <c r="B130" s="159"/>
      <c r="C130" s="160"/>
      <c r="D130" s="161" t="s">
        <v>107</v>
      </c>
      <c r="E130" s="162"/>
      <c r="F130" s="162"/>
      <c r="G130" s="162"/>
      <c r="H130" s="162"/>
      <c r="I130" s="162"/>
      <c r="J130" s="163">
        <f>J334</f>
        <v>0</v>
      </c>
      <c r="K130" s="160"/>
      <c r="L130" s="164"/>
    </row>
    <row r="131" spans="2:12" s="10" customFormat="1" ht="19.899999999999999" hidden="1" customHeight="1">
      <c r="B131" s="159"/>
      <c r="C131" s="160"/>
      <c r="D131" s="161" t="s">
        <v>108</v>
      </c>
      <c r="E131" s="162"/>
      <c r="F131" s="162"/>
      <c r="G131" s="162"/>
      <c r="H131" s="162"/>
      <c r="I131" s="162"/>
      <c r="J131" s="163">
        <f>J336</f>
        <v>0</v>
      </c>
      <c r="K131" s="160"/>
      <c r="L131" s="164"/>
    </row>
    <row r="132" spans="2:12" s="10" customFormat="1" ht="19.899999999999999" hidden="1" customHeight="1">
      <c r="B132" s="159"/>
      <c r="C132" s="160"/>
      <c r="D132" s="161" t="s">
        <v>109</v>
      </c>
      <c r="E132" s="162"/>
      <c r="F132" s="162"/>
      <c r="G132" s="162"/>
      <c r="H132" s="162"/>
      <c r="I132" s="162"/>
      <c r="J132" s="163">
        <f>J342</f>
        <v>0</v>
      </c>
      <c r="K132" s="160"/>
      <c r="L132" s="164"/>
    </row>
    <row r="133" spans="2:12" s="9" customFormat="1" ht="24.95" hidden="1" customHeight="1">
      <c r="B133" s="153"/>
      <c r="C133" s="154"/>
      <c r="D133" s="155" t="s">
        <v>117</v>
      </c>
      <c r="E133" s="156"/>
      <c r="F133" s="156"/>
      <c r="G133" s="156"/>
      <c r="H133" s="156"/>
      <c r="I133" s="156"/>
      <c r="J133" s="157">
        <f>J351</f>
        <v>0</v>
      </c>
      <c r="K133" s="154"/>
      <c r="L133" s="158"/>
    </row>
    <row r="134" spans="2:12" s="10" customFormat="1" ht="19.899999999999999" hidden="1" customHeight="1">
      <c r="B134" s="159"/>
      <c r="C134" s="160"/>
      <c r="D134" s="161" t="s">
        <v>105</v>
      </c>
      <c r="E134" s="162"/>
      <c r="F134" s="162"/>
      <c r="G134" s="162"/>
      <c r="H134" s="162"/>
      <c r="I134" s="162"/>
      <c r="J134" s="163">
        <f>J352</f>
        <v>0</v>
      </c>
      <c r="K134" s="160"/>
      <c r="L134" s="164"/>
    </row>
    <row r="135" spans="2:12" s="10" customFormat="1" ht="19.899999999999999" hidden="1" customHeight="1">
      <c r="B135" s="159"/>
      <c r="C135" s="160"/>
      <c r="D135" s="161" t="s">
        <v>106</v>
      </c>
      <c r="E135" s="162"/>
      <c r="F135" s="162"/>
      <c r="G135" s="162"/>
      <c r="H135" s="162"/>
      <c r="I135" s="162"/>
      <c r="J135" s="163">
        <f>J356</f>
        <v>0</v>
      </c>
      <c r="K135" s="160"/>
      <c r="L135" s="164"/>
    </row>
    <row r="136" spans="2:12" s="10" customFormat="1" ht="19.899999999999999" hidden="1" customHeight="1">
      <c r="B136" s="159"/>
      <c r="C136" s="160"/>
      <c r="D136" s="161" t="s">
        <v>108</v>
      </c>
      <c r="E136" s="162"/>
      <c r="F136" s="162"/>
      <c r="G136" s="162"/>
      <c r="H136" s="162"/>
      <c r="I136" s="162"/>
      <c r="J136" s="163">
        <f>J358</f>
        <v>0</v>
      </c>
      <c r="K136" s="160"/>
      <c r="L136" s="164"/>
    </row>
    <row r="137" spans="2:12" s="10" customFormat="1" ht="19.899999999999999" hidden="1" customHeight="1">
      <c r="B137" s="159"/>
      <c r="C137" s="160"/>
      <c r="D137" s="161" t="s">
        <v>107</v>
      </c>
      <c r="E137" s="162"/>
      <c r="F137" s="162"/>
      <c r="G137" s="162"/>
      <c r="H137" s="162"/>
      <c r="I137" s="162"/>
      <c r="J137" s="163">
        <f>J365</f>
        <v>0</v>
      </c>
      <c r="K137" s="160"/>
      <c r="L137" s="164"/>
    </row>
    <row r="138" spans="2:12" s="9" customFormat="1" ht="24.95" hidden="1" customHeight="1">
      <c r="B138" s="153"/>
      <c r="C138" s="154"/>
      <c r="D138" s="155" t="s">
        <v>118</v>
      </c>
      <c r="E138" s="156"/>
      <c r="F138" s="156"/>
      <c r="G138" s="156"/>
      <c r="H138" s="156"/>
      <c r="I138" s="156"/>
      <c r="J138" s="157">
        <f>J367</f>
        <v>0</v>
      </c>
      <c r="K138" s="154"/>
      <c r="L138" s="158"/>
    </row>
    <row r="139" spans="2:12" s="10" customFormat="1" ht="19.899999999999999" hidden="1" customHeight="1">
      <c r="B139" s="159"/>
      <c r="C139" s="160"/>
      <c r="D139" s="161" t="s">
        <v>105</v>
      </c>
      <c r="E139" s="162"/>
      <c r="F139" s="162"/>
      <c r="G139" s="162"/>
      <c r="H139" s="162"/>
      <c r="I139" s="162"/>
      <c r="J139" s="163">
        <f>J368</f>
        <v>0</v>
      </c>
      <c r="K139" s="160"/>
      <c r="L139" s="164"/>
    </row>
    <row r="140" spans="2:12" s="10" customFormat="1" ht="19.899999999999999" hidden="1" customHeight="1">
      <c r="B140" s="159"/>
      <c r="C140" s="160"/>
      <c r="D140" s="161" t="s">
        <v>106</v>
      </c>
      <c r="E140" s="162"/>
      <c r="F140" s="162"/>
      <c r="G140" s="162"/>
      <c r="H140" s="162"/>
      <c r="I140" s="162"/>
      <c r="J140" s="163">
        <f>J372</f>
        <v>0</v>
      </c>
      <c r="K140" s="160"/>
      <c r="L140" s="164"/>
    </row>
    <row r="141" spans="2:12" s="10" customFormat="1" ht="19.899999999999999" hidden="1" customHeight="1">
      <c r="B141" s="159"/>
      <c r="C141" s="160"/>
      <c r="D141" s="161" t="s">
        <v>108</v>
      </c>
      <c r="E141" s="162"/>
      <c r="F141" s="162"/>
      <c r="G141" s="162"/>
      <c r="H141" s="162"/>
      <c r="I141" s="162"/>
      <c r="J141" s="163">
        <f>J374</f>
        <v>0</v>
      </c>
      <c r="K141" s="160"/>
      <c r="L141" s="164"/>
    </row>
    <row r="142" spans="2:12" s="10" customFormat="1" ht="19.899999999999999" hidden="1" customHeight="1">
      <c r="B142" s="159"/>
      <c r="C142" s="160"/>
      <c r="D142" s="161" t="s">
        <v>107</v>
      </c>
      <c r="E142" s="162"/>
      <c r="F142" s="162"/>
      <c r="G142" s="162"/>
      <c r="H142" s="162"/>
      <c r="I142" s="162"/>
      <c r="J142" s="163">
        <f>J381</f>
        <v>0</v>
      </c>
      <c r="K142" s="160"/>
      <c r="L142" s="164"/>
    </row>
    <row r="143" spans="2:12" s="9" customFormat="1" ht="24.95" hidden="1" customHeight="1">
      <c r="B143" s="153"/>
      <c r="C143" s="154"/>
      <c r="D143" s="155" t="s">
        <v>119</v>
      </c>
      <c r="E143" s="156"/>
      <c r="F143" s="156"/>
      <c r="G143" s="156"/>
      <c r="H143" s="156"/>
      <c r="I143" s="156"/>
      <c r="J143" s="157">
        <f>J383</f>
        <v>0</v>
      </c>
      <c r="K143" s="154"/>
      <c r="L143" s="158"/>
    </row>
    <row r="144" spans="2:12" s="10" customFormat="1" ht="19.899999999999999" hidden="1" customHeight="1">
      <c r="B144" s="159"/>
      <c r="C144" s="160"/>
      <c r="D144" s="161" t="s">
        <v>105</v>
      </c>
      <c r="E144" s="162"/>
      <c r="F144" s="162"/>
      <c r="G144" s="162"/>
      <c r="H144" s="162"/>
      <c r="I144" s="162"/>
      <c r="J144" s="163">
        <f>J384</f>
        <v>0</v>
      </c>
      <c r="K144" s="160"/>
      <c r="L144" s="164"/>
    </row>
    <row r="145" spans="2:12" s="10" customFormat="1" ht="19.899999999999999" hidden="1" customHeight="1">
      <c r="B145" s="159"/>
      <c r="C145" s="160"/>
      <c r="D145" s="161" t="s">
        <v>106</v>
      </c>
      <c r="E145" s="162"/>
      <c r="F145" s="162"/>
      <c r="G145" s="162"/>
      <c r="H145" s="162"/>
      <c r="I145" s="162"/>
      <c r="J145" s="163">
        <f>J388</f>
        <v>0</v>
      </c>
      <c r="K145" s="160"/>
      <c r="L145" s="164"/>
    </row>
    <row r="146" spans="2:12" s="10" customFormat="1" ht="19.899999999999999" hidden="1" customHeight="1">
      <c r="B146" s="159"/>
      <c r="C146" s="160"/>
      <c r="D146" s="161" t="s">
        <v>108</v>
      </c>
      <c r="E146" s="162"/>
      <c r="F146" s="162"/>
      <c r="G146" s="162"/>
      <c r="H146" s="162"/>
      <c r="I146" s="162"/>
      <c r="J146" s="163">
        <f>J390</f>
        <v>0</v>
      </c>
      <c r="K146" s="160"/>
      <c r="L146" s="164"/>
    </row>
    <row r="147" spans="2:12" s="10" customFormat="1" ht="19.899999999999999" hidden="1" customHeight="1">
      <c r="B147" s="159"/>
      <c r="C147" s="160"/>
      <c r="D147" s="161" t="s">
        <v>107</v>
      </c>
      <c r="E147" s="162"/>
      <c r="F147" s="162"/>
      <c r="G147" s="162"/>
      <c r="H147" s="162"/>
      <c r="I147" s="162"/>
      <c r="J147" s="163">
        <f>J397</f>
        <v>0</v>
      </c>
      <c r="K147" s="160"/>
      <c r="L147" s="164"/>
    </row>
    <row r="148" spans="2:12" s="9" customFormat="1" ht="24.95" hidden="1" customHeight="1">
      <c r="B148" s="153"/>
      <c r="C148" s="154"/>
      <c r="D148" s="155" t="s">
        <v>120</v>
      </c>
      <c r="E148" s="156"/>
      <c r="F148" s="156"/>
      <c r="G148" s="156"/>
      <c r="H148" s="156"/>
      <c r="I148" s="156"/>
      <c r="J148" s="157">
        <f>J399</f>
        <v>0</v>
      </c>
      <c r="K148" s="154"/>
      <c r="L148" s="158"/>
    </row>
    <row r="149" spans="2:12" s="10" customFormat="1" ht="19.899999999999999" hidden="1" customHeight="1">
      <c r="B149" s="159"/>
      <c r="C149" s="160"/>
      <c r="D149" s="161" t="s">
        <v>105</v>
      </c>
      <c r="E149" s="162"/>
      <c r="F149" s="162"/>
      <c r="G149" s="162"/>
      <c r="H149" s="162"/>
      <c r="I149" s="162"/>
      <c r="J149" s="163">
        <f>J400</f>
        <v>0</v>
      </c>
      <c r="K149" s="160"/>
      <c r="L149" s="164"/>
    </row>
    <row r="150" spans="2:12" s="10" customFormat="1" ht="19.899999999999999" hidden="1" customHeight="1">
      <c r="B150" s="159"/>
      <c r="C150" s="160"/>
      <c r="D150" s="161" t="s">
        <v>106</v>
      </c>
      <c r="E150" s="162"/>
      <c r="F150" s="162"/>
      <c r="G150" s="162"/>
      <c r="H150" s="162"/>
      <c r="I150" s="162"/>
      <c r="J150" s="163">
        <f>J404</f>
        <v>0</v>
      </c>
      <c r="K150" s="160"/>
      <c r="L150" s="164"/>
    </row>
    <row r="151" spans="2:12" s="10" customFormat="1" ht="19.899999999999999" hidden="1" customHeight="1">
      <c r="B151" s="159"/>
      <c r="C151" s="160"/>
      <c r="D151" s="161" t="s">
        <v>108</v>
      </c>
      <c r="E151" s="162"/>
      <c r="F151" s="162"/>
      <c r="G151" s="162"/>
      <c r="H151" s="162"/>
      <c r="I151" s="162"/>
      <c r="J151" s="163">
        <f>J406</f>
        <v>0</v>
      </c>
      <c r="K151" s="160"/>
      <c r="L151" s="164"/>
    </row>
    <row r="152" spans="2:12" s="10" customFormat="1" ht="19.899999999999999" hidden="1" customHeight="1">
      <c r="B152" s="159"/>
      <c r="C152" s="160"/>
      <c r="D152" s="161" t="s">
        <v>107</v>
      </c>
      <c r="E152" s="162"/>
      <c r="F152" s="162"/>
      <c r="G152" s="162"/>
      <c r="H152" s="162"/>
      <c r="I152" s="162"/>
      <c r="J152" s="163">
        <f>J413</f>
        <v>0</v>
      </c>
      <c r="K152" s="160"/>
      <c r="L152" s="164"/>
    </row>
    <row r="153" spans="2:12" s="9" customFormat="1" ht="24.95" hidden="1" customHeight="1">
      <c r="B153" s="153"/>
      <c r="C153" s="154"/>
      <c r="D153" s="155" t="s">
        <v>121</v>
      </c>
      <c r="E153" s="156"/>
      <c r="F153" s="156"/>
      <c r="G153" s="156"/>
      <c r="H153" s="156"/>
      <c r="I153" s="156"/>
      <c r="J153" s="157">
        <f>J415</f>
        <v>0</v>
      </c>
      <c r="K153" s="154"/>
      <c r="L153" s="158"/>
    </row>
    <row r="154" spans="2:12" s="10" customFormat="1" ht="19.899999999999999" hidden="1" customHeight="1">
      <c r="B154" s="159"/>
      <c r="C154" s="160"/>
      <c r="D154" s="161" t="s">
        <v>105</v>
      </c>
      <c r="E154" s="162"/>
      <c r="F154" s="162"/>
      <c r="G154" s="162"/>
      <c r="H154" s="162"/>
      <c r="I154" s="162"/>
      <c r="J154" s="163">
        <f>J416</f>
        <v>0</v>
      </c>
      <c r="K154" s="160"/>
      <c r="L154" s="164"/>
    </row>
    <row r="155" spans="2:12" s="10" customFormat="1" ht="19.899999999999999" hidden="1" customHeight="1">
      <c r="B155" s="159"/>
      <c r="C155" s="160"/>
      <c r="D155" s="161" t="s">
        <v>106</v>
      </c>
      <c r="E155" s="162"/>
      <c r="F155" s="162"/>
      <c r="G155" s="162"/>
      <c r="H155" s="162"/>
      <c r="I155" s="162"/>
      <c r="J155" s="163">
        <f>J420</f>
        <v>0</v>
      </c>
      <c r="K155" s="160"/>
      <c r="L155" s="164"/>
    </row>
    <row r="156" spans="2:12" s="10" customFormat="1" ht="19.899999999999999" hidden="1" customHeight="1">
      <c r="B156" s="159"/>
      <c r="C156" s="160"/>
      <c r="D156" s="161" t="s">
        <v>108</v>
      </c>
      <c r="E156" s="162"/>
      <c r="F156" s="162"/>
      <c r="G156" s="162"/>
      <c r="H156" s="162"/>
      <c r="I156" s="162"/>
      <c r="J156" s="163">
        <f>J422</f>
        <v>0</v>
      </c>
      <c r="K156" s="160"/>
      <c r="L156" s="164"/>
    </row>
    <row r="157" spans="2:12" s="10" customFormat="1" ht="19.899999999999999" hidden="1" customHeight="1">
      <c r="B157" s="159"/>
      <c r="C157" s="160"/>
      <c r="D157" s="161" t="s">
        <v>107</v>
      </c>
      <c r="E157" s="162"/>
      <c r="F157" s="162"/>
      <c r="G157" s="162"/>
      <c r="H157" s="162"/>
      <c r="I157" s="162"/>
      <c r="J157" s="163">
        <f>J429</f>
        <v>0</v>
      </c>
      <c r="K157" s="160"/>
      <c r="L157" s="164"/>
    </row>
    <row r="158" spans="2:12" s="9" customFormat="1" ht="24.95" hidden="1" customHeight="1">
      <c r="B158" s="153"/>
      <c r="C158" s="154"/>
      <c r="D158" s="155" t="s">
        <v>122</v>
      </c>
      <c r="E158" s="156"/>
      <c r="F158" s="156"/>
      <c r="G158" s="156"/>
      <c r="H158" s="156"/>
      <c r="I158" s="156"/>
      <c r="J158" s="157">
        <f>J431</f>
        <v>0</v>
      </c>
      <c r="K158" s="154"/>
      <c r="L158" s="158"/>
    </row>
    <row r="159" spans="2:12" s="10" customFormat="1" ht="19.899999999999999" hidden="1" customHeight="1">
      <c r="B159" s="159"/>
      <c r="C159" s="160"/>
      <c r="D159" s="161" t="s">
        <v>105</v>
      </c>
      <c r="E159" s="162"/>
      <c r="F159" s="162"/>
      <c r="G159" s="162"/>
      <c r="H159" s="162"/>
      <c r="I159" s="162"/>
      <c r="J159" s="163">
        <f>J432</f>
        <v>0</v>
      </c>
      <c r="K159" s="160"/>
      <c r="L159" s="164"/>
    </row>
    <row r="160" spans="2:12" s="10" customFormat="1" ht="19.899999999999999" hidden="1" customHeight="1">
      <c r="B160" s="159"/>
      <c r="C160" s="160"/>
      <c r="D160" s="161" t="s">
        <v>106</v>
      </c>
      <c r="E160" s="162"/>
      <c r="F160" s="162"/>
      <c r="G160" s="162"/>
      <c r="H160" s="162"/>
      <c r="I160" s="162"/>
      <c r="J160" s="163">
        <f>J438</f>
        <v>0</v>
      </c>
      <c r="K160" s="160"/>
      <c r="L160" s="164"/>
    </row>
    <row r="161" spans="2:12" s="10" customFormat="1" ht="19.899999999999999" hidden="1" customHeight="1">
      <c r="B161" s="159"/>
      <c r="C161" s="160"/>
      <c r="D161" s="161" t="s">
        <v>108</v>
      </c>
      <c r="E161" s="162"/>
      <c r="F161" s="162"/>
      <c r="G161" s="162"/>
      <c r="H161" s="162"/>
      <c r="I161" s="162"/>
      <c r="J161" s="163">
        <f>J440</f>
        <v>0</v>
      </c>
      <c r="K161" s="160"/>
      <c r="L161" s="164"/>
    </row>
    <row r="162" spans="2:12" s="10" customFormat="1" ht="19.899999999999999" hidden="1" customHeight="1">
      <c r="B162" s="159"/>
      <c r="C162" s="160"/>
      <c r="D162" s="161" t="s">
        <v>107</v>
      </c>
      <c r="E162" s="162"/>
      <c r="F162" s="162"/>
      <c r="G162" s="162"/>
      <c r="H162" s="162"/>
      <c r="I162" s="162"/>
      <c r="J162" s="163">
        <f>J447</f>
        <v>0</v>
      </c>
      <c r="K162" s="160"/>
      <c r="L162" s="164"/>
    </row>
    <row r="163" spans="2:12" s="9" customFormat="1" ht="24.95" hidden="1" customHeight="1">
      <c r="B163" s="153"/>
      <c r="C163" s="154"/>
      <c r="D163" s="155" t="s">
        <v>123</v>
      </c>
      <c r="E163" s="156"/>
      <c r="F163" s="156"/>
      <c r="G163" s="156"/>
      <c r="H163" s="156"/>
      <c r="I163" s="156"/>
      <c r="J163" s="157">
        <f>J449</f>
        <v>0</v>
      </c>
      <c r="K163" s="154"/>
      <c r="L163" s="158"/>
    </row>
    <row r="164" spans="2:12" s="10" customFormat="1" ht="19.899999999999999" hidden="1" customHeight="1">
      <c r="B164" s="159"/>
      <c r="C164" s="160"/>
      <c r="D164" s="161" t="s">
        <v>105</v>
      </c>
      <c r="E164" s="162"/>
      <c r="F164" s="162"/>
      <c r="G164" s="162"/>
      <c r="H164" s="162"/>
      <c r="I164" s="162"/>
      <c r="J164" s="163">
        <f>J450</f>
        <v>0</v>
      </c>
      <c r="K164" s="160"/>
      <c r="L164" s="164"/>
    </row>
    <row r="165" spans="2:12" s="10" customFormat="1" ht="19.899999999999999" hidden="1" customHeight="1">
      <c r="B165" s="159"/>
      <c r="C165" s="160"/>
      <c r="D165" s="161" t="s">
        <v>106</v>
      </c>
      <c r="E165" s="162"/>
      <c r="F165" s="162"/>
      <c r="G165" s="162"/>
      <c r="H165" s="162"/>
      <c r="I165" s="162"/>
      <c r="J165" s="163">
        <f>J454</f>
        <v>0</v>
      </c>
      <c r="K165" s="160"/>
      <c r="L165" s="164"/>
    </row>
    <row r="166" spans="2:12" s="10" customFormat="1" ht="19.899999999999999" hidden="1" customHeight="1">
      <c r="B166" s="159"/>
      <c r="C166" s="160"/>
      <c r="D166" s="161" t="s">
        <v>108</v>
      </c>
      <c r="E166" s="162"/>
      <c r="F166" s="162"/>
      <c r="G166" s="162"/>
      <c r="H166" s="162"/>
      <c r="I166" s="162"/>
      <c r="J166" s="163">
        <f>J456</f>
        <v>0</v>
      </c>
      <c r="K166" s="160"/>
      <c r="L166" s="164"/>
    </row>
    <row r="167" spans="2:12" s="10" customFormat="1" ht="19.899999999999999" hidden="1" customHeight="1">
      <c r="B167" s="159"/>
      <c r="C167" s="160"/>
      <c r="D167" s="161" t="s">
        <v>107</v>
      </c>
      <c r="E167" s="162"/>
      <c r="F167" s="162"/>
      <c r="G167" s="162"/>
      <c r="H167" s="162"/>
      <c r="I167" s="162"/>
      <c r="J167" s="163">
        <f>J463</f>
        <v>0</v>
      </c>
      <c r="K167" s="160"/>
      <c r="L167" s="164"/>
    </row>
    <row r="168" spans="2:12" s="9" customFormat="1" ht="24.95" hidden="1" customHeight="1">
      <c r="B168" s="153"/>
      <c r="C168" s="154"/>
      <c r="D168" s="155" t="s">
        <v>124</v>
      </c>
      <c r="E168" s="156"/>
      <c r="F168" s="156"/>
      <c r="G168" s="156"/>
      <c r="H168" s="156"/>
      <c r="I168" s="156"/>
      <c r="J168" s="157">
        <f>J465</f>
        <v>0</v>
      </c>
      <c r="K168" s="154"/>
      <c r="L168" s="158"/>
    </row>
    <row r="169" spans="2:12" s="10" customFormat="1" ht="19.899999999999999" hidden="1" customHeight="1">
      <c r="B169" s="159"/>
      <c r="C169" s="160"/>
      <c r="D169" s="161" t="s">
        <v>105</v>
      </c>
      <c r="E169" s="162"/>
      <c r="F169" s="162"/>
      <c r="G169" s="162"/>
      <c r="H169" s="162"/>
      <c r="I169" s="162"/>
      <c r="J169" s="163">
        <f>J466</f>
        <v>0</v>
      </c>
      <c r="K169" s="160"/>
      <c r="L169" s="164"/>
    </row>
    <row r="170" spans="2:12" s="10" customFormat="1" ht="19.899999999999999" hidden="1" customHeight="1">
      <c r="B170" s="159"/>
      <c r="C170" s="160"/>
      <c r="D170" s="161" t="s">
        <v>106</v>
      </c>
      <c r="E170" s="162"/>
      <c r="F170" s="162"/>
      <c r="G170" s="162"/>
      <c r="H170" s="162"/>
      <c r="I170" s="162"/>
      <c r="J170" s="163">
        <f>J472</f>
        <v>0</v>
      </c>
      <c r="K170" s="160"/>
      <c r="L170" s="164"/>
    </row>
    <row r="171" spans="2:12" s="10" customFormat="1" ht="19.899999999999999" hidden="1" customHeight="1">
      <c r="B171" s="159"/>
      <c r="C171" s="160"/>
      <c r="D171" s="161" t="s">
        <v>108</v>
      </c>
      <c r="E171" s="162"/>
      <c r="F171" s="162"/>
      <c r="G171" s="162"/>
      <c r="H171" s="162"/>
      <c r="I171" s="162"/>
      <c r="J171" s="163">
        <f>J474</f>
        <v>0</v>
      </c>
      <c r="K171" s="160"/>
      <c r="L171" s="164"/>
    </row>
    <row r="172" spans="2:12" s="10" customFormat="1" ht="19.899999999999999" hidden="1" customHeight="1">
      <c r="B172" s="159"/>
      <c r="C172" s="160"/>
      <c r="D172" s="161" t="s">
        <v>107</v>
      </c>
      <c r="E172" s="162"/>
      <c r="F172" s="162"/>
      <c r="G172" s="162"/>
      <c r="H172" s="162"/>
      <c r="I172" s="162"/>
      <c r="J172" s="163">
        <f>J481</f>
        <v>0</v>
      </c>
      <c r="K172" s="160"/>
      <c r="L172" s="164"/>
    </row>
    <row r="173" spans="2:12" s="9" customFormat="1" ht="24.95" hidden="1" customHeight="1">
      <c r="B173" s="153"/>
      <c r="C173" s="154"/>
      <c r="D173" s="155" t="s">
        <v>125</v>
      </c>
      <c r="E173" s="156"/>
      <c r="F173" s="156"/>
      <c r="G173" s="156"/>
      <c r="H173" s="156"/>
      <c r="I173" s="156"/>
      <c r="J173" s="157">
        <f>J483</f>
        <v>0</v>
      </c>
      <c r="K173" s="154"/>
      <c r="L173" s="158"/>
    </row>
    <row r="174" spans="2:12" s="10" customFormat="1" ht="19.899999999999999" hidden="1" customHeight="1">
      <c r="B174" s="159"/>
      <c r="C174" s="160"/>
      <c r="D174" s="161" t="s">
        <v>105</v>
      </c>
      <c r="E174" s="162"/>
      <c r="F174" s="162"/>
      <c r="G174" s="162"/>
      <c r="H174" s="162"/>
      <c r="I174" s="162"/>
      <c r="J174" s="163">
        <f>J484</f>
        <v>0</v>
      </c>
      <c r="K174" s="160"/>
      <c r="L174" s="164"/>
    </row>
    <row r="175" spans="2:12" s="10" customFormat="1" ht="19.899999999999999" hidden="1" customHeight="1">
      <c r="B175" s="159"/>
      <c r="C175" s="160"/>
      <c r="D175" s="161" t="s">
        <v>106</v>
      </c>
      <c r="E175" s="162"/>
      <c r="F175" s="162"/>
      <c r="G175" s="162"/>
      <c r="H175" s="162"/>
      <c r="I175" s="162"/>
      <c r="J175" s="163">
        <f>J488</f>
        <v>0</v>
      </c>
      <c r="K175" s="160"/>
      <c r="L175" s="164"/>
    </row>
    <row r="176" spans="2:12" s="10" customFormat="1" ht="19.899999999999999" hidden="1" customHeight="1">
      <c r="B176" s="159"/>
      <c r="C176" s="160"/>
      <c r="D176" s="161" t="s">
        <v>108</v>
      </c>
      <c r="E176" s="162"/>
      <c r="F176" s="162"/>
      <c r="G176" s="162"/>
      <c r="H176" s="162"/>
      <c r="I176" s="162"/>
      <c r="J176" s="163">
        <f>J490</f>
        <v>0</v>
      </c>
      <c r="K176" s="160"/>
      <c r="L176" s="164"/>
    </row>
    <row r="177" spans="1:31" s="10" customFormat="1" ht="19.899999999999999" hidden="1" customHeight="1">
      <c r="B177" s="159"/>
      <c r="C177" s="160"/>
      <c r="D177" s="161" t="s">
        <v>107</v>
      </c>
      <c r="E177" s="162"/>
      <c r="F177" s="162"/>
      <c r="G177" s="162"/>
      <c r="H177" s="162"/>
      <c r="I177" s="162"/>
      <c r="J177" s="163">
        <f>J497</f>
        <v>0</v>
      </c>
      <c r="K177" s="160"/>
      <c r="L177" s="164"/>
    </row>
    <row r="178" spans="1:31" s="9" customFormat="1" ht="24.95" hidden="1" customHeight="1">
      <c r="B178" s="153"/>
      <c r="C178" s="154"/>
      <c r="D178" s="155" t="s">
        <v>126</v>
      </c>
      <c r="E178" s="156"/>
      <c r="F178" s="156"/>
      <c r="G178" s="156"/>
      <c r="H178" s="156"/>
      <c r="I178" s="156"/>
      <c r="J178" s="157">
        <f>J499</f>
        <v>0</v>
      </c>
      <c r="K178" s="154"/>
      <c r="L178" s="158"/>
    </row>
    <row r="179" spans="1:31" s="10" customFormat="1" ht="19.899999999999999" hidden="1" customHeight="1">
      <c r="B179" s="159"/>
      <c r="C179" s="160"/>
      <c r="D179" s="161" t="s">
        <v>105</v>
      </c>
      <c r="E179" s="162"/>
      <c r="F179" s="162"/>
      <c r="G179" s="162"/>
      <c r="H179" s="162"/>
      <c r="I179" s="162"/>
      <c r="J179" s="163">
        <f>J500</f>
        <v>0</v>
      </c>
      <c r="K179" s="160"/>
      <c r="L179" s="164"/>
    </row>
    <row r="180" spans="1:31" s="10" customFormat="1" ht="19.899999999999999" hidden="1" customHeight="1">
      <c r="B180" s="159"/>
      <c r="C180" s="160"/>
      <c r="D180" s="161" t="s">
        <v>106</v>
      </c>
      <c r="E180" s="162"/>
      <c r="F180" s="162"/>
      <c r="G180" s="162"/>
      <c r="H180" s="162"/>
      <c r="I180" s="162"/>
      <c r="J180" s="163">
        <f>J504</f>
        <v>0</v>
      </c>
      <c r="K180" s="160"/>
      <c r="L180" s="164"/>
    </row>
    <row r="181" spans="1:31" s="10" customFormat="1" ht="19.899999999999999" hidden="1" customHeight="1">
      <c r="B181" s="159"/>
      <c r="C181" s="160"/>
      <c r="D181" s="161" t="s">
        <v>108</v>
      </c>
      <c r="E181" s="162"/>
      <c r="F181" s="162"/>
      <c r="G181" s="162"/>
      <c r="H181" s="162"/>
      <c r="I181" s="162"/>
      <c r="J181" s="163">
        <f>J506</f>
        <v>0</v>
      </c>
      <c r="K181" s="160"/>
      <c r="L181" s="164"/>
    </row>
    <row r="182" spans="1:31" s="10" customFormat="1" ht="19.899999999999999" hidden="1" customHeight="1">
      <c r="B182" s="159"/>
      <c r="C182" s="160"/>
      <c r="D182" s="161" t="s">
        <v>107</v>
      </c>
      <c r="E182" s="162"/>
      <c r="F182" s="162"/>
      <c r="G182" s="162"/>
      <c r="H182" s="162"/>
      <c r="I182" s="162"/>
      <c r="J182" s="163">
        <f>J513</f>
        <v>0</v>
      </c>
      <c r="K182" s="160"/>
      <c r="L182" s="164"/>
    </row>
    <row r="183" spans="1:31" s="9" customFormat="1" ht="24.95" hidden="1" customHeight="1">
      <c r="B183" s="153"/>
      <c r="C183" s="154"/>
      <c r="D183" s="155" t="s">
        <v>127</v>
      </c>
      <c r="E183" s="156"/>
      <c r="F183" s="156"/>
      <c r="G183" s="156"/>
      <c r="H183" s="156"/>
      <c r="I183" s="156"/>
      <c r="J183" s="157">
        <f>J515</f>
        <v>0</v>
      </c>
      <c r="K183" s="154"/>
      <c r="L183" s="158"/>
    </row>
    <row r="184" spans="1:31" s="10" customFormat="1" ht="19.899999999999999" hidden="1" customHeight="1">
      <c r="B184" s="159"/>
      <c r="C184" s="160"/>
      <c r="D184" s="161" t="s">
        <v>105</v>
      </c>
      <c r="E184" s="162"/>
      <c r="F184" s="162"/>
      <c r="G184" s="162"/>
      <c r="H184" s="162"/>
      <c r="I184" s="162"/>
      <c r="J184" s="163">
        <f>J516</f>
        <v>0</v>
      </c>
      <c r="K184" s="160"/>
      <c r="L184" s="164"/>
    </row>
    <row r="185" spans="1:31" s="10" customFormat="1" ht="19.899999999999999" hidden="1" customHeight="1">
      <c r="B185" s="159"/>
      <c r="C185" s="160"/>
      <c r="D185" s="161" t="s">
        <v>106</v>
      </c>
      <c r="E185" s="162"/>
      <c r="F185" s="162"/>
      <c r="G185" s="162"/>
      <c r="H185" s="162"/>
      <c r="I185" s="162"/>
      <c r="J185" s="163">
        <f>J523</f>
        <v>0</v>
      </c>
      <c r="K185" s="160"/>
      <c r="L185" s="164"/>
    </row>
    <row r="186" spans="1:31" s="10" customFormat="1" ht="19.899999999999999" hidden="1" customHeight="1">
      <c r="B186" s="159"/>
      <c r="C186" s="160"/>
      <c r="D186" s="161" t="s">
        <v>108</v>
      </c>
      <c r="E186" s="162"/>
      <c r="F186" s="162"/>
      <c r="G186" s="162"/>
      <c r="H186" s="162"/>
      <c r="I186" s="162"/>
      <c r="J186" s="163">
        <f>J534</f>
        <v>0</v>
      </c>
      <c r="K186" s="160"/>
      <c r="L186" s="164"/>
    </row>
    <row r="187" spans="1:31" s="10" customFormat="1" ht="19.899999999999999" hidden="1" customHeight="1">
      <c r="B187" s="159"/>
      <c r="C187" s="160"/>
      <c r="D187" s="161" t="s">
        <v>107</v>
      </c>
      <c r="E187" s="162"/>
      <c r="F187" s="162"/>
      <c r="G187" s="162"/>
      <c r="H187" s="162"/>
      <c r="I187" s="162"/>
      <c r="J187" s="163">
        <f>J540</f>
        <v>0</v>
      </c>
      <c r="K187" s="160"/>
      <c r="L187" s="164"/>
    </row>
    <row r="188" spans="1:31" s="10" customFormat="1" ht="19.899999999999999" hidden="1" customHeight="1">
      <c r="B188" s="159"/>
      <c r="C188" s="160"/>
      <c r="D188" s="161" t="s">
        <v>128</v>
      </c>
      <c r="E188" s="162"/>
      <c r="F188" s="162"/>
      <c r="G188" s="162"/>
      <c r="H188" s="162"/>
      <c r="I188" s="162"/>
      <c r="J188" s="163">
        <f>J542</f>
        <v>0</v>
      </c>
      <c r="K188" s="160"/>
      <c r="L188" s="164"/>
    </row>
    <row r="189" spans="1:31" s="10" customFormat="1" ht="19.899999999999999" hidden="1" customHeight="1">
      <c r="B189" s="159"/>
      <c r="C189" s="160"/>
      <c r="D189" s="161" t="s">
        <v>109</v>
      </c>
      <c r="E189" s="162"/>
      <c r="F189" s="162"/>
      <c r="G189" s="162"/>
      <c r="H189" s="162"/>
      <c r="I189" s="162"/>
      <c r="J189" s="163">
        <f>J548</f>
        <v>0</v>
      </c>
      <c r="K189" s="160"/>
      <c r="L189" s="164"/>
    </row>
    <row r="190" spans="1:31" s="10" customFormat="1" ht="19.899999999999999" hidden="1" customHeight="1">
      <c r="B190" s="159"/>
      <c r="C190" s="160"/>
      <c r="D190" s="161" t="s">
        <v>129</v>
      </c>
      <c r="E190" s="162"/>
      <c r="F190" s="162"/>
      <c r="G190" s="162"/>
      <c r="H190" s="162"/>
      <c r="I190" s="162"/>
      <c r="J190" s="163">
        <f>J587</f>
        <v>0</v>
      </c>
      <c r="K190" s="160"/>
      <c r="L190" s="164"/>
    </row>
    <row r="191" spans="1:31" s="2" customFormat="1" ht="21.75" hidden="1" customHeight="1">
      <c r="A191" s="36"/>
      <c r="B191" s="37"/>
      <c r="C191" s="38"/>
      <c r="D191" s="38"/>
      <c r="E191" s="38"/>
      <c r="F191" s="38"/>
      <c r="G191" s="38"/>
      <c r="H191" s="38"/>
      <c r="I191" s="38"/>
      <c r="J191" s="38"/>
      <c r="K191" s="38"/>
      <c r="L191" s="53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  <row r="192" spans="1:31" s="2" customFormat="1" ht="6.95" hidden="1" customHeight="1">
      <c r="A192" s="36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53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  <row r="193" spans="1:63" ht="11.25" hidden="1"/>
    <row r="194" spans="1:63" ht="11.25" hidden="1"/>
    <row r="195" spans="1:63" ht="11.25" hidden="1"/>
    <row r="196" spans="1:63" s="2" customFormat="1" ht="6.95" customHeight="1">
      <c r="A196" s="36"/>
      <c r="B196" s="58"/>
      <c r="C196" s="59"/>
      <c r="D196" s="59"/>
      <c r="E196" s="59"/>
      <c r="F196" s="59"/>
      <c r="G196" s="59"/>
      <c r="H196" s="59"/>
      <c r="I196" s="59"/>
      <c r="J196" s="59"/>
      <c r="K196" s="59"/>
      <c r="L196" s="53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</row>
    <row r="197" spans="1:63" s="2" customFormat="1" ht="24.95" customHeight="1">
      <c r="A197" s="36"/>
      <c r="B197" s="37"/>
      <c r="C197" s="24" t="s">
        <v>130</v>
      </c>
      <c r="D197" s="38"/>
      <c r="E197" s="38"/>
      <c r="F197" s="38"/>
      <c r="G197" s="38"/>
      <c r="H197" s="38"/>
      <c r="I197" s="38"/>
      <c r="J197" s="38"/>
      <c r="K197" s="38"/>
      <c r="L197" s="53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</row>
    <row r="198" spans="1:63" s="2" customFormat="1" ht="6.95" customHeight="1">
      <c r="A198" s="36"/>
      <c r="B198" s="37"/>
      <c r="C198" s="38"/>
      <c r="D198" s="38"/>
      <c r="E198" s="38"/>
      <c r="F198" s="38"/>
      <c r="G198" s="38"/>
      <c r="H198" s="38"/>
      <c r="I198" s="38"/>
      <c r="J198" s="38"/>
      <c r="K198" s="38"/>
      <c r="L198" s="53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</row>
    <row r="199" spans="1:63" s="2" customFormat="1" ht="12" customHeight="1">
      <c r="A199" s="36"/>
      <c r="B199" s="37"/>
      <c r="C199" s="30" t="s">
        <v>16</v>
      </c>
      <c r="D199" s="38"/>
      <c r="E199" s="38"/>
      <c r="F199" s="38"/>
      <c r="G199" s="38"/>
      <c r="H199" s="38"/>
      <c r="I199" s="38"/>
      <c r="J199" s="38"/>
      <c r="K199" s="38"/>
      <c r="L199" s="53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  <row r="200" spans="1:63" s="2" customFormat="1" ht="16.5" customHeight="1">
      <c r="A200" s="36"/>
      <c r="B200" s="37"/>
      <c r="C200" s="38"/>
      <c r="D200" s="38"/>
      <c r="E200" s="263" t="str">
        <f>E7</f>
        <v>KKN a.s.-pavilon D-odstranění havarijního stavu keramického obkladu v interiéru kuchyně</v>
      </c>
      <c r="F200" s="315"/>
      <c r="G200" s="315"/>
      <c r="H200" s="315"/>
      <c r="I200" s="38"/>
      <c r="J200" s="38"/>
      <c r="K200" s="38"/>
      <c r="L200" s="53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  <row r="201" spans="1:63" s="2" customFormat="1" ht="6.95" customHeight="1">
      <c r="A201" s="36"/>
      <c r="B201" s="37"/>
      <c r="C201" s="38"/>
      <c r="D201" s="38"/>
      <c r="E201" s="38"/>
      <c r="F201" s="38"/>
      <c r="G201" s="38"/>
      <c r="H201" s="38"/>
      <c r="I201" s="38"/>
      <c r="J201" s="38"/>
      <c r="K201" s="38"/>
      <c r="L201" s="53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  <row r="202" spans="1:63" s="2" customFormat="1" ht="12" customHeight="1">
      <c r="A202" s="36"/>
      <c r="B202" s="37"/>
      <c r="C202" s="30" t="s">
        <v>20</v>
      </c>
      <c r="D202" s="38"/>
      <c r="E202" s="38"/>
      <c r="F202" s="28" t="str">
        <f>F10</f>
        <v>Karlovy Vary</v>
      </c>
      <c r="G202" s="38"/>
      <c r="H202" s="38"/>
      <c r="I202" s="30" t="s">
        <v>22</v>
      </c>
      <c r="J202" s="68" t="str">
        <f>IF(J10="","",J10)</f>
        <v>9. 3. 2021</v>
      </c>
      <c r="K202" s="38"/>
      <c r="L202" s="53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  <row r="203" spans="1:63" s="2" customFormat="1" ht="6.95" customHeight="1">
      <c r="A203" s="36"/>
      <c r="B203" s="37"/>
      <c r="C203" s="38"/>
      <c r="D203" s="38"/>
      <c r="E203" s="38"/>
      <c r="F203" s="38"/>
      <c r="G203" s="38"/>
      <c r="H203" s="38"/>
      <c r="I203" s="38"/>
      <c r="J203" s="38"/>
      <c r="K203" s="38"/>
      <c r="L203" s="53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</row>
    <row r="204" spans="1:63" s="2" customFormat="1" ht="25.7" customHeight="1">
      <c r="A204" s="36"/>
      <c r="B204" s="37"/>
      <c r="C204" s="30" t="s">
        <v>24</v>
      </c>
      <c r="D204" s="38"/>
      <c r="E204" s="38"/>
      <c r="F204" s="28" t="str">
        <f>E13</f>
        <v>KKN a.s.nem.Karlovy Vary</v>
      </c>
      <c r="G204" s="38"/>
      <c r="H204" s="38"/>
      <c r="I204" s="30" t="s">
        <v>30</v>
      </c>
      <c r="J204" s="33" t="str">
        <f>E19</f>
        <v>Jan Sobotka Kynšperk n.O.</v>
      </c>
      <c r="K204" s="38"/>
      <c r="L204" s="53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  <row r="205" spans="1:63" s="2" customFormat="1" ht="25.7" customHeight="1">
      <c r="A205" s="36"/>
      <c r="B205" s="37"/>
      <c r="C205" s="30" t="s">
        <v>28</v>
      </c>
      <c r="D205" s="38"/>
      <c r="E205" s="38"/>
      <c r="F205" s="28" t="str">
        <f>IF(E16="","",E16)</f>
        <v>Vyplň údaj</v>
      </c>
      <c r="G205" s="38"/>
      <c r="H205" s="38"/>
      <c r="I205" s="30" t="s">
        <v>34</v>
      </c>
      <c r="J205" s="33" t="str">
        <f>E22</f>
        <v>Ing.Jana Handšuhová Smutná</v>
      </c>
      <c r="K205" s="38"/>
      <c r="L205" s="53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  <row r="206" spans="1:63" s="2" customFormat="1" ht="10.35" customHeight="1">
      <c r="A206" s="36"/>
      <c r="B206" s="37"/>
      <c r="C206" s="38"/>
      <c r="D206" s="38"/>
      <c r="E206" s="38"/>
      <c r="F206" s="38"/>
      <c r="G206" s="38"/>
      <c r="H206" s="38"/>
      <c r="I206" s="38"/>
      <c r="J206" s="38"/>
      <c r="K206" s="38"/>
      <c r="L206" s="53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</row>
    <row r="207" spans="1:63" s="11" customFormat="1" ht="29.25" customHeight="1">
      <c r="A207" s="165"/>
      <c r="B207" s="166"/>
      <c r="C207" s="167" t="s">
        <v>131</v>
      </c>
      <c r="D207" s="168" t="s">
        <v>66</v>
      </c>
      <c r="E207" s="168" t="s">
        <v>62</v>
      </c>
      <c r="F207" s="168" t="s">
        <v>63</v>
      </c>
      <c r="G207" s="168" t="s">
        <v>132</v>
      </c>
      <c r="H207" s="168" t="s">
        <v>133</v>
      </c>
      <c r="I207" s="168" t="s">
        <v>134</v>
      </c>
      <c r="J207" s="168" t="s">
        <v>101</v>
      </c>
      <c r="K207" s="169" t="s">
        <v>135</v>
      </c>
      <c r="L207" s="170"/>
      <c r="M207" s="77" t="s">
        <v>1</v>
      </c>
      <c r="N207" s="78" t="s">
        <v>45</v>
      </c>
      <c r="O207" s="78" t="s">
        <v>136</v>
      </c>
      <c r="P207" s="78" t="s">
        <v>137</v>
      </c>
      <c r="Q207" s="78" t="s">
        <v>138</v>
      </c>
      <c r="R207" s="78" t="s">
        <v>139</v>
      </c>
      <c r="S207" s="78" t="s">
        <v>140</v>
      </c>
      <c r="T207" s="79" t="s">
        <v>141</v>
      </c>
      <c r="U207" s="165"/>
      <c r="V207" s="165"/>
      <c r="W207" s="165"/>
      <c r="X207" s="165"/>
      <c r="Y207" s="165"/>
      <c r="Z207" s="165"/>
      <c r="AA207" s="165"/>
      <c r="AB207" s="165"/>
      <c r="AC207" s="165"/>
      <c r="AD207" s="165"/>
      <c r="AE207" s="165"/>
    </row>
    <row r="208" spans="1:63" s="2" customFormat="1" ht="22.9" customHeight="1">
      <c r="A208" s="36"/>
      <c r="B208" s="37"/>
      <c r="C208" s="84" t="s">
        <v>142</v>
      </c>
      <c r="D208" s="38"/>
      <c r="E208" s="38"/>
      <c r="F208" s="38"/>
      <c r="G208" s="38"/>
      <c r="H208" s="38"/>
      <c r="I208" s="38"/>
      <c r="J208" s="171">
        <f>BK208</f>
        <v>0</v>
      </c>
      <c r="K208" s="38"/>
      <c r="L208" s="39"/>
      <c r="M208" s="80"/>
      <c r="N208" s="172"/>
      <c r="O208" s="81"/>
      <c r="P208" s="173">
        <f>P209+P233+P249+P273+P284+P303+P327+P351+P367+P383+P399+P415+P431+P449+P465+P483+P499+P515</f>
        <v>0</v>
      </c>
      <c r="Q208" s="81"/>
      <c r="R208" s="173">
        <f>R209+R233+R249+R273+R284+R303+R327+R351+R367+R383+R399+R415+R431+R449+R465+R483+R499+R515</f>
        <v>10.425734500000001</v>
      </c>
      <c r="S208" s="81"/>
      <c r="T208" s="174">
        <f>T209+T233+T249+T273+T284+T303+T327+T351+T367+T383+T399+T415+T431+T449+T465+T483+T499+T515</f>
        <v>11.238529999999999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8" t="s">
        <v>80</v>
      </c>
      <c r="AU208" s="18" t="s">
        <v>103</v>
      </c>
      <c r="BK208" s="175">
        <f>BK209+BK233+BK249+BK273+BK284+BK303+BK327+BK351+BK367+BK383+BK399+BK415+BK431+BK449+BK465+BK483+BK499+BK515</f>
        <v>0</v>
      </c>
    </row>
    <row r="209" spans="1:65" s="12" customFormat="1" ht="25.9" customHeight="1">
      <c r="B209" s="176"/>
      <c r="C209" s="177"/>
      <c r="D209" s="178" t="s">
        <v>80</v>
      </c>
      <c r="E209" s="179" t="s">
        <v>143</v>
      </c>
      <c r="F209" s="179" t="s">
        <v>144</v>
      </c>
      <c r="G209" s="177"/>
      <c r="H209" s="177"/>
      <c r="I209" s="180"/>
      <c r="J209" s="181">
        <f>BK209</f>
        <v>0</v>
      </c>
      <c r="K209" s="177"/>
      <c r="L209" s="182"/>
      <c r="M209" s="183"/>
      <c r="N209" s="184"/>
      <c r="O209" s="184"/>
      <c r="P209" s="185">
        <f>P210+P214+P216+P218+P224</f>
        <v>0</v>
      </c>
      <c r="Q209" s="184"/>
      <c r="R209" s="185">
        <f>R210+R214+R216+R218+R224</f>
        <v>0.23513800000000001</v>
      </c>
      <c r="S209" s="184"/>
      <c r="T209" s="186">
        <f>T210+T214+T216+T218+T224</f>
        <v>5.3499999999999999E-2</v>
      </c>
      <c r="AR209" s="187" t="s">
        <v>86</v>
      </c>
      <c r="AT209" s="188" t="s">
        <v>80</v>
      </c>
      <c r="AU209" s="188" t="s">
        <v>81</v>
      </c>
      <c r="AY209" s="187" t="s">
        <v>145</v>
      </c>
      <c r="BK209" s="189">
        <f>BK210+BK214+BK216+BK218+BK224</f>
        <v>0</v>
      </c>
    </row>
    <row r="210" spans="1:65" s="12" customFormat="1" ht="22.9" customHeight="1">
      <c r="B210" s="176"/>
      <c r="C210" s="177"/>
      <c r="D210" s="178" t="s">
        <v>80</v>
      </c>
      <c r="E210" s="190" t="s">
        <v>146</v>
      </c>
      <c r="F210" s="190" t="s">
        <v>147</v>
      </c>
      <c r="G210" s="177"/>
      <c r="H210" s="177"/>
      <c r="I210" s="180"/>
      <c r="J210" s="191">
        <f>BK210</f>
        <v>0</v>
      </c>
      <c r="K210" s="177"/>
      <c r="L210" s="182"/>
      <c r="M210" s="183"/>
      <c r="N210" s="184"/>
      <c r="O210" s="184"/>
      <c r="P210" s="185">
        <f>SUM(P211:P213)</f>
        <v>0</v>
      </c>
      <c r="Q210" s="184"/>
      <c r="R210" s="185">
        <f>SUM(R211:R213)</f>
        <v>0.22930800000000001</v>
      </c>
      <c r="S210" s="184"/>
      <c r="T210" s="186">
        <f>SUM(T211:T213)</f>
        <v>0</v>
      </c>
      <c r="AR210" s="187" t="s">
        <v>86</v>
      </c>
      <c r="AT210" s="188" t="s">
        <v>80</v>
      </c>
      <c r="AU210" s="188" t="s">
        <v>86</v>
      </c>
      <c r="AY210" s="187" t="s">
        <v>145</v>
      </c>
      <c r="BK210" s="189">
        <f>SUM(BK211:BK213)</f>
        <v>0</v>
      </c>
    </row>
    <row r="211" spans="1:65" s="2" customFormat="1" ht="21.75" customHeight="1">
      <c r="A211" s="36"/>
      <c r="B211" s="37"/>
      <c r="C211" s="192" t="s">
        <v>86</v>
      </c>
      <c r="D211" s="192" t="s">
        <v>148</v>
      </c>
      <c r="E211" s="193" t="s">
        <v>149</v>
      </c>
      <c r="F211" s="194" t="s">
        <v>150</v>
      </c>
      <c r="G211" s="195" t="s">
        <v>151</v>
      </c>
      <c r="H211" s="196">
        <v>4.7</v>
      </c>
      <c r="I211" s="197"/>
      <c r="J211" s="198">
        <f>ROUND(I211*H211,2)</f>
        <v>0</v>
      </c>
      <c r="K211" s="194" t="s">
        <v>152</v>
      </c>
      <c r="L211" s="39"/>
      <c r="M211" s="199" t="s">
        <v>1</v>
      </c>
      <c r="N211" s="200" t="s">
        <v>46</v>
      </c>
      <c r="O211" s="73"/>
      <c r="P211" s="201">
        <f>O211*H211</f>
        <v>0</v>
      </c>
      <c r="Q211" s="201">
        <v>2.5999999999999998E-4</v>
      </c>
      <c r="R211" s="201">
        <f>Q211*H211</f>
        <v>1.222E-3</v>
      </c>
      <c r="S211" s="201">
        <v>0</v>
      </c>
      <c r="T211" s="20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3" t="s">
        <v>153</v>
      </c>
      <c r="AT211" s="203" t="s">
        <v>148</v>
      </c>
      <c r="AU211" s="203" t="s">
        <v>97</v>
      </c>
      <c r="AY211" s="18" t="s">
        <v>145</v>
      </c>
      <c r="BE211" s="109">
        <f>IF(N211="základní",J211,0)</f>
        <v>0</v>
      </c>
      <c r="BF211" s="109">
        <f>IF(N211="snížená",J211,0)</f>
        <v>0</v>
      </c>
      <c r="BG211" s="109">
        <f>IF(N211="zákl. přenesená",J211,0)</f>
        <v>0</v>
      </c>
      <c r="BH211" s="109">
        <f>IF(N211="sníž. přenesená",J211,0)</f>
        <v>0</v>
      </c>
      <c r="BI211" s="109">
        <f>IF(N211="nulová",J211,0)</f>
        <v>0</v>
      </c>
      <c r="BJ211" s="18" t="s">
        <v>86</v>
      </c>
      <c r="BK211" s="109">
        <f>ROUND(I211*H211,2)</f>
        <v>0</v>
      </c>
      <c r="BL211" s="18" t="s">
        <v>153</v>
      </c>
      <c r="BM211" s="203" t="s">
        <v>154</v>
      </c>
    </row>
    <row r="212" spans="1:65" s="2" customFormat="1" ht="24">
      <c r="A212" s="36"/>
      <c r="B212" s="37"/>
      <c r="C212" s="192" t="s">
        <v>97</v>
      </c>
      <c r="D212" s="192" t="s">
        <v>148</v>
      </c>
      <c r="E212" s="193" t="s">
        <v>155</v>
      </c>
      <c r="F212" s="194" t="s">
        <v>156</v>
      </c>
      <c r="G212" s="195" t="s">
        <v>151</v>
      </c>
      <c r="H212" s="196">
        <v>4.7</v>
      </c>
      <c r="I212" s="197"/>
      <c r="J212" s="198">
        <f>ROUND(I212*H212,2)</f>
        <v>0</v>
      </c>
      <c r="K212" s="194" t="s">
        <v>152</v>
      </c>
      <c r="L212" s="39"/>
      <c r="M212" s="199" t="s">
        <v>1</v>
      </c>
      <c r="N212" s="200" t="s">
        <v>46</v>
      </c>
      <c r="O212" s="73"/>
      <c r="P212" s="201">
        <f>O212*H212</f>
        <v>0</v>
      </c>
      <c r="Q212" s="201">
        <v>4.3800000000000002E-3</v>
      </c>
      <c r="R212" s="201">
        <f>Q212*H212</f>
        <v>2.0586E-2</v>
      </c>
      <c r="S212" s="201">
        <v>0</v>
      </c>
      <c r="T212" s="20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3" t="s">
        <v>153</v>
      </c>
      <c r="AT212" s="203" t="s">
        <v>148</v>
      </c>
      <c r="AU212" s="203" t="s">
        <v>97</v>
      </c>
      <c r="AY212" s="18" t="s">
        <v>145</v>
      </c>
      <c r="BE212" s="109">
        <f>IF(N212="základní",J212,0)</f>
        <v>0</v>
      </c>
      <c r="BF212" s="109">
        <f>IF(N212="snížená",J212,0)</f>
        <v>0</v>
      </c>
      <c r="BG212" s="109">
        <f>IF(N212="zákl. přenesená",J212,0)</f>
        <v>0</v>
      </c>
      <c r="BH212" s="109">
        <f>IF(N212="sníž. přenesená",J212,0)</f>
        <v>0</v>
      </c>
      <c r="BI212" s="109">
        <f>IF(N212="nulová",J212,0)</f>
        <v>0</v>
      </c>
      <c r="BJ212" s="18" t="s">
        <v>86</v>
      </c>
      <c r="BK212" s="109">
        <f>ROUND(I212*H212,2)</f>
        <v>0</v>
      </c>
      <c r="BL212" s="18" t="s">
        <v>153</v>
      </c>
      <c r="BM212" s="203" t="s">
        <v>157</v>
      </c>
    </row>
    <row r="213" spans="1:65" s="2" customFormat="1" ht="21.75" customHeight="1">
      <c r="A213" s="36"/>
      <c r="B213" s="37"/>
      <c r="C213" s="192" t="s">
        <v>158</v>
      </c>
      <c r="D213" s="192" t="s">
        <v>148</v>
      </c>
      <c r="E213" s="193" t="s">
        <v>159</v>
      </c>
      <c r="F213" s="194" t="s">
        <v>160</v>
      </c>
      <c r="G213" s="195" t="s">
        <v>161</v>
      </c>
      <c r="H213" s="196">
        <v>5</v>
      </c>
      <c r="I213" s="197"/>
      <c r="J213" s="198">
        <f>ROUND(I213*H213,2)</f>
        <v>0</v>
      </c>
      <c r="K213" s="194" t="s">
        <v>152</v>
      </c>
      <c r="L213" s="39"/>
      <c r="M213" s="199" t="s">
        <v>1</v>
      </c>
      <c r="N213" s="200" t="s">
        <v>46</v>
      </c>
      <c r="O213" s="73"/>
      <c r="P213" s="201">
        <f>O213*H213</f>
        <v>0</v>
      </c>
      <c r="Q213" s="201">
        <v>4.1500000000000002E-2</v>
      </c>
      <c r="R213" s="201">
        <f>Q213*H213</f>
        <v>0.20750000000000002</v>
      </c>
      <c r="S213" s="201">
        <v>0</v>
      </c>
      <c r="T213" s="20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3" t="s">
        <v>153</v>
      </c>
      <c r="AT213" s="203" t="s">
        <v>148</v>
      </c>
      <c r="AU213" s="203" t="s">
        <v>97</v>
      </c>
      <c r="AY213" s="18" t="s">
        <v>145</v>
      </c>
      <c r="BE213" s="109">
        <f>IF(N213="základní",J213,0)</f>
        <v>0</v>
      </c>
      <c r="BF213" s="109">
        <f>IF(N213="snížená",J213,0)</f>
        <v>0</v>
      </c>
      <c r="BG213" s="109">
        <f>IF(N213="zákl. přenesená",J213,0)</f>
        <v>0</v>
      </c>
      <c r="BH213" s="109">
        <f>IF(N213="sníž. přenesená",J213,0)</f>
        <v>0</v>
      </c>
      <c r="BI213" s="109">
        <f>IF(N213="nulová",J213,0)</f>
        <v>0</v>
      </c>
      <c r="BJ213" s="18" t="s">
        <v>86</v>
      </c>
      <c r="BK213" s="109">
        <f>ROUND(I213*H213,2)</f>
        <v>0</v>
      </c>
      <c r="BL213" s="18" t="s">
        <v>153</v>
      </c>
      <c r="BM213" s="203" t="s">
        <v>162</v>
      </c>
    </row>
    <row r="214" spans="1:65" s="12" customFormat="1" ht="22.9" customHeight="1">
      <c r="B214" s="176"/>
      <c r="C214" s="177"/>
      <c r="D214" s="178" t="s">
        <v>80</v>
      </c>
      <c r="E214" s="190" t="s">
        <v>163</v>
      </c>
      <c r="F214" s="190" t="s">
        <v>164</v>
      </c>
      <c r="G214" s="177"/>
      <c r="H214" s="177"/>
      <c r="I214" s="180"/>
      <c r="J214" s="191">
        <f>BK214</f>
        <v>0</v>
      </c>
      <c r="K214" s="177"/>
      <c r="L214" s="182"/>
      <c r="M214" s="183"/>
      <c r="N214" s="184"/>
      <c r="O214" s="184"/>
      <c r="P214" s="185">
        <f>P215</f>
        <v>0</v>
      </c>
      <c r="Q214" s="184"/>
      <c r="R214" s="185">
        <f>R215</f>
        <v>0</v>
      </c>
      <c r="S214" s="184"/>
      <c r="T214" s="186">
        <f>T215</f>
        <v>0</v>
      </c>
      <c r="AR214" s="187" t="s">
        <v>86</v>
      </c>
      <c r="AT214" s="188" t="s">
        <v>80</v>
      </c>
      <c r="AU214" s="188" t="s">
        <v>86</v>
      </c>
      <c r="AY214" s="187" t="s">
        <v>145</v>
      </c>
      <c r="BK214" s="189">
        <f>BK215</f>
        <v>0</v>
      </c>
    </row>
    <row r="215" spans="1:65" s="2" customFormat="1" ht="16.5" customHeight="1">
      <c r="A215" s="36"/>
      <c r="B215" s="37"/>
      <c r="C215" s="192" t="s">
        <v>153</v>
      </c>
      <c r="D215" s="192" t="s">
        <v>148</v>
      </c>
      <c r="E215" s="193" t="s">
        <v>165</v>
      </c>
      <c r="F215" s="194" t="s">
        <v>166</v>
      </c>
      <c r="G215" s="195" t="s">
        <v>151</v>
      </c>
      <c r="H215" s="196">
        <v>4.7</v>
      </c>
      <c r="I215" s="197"/>
      <c r="J215" s="198">
        <f>ROUND(I215*H215,2)</f>
        <v>0</v>
      </c>
      <c r="K215" s="194" t="s">
        <v>1</v>
      </c>
      <c r="L215" s="39"/>
      <c r="M215" s="199" t="s">
        <v>1</v>
      </c>
      <c r="N215" s="200" t="s">
        <v>46</v>
      </c>
      <c r="O215" s="73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3" t="s">
        <v>153</v>
      </c>
      <c r="AT215" s="203" t="s">
        <v>148</v>
      </c>
      <c r="AU215" s="203" t="s">
        <v>97</v>
      </c>
      <c r="AY215" s="18" t="s">
        <v>145</v>
      </c>
      <c r="BE215" s="109">
        <f>IF(N215="základní",J215,0)</f>
        <v>0</v>
      </c>
      <c r="BF215" s="109">
        <f>IF(N215="snížená",J215,0)</f>
        <v>0</v>
      </c>
      <c r="BG215" s="109">
        <f>IF(N215="zákl. přenesená",J215,0)</f>
        <v>0</v>
      </c>
      <c r="BH215" s="109">
        <f>IF(N215="sníž. přenesená",J215,0)</f>
        <v>0</v>
      </c>
      <c r="BI215" s="109">
        <f>IF(N215="nulová",J215,0)</f>
        <v>0</v>
      </c>
      <c r="BJ215" s="18" t="s">
        <v>86</v>
      </c>
      <c r="BK215" s="109">
        <f>ROUND(I215*H215,2)</f>
        <v>0</v>
      </c>
      <c r="BL215" s="18" t="s">
        <v>153</v>
      </c>
      <c r="BM215" s="203" t="s">
        <v>167</v>
      </c>
    </row>
    <row r="216" spans="1:65" s="12" customFormat="1" ht="22.9" customHeight="1">
      <c r="B216" s="176"/>
      <c r="C216" s="177"/>
      <c r="D216" s="178" t="s">
        <v>80</v>
      </c>
      <c r="E216" s="190" t="s">
        <v>168</v>
      </c>
      <c r="F216" s="190" t="s">
        <v>169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P217</f>
        <v>0</v>
      </c>
      <c r="Q216" s="184"/>
      <c r="R216" s="185">
        <f>R217</f>
        <v>0</v>
      </c>
      <c r="S216" s="184"/>
      <c r="T216" s="186">
        <f>T217</f>
        <v>0</v>
      </c>
      <c r="AR216" s="187" t="s">
        <v>86</v>
      </c>
      <c r="AT216" s="188" t="s">
        <v>80</v>
      </c>
      <c r="AU216" s="188" t="s">
        <v>86</v>
      </c>
      <c r="AY216" s="187" t="s">
        <v>145</v>
      </c>
      <c r="BK216" s="189">
        <f>BK217</f>
        <v>0</v>
      </c>
    </row>
    <row r="217" spans="1:65" s="2" customFormat="1" ht="33" customHeight="1">
      <c r="A217" s="36"/>
      <c r="B217" s="37"/>
      <c r="C217" s="192" t="s">
        <v>170</v>
      </c>
      <c r="D217" s="192" t="s">
        <v>148</v>
      </c>
      <c r="E217" s="193" t="s">
        <v>171</v>
      </c>
      <c r="F217" s="194" t="s">
        <v>172</v>
      </c>
      <c r="G217" s="195" t="s">
        <v>173</v>
      </c>
      <c r="H217" s="196">
        <v>0.22900000000000001</v>
      </c>
      <c r="I217" s="197"/>
      <c r="J217" s="198">
        <f>ROUND(I217*H217,2)</f>
        <v>0</v>
      </c>
      <c r="K217" s="194" t="s">
        <v>152</v>
      </c>
      <c r="L217" s="39"/>
      <c r="M217" s="199" t="s">
        <v>1</v>
      </c>
      <c r="N217" s="200" t="s">
        <v>46</v>
      </c>
      <c r="O217" s="73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3" t="s">
        <v>153</v>
      </c>
      <c r="AT217" s="203" t="s">
        <v>148</v>
      </c>
      <c r="AU217" s="203" t="s">
        <v>97</v>
      </c>
      <c r="AY217" s="18" t="s">
        <v>145</v>
      </c>
      <c r="BE217" s="109">
        <f>IF(N217="základní",J217,0)</f>
        <v>0</v>
      </c>
      <c r="BF217" s="109">
        <f>IF(N217="snížená",J217,0)</f>
        <v>0</v>
      </c>
      <c r="BG217" s="109">
        <f>IF(N217="zákl. přenesená",J217,0)</f>
        <v>0</v>
      </c>
      <c r="BH217" s="109">
        <f>IF(N217="sníž. přenesená",J217,0)</f>
        <v>0</v>
      </c>
      <c r="BI217" s="109">
        <f>IF(N217="nulová",J217,0)</f>
        <v>0</v>
      </c>
      <c r="BJ217" s="18" t="s">
        <v>86</v>
      </c>
      <c r="BK217" s="109">
        <f>ROUND(I217*H217,2)</f>
        <v>0</v>
      </c>
      <c r="BL217" s="18" t="s">
        <v>153</v>
      </c>
      <c r="BM217" s="203" t="s">
        <v>174</v>
      </c>
    </row>
    <row r="218" spans="1:65" s="12" customFormat="1" ht="22.9" customHeight="1">
      <c r="B218" s="176"/>
      <c r="C218" s="177"/>
      <c r="D218" s="178" t="s">
        <v>80</v>
      </c>
      <c r="E218" s="190" t="s">
        <v>175</v>
      </c>
      <c r="F218" s="190" t="s">
        <v>176</v>
      </c>
      <c r="G218" s="177"/>
      <c r="H218" s="177"/>
      <c r="I218" s="180"/>
      <c r="J218" s="191">
        <f>BK218</f>
        <v>0</v>
      </c>
      <c r="K218" s="177"/>
      <c r="L218" s="182"/>
      <c r="M218" s="183"/>
      <c r="N218" s="184"/>
      <c r="O218" s="184"/>
      <c r="P218" s="185">
        <f>SUM(P219:P223)</f>
        <v>0</v>
      </c>
      <c r="Q218" s="184"/>
      <c r="R218" s="185">
        <f>SUM(R219:R223)</f>
        <v>0</v>
      </c>
      <c r="S218" s="184"/>
      <c r="T218" s="186">
        <f>SUM(T219:T223)</f>
        <v>0</v>
      </c>
      <c r="AR218" s="187" t="s">
        <v>86</v>
      </c>
      <c r="AT218" s="188" t="s">
        <v>80</v>
      </c>
      <c r="AU218" s="188" t="s">
        <v>86</v>
      </c>
      <c r="AY218" s="187" t="s">
        <v>145</v>
      </c>
      <c r="BK218" s="189">
        <f>SUM(BK219:BK223)</f>
        <v>0</v>
      </c>
    </row>
    <row r="219" spans="1:65" s="2" customFormat="1" ht="24">
      <c r="A219" s="36"/>
      <c r="B219" s="37"/>
      <c r="C219" s="192" t="s">
        <v>146</v>
      </c>
      <c r="D219" s="192" t="s">
        <v>148</v>
      </c>
      <c r="E219" s="193" t="s">
        <v>177</v>
      </c>
      <c r="F219" s="194" t="s">
        <v>178</v>
      </c>
      <c r="G219" s="195" t="s">
        <v>173</v>
      </c>
      <c r="H219" s="196">
        <v>5.3999999999999999E-2</v>
      </c>
      <c r="I219" s="197"/>
      <c r="J219" s="198">
        <f>ROUND(I219*H219,2)</f>
        <v>0</v>
      </c>
      <c r="K219" s="194" t="s">
        <v>152</v>
      </c>
      <c r="L219" s="39"/>
      <c r="M219" s="199" t="s">
        <v>1</v>
      </c>
      <c r="N219" s="200" t="s">
        <v>46</v>
      </c>
      <c r="O219" s="73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3" t="s">
        <v>153</v>
      </c>
      <c r="AT219" s="203" t="s">
        <v>148</v>
      </c>
      <c r="AU219" s="203" t="s">
        <v>97</v>
      </c>
      <c r="AY219" s="18" t="s">
        <v>145</v>
      </c>
      <c r="BE219" s="109">
        <f>IF(N219="základní",J219,0)</f>
        <v>0</v>
      </c>
      <c r="BF219" s="109">
        <f>IF(N219="snížená",J219,0)</f>
        <v>0</v>
      </c>
      <c r="BG219" s="109">
        <f>IF(N219="zákl. přenesená",J219,0)</f>
        <v>0</v>
      </c>
      <c r="BH219" s="109">
        <f>IF(N219="sníž. přenesená",J219,0)</f>
        <v>0</v>
      </c>
      <c r="BI219" s="109">
        <f>IF(N219="nulová",J219,0)</f>
        <v>0</v>
      </c>
      <c r="BJ219" s="18" t="s">
        <v>86</v>
      </c>
      <c r="BK219" s="109">
        <f>ROUND(I219*H219,2)</f>
        <v>0</v>
      </c>
      <c r="BL219" s="18" t="s">
        <v>153</v>
      </c>
      <c r="BM219" s="203" t="s">
        <v>179</v>
      </c>
    </row>
    <row r="220" spans="1:65" s="2" customFormat="1" ht="21.75" customHeight="1">
      <c r="A220" s="36"/>
      <c r="B220" s="37"/>
      <c r="C220" s="192" t="s">
        <v>180</v>
      </c>
      <c r="D220" s="192" t="s">
        <v>148</v>
      </c>
      <c r="E220" s="193" t="s">
        <v>181</v>
      </c>
      <c r="F220" s="194" t="s">
        <v>182</v>
      </c>
      <c r="G220" s="195" t="s">
        <v>173</v>
      </c>
      <c r="H220" s="196">
        <v>5.3999999999999999E-2</v>
      </c>
      <c r="I220" s="197"/>
      <c r="J220" s="198">
        <f>ROUND(I220*H220,2)</f>
        <v>0</v>
      </c>
      <c r="K220" s="194" t="s">
        <v>152</v>
      </c>
      <c r="L220" s="39"/>
      <c r="M220" s="199" t="s">
        <v>1</v>
      </c>
      <c r="N220" s="200" t="s">
        <v>46</v>
      </c>
      <c r="O220" s="73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3" t="s">
        <v>153</v>
      </c>
      <c r="AT220" s="203" t="s">
        <v>148</v>
      </c>
      <c r="AU220" s="203" t="s">
        <v>97</v>
      </c>
      <c r="AY220" s="18" t="s">
        <v>145</v>
      </c>
      <c r="BE220" s="109">
        <f>IF(N220="základní",J220,0)</f>
        <v>0</v>
      </c>
      <c r="BF220" s="109">
        <f>IF(N220="snížená",J220,0)</f>
        <v>0</v>
      </c>
      <c r="BG220" s="109">
        <f>IF(N220="zákl. přenesená",J220,0)</f>
        <v>0</v>
      </c>
      <c r="BH220" s="109">
        <f>IF(N220="sníž. přenesená",J220,0)</f>
        <v>0</v>
      </c>
      <c r="BI220" s="109">
        <f>IF(N220="nulová",J220,0)</f>
        <v>0</v>
      </c>
      <c r="BJ220" s="18" t="s">
        <v>86</v>
      </c>
      <c r="BK220" s="109">
        <f>ROUND(I220*H220,2)</f>
        <v>0</v>
      </c>
      <c r="BL220" s="18" t="s">
        <v>153</v>
      </c>
      <c r="BM220" s="203" t="s">
        <v>183</v>
      </c>
    </row>
    <row r="221" spans="1:65" s="2" customFormat="1" ht="21.75" customHeight="1">
      <c r="A221" s="36"/>
      <c r="B221" s="37"/>
      <c r="C221" s="192" t="s">
        <v>184</v>
      </c>
      <c r="D221" s="192" t="s">
        <v>148</v>
      </c>
      <c r="E221" s="193" t="s">
        <v>185</v>
      </c>
      <c r="F221" s="194" t="s">
        <v>186</v>
      </c>
      <c r="G221" s="195" t="s">
        <v>173</v>
      </c>
      <c r="H221" s="196">
        <v>1.026</v>
      </c>
      <c r="I221" s="197"/>
      <c r="J221" s="198">
        <f>ROUND(I221*H221,2)</f>
        <v>0</v>
      </c>
      <c r="K221" s="194" t="s">
        <v>152</v>
      </c>
      <c r="L221" s="39"/>
      <c r="M221" s="199" t="s">
        <v>1</v>
      </c>
      <c r="N221" s="200" t="s">
        <v>46</v>
      </c>
      <c r="O221" s="73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3" t="s">
        <v>153</v>
      </c>
      <c r="AT221" s="203" t="s">
        <v>148</v>
      </c>
      <c r="AU221" s="203" t="s">
        <v>97</v>
      </c>
      <c r="AY221" s="18" t="s">
        <v>145</v>
      </c>
      <c r="BE221" s="109">
        <f>IF(N221="základní",J221,0)</f>
        <v>0</v>
      </c>
      <c r="BF221" s="109">
        <f>IF(N221="snížená",J221,0)</f>
        <v>0</v>
      </c>
      <c r="BG221" s="109">
        <f>IF(N221="zákl. přenesená",J221,0)</f>
        <v>0</v>
      </c>
      <c r="BH221" s="109">
        <f>IF(N221="sníž. přenesená",J221,0)</f>
        <v>0</v>
      </c>
      <c r="BI221" s="109">
        <f>IF(N221="nulová",J221,0)</f>
        <v>0</v>
      </c>
      <c r="BJ221" s="18" t="s">
        <v>86</v>
      </c>
      <c r="BK221" s="109">
        <f>ROUND(I221*H221,2)</f>
        <v>0</v>
      </c>
      <c r="BL221" s="18" t="s">
        <v>153</v>
      </c>
      <c r="BM221" s="203" t="s">
        <v>187</v>
      </c>
    </row>
    <row r="222" spans="1:65" s="13" customFormat="1" ht="11.25">
      <c r="B222" s="204"/>
      <c r="C222" s="205"/>
      <c r="D222" s="206" t="s">
        <v>188</v>
      </c>
      <c r="E222" s="205"/>
      <c r="F222" s="207" t="s">
        <v>189</v>
      </c>
      <c r="G222" s="205"/>
      <c r="H222" s="208">
        <v>1.026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188</v>
      </c>
      <c r="AU222" s="214" t="s">
        <v>97</v>
      </c>
      <c r="AV222" s="13" t="s">
        <v>97</v>
      </c>
      <c r="AW222" s="13" t="s">
        <v>4</v>
      </c>
      <c r="AX222" s="13" t="s">
        <v>86</v>
      </c>
      <c r="AY222" s="214" t="s">
        <v>145</v>
      </c>
    </row>
    <row r="223" spans="1:65" s="2" customFormat="1" ht="24">
      <c r="A223" s="36"/>
      <c r="B223" s="37"/>
      <c r="C223" s="192" t="s">
        <v>163</v>
      </c>
      <c r="D223" s="192" t="s">
        <v>148</v>
      </c>
      <c r="E223" s="193" t="s">
        <v>190</v>
      </c>
      <c r="F223" s="194" t="s">
        <v>191</v>
      </c>
      <c r="G223" s="195" t="s">
        <v>173</v>
      </c>
      <c r="H223" s="196">
        <v>5.3999999999999999E-2</v>
      </c>
      <c r="I223" s="197"/>
      <c r="J223" s="198">
        <f>ROUND(I223*H223,2)</f>
        <v>0</v>
      </c>
      <c r="K223" s="194" t="s">
        <v>152</v>
      </c>
      <c r="L223" s="39"/>
      <c r="M223" s="199" t="s">
        <v>1</v>
      </c>
      <c r="N223" s="200" t="s">
        <v>46</v>
      </c>
      <c r="O223" s="73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3" t="s">
        <v>153</v>
      </c>
      <c r="AT223" s="203" t="s">
        <v>148</v>
      </c>
      <c r="AU223" s="203" t="s">
        <v>97</v>
      </c>
      <c r="AY223" s="18" t="s">
        <v>145</v>
      </c>
      <c r="BE223" s="109">
        <f>IF(N223="základní",J223,0)</f>
        <v>0</v>
      </c>
      <c r="BF223" s="109">
        <f>IF(N223="snížená",J223,0)</f>
        <v>0</v>
      </c>
      <c r="BG223" s="109">
        <f>IF(N223="zákl. přenesená",J223,0)</f>
        <v>0</v>
      </c>
      <c r="BH223" s="109">
        <f>IF(N223="sníž. přenesená",J223,0)</f>
        <v>0</v>
      </c>
      <c r="BI223" s="109">
        <f>IF(N223="nulová",J223,0)</f>
        <v>0</v>
      </c>
      <c r="BJ223" s="18" t="s">
        <v>86</v>
      </c>
      <c r="BK223" s="109">
        <f>ROUND(I223*H223,2)</f>
        <v>0</v>
      </c>
      <c r="BL223" s="18" t="s">
        <v>153</v>
      </c>
      <c r="BM223" s="203" t="s">
        <v>192</v>
      </c>
    </row>
    <row r="224" spans="1:65" s="12" customFormat="1" ht="22.9" customHeight="1">
      <c r="B224" s="176"/>
      <c r="C224" s="177"/>
      <c r="D224" s="178" t="s">
        <v>80</v>
      </c>
      <c r="E224" s="190" t="s">
        <v>193</v>
      </c>
      <c r="F224" s="190" t="s">
        <v>194</v>
      </c>
      <c r="G224" s="177"/>
      <c r="H224" s="177"/>
      <c r="I224" s="180"/>
      <c r="J224" s="191">
        <f>BK224</f>
        <v>0</v>
      </c>
      <c r="K224" s="177"/>
      <c r="L224" s="182"/>
      <c r="M224" s="183"/>
      <c r="N224" s="184"/>
      <c r="O224" s="184"/>
      <c r="P224" s="185">
        <f>SUM(P225:P232)</f>
        <v>0</v>
      </c>
      <c r="Q224" s="184"/>
      <c r="R224" s="185">
        <f>SUM(R225:R232)</f>
        <v>5.8300000000000001E-3</v>
      </c>
      <c r="S224" s="184"/>
      <c r="T224" s="186">
        <f>SUM(T225:T232)</f>
        <v>5.3499999999999999E-2</v>
      </c>
      <c r="AR224" s="187" t="s">
        <v>97</v>
      </c>
      <c r="AT224" s="188" t="s">
        <v>80</v>
      </c>
      <c r="AU224" s="188" t="s">
        <v>86</v>
      </c>
      <c r="AY224" s="187" t="s">
        <v>145</v>
      </c>
      <c r="BK224" s="189">
        <f>SUM(BK225:BK232)</f>
        <v>0</v>
      </c>
    </row>
    <row r="225" spans="1:65" s="2" customFormat="1" ht="16.5" customHeight="1">
      <c r="A225" s="36"/>
      <c r="B225" s="37"/>
      <c r="C225" s="192" t="s">
        <v>195</v>
      </c>
      <c r="D225" s="192" t="s">
        <v>148</v>
      </c>
      <c r="E225" s="193" t="s">
        <v>196</v>
      </c>
      <c r="F225" s="194" t="s">
        <v>197</v>
      </c>
      <c r="G225" s="195" t="s">
        <v>151</v>
      </c>
      <c r="H225" s="196">
        <v>0.25</v>
      </c>
      <c r="I225" s="197"/>
      <c r="J225" s="198">
        <f t="shared" ref="J225:J230" si="0">ROUND(I225*H225,2)</f>
        <v>0</v>
      </c>
      <c r="K225" s="194" t="s">
        <v>152</v>
      </c>
      <c r="L225" s="39"/>
      <c r="M225" s="199" t="s">
        <v>1</v>
      </c>
      <c r="N225" s="200" t="s">
        <v>46</v>
      </c>
      <c r="O225" s="73"/>
      <c r="P225" s="201">
        <f t="shared" ref="P225:P230" si="1">O225*H225</f>
        <v>0</v>
      </c>
      <c r="Q225" s="201">
        <v>0</v>
      </c>
      <c r="R225" s="201">
        <f t="shared" ref="R225:R230" si="2">Q225*H225</f>
        <v>0</v>
      </c>
      <c r="S225" s="201">
        <v>0</v>
      </c>
      <c r="T225" s="202">
        <f t="shared" ref="T225:T230" si="3"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3" t="s">
        <v>198</v>
      </c>
      <c r="AT225" s="203" t="s">
        <v>148</v>
      </c>
      <c r="AU225" s="203" t="s">
        <v>97</v>
      </c>
      <c r="AY225" s="18" t="s">
        <v>145</v>
      </c>
      <c r="BE225" s="109">
        <f t="shared" ref="BE225:BE230" si="4">IF(N225="základní",J225,0)</f>
        <v>0</v>
      </c>
      <c r="BF225" s="109">
        <f t="shared" ref="BF225:BF230" si="5">IF(N225="snížená",J225,0)</f>
        <v>0</v>
      </c>
      <c r="BG225" s="109">
        <f t="shared" ref="BG225:BG230" si="6">IF(N225="zákl. přenesená",J225,0)</f>
        <v>0</v>
      </c>
      <c r="BH225" s="109">
        <f t="shared" ref="BH225:BH230" si="7">IF(N225="sníž. přenesená",J225,0)</f>
        <v>0</v>
      </c>
      <c r="BI225" s="109">
        <f t="shared" ref="BI225:BI230" si="8">IF(N225="nulová",J225,0)</f>
        <v>0</v>
      </c>
      <c r="BJ225" s="18" t="s">
        <v>86</v>
      </c>
      <c r="BK225" s="109">
        <f t="shared" ref="BK225:BK230" si="9">ROUND(I225*H225,2)</f>
        <v>0</v>
      </c>
      <c r="BL225" s="18" t="s">
        <v>198</v>
      </c>
      <c r="BM225" s="203" t="s">
        <v>199</v>
      </c>
    </row>
    <row r="226" spans="1:65" s="2" customFormat="1" ht="16.5" customHeight="1">
      <c r="A226" s="36"/>
      <c r="B226" s="37"/>
      <c r="C226" s="192" t="s">
        <v>200</v>
      </c>
      <c r="D226" s="192" t="s">
        <v>148</v>
      </c>
      <c r="E226" s="193" t="s">
        <v>201</v>
      </c>
      <c r="F226" s="194" t="s">
        <v>202</v>
      </c>
      <c r="G226" s="195" t="s">
        <v>151</v>
      </c>
      <c r="H226" s="196">
        <v>0.25</v>
      </c>
      <c r="I226" s="197"/>
      <c r="J226" s="198">
        <f t="shared" si="0"/>
        <v>0</v>
      </c>
      <c r="K226" s="194" t="s">
        <v>152</v>
      </c>
      <c r="L226" s="39"/>
      <c r="M226" s="199" t="s">
        <v>1</v>
      </c>
      <c r="N226" s="200" t="s">
        <v>46</v>
      </c>
      <c r="O226" s="73"/>
      <c r="P226" s="201">
        <f t="shared" si="1"/>
        <v>0</v>
      </c>
      <c r="Q226" s="201">
        <v>2.9999999999999997E-4</v>
      </c>
      <c r="R226" s="201">
        <f t="shared" si="2"/>
        <v>7.4999999999999993E-5</v>
      </c>
      <c r="S226" s="201">
        <v>0</v>
      </c>
      <c r="T226" s="202">
        <f t="shared" si="3"/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3" t="s">
        <v>198</v>
      </c>
      <c r="AT226" s="203" t="s">
        <v>148</v>
      </c>
      <c r="AU226" s="203" t="s">
        <v>97</v>
      </c>
      <c r="AY226" s="18" t="s">
        <v>145</v>
      </c>
      <c r="BE226" s="109">
        <f t="shared" si="4"/>
        <v>0</v>
      </c>
      <c r="BF226" s="109">
        <f t="shared" si="5"/>
        <v>0</v>
      </c>
      <c r="BG226" s="109">
        <f t="shared" si="6"/>
        <v>0</v>
      </c>
      <c r="BH226" s="109">
        <f t="shared" si="7"/>
        <v>0</v>
      </c>
      <c r="BI226" s="109">
        <f t="shared" si="8"/>
        <v>0</v>
      </c>
      <c r="BJ226" s="18" t="s">
        <v>86</v>
      </c>
      <c r="BK226" s="109">
        <f t="shared" si="9"/>
        <v>0</v>
      </c>
      <c r="BL226" s="18" t="s">
        <v>198</v>
      </c>
      <c r="BM226" s="203" t="s">
        <v>203</v>
      </c>
    </row>
    <row r="227" spans="1:65" s="2" customFormat="1" ht="24">
      <c r="A227" s="36"/>
      <c r="B227" s="37"/>
      <c r="C227" s="192" t="s">
        <v>204</v>
      </c>
      <c r="D227" s="192" t="s">
        <v>148</v>
      </c>
      <c r="E227" s="193" t="s">
        <v>205</v>
      </c>
      <c r="F227" s="194" t="s">
        <v>206</v>
      </c>
      <c r="G227" s="195" t="s">
        <v>161</v>
      </c>
      <c r="H227" s="196">
        <v>1</v>
      </c>
      <c r="I227" s="197"/>
      <c r="J227" s="198">
        <f t="shared" si="0"/>
        <v>0</v>
      </c>
      <c r="K227" s="194" t="s">
        <v>152</v>
      </c>
      <c r="L227" s="39"/>
      <c r="M227" s="199" t="s">
        <v>1</v>
      </c>
      <c r="N227" s="200" t="s">
        <v>46</v>
      </c>
      <c r="O227" s="73"/>
      <c r="P227" s="201">
        <f t="shared" si="1"/>
        <v>0</v>
      </c>
      <c r="Q227" s="201">
        <v>1.09E-3</v>
      </c>
      <c r="R227" s="201">
        <f t="shared" si="2"/>
        <v>1.09E-3</v>
      </c>
      <c r="S227" s="201">
        <v>0</v>
      </c>
      <c r="T227" s="202">
        <f t="shared" si="3"/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3" t="s">
        <v>198</v>
      </c>
      <c r="AT227" s="203" t="s">
        <v>148</v>
      </c>
      <c r="AU227" s="203" t="s">
        <v>97</v>
      </c>
      <c r="AY227" s="18" t="s">
        <v>145</v>
      </c>
      <c r="BE227" s="109">
        <f t="shared" si="4"/>
        <v>0</v>
      </c>
      <c r="BF227" s="109">
        <f t="shared" si="5"/>
        <v>0</v>
      </c>
      <c r="BG227" s="109">
        <f t="shared" si="6"/>
        <v>0</v>
      </c>
      <c r="BH227" s="109">
        <f t="shared" si="7"/>
        <v>0</v>
      </c>
      <c r="BI227" s="109">
        <f t="shared" si="8"/>
        <v>0</v>
      </c>
      <c r="BJ227" s="18" t="s">
        <v>86</v>
      </c>
      <c r="BK227" s="109">
        <f t="shared" si="9"/>
        <v>0</v>
      </c>
      <c r="BL227" s="18" t="s">
        <v>198</v>
      </c>
      <c r="BM227" s="203" t="s">
        <v>207</v>
      </c>
    </row>
    <row r="228" spans="1:65" s="2" customFormat="1" ht="16.5" customHeight="1">
      <c r="A228" s="36"/>
      <c r="B228" s="37"/>
      <c r="C228" s="192" t="s">
        <v>208</v>
      </c>
      <c r="D228" s="192" t="s">
        <v>148</v>
      </c>
      <c r="E228" s="193" t="s">
        <v>209</v>
      </c>
      <c r="F228" s="194" t="s">
        <v>210</v>
      </c>
      <c r="G228" s="195" t="s">
        <v>151</v>
      </c>
      <c r="H228" s="196">
        <v>0.6</v>
      </c>
      <c r="I228" s="197"/>
      <c r="J228" s="198">
        <f t="shared" si="0"/>
        <v>0</v>
      </c>
      <c r="K228" s="194" t="s">
        <v>152</v>
      </c>
      <c r="L228" s="39"/>
      <c r="M228" s="199" t="s">
        <v>1</v>
      </c>
      <c r="N228" s="200" t="s">
        <v>46</v>
      </c>
      <c r="O228" s="73"/>
      <c r="P228" s="201">
        <f t="shared" si="1"/>
        <v>0</v>
      </c>
      <c r="Q228" s="201">
        <v>0</v>
      </c>
      <c r="R228" s="201">
        <f t="shared" si="2"/>
        <v>0</v>
      </c>
      <c r="S228" s="201">
        <v>8.1500000000000003E-2</v>
      </c>
      <c r="T228" s="202">
        <f t="shared" si="3"/>
        <v>4.8899999999999999E-2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3" t="s">
        <v>198</v>
      </c>
      <c r="AT228" s="203" t="s">
        <v>148</v>
      </c>
      <c r="AU228" s="203" t="s">
        <v>97</v>
      </c>
      <c r="AY228" s="18" t="s">
        <v>145</v>
      </c>
      <c r="BE228" s="109">
        <f t="shared" si="4"/>
        <v>0</v>
      </c>
      <c r="BF228" s="109">
        <f t="shared" si="5"/>
        <v>0</v>
      </c>
      <c r="BG228" s="109">
        <f t="shared" si="6"/>
        <v>0</v>
      </c>
      <c r="BH228" s="109">
        <f t="shared" si="7"/>
        <v>0</v>
      </c>
      <c r="BI228" s="109">
        <f t="shared" si="8"/>
        <v>0</v>
      </c>
      <c r="BJ228" s="18" t="s">
        <v>86</v>
      </c>
      <c r="BK228" s="109">
        <f t="shared" si="9"/>
        <v>0</v>
      </c>
      <c r="BL228" s="18" t="s">
        <v>198</v>
      </c>
      <c r="BM228" s="203" t="s">
        <v>211</v>
      </c>
    </row>
    <row r="229" spans="1:65" s="2" customFormat="1" ht="21.75" customHeight="1">
      <c r="A229" s="36"/>
      <c r="B229" s="37"/>
      <c r="C229" s="192" t="s">
        <v>212</v>
      </c>
      <c r="D229" s="192" t="s">
        <v>148</v>
      </c>
      <c r="E229" s="193" t="s">
        <v>213</v>
      </c>
      <c r="F229" s="194" t="s">
        <v>214</v>
      </c>
      <c r="G229" s="195" t="s">
        <v>161</v>
      </c>
      <c r="H229" s="196">
        <v>5</v>
      </c>
      <c r="I229" s="197"/>
      <c r="J229" s="198">
        <f t="shared" si="0"/>
        <v>0</v>
      </c>
      <c r="K229" s="194" t="s">
        <v>152</v>
      </c>
      <c r="L229" s="39"/>
      <c r="M229" s="199" t="s">
        <v>1</v>
      </c>
      <c r="N229" s="200" t="s">
        <v>46</v>
      </c>
      <c r="O229" s="73"/>
      <c r="P229" s="201">
        <f t="shared" si="1"/>
        <v>0</v>
      </c>
      <c r="Q229" s="201">
        <v>2.4000000000000001E-4</v>
      </c>
      <c r="R229" s="201">
        <f t="shared" si="2"/>
        <v>1.2000000000000001E-3</v>
      </c>
      <c r="S229" s="201">
        <v>9.2000000000000003E-4</v>
      </c>
      <c r="T229" s="202">
        <f t="shared" si="3"/>
        <v>4.5999999999999999E-3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3" t="s">
        <v>198</v>
      </c>
      <c r="AT229" s="203" t="s">
        <v>148</v>
      </c>
      <c r="AU229" s="203" t="s">
        <v>97</v>
      </c>
      <c r="AY229" s="18" t="s">
        <v>145</v>
      </c>
      <c r="BE229" s="109">
        <f t="shared" si="4"/>
        <v>0</v>
      </c>
      <c r="BF229" s="109">
        <f t="shared" si="5"/>
        <v>0</v>
      </c>
      <c r="BG229" s="109">
        <f t="shared" si="6"/>
        <v>0</v>
      </c>
      <c r="BH229" s="109">
        <f t="shared" si="7"/>
        <v>0</v>
      </c>
      <c r="BI229" s="109">
        <f t="shared" si="8"/>
        <v>0</v>
      </c>
      <c r="BJ229" s="18" t="s">
        <v>86</v>
      </c>
      <c r="BK229" s="109">
        <f t="shared" si="9"/>
        <v>0</v>
      </c>
      <c r="BL229" s="18" t="s">
        <v>198</v>
      </c>
      <c r="BM229" s="203" t="s">
        <v>215</v>
      </c>
    </row>
    <row r="230" spans="1:65" s="2" customFormat="1" ht="16.5" customHeight="1">
      <c r="A230" s="36"/>
      <c r="B230" s="37"/>
      <c r="C230" s="215" t="s">
        <v>8</v>
      </c>
      <c r="D230" s="215" t="s">
        <v>216</v>
      </c>
      <c r="E230" s="216" t="s">
        <v>217</v>
      </c>
      <c r="F230" s="217" t="s">
        <v>218</v>
      </c>
      <c r="G230" s="218" t="s">
        <v>151</v>
      </c>
      <c r="H230" s="219">
        <v>0.27500000000000002</v>
      </c>
      <c r="I230" s="220"/>
      <c r="J230" s="221">
        <f t="shared" si="0"/>
        <v>0</v>
      </c>
      <c r="K230" s="217" t="s">
        <v>152</v>
      </c>
      <c r="L230" s="222"/>
      <c r="M230" s="223" t="s">
        <v>1</v>
      </c>
      <c r="N230" s="224" t="s">
        <v>46</v>
      </c>
      <c r="O230" s="73"/>
      <c r="P230" s="201">
        <f t="shared" si="1"/>
        <v>0</v>
      </c>
      <c r="Q230" s="201">
        <v>1.26E-2</v>
      </c>
      <c r="R230" s="201">
        <f t="shared" si="2"/>
        <v>3.4650000000000002E-3</v>
      </c>
      <c r="S230" s="201">
        <v>0</v>
      </c>
      <c r="T230" s="202">
        <f t="shared" si="3"/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3" t="s">
        <v>219</v>
      </c>
      <c r="AT230" s="203" t="s">
        <v>216</v>
      </c>
      <c r="AU230" s="203" t="s">
        <v>97</v>
      </c>
      <c r="AY230" s="18" t="s">
        <v>145</v>
      </c>
      <c r="BE230" s="109">
        <f t="shared" si="4"/>
        <v>0</v>
      </c>
      <c r="BF230" s="109">
        <f t="shared" si="5"/>
        <v>0</v>
      </c>
      <c r="BG230" s="109">
        <f t="shared" si="6"/>
        <v>0</v>
      </c>
      <c r="BH230" s="109">
        <f t="shared" si="7"/>
        <v>0</v>
      </c>
      <c r="BI230" s="109">
        <f t="shared" si="8"/>
        <v>0</v>
      </c>
      <c r="BJ230" s="18" t="s">
        <v>86</v>
      </c>
      <c r="BK230" s="109">
        <f t="shared" si="9"/>
        <v>0</v>
      </c>
      <c r="BL230" s="18" t="s">
        <v>198</v>
      </c>
      <c r="BM230" s="203" t="s">
        <v>220</v>
      </c>
    </row>
    <row r="231" spans="1:65" s="13" customFormat="1" ht="11.25">
      <c r="B231" s="204"/>
      <c r="C231" s="205"/>
      <c r="D231" s="206" t="s">
        <v>188</v>
      </c>
      <c r="E231" s="205"/>
      <c r="F231" s="207" t="s">
        <v>221</v>
      </c>
      <c r="G231" s="205"/>
      <c r="H231" s="208">
        <v>0.27500000000000002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188</v>
      </c>
      <c r="AU231" s="214" t="s">
        <v>97</v>
      </c>
      <c r="AV231" s="13" t="s">
        <v>97</v>
      </c>
      <c r="AW231" s="13" t="s">
        <v>4</v>
      </c>
      <c r="AX231" s="13" t="s">
        <v>86</v>
      </c>
      <c r="AY231" s="214" t="s">
        <v>145</v>
      </c>
    </row>
    <row r="232" spans="1:65" s="2" customFormat="1" ht="24">
      <c r="A232" s="36"/>
      <c r="B232" s="37"/>
      <c r="C232" s="192" t="s">
        <v>198</v>
      </c>
      <c r="D232" s="192" t="s">
        <v>148</v>
      </c>
      <c r="E232" s="193" t="s">
        <v>222</v>
      </c>
      <c r="F232" s="194" t="s">
        <v>223</v>
      </c>
      <c r="G232" s="195" t="s">
        <v>173</v>
      </c>
      <c r="H232" s="196">
        <v>6.0000000000000001E-3</v>
      </c>
      <c r="I232" s="197"/>
      <c r="J232" s="198">
        <f>ROUND(I232*H232,2)</f>
        <v>0</v>
      </c>
      <c r="K232" s="194" t="s">
        <v>152</v>
      </c>
      <c r="L232" s="39"/>
      <c r="M232" s="199" t="s">
        <v>1</v>
      </c>
      <c r="N232" s="200" t="s">
        <v>46</v>
      </c>
      <c r="O232" s="73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3" t="s">
        <v>198</v>
      </c>
      <c r="AT232" s="203" t="s">
        <v>148</v>
      </c>
      <c r="AU232" s="203" t="s">
        <v>97</v>
      </c>
      <c r="AY232" s="18" t="s">
        <v>145</v>
      </c>
      <c r="BE232" s="109">
        <f>IF(N232="základní",J232,0)</f>
        <v>0</v>
      </c>
      <c r="BF232" s="109">
        <f>IF(N232="snížená",J232,0)</f>
        <v>0</v>
      </c>
      <c r="BG232" s="109">
        <f>IF(N232="zákl. přenesená",J232,0)</f>
        <v>0</v>
      </c>
      <c r="BH232" s="109">
        <f>IF(N232="sníž. přenesená",J232,0)</f>
        <v>0</v>
      </c>
      <c r="BI232" s="109">
        <f>IF(N232="nulová",J232,0)</f>
        <v>0</v>
      </c>
      <c r="BJ232" s="18" t="s">
        <v>86</v>
      </c>
      <c r="BK232" s="109">
        <f>ROUND(I232*H232,2)</f>
        <v>0</v>
      </c>
      <c r="BL232" s="18" t="s">
        <v>198</v>
      </c>
      <c r="BM232" s="203" t="s">
        <v>224</v>
      </c>
    </row>
    <row r="233" spans="1:65" s="12" customFormat="1" ht="25.9" customHeight="1">
      <c r="B233" s="176"/>
      <c r="C233" s="177"/>
      <c r="D233" s="178" t="s">
        <v>80</v>
      </c>
      <c r="E233" s="179" t="s">
        <v>225</v>
      </c>
      <c r="F233" s="179" t="s">
        <v>226</v>
      </c>
      <c r="G233" s="177"/>
      <c r="H233" s="177"/>
      <c r="I233" s="180"/>
      <c r="J233" s="181">
        <f>BK233</f>
        <v>0</v>
      </c>
      <c r="K233" s="177"/>
      <c r="L233" s="182"/>
      <c r="M233" s="183"/>
      <c r="N233" s="184"/>
      <c r="O233" s="184"/>
      <c r="P233" s="185">
        <f>P234+P238+P240+P242</f>
        <v>0</v>
      </c>
      <c r="Q233" s="184"/>
      <c r="R233" s="185">
        <f>R234+R238+R240+R242</f>
        <v>0.41526000000000002</v>
      </c>
      <c r="S233" s="184"/>
      <c r="T233" s="186">
        <f>T234+T238+T240+T242</f>
        <v>0.53790000000000004</v>
      </c>
      <c r="AR233" s="187" t="s">
        <v>86</v>
      </c>
      <c r="AT233" s="188" t="s">
        <v>80</v>
      </c>
      <c r="AU233" s="188" t="s">
        <v>81</v>
      </c>
      <c r="AY233" s="187" t="s">
        <v>145</v>
      </c>
      <c r="BK233" s="189">
        <f>BK234+BK238+BK240+BK242</f>
        <v>0</v>
      </c>
    </row>
    <row r="234" spans="1:65" s="12" customFormat="1" ht="22.9" customHeight="1">
      <c r="B234" s="176"/>
      <c r="C234" s="177"/>
      <c r="D234" s="178" t="s">
        <v>80</v>
      </c>
      <c r="E234" s="190" t="s">
        <v>146</v>
      </c>
      <c r="F234" s="190" t="s">
        <v>147</v>
      </c>
      <c r="G234" s="177"/>
      <c r="H234" s="177"/>
      <c r="I234" s="180"/>
      <c r="J234" s="191">
        <f>BK234</f>
        <v>0</v>
      </c>
      <c r="K234" s="177"/>
      <c r="L234" s="182"/>
      <c r="M234" s="183"/>
      <c r="N234" s="184"/>
      <c r="O234" s="184"/>
      <c r="P234" s="185">
        <f>SUM(P235:P237)</f>
        <v>0</v>
      </c>
      <c r="Q234" s="184"/>
      <c r="R234" s="185">
        <f>SUM(R235:R237)</f>
        <v>0.41526000000000002</v>
      </c>
      <c r="S234" s="184"/>
      <c r="T234" s="186">
        <f>SUM(T235:T237)</f>
        <v>0</v>
      </c>
      <c r="AR234" s="187" t="s">
        <v>86</v>
      </c>
      <c r="AT234" s="188" t="s">
        <v>80</v>
      </c>
      <c r="AU234" s="188" t="s">
        <v>86</v>
      </c>
      <c r="AY234" s="187" t="s">
        <v>145</v>
      </c>
      <c r="BK234" s="189">
        <f>SUM(BK235:BK237)</f>
        <v>0</v>
      </c>
    </row>
    <row r="235" spans="1:65" s="2" customFormat="1" ht="21.75" customHeight="1">
      <c r="A235" s="36"/>
      <c r="B235" s="37"/>
      <c r="C235" s="192" t="s">
        <v>227</v>
      </c>
      <c r="D235" s="192" t="s">
        <v>148</v>
      </c>
      <c r="E235" s="193" t="s">
        <v>149</v>
      </c>
      <c r="F235" s="194" t="s">
        <v>150</v>
      </c>
      <c r="G235" s="195" t="s">
        <v>151</v>
      </c>
      <c r="H235" s="196">
        <v>9</v>
      </c>
      <c r="I235" s="197"/>
      <c r="J235" s="198">
        <f>ROUND(I235*H235,2)</f>
        <v>0</v>
      </c>
      <c r="K235" s="194" t="s">
        <v>152</v>
      </c>
      <c r="L235" s="39"/>
      <c r="M235" s="199" t="s">
        <v>1</v>
      </c>
      <c r="N235" s="200" t="s">
        <v>46</v>
      </c>
      <c r="O235" s="73"/>
      <c r="P235" s="201">
        <f>O235*H235</f>
        <v>0</v>
      </c>
      <c r="Q235" s="201">
        <v>2.5999999999999998E-4</v>
      </c>
      <c r="R235" s="201">
        <f>Q235*H235</f>
        <v>2.3399999999999996E-3</v>
      </c>
      <c r="S235" s="201">
        <v>0</v>
      </c>
      <c r="T235" s="202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3" t="s">
        <v>153</v>
      </c>
      <c r="AT235" s="203" t="s">
        <v>148</v>
      </c>
      <c r="AU235" s="203" t="s">
        <v>97</v>
      </c>
      <c r="AY235" s="18" t="s">
        <v>145</v>
      </c>
      <c r="BE235" s="109">
        <f>IF(N235="základní",J235,0)</f>
        <v>0</v>
      </c>
      <c r="BF235" s="109">
        <f>IF(N235="snížená",J235,0)</f>
        <v>0</v>
      </c>
      <c r="BG235" s="109">
        <f>IF(N235="zákl. přenesená",J235,0)</f>
        <v>0</v>
      </c>
      <c r="BH235" s="109">
        <f>IF(N235="sníž. přenesená",J235,0)</f>
        <v>0</v>
      </c>
      <c r="BI235" s="109">
        <f>IF(N235="nulová",J235,0)</f>
        <v>0</v>
      </c>
      <c r="BJ235" s="18" t="s">
        <v>86</v>
      </c>
      <c r="BK235" s="109">
        <f>ROUND(I235*H235,2)</f>
        <v>0</v>
      </c>
      <c r="BL235" s="18" t="s">
        <v>153</v>
      </c>
      <c r="BM235" s="203" t="s">
        <v>228</v>
      </c>
    </row>
    <row r="236" spans="1:65" s="2" customFormat="1" ht="24">
      <c r="A236" s="36"/>
      <c r="B236" s="37"/>
      <c r="C236" s="192" t="s">
        <v>229</v>
      </c>
      <c r="D236" s="192" t="s">
        <v>148</v>
      </c>
      <c r="E236" s="193" t="s">
        <v>155</v>
      </c>
      <c r="F236" s="194" t="s">
        <v>156</v>
      </c>
      <c r="G236" s="195" t="s">
        <v>151</v>
      </c>
      <c r="H236" s="196">
        <v>9</v>
      </c>
      <c r="I236" s="197"/>
      <c r="J236" s="198">
        <f>ROUND(I236*H236,2)</f>
        <v>0</v>
      </c>
      <c r="K236" s="194" t="s">
        <v>152</v>
      </c>
      <c r="L236" s="39"/>
      <c r="M236" s="199" t="s">
        <v>1</v>
      </c>
      <c r="N236" s="200" t="s">
        <v>46</v>
      </c>
      <c r="O236" s="73"/>
      <c r="P236" s="201">
        <f>O236*H236</f>
        <v>0</v>
      </c>
      <c r="Q236" s="201">
        <v>4.3800000000000002E-3</v>
      </c>
      <c r="R236" s="201">
        <f>Q236*H236</f>
        <v>3.9420000000000004E-2</v>
      </c>
      <c r="S236" s="201">
        <v>0</v>
      </c>
      <c r="T236" s="202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3" t="s">
        <v>153</v>
      </c>
      <c r="AT236" s="203" t="s">
        <v>148</v>
      </c>
      <c r="AU236" s="203" t="s">
        <v>97</v>
      </c>
      <c r="AY236" s="18" t="s">
        <v>145</v>
      </c>
      <c r="BE236" s="109">
        <f>IF(N236="základní",J236,0)</f>
        <v>0</v>
      </c>
      <c r="BF236" s="109">
        <f>IF(N236="snížená",J236,0)</f>
        <v>0</v>
      </c>
      <c r="BG236" s="109">
        <f>IF(N236="zákl. přenesená",J236,0)</f>
        <v>0</v>
      </c>
      <c r="BH236" s="109">
        <f>IF(N236="sníž. přenesená",J236,0)</f>
        <v>0</v>
      </c>
      <c r="BI236" s="109">
        <f>IF(N236="nulová",J236,0)</f>
        <v>0</v>
      </c>
      <c r="BJ236" s="18" t="s">
        <v>86</v>
      </c>
      <c r="BK236" s="109">
        <f>ROUND(I236*H236,2)</f>
        <v>0</v>
      </c>
      <c r="BL236" s="18" t="s">
        <v>153</v>
      </c>
      <c r="BM236" s="203" t="s">
        <v>230</v>
      </c>
    </row>
    <row r="237" spans="1:65" s="2" customFormat="1" ht="21.75" customHeight="1">
      <c r="A237" s="36"/>
      <c r="B237" s="37"/>
      <c r="C237" s="192" t="s">
        <v>231</v>
      </c>
      <c r="D237" s="192" t="s">
        <v>148</v>
      </c>
      <c r="E237" s="193" t="s">
        <v>159</v>
      </c>
      <c r="F237" s="194" t="s">
        <v>160</v>
      </c>
      <c r="G237" s="195" t="s">
        <v>161</v>
      </c>
      <c r="H237" s="196">
        <v>9</v>
      </c>
      <c r="I237" s="197"/>
      <c r="J237" s="198">
        <f>ROUND(I237*H237,2)</f>
        <v>0</v>
      </c>
      <c r="K237" s="194" t="s">
        <v>152</v>
      </c>
      <c r="L237" s="39"/>
      <c r="M237" s="199" t="s">
        <v>1</v>
      </c>
      <c r="N237" s="200" t="s">
        <v>46</v>
      </c>
      <c r="O237" s="73"/>
      <c r="P237" s="201">
        <f>O237*H237</f>
        <v>0</v>
      </c>
      <c r="Q237" s="201">
        <v>4.1500000000000002E-2</v>
      </c>
      <c r="R237" s="201">
        <f>Q237*H237</f>
        <v>0.3735</v>
      </c>
      <c r="S237" s="201">
        <v>0</v>
      </c>
      <c r="T237" s="20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3" t="s">
        <v>153</v>
      </c>
      <c r="AT237" s="203" t="s">
        <v>148</v>
      </c>
      <c r="AU237" s="203" t="s">
        <v>97</v>
      </c>
      <c r="AY237" s="18" t="s">
        <v>145</v>
      </c>
      <c r="BE237" s="109">
        <f>IF(N237="základní",J237,0)</f>
        <v>0</v>
      </c>
      <c r="BF237" s="109">
        <f>IF(N237="snížená",J237,0)</f>
        <v>0</v>
      </c>
      <c r="BG237" s="109">
        <f>IF(N237="zákl. přenesená",J237,0)</f>
        <v>0</v>
      </c>
      <c r="BH237" s="109">
        <f>IF(N237="sníž. přenesená",J237,0)</f>
        <v>0</v>
      </c>
      <c r="BI237" s="109">
        <f>IF(N237="nulová",J237,0)</f>
        <v>0</v>
      </c>
      <c r="BJ237" s="18" t="s">
        <v>86</v>
      </c>
      <c r="BK237" s="109">
        <f>ROUND(I237*H237,2)</f>
        <v>0</v>
      </c>
      <c r="BL237" s="18" t="s">
        <v>153</v>
      </c>
      <c r="BM237" s="203" t="s">
        <v>232</v>
      </c>
    </row>
    <row r="238" spans="1:65" s="12" customFormat="1" ht="22.9" customHeight="1">
      <c r="B238" s="176"/>
      <c r="C238" s="177"/>
      <c r="D238" s="178" t="s">
        <v>80</v>
      </c>
      <c r="E238" s="190" t="s">
        <v>163</v>
      </c>
      <c r="F238" s="190" t="s">
        <v>164</v>
      </c>
      <c r="G238" s="177"/>
      <c r="H238" s="177"/>
      <c r="I238" s="180"/>
      <c r="J238" s="191">
        <f>BK238</f>
        <v>0</v>
      </c>
      <c r="K238" s="177"/>
      <c r="L238" s="182"/>
      <c r="M238" s="183"/>
      <c r="N238" s="184"/>
      <c r="O238" s="184"/>
      <c r="P238" s="185">
        <f>P239</f>
        <v>0</v>
      </c>
      <c r="Q238" s="184"/>
      <c r="R238" s="185">
        <f>R239</f>
        <v>0</v>
      </c>
      <c r="S238" s="184"/>
      <c r="T238" s="186">
        <f>T239</f>
        <v>0</v>
      </c>
      <c r="AR238" s="187" t="s">
        <v>86</v>
      </c>
      <c r="AT238" s="188" t="s">
        <v>80</v>
      </c>
      <c r="AU238" s="188" t="s">
        <v>86</v>
      </c>
      <c r="AY238" s="187" t="s">
        <v>145</v>
      </c>
      <c r="BK238" s="189">
        <f>BK239</f>
        <v>0</v>
      </c>
    </row>
    <row r="239" spans="1:65" s="2" customFormat="1" ht="16.5" customHeight="1">
      <c r="A239" s="36"/>
      <c r="B239" s="37"/>
      <c r="C239" s="192" t="s">
        <v>233</v>
      </c>
      <c r="D239" s="192" t="s">
        <v>148</v>
      </c>
      <c r="E239" s="193" t="s">
        <v>165</v>
      </c>
      <c r="F239" s="194" t="s">
        <v>166</v>
      </c>
      <c r="G239" s="195" t="s">
        <v>151</v>
      </c>
      <c r="H239" s="196">
        <v>9</v>
      </c>
      <c r="I239" s="197"/>
      <c r="J239" s="198">
        <f>ROUND(I239*H239,2)</f>
        <v>0</v>
      </c>
      <c r="K239" s="194" t="s">
        <v>1</v>
      </c>
      <c r="L239" s="39"/>
      <c r="M239" s="199" t="s">
        <v>1</v>
      </c>
      <c r="N239" s="200" t="s">
        <v>46</v>
      </c>
      <c r="O239" s="73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3" t="s">
        <v>153</v>
      </c>
      <c r="AT239" s="203" t="s">
        <v>148</v>
      </c>
      <c r="AU239" s="203" t="s">
        <v>97</v>
      </c>
      <c r="AY239" s="18" t="s">
        <v>145</v>
      </c>
      <c r="BE239" s="109">
        <f>IF(N239="základní",J239,0)</f>
        <v>0</v>
      </c>
      <c r="BF239" s="109">
        <f>IF(N239="snížená",J239,0)</f>
        <v>0</v>
      </c>
      <c r="BG239" s="109">
        <f>IF(N239="zákl. přenesená",J239,0)</f>
        <v>0</v>
      </c>
      <c r="BH239" s="109">
        <f>IF(N239="sníž. přenesená",J239,0)</f>
        <v>0</v>
      </c>
      <c r="BI239" s="109">
        <f>IF(N239="nulová",J239,0)</f>
        <v>0</v>
      </c>
      <c r="BJ239" s="18" t="s">
        <v>86</v>
      </c>
      <c r="BK239" s="109">
        <f>ROUND(I239*H239,2)</f>
        <v>0</v>
      </c>
      <c r="BL239" s="18" t="s">
        <v>153</v>
      </c>
      <c r="BM239" s="203" t="s">
        <v>234</v>
      </c>
    </row>
    <row r="240" spans="1:65" s="12" customFormat="1" ht="22.9" customHeight="1">
      <c r="B240" s="176"/>
      <c r="C240" s="177"/>
      <c r="D240" s="178" t="s">
        <v>80</v>
      </c>
      <c r="E240" s="190" t="s">
        <v>168</v>
      </c>
      <c r="F240" s="190" t="s">
        <v>169</v>
      </c>
      <c r="G240" s="177"/>
      <c r="H240" s="177"/>
      <c r="I240" s="180"/>
      <c r="J240" s="191">
        <f>BK240</f>
        <v>0</v>
      </c>
      <c r="K240" s="177"/>
      <c r="L240" s="182"/>
      <c r="M240" s="183"/>
      <c r="N240" s="184"/>
      <c r="O240" s="184"/>
      <c r="P240" s="185">
        <f>P241</f>
        <v>0</v>
      </c>
      <c r="Q240" s="184"/>
      <c r="R240" s="185">
        <f>R241</f>
        <v>0</v>
      </c>
      <c r="S240" s="184"/>
      <c r="T240" s="186">
        <f>T241</f>
        <v>0</v>
      </c>
      <c r="AR240" s="187" t="s">
        <v>86</v>
      </c>
      <c r="AT240" s="188" t="s">
        <v>80</v>
      </c>
      <c r="AU240" s="188" t="s">
        <v>86</v>
      </c>
      <c r="AY240" s="187" t="s">
        <v>145</v>
      </c>
      <c r="BK240" s="189">
        <f>BK241</f>
        <v>0</v>
      </c>
    </row>
    <row r="241" spans="1:65" s="2" customFormat="1" ht="33" customHeight="1">
      <c r="A241" s="36"/>
      <c r="B241" s="37"/>
      <c r="C241" s="192" t="s">
        <v>7</v>
      </c>
      <c r="D241" s="192" t="s">
        <v>148</v>
      </c>
      <c r="E241" s="193" t="s">
        <v>171</v>
      </c>
      <c r="F241" s="194" t="s">
        <v>172</v>
      </c>
      <c r="G241" s="195" t="s">
        <v>173</v>
      </c>
      <c r="H241" s="196">
        <v>0.41499999999999998</v>
      </c>
      <c r="I241" s="197"/>
      <c r="J241" s="198">
        <f>ROUND(I241*H241,2)</f>
        <v>0</v>
      </c>
      <c r="K241" s="194" t="s">
        <v>152</v>
      </c>
      <c r="L241" s="39"/>
      <c r="M241" s="199" t="s">
        <v>1</v>
      </c>
      <c r="N241" s="200" t="s">
        <v>46</v>
      </c>
      <c r="O241" s="73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3" t="s">
        <v>153</v>
      </c>
      <c r="AT241" s="203" t="s">
        <v>148</v>
      </c>
      <c r="AU241" s="203" t="s">
        <v>97</v>
      </c>
      <c r="AY241" s="18" t="s">
        <v>145</v>
      </c>
      <c r="BE241" s="109">
        <f>IF(N241="základní",J241,0)</f>
        <v>0</v>
      </c>
      <c r="BF241" s="109">
        <f>IF(N241="snížená",J241,0)</f>
        <v>0</v>
      </c>
      <c r="BG241" s="109">
        <f>IF(N241="zákl. přenesená",J241,0)</f>
        <v>0</v>
      </c>
      <c r="BH241" s="109">
        <f>IF(N241="sníž. přenesená",J241,0)</f>
        <v>0</v>
      </c>
      <c r="BI241" s="109">
        <f>IF(N241="nulová",J241,0)</f>
        <v>0</v>
      </c>
      <c r="BJ241" s="18" t="s">
        <v>86</v>
      </c>
      <c r="BK241" s="109">
        <f>ROUND(I241*H241,2)</f>
        <v>0</v>
      </c>
      <c r="BL241" s="18" t="s">
        <v>153</v>
      </c>
      <c r="BM241" s="203" t="s">
        <v>235</v>
      </c>
    </row>
    <row r="242" spans="1:65" s="12" customFormat="1" ht="22.9" customHeight="1">
      <c r="B242" s="176"/>
      <c r="C242" s="177"/>
      <c r="D242" s="178" t="s">
        <v>80</v>
      </c>
      <c r="E242" s="190" t="s">
        <v>175</v>
      </c>
      <c r="F242" s="190" t="s">
        <v>176</v>
      </c>
      <c r="G242" s="177"/>
      <c r="H242" s="177"/>
      <c r="I242" s="180"/>
      <c r="J242" s="191">
        <f>BK242</f>
        <v>0</v>
      </c>
      <c r="K242" s="177"/>
      <c r="L242" s="182"/>
      <c r="M242" s="183"/>
      <c r="N242" s="184"/>
      <c r="O242" s="184"/>
      <c r="P242" s="185">
        <f>SUM(P243:P248)</f>
        <v>0</v>
      </c>
      <c r="Q242" s="184"/>
      <c r="R242" s="185">
        <f>SUM(R243:R248)</f>
        <v>0</v>
      </c>
      <c r="S242" s="184"/>
      <c r="T242" s="186">
        <f>SUM(T243:T248)</f>
        <v>0.53790000000000004</v>
      </c>
      <c r="AR242" s="187" t="s">
        <v>86</v>
      </c>
      <c r="AT242" s="188" t="s">
        <v>80</v>
      </c>
      <c r="AU242" s="188" t="s">
        <v>86</v>
      </c>
      <c r="AY242" s="187" t="s">
        <v>145</v>
      </c>
      <c r="BK242" s="189">
        <f>SUM(BK243:BK248)</f>
        <v>0</v>
      </c>
    </row>
    <row r="243" spans="1:65" s="2" customFormat="1" ht="24">
      <c r="A243" s="36"/>
      <c r="B243" s="37"/>
      <c r="C243" s="192" t="s">
        <v>236</v>
      </c>
      <c r="D243" s="192" t="s">
        <v>148</v>
      </c>
      <c r="E243" s="193" t="s">
        <v>177</v>
      </c>
      <c r="F243" s="194" t="s">
        <v>178</v>
      </c>
      <c r="G243" s="195" t="s">
        <v>173</v>
      </c>
      <c r="H243" s="196">
        <v>0.53800000000000003</v>
      </c>
      <c r="I243" s="197"/>
      <c r="J243" s="198">
        <f>ROUND(I243*H243,2)</f>
        <v>0</v>
      </c>
      <c r="K243" s="194" t="s">
        <v>152</v>
      </c>
      <c r="L243" s="39"/>
      <c r="M243" s="199" t="s">
        <v>1</v>
      </c>
      <c r="N243" s="200" t="s">
        <v>46</v>
      </c>
      <c r="O243" s="73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3" t="s">
        <v>153</v>
      </c>
      <c r="AT243" s="203" t="s">
        <v>148</v>
      </c>
      <c r="AU243" s="203" t="s">
        <v>97</v>
      </c>
      <c r="AY243" s="18" t="s">
        <v>145</v>
      </c>
      <c r="BE243" s="109">
        <f>IF(N243="základní",J243,0)</f>
        <v>0</v>
      </c>
      <c r="BF243" s="109">
        <f>IF(N243="snížená",J243,0)</f>
        <v>0</v>
      </c>
      <c r="BG243" s="109">
        <f>IF(N243="zákl. přenesená",J243,0)</f>
        <v>0</v>
      </c>
      <c r="BH243" s="109">
        <f>IF(N243="sníž. přenesená",J243,0)</f>
        <v>0</v>
      </c>
      <c r="BI243" s="109">
        <f>IF(N243="nulová",J243,0)</f>
        <v>0</v>
      </c>
      <c r="BJ243" s="18" t="s">
        <v>86</v>
      </c>
      <c r="BK243" s="109">
        <f>ROUND(I243*H243,2)</f>
        <v>0</v>
      </c>
      <c r="BL243" s="18" t="s">
        <v>153</v>
      </c>
      <c r="BM243" s="203" t="s">
        <v>237</v>
      </c>
    </row>
    <row r="244" spans="1:65" s="2" customFormat="1" ht="21.75" customHeight="1">
      <c r="A244" s="36"/>
      <c r="B244" s="37"/>
      <c r="C244" s="192" t="s">
        <v>238</v>
      </c>
      <c r="D244" s="192" t="s">
        <v>148</v>
      </c>
      <c r="E244" s="193" t="s">
        <v>181</v>
      </c>
      <c r="F244" s="194" t="s">
        <v>182</v>
      </c>
      <c r="G244" s="195" t="s">
        <v>173</v>
      </c>
      <c r="H244" s="196">
        <v>0.53800000000000003</v>
      </c>
      <c r="I244" s="197"/>
      <c r="J244" s="198">
        <f>ROUND(I244*H244,2)</f>
        <v>0</v>
      </c>
      <c r="K244" s="194" t="s">
        <v>152</v>
      </c>
      <c r="L244" s="39"/>
      <c r="M244" s="199" t="s">
        <v>1</v>
      </c>
      <c r="N244" s="200" t="s">
        <v>46</v>
      </c>
      <c r="O244" s="73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3" t="s">
        <v>153</v>
      </c>
      <c r="AT244" s="203" t="s">
        <v>148</v>
      </c>
      <c r="AU244" s="203" t="s">
        <v>97</v>
      </c>
      <c r="AY244" s="18" t="s">
        <v>145</v>
      </c>
      <c r="BE244" s="109">
        <f>IF(N244="základní",J244,0)</f>
        <v>0</v>
      </c>
      <c r="BF244" s="109">
        <f>IF(N244="snížená",J244,0)</f>
        <v>0</v>
      </c>
      <c r="BG244" s="109">
        <f>IF(N244="zákl. přenesená",J244,0)</f>
        <v>0</v>
      </c>
      <c r="BH244" s="109">
        <f>IF(N244="sníž. přenesená",J244,0)</f>
        <v>0</v>
      </c>
      <c r="BI244" s="109">
        <f>IF(N244="nulová",J244,0)</f>
        <v>0</v>
      </c>
      <c r="BJ244" s="18" t="s">
        <v>86</v>
      </c>
      <c r="BK244" s="109">
        <f>ROUND(I244*H244,2)</f>
        <v>0</v>
      </c>
      <c r="BL244" s="18" t="s">
        <v>153</v>
      </c>
      <c r="BM244" s="203" t="s">
        <v>239</v>
      </c>
    </row>
    <row r="245" spans="1:65" s="2" customFormat="1" ht="21.75" customHeight="1">
      <c r="A245" s="36"/>
      <c r="B245" s="37"/>
      <c r="C245" s="192" t="s">
        <v>240</v>
      </c>
      <c r="D245" s="192" t="s">
        <v>148</v>
      </c>
      <c r="E245" s="193" t="s">
        <v>185</v>
      </c>
      <c r="F245" s="194" t="s">
        <v>186</v>
      </c>
      <c r="G245" s="195" t="s">
        <v>173</v>
      </c>
      <c r="H245" s="196">
        <v>10.222</v>
      </c>
      <c r="I245" s="197"/>
      <c r="J245" s="198">
        <f>ROUND(I245*H245,2)</f>
        <v>0</v>
      </c>
      <c r="K245" s="194" t="s">
        <v>152</v>
      </c>
      <c r="L245" s="39"/>
      <c r="M245" s="199" t="s">
        <v>1</v>
      </c>
      <c r="N245" s="200" t="s">
        <v>46</v>
      </c>
      <c r="O245" s="73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3" t="s">
        <v>153</v>
      </c>
      <c r="AT245" s="203" t="s">
        <v>148</v>
      </c>
      <c r="AU245" s="203" t="s">
        <v>97</v>
      </c>
      <c r="AY245" s="18" t="s">
        <v>145</v>
      </c>
      <c r="BE245" s="109">
        <f>IF(N245="základní",J245,0)</f>
        <v>0</v>
      </c>
      <c r="BF245" s="109">
        <f>IF(N245="snížená",J245,0)</f>
        <v>0</v>
      </c>
      <c r="BG245" s="109">
        <f>IF(N245="zákl. přenesená",J245,0)</f>
        <v>0</v>
      </c>
      <c r="BH245" s="109">
        <f>IF(N245="sníž. přenesená",J245,0)</f>
        <v>0</v>
      </c>
      <c r="BI245" s="109">
        <f>IF(N245="nulová",J245,0)</f>
        <v>0</v>
      </c>
      <c r="BJ245" s="18" t="s">
        <v>86</v>
      </c>
      <c r="BK245" s="109">
        <f>ROUND(I245*H245,2)</f>
        <v>0</v>
      </c>
      <c r="BL245" s="18" t="s">
        <v>153</v>
      </c>
      <c r="BM245" s="203" t="s">
        <v>241</v>
      </c>
    </row>
    <row r="246" spans="1:65" s="13" customFormat="1" ht="11.25">
      <c r="B246" s="204"/>
      <c r="C246" s="205"/>
      <c r="D246" s="206" t="s">
        <v>188</v>
      </c>
      <c r="E246" s="205"/>
      <c r="F246" s="207" t="s">
        <v>242</v>
      </c>
      <c r="G246" s="205"/>
      <c r="H246" s="208">
        <v>10.222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188</v>
      </c>
      <c r="AU246" s="214" t="s">
        <v>97</v>
      </c>
      <c r="AV246" s="13" t="s">
        <v>97</v>
      </c>
      <c r="AW246" s="13" t="s">
        <v>4</v>
      </c>
      <c r="AX246" s="13" t="s">
        <v>86</v>
      </c>
      <c r="AY246" s="214" t="s">
        <v>145</v>
      </c>
    </row>
    <row r="247" spans="1:65" s="2" customFormat="1" ht="24">
      <c r="A247" s="36"/>
      <c r="B247" s="37"/>
      <c r="C247" s="192" t="s">
        <v>243</v>
      </c>
      <c r="D247" s="192" t="s">
        <v>148</v>
      </c>
      <c r="E247" s="193" t="s">
        <v>190</v>
      </c>
      <c r="F247" s="194" t="s">
        <v>191</v>
      </c>
      <c r="G247" s="195" t="s">
        <v>173</v>
      </c>
      <c r="H247" s="196">
        <v>0.53800000000000003</v>
      </c>
      <c r="I247" s="197"/>
      <c r="J247" s="198">
        <f>ROUND(I247*H247,2)</f>
        <v>0</v>
      </c>
      <c r="K247" s="194" t="s">
        <v>152</v>
      </c>
      <c r="L247" s="39"/>
      <c r="M247" s="199" t="s">
        <v>1</v>
      </c>
      <c r="N247" s="200" t="s">
        <v>46</v>
      </c>
      <c r="O247" s="73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3" t="s">
        <v>153</v>
      </c>
      <c r="AT247" s="203" t="s">
        <v>148</v>
      </c>
      <c r="AU247" s="203" t="s">
        <v>97</v>
      </c>
      <c r="AY247" s="18" t="s">
        <v>145</v>
      </c>
      <c r="BE247" s="109">
        <f>IF(N247="základní",J247,0)</f>
        <v>0</v>
      </c>
      <c r="BF247" s="109">
        <f>IF(N247="snížená",J247,0)</f>
        <v>0</v>
      </c>
      <c r="BG247" s="109">
        <f>IF(N247="zákl. přenesená",J247,0)</f>
        <v>0</v>
      </c>
      <c r="BH247" s="109">
        <f>IF(N247="sníž. přenesená",J247,0)</f>
        <v>0</v>
      </c>
      <c r="BI247" s="109">
        <f>IF(N247="nulová",J247,0)</f>
        <v>0</v>
      </c>
      <c r="BJ247" s="18" t="s">
        <v>86</v>
      </c>
      <c r="BK247" s="109">
        <f>ROUND(I247*H247,2)</f>
        <v>0</v>
      </c>
      <c r="BL247" s="18" t="s">
        <v>153</v>
      </c>
      <c r="BM247" s="203" t="s">
        <v>244</v>
      </c>
    </row>
    <row r="248" spans="1:65" s="2" customFormat="1" ht="16.5" customHeight="1">
      <c r="A248" s="36"/>
      <c r="B248" s="37"/>
      <c r="C248" s="192" t="s">
        <v>245</v>
      </c>
      <c r="D248" s="192" t="s">
        <v>148</v>
      </c>
      <c r="E248" s="193" t="s">
        <v>209</v>
      </c>
      <c r="F248" s="194" t="s">
        <v>210</v>
      </c>
      <c r="G248" s="195" t="s">
        <v>151</v>
      </c>
      <c r="H248" s="196">
        <v>6.6</v>
      </c>
      <c r="I248" s="197"/>
      <c r="J248" s="198">
        <f>ROUND(I248*H248,2)</f>
        <v>0</v>
      </c>
      <c r="K248" s="194" t="s">
        <v>152</v>
      </c>
      <c r="L248" s="39"/>
      <c r="M248" s="199" t="s">
        <v>1</v>
      </c>
      <c r="N248" s="200" t="s">
        <v>46</v>
      </c>
      <c r="O248" s="73"/>
      <c r="P248" s="201">
        <f>O248*H248</f>
        <v>0</v>
      </c>
      <c r="Q248" s="201">
        <v>0</v>
      </c>
      <c r="R248" s="201">
        <f>Q248*H248</f>
        <v>0</v>
      </c>
      <c r="S248" s="201">
        <v>8.1500000000000003E-2</v>
      </c>
      <c r="T248" s="202">
        <f>S248*H248</f>
        <v>0.53790000000000004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3" t="s">
        <v>153</v>
      </c>
      <c r="AT248" s="203" t="s">
        <v>148</v>
      </c>
      <c r="AU248" s="203" t="s">
        <v>97</v>
      </c>
      <c r="AY248" s="18" t="s">
        <v>145</v>
      </c>
      <c r="BE248" s="109">
        <f>IF(N248="základní",J248,0)</f>
        <v>0</v>
      </c>
      <c r="BF248" s="109">
        <f>IF(N248="snížená",J248,0)</f>
        <v>0</v>
      </c>
      <c r="BG248" s="109">
        <f>IF(N248="zákl. přenesená",J248,0)</f>
        <v>0</v>
      </c>
      <c r="BH248" s="109">
        <f>IF(N248="sníž. přenesená",J248,0)</f>
        <v>0</v>
      </c>
      <c r="BI248" s="109">
        <f>IF(N248="nulová",J248,0)</f>
        <v>0</v>
      </c>
      <c r="BJ248" s="18" t="s">
        <v>86</v>
      </c>
      <c r="BK248" s="109">
        <f>ROUND(I248*H248,2)</f>
        <v>0</v>
      </c>
      <c r="BL248" s="18" t="s">
        <v>153</v>
      </c>
      <c r="BM248" s="203" t="s">
        <v>246</v>
      </c>
    </row>
    <row r="249" spans="1:65" s="12" customFormat="1" ht="25.9" customHeight="1">
      <c r="B249" s="176"/>
      <c r="C249" s="177"/>
      <c r="D249" s="178" t="s">
        <v>80</v>
      </c>
      <c r="E249" s="179" t="s">
        <v>247</v>
      </c>
      <c r="F249" s="179" t="s">
        <v>248</v>
      </c>
      <c r="G249" s="177"/>
      <c r="H249" s="177"/>
      <c r="I249" s="180"/>
      <c r="J249" s="181">
        <f>BK249</f>
        <v>0</v>
      </c>
      <c r="K249" s="177"/>
      <c r="L249" s="182"/>
      <c r="M249" s="183"/>
      <c r="N249" s="184"/>
      <c r="O249" s="184"/>
      <c r="P249" s="185">
        <f>P250+P254+P256+P258+P264</f>
        <v>0</v>
      </c>
      <c r="Q249" s="184"/>
      <c r="R249" s="185">
        <f>R250+R254+R256+R258+R264</f>
        <v>0.28127800000000003</v>
      </c>
      <c r="S249" s="184"/>
      <c r="T249" s="186">
        <f>T250+T254+T256+T258+T264</f>
        <v>0.34690000000000004</v>
      </c>
      <c r="AR249" s="187" t="s">
        <v>153</v>
      </c>
      <c r="AT249" s="188" t="s">
        <v>80</v>
      </c>
      <c r="AU249" s="188" t="s">
        <v>81</v>
      </c>
      <c r="AY249" s="187" t="s">
        <v>145</v>
      </c>
      <c r="BK249" s="189">
        <f>BK250+BK254+BK256+BK258+BK264</f>
        <v>0</v>
      </c>
    </row>
    <row r="250" spans="1:65" s="12" customFormat="1" ht="22.9" customHeight="1">
      <c r="B250" s="176"/>
      <c r="C250" s="177"/>
      <c r="D250" s="178" t="s">
        <v>80</v>
      </c>
      <c r="E250" s="190" t="s">
        <v>146</v>
      </c>
      <c r="F250" s="190" t="s">
        <v>147</v>
      </c>
      <c r="G250" s="177"/>
      <c r="H250" s="177"/>
      <c r="I250" s="180"/>
      <c r="J250" s="191">
        <f>BK250</f>
        <v>0</v>
      </c>
      <c r="K250" s="177"/>
      <c r="L250" s="182"/>
      <c r="M250" s="183"/>
      <c r="N250" s="184"/>
      <c r="O250" s="184"/>
      <c r="P250" s="185">
        <f>SUM(P251:P253)</f>
        <v>0</v>
      </c>
      <c r="Q250" s="184"/>
      <c r="R250" s="185">
        <f>SUM(R251:R253)</f>
        <v>0.27544800000000003</v>
      </c>
      <c r="S250" s="184"/>
      <c r="T250" s="186">
        <f>SUM(T251:T253)</f>
        <v>0</v>
      </c>
      <c r="AR250" s="187" t="s">
        <v>86</v>
      </c>
      <c r="AT250" s="188" t="s">
        <v>80</v>
      </c>
      <c r="AU250" s="188" t="s">
        <v>86</v>
      </c>
      <c r="AY250" s="187" t="s">
        <v>145</v>
      </c>
      <c r="BK250" s="189">
        <f>SUM(BK251:BK253)</f>
        <v>0</v>
      </c>
    </row>
    <row r="251" spans="1:65" s="2" customFormat="1" ht="21.75" customHeight="1">
      <c r="A251" s="36"/>
      <c r="B251" s="37"/>
      <c r="C251" s="192" t="s">
        <v>249</v>
      </c>
      <c r="D251" s="192" t="s">
        <v>148</v>
      </c>
      <c r="E251" s="193" t="s">
        <v>149</v>
      </c>
      <c r="F251" s="194" t="s">
        <v>150</v>
      </c>
      <c r="G251" s="195" t="s">
        <v>151</v>
      </c>
      <c r="H251" s="196">
        <v>5.7</v>
      </c>
      <c r="I251" s="197"/>
      <c r="J251" s="198">
        <f>ROUND(I251*H251,2)</f>
        <v>0</v>
      </c>
      <c r="K251" s="194" t="s">
        <v>152</v>
      </c>
      <c r="L251" s="39"/>
      <c r="M251" s="199" t="s">
        <v>1</v>
      </c>
      <c r="N251" s="200" t="s">
        <v>46</v>
      </c>
      <c r="O251" s="73"/>
      <c r="P251" s="201">
        <f>O251*H251</f>
        <v>0</v>
      </c>
      <c r="Q251" s="201">
        <v>2.5999999999999998E-4</v>
      </c>
      <c r="R251" s="201">
        <f>Q251*H251</f>
        <v>1.4819999999999998E-3</v>
      </c>
      <c r="S251" s="201">
        <v>0</v>
      </c>
      <c r="T251" s="202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3" t="s">
        <v>250</v>
      </c>
      <c r="AT251" s="203" t="s">
        <v>148</v>
      </c>
      <c r="AU251" s="203" t="s">
        <v>97</v>
      </c>
      <c r="AY251" s="18" t="s">
        <v>145</v>
      </c>
      <c r="BE251" s="109">
        <f>IF(N251="základní",J251,0)</f>
        <v>0</v>
      </c>
      <c r="BF251" s="109">
        <f>IF(N251="snížená",J251,0)</f>
        <v>0</v>
      </c>
      <c r="BG251" s="109">
        <f>IF(N251="zákl. přenesená",J251,0)</f>
        <v>0</v>
      </c>
      <c r="BH251" s="109">
        <f>IF(N251="sníž. přenesená",J251,0)</f>
        <v>0</v>
      </c>
      <c r="BI251" s="109">
        <f>IF(N251="nulová",J251,0)</f>
        <v>0</v>
      </c>
      <c r="BJ251" s="18" t="s">
        <v>86</v>
      </c>
      <c r="BK251" s="109">
        <f>ROUND(I251*H251,2)</f>
        <v>0</v>
      </c>
      <c r="BL251" s="18" t="s">
        <v>250</v>
      </c>
      <c r="BM251" s="203" t="s">
        <v>251</v>
      </c>
    </row>
    <row r="252" spans="1:65" s="2" customFormat="1" ht="24">
      <c r="A252" s="36"/>
      <c r="B252" s="37"/>
      <c r="C252" s="192" t="s">
        <v>252</v>
      </c>
      <c r="D252" s="192" t="s">
        <v>148</v>
      </c>
      <c r="E252" s="193" t="s">
        <v>155</v>
      </c>
      <c r="F252" s="194" t="s">
        <v>156</v>
      </c>
      <c r="G252" s="195" t="s">
        <v>151</v>
      </c>
      <c r="H252" s="196">
        <v>5.7</v>
      </c>
      <c r="I252" s="197"/>
      <c r="J252" s="198">
        <f>ROUND(I252*H252,2)</f>
        <v>0</v>
      </c>
      <c r="K252" s="194" t="s">
        <v>152</v>
      </c>
      <c r="L252" s="39"/>
      <c r="M252" s="199" t="s">
        <v>1</v>
      </c>
      <c r="N252" s="200" t="s">
        <v>46</v>
      </c>
      <c r="O252" s="73"/>
      <c r="P252" s="201">
        <f>O252*H252</f>
        <v>0</v>
      </c>
      <c r="Q252" s="201">
        <v>4.3800000000000002E-3</v>
      </c>
      <c r="R252" s="201">
        <f>Q252*H252</f>
        <v>2.4966000000000002E-2</v>
      </c>
      <c r="S252" s="201">
        <v>0</v>
      </c>
      <c r="T252" s="20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3" t="s">
        <v>250</v>
      </c>
      <c r="AT252" s="203" t="s">
        <v>148</v>
      </c>
      <c r="AU252" s="203" t="s">
        <v>97</v>
      </c>
      <c r="AY252" s="18" t="s">
        <v>145</v>
      </c>
      <c r="BE252" s="109">
        <f>IF(N252="základní",J252,0)</f>
        <v>0</v>
      </c>
      <c r="BF252" s="109">
        <f>IF(N252="snížená",J252,0)</f>
        <v>0</v>
      </c>
      <c r="BG252" s="109">
        <f>IF(N252="zákl. přenesená",J252,0)</f>
        <v>0</v>
      </c>
      <c r="BH252" s="109">
        <f>IF(N252="sníž. přenesená",J252,0)</f>
        <v>0</v>
      </c>
      <c r="BI252" s="109">
        <f>IF(N252="nulová",J252,0)</f>
        <v>0</v>
      </c>
      <c r="BJ252" s="18" t="s">
        <v>86</v>
      </c>
      <c r="BK252" s="109">
        <f>ROUND(I252*H252,2)</f>
        <v>0</v>
      </c>
      <c r="BL252" s="18" t="s">
        <v>250</v>
      </c>
      <c r="BM252" s="203" t="s">
        <v>253</v>
      </c>
    </row>
    <row r="253" spans="1:65" s="2" customFormat="1" ht="21.75" customHeight="1">
      <c r="A253" s="36"/>
      <c r="B253" s="37"/>
      <c r="C253" s="192" t="s">
        <v>254</v>
      </c>
      <c r="D253" s="192" t="s">
        <v>148</v>
      </c>
      <c r="E253" s="193" t="s">
        <v>159</v>
      </c>
      <c r="F253" s="194" t="s">
        <v>160</v>
      </c>
      <c r="G253" s="195" t="s">
        <v>161</v>
      </c>
      <c r="H253" s="196">
        <v>6</v>
      </c>
      <c r="I253" s="197"/>
      <c r="J253" s="198">
        <f>ROUND(I253*H253,2)</f>
        <v>0</v>
      </c>
      <c r="K253" s="194" t="s">
        <v>152</v>
      </c>
      <c r="L253" s="39"/>
      <c r="M253" s="199" t="s">
        <v>1</v>
      </c>
      <c r="N253" s="200" t="s">
        <v>46</v>
      </c>
      <c r="O253" s="73"/>
      <c r="P253" s="201">
        <f>O253*H253</f>
        <v>0</v>
      </c>
      <c r="Q253" s="201">
        <v>4.1500000000000002E-2</v>
      </c>
      <c r="R253" s="201">
        <f>Q253*H253</f>
        <v>0.249</v>
      </c>
      <c r="S253" s="201">
        <v>0</v>
      </c>
      <c r="T253" s="202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3" t="s">
        <v>250</v>
      </c>
      <c r="AT253" s="203" t="s">
        <v>148</v>
      </c>
      <c r="AU253" s="203" t="s">
        <v>97</v>
      </c>
      <c r="AY253" s="18" t="s">
        <v>145</v>
      </c>
      <c r="BE253" s="109">
        <f>IF(N253="základní",J253,0)</f>
        <v>0</v>
      </c>
      <c r="BF253" s="109">
        <f>IF(N253="snížená",J253,0)</f>
        <v>0</v>
      </c>
      <c r="BG253" s="109">
        <f>IF(N253="zákl. přenesená",J253,0)</f>
        <v>0</v>
      </c>
      <c r="BH253" s="109">
        <f>IF(N253="sníž. přenesená",J253,0)</f>
        <v>0</v>
      </c>
      <c r="BI253" s="109">
        <f>IF(N253="nulová",J253,0)</f>
        <v>0</v>
      </c>
      <c r="BJ253" s="18" t="s">
        <v>86</v>
      </c>
      <c r="BK253" s="109">
        <f>ROUND(I253*H253,2)</f>
        <v>0</v>
      </c>
      <c r="BL253" s="18" t="s">
        <v>250</v>
      </c>
      <c r="BM253" s="203" t="s">
        <v>255</v>
      </c>
    </row>
    <row r="254" spans="1:65" s="12" customFormat="1" ht="22.9" customHeight="1">
      <c r="B254" s="176"/>
      <c r="C254" s="177"/>
      <c r="D254" s="178" t="s">
        <v>80</v>
      </c>
      <c r="E254" s="190" t="s">
        <v>163</v>
      </c>
      <c r="F254" s="190" t="s">
        <v>164</v>
      </c>
      <c r="G254" s="177"/>
      <c r="H254" s="177"/>
      <c r="I254" s="180"/>
      <c r="J254" s="191">
        <f>BK254</f>
        <v>0</v>
      </c>
      <c r="K254" s="177"/>
      <c r="L254" s="182"/>
      <c r="M254" s="183"/>
      <c r="N254" s="184"/>
      <c r="O254" s="184"/>
      <c r="P254" s="185">
        <f>P255</f>
        <v>0</v>
      </c>
      <c r="Q254" s="184"/>
      <c r="R254" s="185">
        <f>R255</f>
        <v>0</v>
      </c>
      <c r="S254" s="184"/>
      <c r="T254" s="186">
        <f>T255</f>
        <v>0</v>
      </c>
      <c r="AR254" s="187" t="s">
        <v>86</v>
      </c>
      <c r="AT254" s="188" t="s">
        <v>80</v>
      </c>
      <c r="AU254" s="188" t="s">
        <v>86</v>
      </c>
      <c r="AY254" s="187" t="s">
        <v>145</v>
      </c>
      <c r="BK254" s="189">
        <f>BK255</f>
        <v>0</v>
      </c>
    </row>
    <row r="255" spans="1:65" s="2" customFormat="1" ht="16.5" customHeight="1">
      <c r="A255" s="36"/>
      <c r="B255" s="37"/>
      <c r="C255" s="192" t="s">
        <v>256</v>
      </c>
      <c r="D255" s="192" t="s">
        <v>148</v>
      </c>
      <c r="E255" s="193" t="s">
        <v>165</v>
      </c>
      <c r="F255" s="194" t="s">
        <v>166</v>
      </c>
      <c r="G255" s="195" t="s">
        <v>151</v>
      </c>
      <c r="H255" s="196">
        <v>5.7</v>
      </c>
      <c r="I255" s="197"/>
      <c r="J255" s="198">
        <f>ROUND(I255*H255,2)</f>
        <v>0</v>
      </c>
      <c r="K255" s="194" t="s">
        <v>1</v>
      </c>
      <c r="L255" s="39"/>
      <c r="M255" s="199" t="s">
        <v>1</v>
      </c>
      <c r="N255" s="200" t="s">
        <v>46</v>
      </c>
      <c r="O255" s="73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3" t="s">
        <v>250</v>
      </c>
      <c r="AT255" s="203" t="s">
        <v>148</v>
      </c>
      <c r="AU255" s="203" t="s">
        <v>97</v>
      </c>
      <c r="AY255" s="18" t="s">
        <v>145</v>
      </c>
      <c r="BE255" s="109">
        <f>IF(N255="základní",J255,0)</f>
        <v>0</v>
      </c>
      <c r="BF255" s="109">
        <f>IF(N255="snížená",J255,0)</f>
        <v>0</v>
      </c>
      <c r="BG255" s="109">
        <f>IF(N255="zákl. přenesená",J255,0)</f>
        <v>0</v>
      </c>
      <c r="BH255" s="109">
        <f>IF(N255="sníž. přenesená",J255,0)</f>
        <v>0</v>
      </c>
      <c r="BI255" s="109">
        <f>IF(N255="nulová",J255,0)</f>
        <v>0</v>
      </c>
      <c r="BJ255" s="18" t="s">
        <v>86</v>
      </c>
      <c r="BK255" s="109">
        <f>ROUND(I255*H255,2)</f>
        <v>0</v>
      </c>
      <c r="BL255" s="18" t="s">
        <v>250</v>
      </c>
      <c r="BM255" s="203" t="s">
        <v>257</v>
      </c>
    </row>
    <row r="256" spans="1:65" s="12" customFormat="1" ht="22.9" customHeight="1">
      <c r="B256" s="176"/>
      <c r="C256" s="177"/>
      <c r="D256" s="178" t="s">
        <v>80</v>
      </c>
      <c r="E256" s="190" t="s">
        <v>168</v>
      </c>
      <c r="F256" s="190" t="s">
        <v>169</v>
      </c>
      <c r="G256" s="177"/>
      <c r="H256" s="177"/>
      <c r="I256" s="180"/>
      <c r="J256" s="191">
        <f>BK256</f>
        <v>0</v>
      </c>
      <c r="K256" s="177"/>
      <c r="L256" s="182"/>
      <c r="M256" s="183"/>
      <c r="N256" s="184"/>
      <c r="O256" s="184"/>
      <c r="P256" s="185">
        <f>P257</f>
        <v>0</v>
      </c>
      <c r="Q256" s="184"/>
      <c r="R256" s="185">
        <f>R257</f>
        <v>0</v>
      </c>
      <c r="S256" s="184"/>
      <c r="T256" s="186">
        <f>T257</f>
        <v>0</v>
      </c>
      <c r="AR256" s="187" t="s">
        <v>86</v>
      </c>
      <c r="AT256" s="188" t="s">
        <v>80</v>
      </c>
      <c r="AU256" s="188" t="s">
        <v>86</v>
      </c>
      <c r="AY256" s="187" t="s">
        <v>145</v>
      </c>
      <c r="BK256" s="189">
        <f>BK257</f>
        <v>0</v>
      </c>
    </row>
    <row r="257" spans="1:65" s="2" customFormat="1" ht="33" customHeight="1">
      <c r="A257" s="36"/>
      <c r="B257" s="37"/>
      <c r="C257" s="192" t="s">
        <v>258</v>
      </c>
      <c r="D257" s="192" t="s">
        <v>148</v>
      </c>
      <c r="E257" s="193" t="s">
        <v>171</v>
      </c>
      <c r="F257" s="194" t="s">
        <v>172</v>
      </c>
      <c r="G257" s="195" t="s">
        <v>173</v>
      </c>
      <c r="H257" s="196">
        <v>0.27500000000000002</v>
      </c>
      <c r="I257" s="197"/>
      <c r="J257" s="198">
        <f>ROUND(I257*H257,2)</f>
        <v>0</v>
      </c>
      <c r="K257" s="194" t="s">
        <v>152</v>
      </c>
      <c r="L257" s="39"/>
      <c r="M257" s="199" t="s">
        <v>1</v>
      </c>
      <c r="N257" s="200" t="s">
        <v>46</v>
      </c>
      <c r="O257" s="73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3" t="s">
        <v>250</v>
      </c>
      <c r="AT257" s="203" t="s">
        <v>148</v>
      </c>
      <c r="AU257" s="203" t="s">
        <v>97</v>
      </c>
      <c r="AY257" s="18" t="s">
        <v>145</v>
      </c>
      <c r="BE257" s="109">
        <f>IF(N257="základní",J257,0)</f>
        <v>0</v>
      </c>
      <c r="BF257" s="109">
        <f>IF(N257="snížená",J257,0)</f>
        <v>0</v>
      </c>
      <c r="BG257" s="109">
        <f>IF(N257="zákl. přenesená",J257,0)</f>
        <v>0</v>
      </c>
      <c r="BH257" s="109">
        <f>IF(N257="sníž. přenesená",J257,0)</f>
        <v>0</v>
      </c>
      <c r="BI257" s="109">
        <f>IF(N257="nulová",J257,0)</f>
        <v>0</v>
      </c>
      <c r="BJ257" s="18" t="s">
        <v>86</v>
      </c>
      <c r="BK257" s="109">
        <f>ROUND(I257*H257,2)</f>
        <v>0</v>
      </c>
      <c r="BL257" s="18" t="s">
        <v>250</v>
      </c>
      <c r="BM257" s="203" t="s">
        <v>259</v>
      </c>
    </row>
    <row r="258" spans="1:65" s="12" customFormat="1" ht="22.9" customHeight="1">
      <c r="B258" s="176"/>
      <c r="C258" s="177"/>
      <c r="D258" s="178" t="s">
        <v>80</v>
      </c>
      <c r="E258" s="190" t="s">
        <v>175</v>
      </c>
      <c r="F258" s="190" t="s">
        <v>176</v>
      </c>
      <c r="G258" s="177"/>
      <c r="H258" s="177"/>
      <c r="I258" s="180"/>
      <c r="J258" s="191">
        <f>BK258</f>
        <v>0</v>
      </c>
      <c r="K258" s="177"/>
      <c r="L258" s="182"/>
      <c r="M258" s="183"/>
      <c r="N258" s="184"/>
      <c r="O258" s="184"/>
      <c r="P258" s="185">
        <f>SUM(P259:P263)</f>
        <v>0</v>
      </c>
      <c r="Q258" s="184"/>
      <c r="R258" s="185">
        <f>SUM(R259:R263)</f>
        <v>0</v>
      </c>
      <c r="S258" s="184"/>
      <c r="T258" s="186">
        <f>SUM(T259:T263)</f>
        <v>0</v>
      </c>
      <c r="AR258" s="187" t="s">
        <v>86</v>
      </c>
      <c r="AT258" s="188" t="s">
        <v>80</v>
      </c>
      <c r="AU258" s="188" t="s">
        <v>86</v>
      </c>
      <c r="AY258" s="187" t="s">
        <v>145</v>
      </c>
      <c r="BK258" s="189">
        <f>SUM(BK259:BK263)</f>
        <v>0</v>
      </c>
    </row>
    <row r="259" spans="1:65" s="2" customFormat="1" ht="24">
      <c r="A259" s="36"/>
      <c r="B259" s="37"/>
      <c r="C259" s="192" t="s">
        <v>219</v>
      </c>
      <c r="D259" s="192" t="s">
        <v>148</v>
      </c>
      <c r="E259" s="193" t="s">
        <v>177</v>
      </c>
      <c r="F259" s="194" t="s">
        <v>178</v>
      </c>
      <c r="G259" s="195" t="s">
        <v>173</v>
      </c>
      <c r="H259" s="196">
        <v>0.34699999999999998</v>
      </c>
      <c r="I259" s="197"/>
      <c r="J259" s="198">
        <f>ROUND(I259*H259,2)</f>
        <v>0</v>
      </c>
      <c r="K259" s="194" t="s">
        <v>152</v>
      </c>
      <c r="L259" s="39"/>
      <c r="M259" s="199" t="s">
        <v>1</v>
      </c>
      <c r="N259" s="200" t="s">
        <v>46</v>
      </c>
      <c r="O259" s="73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3" t="s">
        <v>250</v>
      </c>
      <c r="AT259" s="203" t="s">
        <v>148</v>
      </c>
      <c r="AU259" s="203" t="s">
        <v>97</v>
      </c>
      <c r="AY259" s="18" t="s">
        <v>145</v>
      </c>
      <c r="BE259" s="109">
        <f>IF(N259="základní",J259,0)</f>
        <v>0</v>
      </c>
      <c r="BF259" s="109">
        <f>IF(N259="snížená",J259,0)</f>
        <v>0</v>
      </c>
      <c r="BG259" s="109">
        <f>IF(N259="zákl. přenesená",J259,0)</f>
        <v>0</v>
      </c>
      <c r="BH259" s="109">
        <f>IF(N259="sníž. přenesená",J259,0)</f>
        <v>0</v>
      </c>
      <c r="BI259" s="109">
        <f>IF(N259="nulová",J259,0)</f>
        <v>0</v>
      </c>
      <c r="BJ259" s="18" t="s">
        <v>86</v>
      </c>
      <c r="BK259" s="109">
        <f>ROUND(I259*H259,2)</f>
        <v>0</v>
      </c>
      <c r="BL259" s="18" t="s">
        <v>250</v>
      </c>
      <c r="BM259" s="203" t="s">
        <v>260</v>
      </c>
    </row>
    <row r="260" spans="1:65" s="2" customFormat="1" ht="21.75" customHeight="1">
      <c r="A260" s="36"/>
      <c r="B260" s="37"/>
      <c r="C260" s="192" t="s">
        <v>261</v>
      </c>
      <c r="D260" s="192" t="s">
        <v>148</v>
      </c>
      <c r="E260" s="193" t="s">
        <v>181</v>
      </c>
      <c r="F260" s="194" t="s">
        <v>182</v>
      </c>
      <c r="G260" s="195" t="s">
        <v>173</v>
      </c>
      <c r="H260" s="196">
        <v>0.34699999999999998</v>
      </c>
      <c r="I260" s="197"/>
      <c r="J260" s="198">
        <f>ROUND(I260*H260,2)</f>
        <v>0</v>
      </c>
      <c r="K260" s="194" t="s">
        <v>152</v>
      </c>
      <c r="L260" s="39"/>
      <c r="M260" s="199" t="s">
        <v>1</v>
      </c>
      <c r="N260" s="200" t="s">
        <v>46</v>
      </c>
      <c r="O260" s="73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3" t="s">
        <v>250</v>
      </c>
      <c r="AT260" s="203" t="s">
        <v>148</v>
      </c>
      <c r="AU260" s="203" t="s">
        <v>97</v>
      </c>
      <c r="AY260" s="18" t="s">
        <v>145</v>
      </c>
      <c r="BE260" s="109">
        <f>IF(N260="základní",J260,0)</f>
        <v>0</v>
      </c>
      <c r="BF260" s="109">
        <f>IF(N260="snížená",J260,0)</f>
        <v>0</v>
      </c>
      <c r="BG260" s="109">
        <f>IF(N260="zákl. přenesená",J260,0)</f>
        <v>0</v>
      </c>
      <c r="BH260" s="109">
        <f>IF(N260="sníž. přenesená",J260,0)</f>
        <v>0</v>
      </c>
      <c r="BI260" s="109">
        <f>IF(N260="nulová",J260,0)</f>
        <v>0</v>
      </c>
      <c r="BJ260" s="18" t="s">
        <v>86</v>
      </c>
      <c r="BK260" s="109">
        <f>ROUND(I260*H260,2)</f>
        <v>0</v>
      </c>
      <c r="BL260" s="18" t="s">
        <v>250</v>
      </c>
      <c r="BM260" s="203" t="s">
        <v>262</v>
      </c>
    </row>
    <row r="261" spans="1:65" s="2" customFormat="1" ht="21.75" customHeight="1">
      <c r="A261" s="36"/>
      <c r="B261" s="37"/>
      <c r="C261" s="192" t="s">
        <v>263</v>
      </c>
      <c r="D261" s="192" t="s">
        <v>148</v>
      </c>
      <c r="E261" s="193" t="s">
        <v>185</v>
      </c>
      <c r="F261" s="194" t="s">
        <v>186</v>
      </c>
      <c r="G261" s="195" t="s">
        <v>173</v>
      </c>
      <c r="H261" s="196">
        <v>6.593</v>
      </c>
      <c r="I261" s="197"/>
      <c r="J261" s="198">
        <f>ROUND(I261*H261,2)</f>
        <v>0</v>
      </c>
      <c r="K261" s="194" t="s">
        <v>152</v>
      </c>
      <c r="L261" s="39"/>
      <c r="M261" s="199" t="s">
        <v>1</v>
      </c>
      <c r="N261" s="200" t="s">
        <v>46</v>
      </c>
      <c r="O261" s="73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3" t="s">
        <v>250</v>
      </c>
      <c r="AT261" s="203" t="s">
        <v>148</v>
      </c>
      <c r="AU261" s="203" t="s">
        <v>97</v>
      </c>
      <c r="AY261" s="18" t="s">
        <v>145</v>
      </c>
      <c r="BE261" s="109">
        <f>IF(N261="základní",J261,0)</f>
        <v>0</v>
      </c>
      <c r="BF261" s="109">
        <f>IF(N261="snížená",J261,0)</f>
        <v>0</v>
      </c>
      <c r="BG261" s="109">
        <f>IF(N261="zákl. přenesená",J261,0)</f>
        <v>0</v>
      </c>
      <c r="BH261" s="109">
        <f>IF(N261="sníž. přenesená",J261,0)</f>
        <v>0</v>
      </c>
      <c r="BI261" s="109">
        <f>IF(N261="nulová",J261,0)</f>
        <v>0</v>
      </c>
      <c r="BJ261" s="18" t="s">
        <v>86</v>
      </c>
      <c r="BK261" s="109">
        <f>ROUND(I261*H261,2)</f>
        <v>0</v>
      </c>
      <c r="BL261" s="18" t="s">
        <v>250</v>
      </c>
      <c r="BM261" s="203" t="s">
        <v>264</v>
      </c>
    </row>
    <row r="262" spans="1:65" s="13" customFormat="1" ht="11.25">
      <c r="B262" s="204"/>
      <c r="C262" s="205"/>
      <c r="D262" s="206" t="s">
        <v>188</v>
      </c>
      <c r="E262" s="205"/>
      <c r="F262" s="207" t="s">
        <v>265</v>
      </c>
      <c r="G262" s="205"/>
      <c r="H262" s="208">
        <v>6.593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188</v>
      </c>
      <c r="AU262" s="214" t="s">
        <v>97</v>
      </c>
      <c r="AV262" s="13" t="s">
        <v>97</v>
      </c>
      <c r="AW262" s="13" t="s">
        <v>4</v>
      </c>
      <c r="AX262" s="13" t="s">
        <v>86</v>
      </c>
      <c r="AY262" s="214" t="s">
        <v>145</v>
      </c>
    </row>
    <row r="263" spans="1:65" s="2" customFormat="1" ht="24">
      <c r="A263" s="36"/>
      <c r="B263" s="37"/>
      <c r="C263" s="192" t="s">
        <v>266</v>
      </c>
      <c r="D263" s="192" t="s">
        <v>148</v>
      </c>
      <c r="E263" s="193" t="s">
        <v>190</v>
      </c>
      <c r="F263" s="194" t="s">
        <v>191</v>
      </c>
      <c r="G263" s="195" t="s">
        <v>173</v>
      </c>
      <c r="H263" s="196">
        <v>0.34699999999999998</v>
      </c>
      <c r="I263" s="197"/>
      <c r="J263" s="198">
        <f>ROUND(I263*H263,2)</f>
        <v>0</v>
      </c>
      <c r="K263" s="194" t="s">
        <v>152</v>
      </c>
      <c r="L263" s="39"/>
      <c r="M263" s="199" t="s">
        <v>1</v>
      </c>
      <c r="N263" s="200" t="s">
        <v>46</v>
      </c>
      <c r="O263" s="73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3" t="s">
        <v>250</v>
      </c>
      <c r="AT263" s="203" t="s">
        <v>148</v>
      </c>
      <c r="AU263" s="203" t="s">
        <v>97</v>
      </c>
      <c r="AY263" s="18" t="s">
        <v>145</v>
      </c>
      <c r="BE263" s="109">
        <f>IF(N263="základní",J263,0)</f>
        <v>0</v>
      </c>
      <c r="BF263" s="109">
        <f>IF(N263="snížená",J263,0)</f>
        <v>0</v>
      </c>
      <c r="BG263" s="109">
        <f>IF(N263="zákl. přenesená",J263,0)</f>
        <v>0</v>
      </c>
      <c r="BH263" s="109">
        <f>IF(N263="sníž. přenesená",J263,0)</f>
        <v>0</v>
      </c>
      <c r="BI263" s="109">
        <f>IF(N263="nulová",J263,0)</f>
        <v>0</v>
      </c>
      <c r="BJ263" s="18" t="s">
        <v>86</v>
      </c>
      <c r="BK263" s="109">
        <f>ROUND(I263*H263,2)</f>
        <v>0</v>
      </c>
      <c r="BL263" s="18" t="s">
        <v>250</v>
      </c>
      <c r="BM263" s="203" t="s">
        <v>267</v>
      </c>
    </row>
    <row r="264" spans="1:65" s="12" customFormat="1" ht="22.9" customHeight="1">
      <c r="B264" s="176"/>
      <c r="C264" s="177"/>
      <c r="D264" s="178" t="s">
        <v>80</v>
      </c>
      <c r="E264" s="190" t="s">
        <v>193</v>
      </c>
      <c r="F264" s="190" t="s">
        <v>194</v>
      </c>
      <c r="G264" s="177"/>
      <c r="H264" s="177"/>
      <c r="I264" s="180"/>
      <c r="J264" s="191">
        <f>BK264</f>
        <v>0</v>
      </c>
      <c r="K264" s="177"/>
      <c r="L264" s="182"/>
      <c r="M264" s="183"/>
      <c r="N264" s="184"/>
      <c r="O264" s="184"/>
      <c r="P264" s="185">
        <f>SUM(P265:P272)</f>
        <v>0</v>
      </c>
      <c r="Q264" s="184"/>
      <c r="R264" s="185">
        <f>SUM(R265:R272)</f>
        <v>5.8300000000000001E-3</v>
      </c>
      <c r="S264" s="184"/>
      <c r="T264" s="186">
        <f>SUM(T265:T272)</f>
        <v>0.34690000000000004</v>
      </c>
      <c r="AR264" s="187" t="s">
        <v>97</v>
      </c>
      <c r="AT264" s="188" t="s">
        <v>80</v>
      </c>
      <c r="AU264" s="188" t="s">
        <v>86</v>
      </c>
      <c r="AY264" s="187" t="s">
        <v>145</v>
      </c>
      <c r="BK264" s="189">
        <f>SUM(BK265:BK272)</f>
        <v>0</v>
      </c>
    </row>
    <row r="265" spans="1:65" s="2" customFormat="1" ht="16.5" customHeight="1">
      <c r="A265" s="36"/>
      <c r="B265" s="37"/>
      <c r="C265" s="192" t="s">
        <v>268</v>
      </c>
      <c r="D265" s="192" t="s">
        <v>148</v>
      </c>
      <c r="E265" s="193" t="s">
        <v>196</v>
      </c>
      <c r="F265" s="194" t="s">
        <v>197</v>
      </c>
      <c r="G265" s="195" t="s">
        <v>151</v>
      </c>
      <c r="H265" s="196">
        <v>0.25</v>
      </c>
      <c r="I265" s="197"/>
      <c r="J265" s="198">
        <f t="shared" ref="J265:J270" si="10">ROUND(I265*H265,2)</f>
        <v>0</v>
      </c>
      <c r="K265" s="194" t="s">
        <v>152</v>
      </c>
      <c r="L265" s="39"/>
      <c r="M265" s="199" t="s">
        <v>1</v>
      </c>
      <c r="N265" s="200" t="s">
        <v>46</v>
      </c>
      <c r="O265" s="73"/>
      <c r="P265" s="201">
        <f t="shared" ref="P265:P270" si="11">O265*H265</f>
        <v>0</v>
      </c>
      <c r="Q265" s="201">
        <v>0</v>
      </c>
      <c r="R265" s="201">
        <f t="shared" ref="R265:R270" si="12">Q265*H265</f>
        <v>0</v>
      </c>
      <c r="S265" s="201">
        <v>0</v>
      </c>
      <c r="T265" s="202">
        <f t="shared" ref="T265:T270" si="13"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3" t="s">
        <v>250</v>
      </c>
      <c r="AT265" s="203" t="s">
        <v>148</v>
      </c>
      <c r="AU265" s="203" t="s">
        <v>97</v>
      </c>
      <c r="AY265" s="18" t="s">
        <v>145</v>
      </c>
      <c r="BE265" s="109">
        <f t="shared" ref="BE265:BE270" si="14">IF(N265="základní",J265,0)</f>
        <v>0</v>
      </c>
      <c r="BF265" s="109">
        <f t="shared" ref="BF265:BF270" si="15">IF(N265="snížená",J265,0)</f>
        <v>0</v>
      </c>
      <c r="BG265" s="109">
        <f t="shared" ref="BG265:BG270" si="16">IF(N265="zákl. přenesená",J265,0)</f>
        <v>0</v>
      </c>
      <c r="BH265" s="109">
        <f t="shared" ref="BH265:BH270" si="17">IF(N265="sníž. přenesená",J265,0)</f>
        <v>0</v>
      </c>
      <c r="BI265" s="109">
        <f t="shared" ref="BI265:BI270" si="18">IF(N265="nulová",J265,0)</f>
        <v>0</v>
      </c>
      <c r="BJ265" s="18" t="s">
        <v>86</v>
      </c>
      <c r="BK265" s="109">
        <f t="shared" ref="BK265:BK270" si="19">ROUND(I265*H265,2)</f>
        <v>0</v>
      </c>
      <c r="BL265" s="18" t="s">
        <v>250</v>
      </c>
      <c r="BM265" s="203" t="s">
        <v>269</v>
      </c>
    </row>
    <row r="266" spans="1:65" s="2" customFormat="1" ht="16.5" customHeight="1">
      <c r="A266" s="36"/>
      <c r="B266" s="37"/>
      <c r="C266" s="192" t="s">
        <v>270</v>
      </c>
      <c r="D266" s="192" t="s">
        <v>148</v>
      </c>
      <c r="E266" s="193" t="s">
        <v>201</v>
      </c>
      <c r="F266" s="194" t="s">
        <v>202</v>
      </c>
      <c r="G266" s="195" t="s">
        <v>151</v>
      </c>
      <c r="H266" s="196">
        <v>0.25</v>
      </c>
      <c r="I266" s="197"/>
      <c r="J266" s="198">
        <f t="shared" si="10"/>
        <v>0</v>
      </c>
      <c r="K266" s="194" t="s">
        <v>152</v>
      </c>
      <c r="L266" s="39"/>
      <c r="M266" s="199" t="s">
        <v>1</v>
      </c>
      <c r="N266" s="200" t="s">
        <v>46</v>
      </c>
      <c r="O266" s="73"/>
      <c r="P266" s="201">
        <f t="shared" si="11"/>
        <v>0</v>
      </c>
      <c r="Q266" s="201">
        <v>2.9999999999999997E-4</v>
      </c>
      <c r="R266" s="201">
        <f t="shared" si="12"/>
        <v>7.4999999999999993E-5</v>
      </c>
      <c r="S266" s="201">
        <v>0</v>
      </c>
      <c r="T266" s="202">
        <f t="shared" si="1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3" t="s">
        <v>250</v>
      </c>
      <c r="AT266" s="203" t="s">
        <v>148</v>
      </c>
      <c r="AU266" s="203" t="s">
        <v>97</v>
      </c>
      <c r="AY266" s="18" t="s">
        <v>145</v>
      </c>
      <c r="BE266" s="109">
        <f t="shared" si="14"/>
        <v>0</v>
      </c>
      <c r="BF266" s="109">
        <f t="shared" si="15"/>
        <v>0</v>
      </c>
      <c r="BG266" s="109">
        <f t="shared" si="16"/>
        <v>0</v>
      </c>
      <c r="BH266" s="109">
        <f t="shared" si="17"/>
        <v>0</v>
      </c>
      <c r="BI266" s="109">
        <f t="shared" si="18"/>
        <v>0</v>
      </c>
      <c r="BJ266" s="18" t="s">
        <v>86</v>
      </c>
      <c r="BK266" s="109">
        <f t="shared" si="19"/>
        <v>0</v>
      </c>
      <c r="BL266" s="18" t="s">
        <v>250</v>
      </c>
      <c r="BM266" s="203" t="s">
        <v>271</v>
      </c>
    </row>
    <row r="267" spans="1:65" s="2" customFormat="1" ht="24">
      <c r="A267" s="36"/>
      <c r="B267" s="37"/>
      <c r="C267" s="192" t="s">
        <v>272</v>
      </c>
      <c r="D267" s="192" t="s">
        <v>148</v>
      </c>
      <c r="E267" s="193" t="s">
        <v>205</v>
      </c>
      <c r="F267" s="194" t="s">
        <v>206</v>
      </c>
      <c r="G267" s="195" t="s">
        <v>161</v>
      </c>
      <c r="H267" s="196">
        <v>1</v>
      </c>
      <c r="I267" s="197"/>
      <c r="J267" s="198">
        <f t="shared" si="10"/>
        <v>0</v>
      </c>
      <c r="K267" s="194" t="s">
        <v>152</v>
      </c>
      <c r="L267" s="39"/>
      <c r="M267" s="199" t="s">
        <v>1</v>
      </c>
      <c r="N267" s="200" t="s">
        <v>46</v>
      </c>
      <c r="O267" s="73"/>
      <c r="P267" s="201">
        <f t="shared" si="11"/>
        <v>0</v>
      </c>
      <c r="Q267" s="201">
        <v>1.09E-3</v>
      </c>
      <c r="R267" s="201">
        <f t="shared" si="12"/>
        <v>1.09E-3</v>
      </c>
      <c r="S267" s="201">
        <v>0</v>
      </c>
      <c r="T267" s="202">
        <f t="shared" si="1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3" t="s">
        <v>250</v>
      </c>
      <c r="AT267" s="203" t="s">
        <v>148</v>
      </c>
      <c r="AU267" s="203" t="s">
        <v>97</v>
      </c>
      <c r="AY267" s="18" t="s">
        <v>145</v>
      </c>
      <c r="BE267" s="109">
        <f t="shared" si="14"/>
        <v>0</v>
      </c>
      <c r="BF267" s="109">
        <f t="shared" si="15"/>
        <v>0</v>
      </c>
      <c r="BG267" s="109">
        <f t="shared" si="16"/>
        <v>0</v>
      </c>
      <c r="BH267" s="109">
        <f t="shared" si="17"/>
        <v>0</v>
      </c>
      <c r="BI267" s="109">
        <f t="shared" si="18"/>
        <v>0</v>
      </c>
      <c r="BJ267" s="18" t="s">
        <v>86</v>
      </c>
      <c r="BK267" s="109">
        <f t="shared" si="19"/>
        <v>0</v>
      </c>
      <c r="BL267" s="18" t="s">
        <v>250</v>
      </c>
      <c r="BM267" s="203" t="s">
        <v>273</v>
      </c>
    </row>
    <row r="268" spans="1:65" s="2" customFormat="1" ht="16.5" customHeight="1">
      <c r="A268" s="36"/>
      <c r="B268" s="37"/>
      <c r="C268" s="192" t="s">
        <v>274</v>
      </c>
      <c r="D268" s="192" t="s">
        <v>148</v>
      </c>
      <c r="E268" s="193" t="s">
        <v>209</v>
      </c>
      <c r="F268" s="194" t="s">
        <v>210</v>
      </c>
      <c r="G268" s="195" t="s">
        <v>151</v>
      </c>
      <c r="H268" s="196">
        <v>4.2</v>
      </c>
      <c r="I268" s="197"/>
      <c r="J268" s="198">
        <f t="shared" si="10"/>
        <v>0</v>
      </c>
      <c r="K268" s="194" t="s">
        <v>152</v>
      </c>
      <c r="L268" s="39"/>
      <c r="M268" s="199" t="s">
        <v>1</v>
      </c>
      <c r="N268" s="200" t="s">
        <v>46</v>
      </c>
      <c r="O268" s="73"/>
      <c r="P268" s="201">
        <f t="shared" si="11"/>
        <v>0</v>
      </c>
      <c r="Q268" s="201">
        <v>0</v>
      </c>
      <c r="R268" s="201">
        <f t="shared" si="12"/>
        <v>0</v>
      </c>
      <c r="S268" s="201">
        <v>8.1500000000000003E-2</v>
      </c>
      <c r="T268" s="202">
        <f t="shared" si="13"/>
        <v>0.34230000000000005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3" t="s">
        <v>250</v>
      </c>
      <c r="AT268" s="203" t="s">
        <v>148</v>
      </c>
      <c r="AU268" s="203" t="s">
        <v>97</v>
      </c>
      <c r="AY268" s="18" t="s">
        <v>145</v>
      </c>
      <c r="BE268" s="109">
        <f t="shared" si="14"/>
        <v>0</v>
      </c>
      <c r="BF268" s="109">
        <f t="shared" si="15"/>
        <v>0</v>
      </c>
      <c r="BG268" s="109">
        <f t="shared" si="16"/>
        <v>0</v>
      </c>
      <c r="BH268" s="109">
        <f t="shared" si="17"/>
        <v>0</v>
      </c>
      <c r="BI268" s="109">
        <f t="shared" si="18"/>
        <v>0</v>
      </c>
      <c r="BJ268" s="18" t="s">
        <v>86</v>
      </c>
      <c r="BK268" s="109">
        <f t="shared" si="19"/>
        <v>0</v>
      </c>
      <c r="BL268" s="18" t="s">
        <v>250</v>
      </c>
      <c r="BM268" s="203" t="s">
        <v>275</v>
      </c>
    </row>
    <row r="269" spans="1:65" s="2" customFormat="1" ht="21.75" customHeight="1">
      <c r="A269" s="36"/>
      <c r="B269" s="37"/>
      <c r="C269" s="192" t="s">
        <v>276</v>
      </c>
      <c r="D269" s="192" t="s">
        <v>148</v>
      </c>
      <c r="E269" s="193" t="s">
        <v>213</v>
      </c>
      <c r="F269" s="194" t="s">
        <v>214</v>
      </c>
      <c r="G269" s="195" t="s">
        <v>161</v>
      </c>
      <c r="H269" s="196">
        <v>5</v>
      </c>
      <c r="I269" s="197"/>
      <c r="J269" s="198">
        <f t="shared" si="10"/>
        <v>0</v>
      </c>
      <c r="K269" s="194" t="s">
        <v>152</v>
      </c>
      <c r="L269" s="39"/>
      <c r="M269" s="199" t="s">
        <v>1</v>
      </c>
      <c r="N269" s="200" t="s">
        <v>46</v>
      </c>
      <c r="O269" s="73"/>
      <c r="P269" s="201">
        <f t="shared" si="11"/>
        <v>0</v>
      </c>
      <c r="Q269" s="201">
        <v>2.4000000000000001E-4</v>
      </c>
      <c r="R269" s="201">
        <f t="shared" si="12"/>
        <v>1.2000000000000001E-3</v>
      </c>
      <c r="S269" s="201">
        <v>9.2000000000000003E-4</v>
      </c>
      <c r="T269" s="202">
        <f t="shared" si="13"/>
        <v>4.5999999999999999E-3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3" t="s">
        <v>250</v>
      </c>
      <c r="AT269" s="203" t="s">
        <v>148</v>
      </c>
      <c r="AU269" s="203" t="s">
        <v>97</v>
      </c>
      <c r="AY269" s="18" t="s">
        <v>145</v>
      </c>
      <c r="BE269" s="109">
        <f t="shared" si="14"/>
        <v>0</v>
      </c>
      <c r="BF269" s="109">
        <f t="shared" si="15"/>
        <v>0</v>
      </c>
      <c r="BG269" s="109">
        <f t="shared" si="16"/>
        <v>0</v>
      </c>
      <c r="BH269" s="109">
        <f t="shared" si="17"/>
        <v>0</v>
      </c>
      <c r="BI269" s="109">
        <f t="shared" si="18"/>
        <v>0</v>
      </c>
      <c r="BJ269" s="18" t="s">
        <v>86</v>
      </c>
      <c r="BK269" s="109">
        <f t="shared" si="19"/>
        <v>0</v>
      </c>
      <c r="BL269" s="18" t="s">
        <v>250</v>
      </c>
      <c r="BM269" s="203" t="s">
        <v>277</v>
      </c>
    </row>
    <row r="270" spans="1:65" s="2" customFormat="1" ht="16.5" customHeight="1">
      <c r="A270" s="36"/>
      <c r="B270" s="37"/>
      <c r="C270" s="215" t="s">
        <v>278</v>
      </c>
      <c r="D270" s="215" t="s">
        <v>216</v>
      </c>
      <c r="E270" s="216" t="s">
        <v>217</v>
      </c>
      <c r="F270" s="217" t="s">
        <v>218</v>
      </c>
      <c r="G270" s="218" t="s">
        <v>151</v>
      </c>
      <c r="H270" s="219">
        <v>0.27500000000000002</v>
      </c>
      <c r="I270" s="220"/>
      <c r="J270" s="221">
        <f t="shared" si="10"/>
        <v>0</v>
      </c>
      <c r="K270" s="217" t="s">
        <v>152</v>
      </c>
      <c r="L270" s="222"/>
      <c r="M270" s="223" t="s">
        <v>1</v>
      </c>
      <c r="N270" s="224" t="s">
        <v>46</v>
      </c>
      <c r="O270" s="73"/>
      <c r="P270" s="201">
        <f t="shared" si="11"/>
        <v>0</v>
      </c>
      <c r="Q270" s="201">
        <v>1.26E-2</v>
      </c>
      <c r="R270" s="201">
        <f t="shared" si="12"/>
        <v>3.4650000000000002E-3</v>
      </c>
      <c r="S270" s="201">
        <v>0</v>
      </c>
      <c r="T270" s="202">
        <f t="shared" si="13"/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3" t="s">
        <v>250</v>
      </c>
      <c r="AT270" s="203" t="s">
        <v>216</v>
      </c>
      <c r="AU270" s="203" t="s">
        <v>97</v>
      </c>
      <c r="AY270" s="18" t="s">
        <v>145</v>
      </c>
      <c r="BE270" s="109">
        <f t="shared" si="14"/>
        <v>0</v>
      </c>
      <c r="BF270" s="109">
        <f t="shared" si="15"/>
        <v>0</v>
      </c>
      <c r="BG270" s="109">
        <f t="shared" si="16"/>
        <v>0</v>
      </c>
      <c r="BH270" s="109">
        <f t="shared" si="17"/>
        <v>0</v>
      </c>
      <c r="BI270" s="109">
        <f t="shared" si="18"/>
        <v>0</v>
      </c>
      <c r="BJ270" s="18" t="s">
        <v>86</v>
      </c>
      <c r="BK270" s="109">
        <f t="shared" si="19"/>
        <v>0</v>
      </c>
      <c r="BL270" s="18" t="s">
        <v>250</v>
      </c>
      <c r="BM270" s="203" t="s">
        <v>279</v>
      </c>
    </row>
    <row r="271" spans="1:65" s="13" customFormat="1" ht="11.25">
      <c r="B271" s="204"/>
      <c r="C271" s="205"/>
      <c r="D271" s="206" t="s">
        <v>188</v>
      </c>
      <c r="E271" s="205"/>
      <c r="F271" s="207" t="s">
        <v>221</v>
      </c>
      <c r="G271" s="205"/>
      <c r="H271" s="208">
        <v>0.27500000000000002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188</v>
      </c>
      <c r="AU271" s="214" t="s">
        <v>97</v>
      </c>
      <c r="AV271" s="13" t="s">
        <v>97</v>
      </c>
      <c r="AW271" s="13" t="s">
        <v>4</v>
      </c>
      <c r="AX271" s="13" t="s">
        <v>86</v>
      </c>
      <c r="AY271" s="214" t="s">
        <v>145</v>
      </c>
    </row>
    <row r="272" spans="1:65" s="2" customFormat="1" ht="24">
      <c r="A272" s="36"/>
      <c r="B272" s="37"/>
      <c r="C272" s="192" t="s">
        <v>280</v>
      </c>
      <c r="D272" s="192" t="s">
        <v>148</v>
      </c>
      <c r="E272" s="193" t="s">
        <v>222</v>
      </c>
      <c r="F272" s="194" t="s">
        <v>223</v>
      </c>
      <c r="G272" s="195" t="s">
        <v>173</v>
      </c>
      <c r="H272" s="196">
        <v>6.0000000000000001E-3</v>
      </c>
      <c r="I272" s="197"/>
      <c r="J272" s="198">
        <f>ROUND(I272*H272,2)</f>
        <v>0</v>
      </c>
      <c r="K272" s="194" t="s">
        <v>152</v>
      </c>
      <c r="L272" s="39"/>
      <c r="M272" s="199" t="s">
        <v>1</v>
      </c>
      <c r="N272" s="200" t="s">
        <v>46</v>
      </c>
      <c r="O272" s="73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3" t="s">
        <v>198</v>
      </c>
      <c r="AT272" s="203" t="s">
        <v>148</v>
      </c>
      <c r="AU272" s="203" t="s">
        <v>97</v>
      </c>
      <c r="AY272" s="18" t="s">
        <v>145</v>
      </c>
      <c r="BE272" s="109">
        <f>IF(N272="základní",J272,0)</f>
        <v>0</v>
      </c>
      <c r="BF272" s="109">
        <f>IF(N272="snížená",J272,0)</f>
        <v>0</v>
      </c>
      <c r="BG272" s="109">
        <f>IF(N272="zákl. přenesená",J272,0)</f>
        <v>0</v>
      </c>
      <c r="BH272" s="109">
        <f>IF(N272="sníž. přenesená",J272,0)</f>
        <v>0</v>
      </c>
      <c r="BI272" s="109">
        <f>IF(N272="nulová",J272,0)</f>
        <v>0</v>
      </c>
      <c r="BJ272" s="18" t="s">
        <v>86</v>
      </c>
      <c r="BK272" s="109">
        <f>ROUND(I272*H272,2)</f>
        <v>0</v>
      </c>
      <c r="BL272" s="18" t="s">
        <v>198</v>
      </c>
      <c r="BM272" s="203" t="s">
        <v>281</v>
      </c>
    </row>
    <row r="273" spans="1:65" s="12" customFormat="1" ht="25.9" customHeight="1">
      <c r="B273" s="176"/>
      <c r="C273" s="177"/>
      <c r="D273" s="178" t="s">
        <v>80</v>
      </c>
      <c r="E273" s="179" t="s">
        <v>282</v>
      </c>
      <c r="F273" s="179" t="s">
        <v>283</v>
      </c>
      <c r="G273" s="177"/>
      <c r="H273" s="177"/>
      <c r="I273" s="180"/>
      <c r="J273" s="181">
        <f>BK273</f>
        <v>0</v>
      </c>
      <c r="K273" s="177"/>
      <c r="L273" s="182"/>
      <c r="M273" s="183"/>
      <c r="N273" s="184"/>
      <c r="O273" s="184"/>
      <c r="P273" s="185">
        <f>P274+P276</f>
        <v>0</v>
      </c>
      <c r="Q273" s="184"/>
      <c r="R273" s="185">
        <f>R274+R276</f>
        <v>6.4692E-2</v>
      </c>
      <c r="S273" s="184"/>
      <c r="T273" s="186">
        <f>T274+T276</f>
        <v>0</v>
      </c>
      <c r="AR273" s="187" t="s">
        <v>153</v>
      </c>
      <c r="AT273" s="188" t="s">
        <v>80</v>
      </c>
      <c r="AU273" s="188" t="s">
        <v>81</v>
      </c>
      <c r="AY273" s="187" t="s">
        <v>145</v>
      </c>
      <c r="BK273" s="189">
        <f>BK274+BK276</f>
        <v>0</v>
      </c>
    </row>
    <row r="274" spans="1:65" s="12" customFormat="1" ht="22.9" customHeight="1">
      <c r="B274" s="176"/>
      <c r="C274" s="177"/>
      <c r="D274" s="178" t="s">
        <v>80</v>
      </c>
      <c r="E274" s="190" t="s">
        <v>163</v>
      </c>
      <c r="F274" s="190" t="s">
        <v>164</v>
      </c>
      <c r="G274" s="177"/>
      <c r="H274" s="177"/>
      <c r="I274" s="180"/>
      <c r="J274" s="191">
        <f>BK274</f>
        <v>0</v>
      </c>
      <c r="K274" s="177"/>
      <c r="L274" s="182"/>
      <c r="M274" s="183"/>
      <c r="N274" s="184"/>
      <c r="O274" s="184"/>
      <c r="P274" s="185">
        <f>P275</f>
        <v>0</v>
      </c>
      <c r="Q274" s="184"/>
      <c r="R274" s="185">
        <f>R275</f>
        <v>0</v>
      </c>
      <c r="S274" s="184"/>
      <c r="T274" s="186">
        <f>T275</f>
        <v>0</v>
      </c>
      <c r="AR274" s="187" t="s">
        <v>86</v>
      </c>
      <c r="AT274" s="188" t="s">
        <v>80</v>
      </c>
      <c r="AU274" s="188" t="s">
        <v>86</v>
      </c>
      <c r="AY274" s="187" t="s">
        <v>145</v>
      </c>
      <c r="BK274" s="189">
        <f>BK275</f>
        <v>0</v>
      </c>
    </row>
    <row r="275" spans="1:65" s="2" customFormat="1" ht="16.5" customHeight="1">
      <c r="A275" s="36"/>
      <c r="B275" s="37"/>
      <c r="C275" s="192" t="s">
        <v>284</v>
      </c>
      <c r="D275" s="192" t="s">
        <v>148</v>
      </c>
      <c r="E275" s="193" t="s">
        <v>165</v>
      </c>
      <c r="F275" s="194" t="s">
        <v>166</v>
      </c>
      <c r="G275" s="195" t="s">
        <v>151</v>
      </c>
      <c r="H275" s="196">
        <v>2.7</v>
      </c>
      <c r="I275" s="197"/>
      <c r="J275" s="198">
        <f>ROUND(I275*H275,2)</f>
        <v>0</v>
      </c>
      <c r="K275" s="194" t="s">
        <v>1</v>
      </c>
      <c r="L275" s="39"/>
      <c r="M275" s="199" t="s">
        <v>1</v>
      </c>
      <c r="N275" s="200" t="s">
        <v>46</v>
      </c>
      <c r="O275" s="73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3" t="s">
        <v>250</v>
      </c>
      <c r="AT275" s="203" t="s">
        <v>148</v>
      </c>
      <c r="AU275" s="203" t="s">
        <v>97</v>
      </c>
      <c r="AY275" s="18" t="s">
        <v>145</v>
      </c>
      <c r="BE275" s="109">
        <f>IF(N275="základní",J275,0)</f>
        <v>0</v>
      </c>
      <c r="BF275" s="109">
        <f>IF(N275="snížená",J275,0)</f>
        <v>0</v>
      </c>
      <c r="BG275" s="109">
        <f>IF(N275="zákl. přenesená",J275,0)</f>
        <v>0</v>
      </c>
      <c r="BH275" s="109">
        <f>IF(N275="sníž. přenesená",J275,0)</f>
        <v>0</v>
      </c>
      <c r="BI275" s="109">
        <f>IF(N275="nulová",J275,0)</f>
        <v>0</v>
      </c>
      <c r="BJ275" s="18" t="s">
        <v>86</v>
      </c>
      <c r="BK275" s="109">
        <f>ROUND(I275*H275,2)</f>
        <v>0</v>
      </c>
      <c r="BL275" s="18" t="s">
        <v>250</v>
      </c>
      <c r="BM275" s="203" t="s">
        <v>285</v>
      </c>
    </row>
    <row r="276" spans="1:65" s="12" customFormat="1" ht="22.9" customHeight="1">
      <c r="B276" s="176"/>
      <c r="C276" s="177"/>
      <c r="D276" s="178" t="s">
        <v>80</v>
      </c>
      <c r="E276" s="190" t="s">
        <v>193</v>
      </c>
      <c r="F276" s="190" t="s">
        <v>194</v>
      </c>
      <c r="G276" s="177"/>
      <c r="H276" s="177"/>
      <c r="I276" s="180"/>
      <c r="J276" s="191">
        <f>BK276</f>
        <v>0</v>
      </c>
      <c r="K276" s="177"/>
      <c r="L276" s="182"/>
      <c r="M276" s="183"/>
      <c r="N276" s="184"/>
      <c r="O276" s="184"/>
      <c r="P276" s="185">
        <f>SUM(P277:P283)</f>
        <v>0</v>
      </c>
      <c r="Q276" s="184"/>
      <c r="R276" s="185">
        <f>SUM(R277:R283)</f>
        <v>6.4692E-2</v>
      </c>
      <c r="S276" s="184"/>
      <c r="T276" s="186">
        <f>SUM(T277:T283)</f>
        <v>0</v>
      </c>
      <c r="AR276" s="187" t="s">
        <v>97</v>
      </c>
      <c r="AT276" s="188" t="s">
        <v>80</v>
      </c>
      <c r="AU276" s="188" t="s">
        <v>86</v>
      </c>
      <c r="AY276" s="187" t="s">
        <v>145</v>
      </c>
      <c r="BK276" s="189">
        <f>SUM(BK277:BK283)</f>
        <v>0</v>
      </c>
    </row>
    <row r="277" spans="1:65" s="2" customFormat="1" ht="16.5" customHeight="1">
      <c r="A277" s="36"/>
      <c r="B277" s="37"/>
      <c r="C277" s="192" t="s">
        <v>286</v>
      </c>
      <c r="D277" s="192" t="s">
        <v>148</v>
      </c>
      <c r="E277" s="193" t="s">
        <v>196</v>
      </c>
      <c r="F277" s="194" t="s">
        <v>197</v>
      </c>
      <c r="G277" s="195" t="s">
        <v>151</v>
      </c>
      <c r="H277" s="196">
        <v>2.7</v>
      </c>
      <c r="I277" s="197"/>
      <c r="J277" s="198">
        <f>ROUND(I277*H277,2)</f>
        <v>0</v>
      </c>
      <c r="K277" s="194" t="s">
        <v>152</v>
      </c>
      <c r="L277" s="39"/>
      <c r="M277" s="199" t="s">
        <v>1</v>
      </c>
      <c r="N277" s="200" t="s">
        <v>46</v>
      </c>
      <c r="O277" s="73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3" t="s">
        <v>250</v>
      </c>
      <c r="AT277" s="203" t="s">
        <v>148</v>
      </c>
      <c r="AU277" s="203" t="s">
        <v>97</v>
      </c>
      <c r="AY277" s="18" t="s">
        <v>145</v>
      </c>
      <c r="BE277" s="109">
        <f>IF(N277="základní",J277,0)</f>
        <v>0</v>
      </c>
      <c r="BF277" s="109">
        <f>IF(N277="snížená",J277,0)</f>
        <v>0</v>
      </c>
      <c r="BG277" s="109">
        <f>IF(N277="zákl. přenesená",J277,0)</f>
        <v>0</v>
      </c>
      <c r="BH277" s="109">
        <f>IF(N277="sníž. přenesená",J277,0)</f>
        <v>0</v>
      </c>
      <c r="BI277" s="109">
        <f>IF(N277="nulová",J277,0)</f>
        <v>0</v>
      </c>
      <c r="BJ277" s="18" t="s">
        <v>86</v>
      </c>
      <c r="BK277" s="109">
        <f>ROUND(I277*H277,2)</f>
        <v>0</v>
      </c>
      <c r="BL277" s="18" t="s">
        <v>250</v>
      </c>
      <c r="BM277" s="203" t="s">
        <v>287</v>
      </c>
    </row>
    <row r="278" spans="1:65" s="2" customFormat="1" ht="16.5" customHeight="1">
      <c r="A278" s="36"/>
      <c r="B278" s="37"/>
      <c r="C278" s="192" t="s">
        <v>288</v>
      </c>
      <c r="D278" s="192" t="s">
        <v>148</v>
      </c>
      <c r="E278" s="193" t="s">
        <v>201</v>
      </c>
      <c r="F278" s="194" t="s">
        <v>202</v>
      </c>
      <c r="G278" s="195" t="s">
        <v>151</v>
      </c>
      <c r="H278" s="196">
        <v>2.7</v>
      </c>
      <c r="I278" s="197"/>
      <c r="J278" s="198">
        <f>ROUND(I278*H278,2)</f>
        <v>0</v>
      </c>
      <c r="K278" s="194" t="s">
        <v>152</v>
      </c>
      <c r="L278" s="39"/>
      <c r="M278" s="199" t="s">
        <v>1</v>
      </c>
      <c r="N278" s="200" t="s">
        <v>46</v>
      </c>
      <c r="O278" s="73"/>
      <c r="P278" s="201">
        <f>O278*H278</f>
        <v>0</v>
      </c>
      <c r="Q278" s="201">
        <v>2.9999999999999997E-4</v>
      </c>
      <c r="R278" s="201">
        <f>Q278*H278</f>
        <v>8.0999999999999996E-4</v>
      </c>
      <c r="S278" s="201">
        <v>0</v>
      </c>
      <c r="T278" s="202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3" t="s">
        <v>250</v>
      </c>
      <c r="AT278" s="203" t="s">
        <v>148</v>
      </c>
      <c r="AU278" s="203" t="s">
        <v>97</v>
      </c>
      <c r="AY278" s="18" t="s">
        <v>145</v>
      </c>
      <c r="BE278" s="109">
        <f>IF(N278="základní",J278,0)</f>
        <v>0</v>
      </c>
      <c r="BF278" s="109">
        <f>IF(N278="snížená",J278,0)</f>
        <v>0</v>
      </c>
      <c r="BG278" s="109">
        <f>IF(N278="zákl. přenesená",J278,0)</f>
        <v>0</v>
      </c>
      <c r="BH278" s="109">
        <f>IF(N278="sníž. přenesená",J278,0)</f>
        <v>0</v>
      </c>
      <c r="BI278" s="109">
        <f>IF(N278="nulová",J278,0)</f>
        <v>0</v>
      </c>
      <c r="BJ278" s="18" t="s">
        <v>86</v>
      </c>
      <c r="BK278" s="109">
        <f>ROUND(I278*H278,2)</f>
        <v>0</v>
      </c>
      <c r="BL278" s="18" t="s">
        <v>250</v>
      </c>
      <c r="BM278" s="203" t="s">
        <v>289</v>
      </c>
    </row>
    <row r="279" spans="1:65" s="2" customFormat="1" ht="21.75" customHeight="1">
      <c r="A279" s="36"/>
      <c r="B279" s="37"/>
      <c r="C279" s="192" t="s">
        <v>290</v>
      </c>
      <c r="D279" s="192" t="s">
        <v>148</v>
      </c>
      <c r="E279" s="193" t="s">
        <v>291</v>
      </c>
      <c r="F279" s="194" t="s">
        <v>292</v>
      </c>
      <c r="G279" s="195" t="s">
        <v>151</v>
      </c>
      <c r="H279" s="196">
        <v>2.7</v>
      </c>
      <c r="I279" s="197"/>
      <c r="J279" s="198">
        <f>ROUND(I279*H279,2)</f>
        <v>0</v>
      </c>
      <c r="K279" s="194" t="s">
        <v>152</v>
      </c>
      <c r="L279" s="39"/>
      <c r="M279" s="199" t="s">
        <v>1</v>
      </c>
      <c r="N279" s="200" t="s">
        <v>46</v>
      </c>
      <c r="O279" s="73"/>
      <c r="P279" s="201">
        <f>O279*H279</f>
        <v>0</v>
      </c>
      <c r="Q279" s="201">
        <v>4.4999999999999997E-3</v>
      </c>
      <c r="R279" s="201">
        <f>Q279*H279</f>
        <v>1.2149999999999999E-2</v>
      </c>
      <c r="S279" s="201">
        <v>0</v>
      </c>
      <c r="T279" s="20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3" t="s">
        <v>198</v>
      </c>
      <c r="AT279" s="203" t="s">
        <v>148</v>
      </c>
      <c r="AU279" s="203" t="s">
        <v>97</v>
      </c>
      <c r="AY279" s="18" t="s">
        <v>145</v>
      </c>
      <c r="BE279" s="109">
        <f>IF(N279="základní",J279,0)</f>
        <v>0</v>
      </c>
      <c r="BF279" s="109">
        <f>IF(N279="snížená",J279,0)</f>
        <v>0</v>
      </c>
      <c r="BG279" s="109">
        <f>IF(N279="zákl. přenesená",J279,0)</f>
        <v>0</v>
      </c>
      <c r="BH279" s="109">
        <f>IF(N279="sníž. přenesená",J279,0)</f>
        <v>0</v>
      </c>
      <c r="BI279" s="109">
        <f>IF(N279="nulová",J279,0)</f>
        <v>0</v>
      </c>
      <c r="BJ279" s="18" t="s">
        <v>86</v>
      </c>
      <c r="BK279" s="109">
        <f>ROUND(I279*H279,2)</f>
        <v>0</v>
      </c>
      <c r="BL279" s="18" t="s">
        <v>198</v>
      </c>
      <c r="BM279" s="203" t="s">
        <v>293</v>
      </c>
    </row>
    <row r="280" spans="1:65" s="2" customFormat="1" ht="24">
      <c r="A280" s="36"/>
      <c r="B280" s="37"/>
      <c r="C280" s="192" t="s">
        <v>294</v>
      </c>
      <c r="D280" s="192" t="s">
        <v>148</v>
      </c>
      <c r="E280" s="193" t="s">
        <v>295</v>
      </c>
      <c r="F280" s="194" t="s">
        <v>296</v>
      </c>
      <c r="G280" s="195" t="s">
        <v>151</v>
      </c>
      <c r="H280" s="196">
        <v>2.7</v>
      </c>
      <c r="I280" s="197"/>
      <c r="J280" s="198">
        <f>ROUND(I280*H280,2)</f>
        <v>0</v>
      </c>
      <c r="K280" s="194" t="s">
        <v>152</v>
      </c>
      <c r="L280" s="39"/>
      <c r="M280" s="199" t="s">
        <v>1</v>
      </c>
      <c r="N280" s="200" t="s">
        <v>46</v>
      </c>
      <c r="O280" s="73"/>
      <c r="P280" s="201">
        <f>O280*H280</f>
        <v>0</v>
      </c>
      <c r="Q280" s="201">
        <v>5.3E-3</v>
      </c>
      <c r="R280" s="201">
        <f>Q280*H280</f>
        <v>1.4310000000000002E-2</v>
      </c>
      <c r="S280" s="201">
        <v>0</v>
      </c>
      <c r="T280" s="202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3" t="s">
        <v>198</v>
      </c>
      <c r="AT280" s="203" t="s">
        <v>148</v>
      </c>
      <c r="AU280" s="203" t="s">
        <v>97</v>
      </c>
      <c r="AY280" s="18" t="s">
        <v>145</v>
      </c>
      <c r="BE280" s="109">
        <f>IF(N280="základní",J280,0)</f>
        <v>0</v>
      </c>
      <c r="BF280" s="109">
        <f>IF(N280="snížená",J280,0)</f>
        <v>0</v>
      </c>
      <c r="BG280" s="109">
        <f>IF(N280="zákl. přenesená",J280,0)</f>
        <v>0</v>
      </c>
      <c r="BH280" s="109">
        <f>IF(N280="sníž. přenesená",J280,0)</f>
        <v>0</v>
      </c>
      <c r="BI280" s="109">
        <f>IF(N280="nulová",J280,0)</f>
        <v>0</v>
      </c>
      <c r="BJ280" s="18" t="s">
        <v>86</v>
      </c>
      <c r="BK280" s="109">
        <f>ROUND(I280*H280,2)</f>
        <v>0</v>
      </c>
      <c r="BL280" s="18" t="s">
        <v>198</v>
      </c>
      <c r="BM280" s="203" t="s">
        <v>297</v>
      </c>
    </row>
    <row r="281" spans="1:65" s="2" customFormat="1" ht="16.5" customHeight="1">
      <c r="A281" s="36"/>
      <c r="B281" s="37"/>
      <c r="C281" s="215" t="s">
        <v>298</v>
      </c>
      <c r="D281" s="215" t="s">
        <v>216</v>
      </c>
      <c r="E281" s="216" t="s">
        <v>217</v>
      </c>
      <c r="F281" s="217" t="s">
        <v>218</v>
      </c>
      <c r="G281" s="218" t="s">
        <v>151</v>
      </c>
      <c r="H281" s="219">
        <v>2.97</v>
      </c>
      <c r="I281" s="220"/>
      <c r="J281" s="221">
        <f>ROUND(I281*H281,2)</f>
        <v>0</v>
      </c>
      <c r="K281" s="217" t="s">
        <v>152</v>
      </c>
      <c r="L281" s="222"/>
      <c r="M281" s="223" t="s">
        <v>1</v>
      </c>
      <c r="N281" s="224" t="s">
        <v>46</v>
      </c>
      <c r="O281" s="73"/>
      <c r="P281" s="201">
        <f>O281*H281</f>
        <v>0</v>
      </c>
      <c r="Q281" s="201">
        <v>1.26E-2</v>
      </c>
      <c r="R281" s="201">
        <f>Q281*H281</f>
        <v>3.7422000000000004E-2</v>
      </c>
      <c r="S281" s="201">
        <v>0</v>
      </c>
      <c r="T281" s="20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3" t="s">
        <v>250</v>
      </c>
      <c r="AT281" s="203" t="s">
        <v>216</v>
      </c>
      <c r="AU281" s="203" t="s">
        <v>97</v>
      </c>
      <c r="AY281" s="18" t="s">
        <v>145</v>
      </c>
      <c r="BE281" s="109">
        <f>IF(N281="základní",J281,0)</f>
        <v>0</v>
      </c>
      <c r="BF281" s="109">
        <f>IF(N281="snížená",J281,0)</f>
        <v>0</v>
      </c>
      <c r="BG281" s="109">
        <f>IF(N281="zákl. přenesená",J281,0)</f>
        <v>0</v>
      </c>
      <c r="BH281" s="109">
        <f>IF(N281="sníž. přenesená",J281,0)</f>
        <v>0</v>
      </c>
      <c r="BI281" s="109">
        <f>IF(N281="nulová",J281,0)</f>
        <v>0</v>
      </c>
      <c r="BJ281" s="18" t="s">
        <v>86</v>
      </c>
      <c r="BK281" s="109">
        <f>ROUND(I281*H281,2)</f>
        <v>0</v>
      </c>
      <c r="BL281" s="18" t="s">
        <v>250</v>
      </c>
      <c r="BM281" s="203" t="s">
        <v>299</v>
      </c>
    </row>
    <row r="282" spans="1:65" s="13" customFormat="1" ht="11.25">
      <c r="B282" s="204"/>
      <c r="C282" s="205"/>
      <c r="D282" s="206" t="s">
        <v>188</v>
      </c>
      <c r="E282" s="205"/>
      <c r="F282" s="207" t="s">
        <v>300</v>
      </c>
      <c r="G282" s="205"/>
      <c r="H282" s="208">
        <v>2.97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188</v>
      </c>
      <c r="AU282" s="214" t="s">
        <v>97</v>
      </c>
      <c r="AV282" s="13" t="s">
        <v>97</v>
      </c>
      <c r="AW282" s="13" t="s">
        <v>4</v>
      </c>
      <c r="AX282" s="13" t="s">
        <v>86</v>
      </c>
      <c r="AY282" s="214" t="s">
        <v>145</v>
      </c>
    </row>
    <row r="283" spans="1:65" s="2" customFormat="1" ht="24">
      <c r="A283" s="36"/>
      <c r="B283" s="37"/>
      <c r="C283" s="192" t="s">
        <v>301</v>
      </c>
      <c r="D283" s="192" t="s">
        <v>148</v>
      </c>
      <c r="E283" s="193" t="s">
        <v>222</v>
      </c>
      <c r="F283" s="194" t="s">
        <v>223</v>
      </c>
      <c r="G283" s="195" t="s">
        <v>173</v>
      </c>
      <c r="H283" s="196">
        <v>6.5000000000000002E-2</v>
      </c>
      <c r="I283" s="197"/>
      <c r="J283" s="198">
        <f>ROUND(I283*H283,2)</f>
        <v>0</v>
      </c>
      <c r="K283" s="194" t="s">
        <v>152</v>
      </c>
      <c r="L283" s="39"/>
      <c r="M283" s="199" t="s">
        <v>1</v>
      </c>
      <c r="N283" s="200" t="s">
        <v>46</v>
      </c>
      <c r="O283" s="73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3" t="s">
        <v>250</v>
      </c>
      <c r="AT283" s="203" t="s">
        <v>148</v>
      </c>
      <c r="AU283" s="203" t="s">
        <v>97</v>
      </c>
      <c r="AY283" s="18" t="s">
        <v>145</v>
      </c>
      <c r="BE283" s="109">
        <f>IF(N283="základní",J283,0)</f>
        <v>0</v>
      </c>
      <c r="BF283" s="109">
        <f>IF(N283="snížená",J283,0)</f>
        <v>0</v>
      </c>
      <c r="BG283" s="109">
        <f>IF(N283="zákl. přenesená",J283,0)</f>
        <v>0</v>
      </c>
      <c r="BH283" s="109">
        <f>IF(N283="sníž. přenesená",J283,0)</f>
        <v>0</v>
      </c>
      <c r="BI283" s="109">
        <f>IF(N283="nulová",J283,0)</f>
        <v>0</v>
      </c>
      <c r="BJ283" s="18" t="s">
        <v>86</v>
      </c>
      <c r="BK283" s="109">
        <f>ROUND(I283*H283,2)</f>
        <v>0</v>
      </c>
      <c r="BL283" s="18" t="s">
        <v>250</v>
      </c>
      <c r="BM283" s="203" t="s">
        <v>302</v>
      </c>
    </row>
    <row r="284" spans="1:65" s="12" customFormat="1" ht="25.9" customHeight="1">
      <c r="B284" s="176"/>
      <c r="C284" s="177"/>
      <c r="D284" s="178" t="s">
        <v>80</v>
      </c>
      <c r="E284" s="179" t="s">
        <v>303</v>
      </c>
      <c r="F284" s="179" t="s">
        <v>304</v>
      </c>
      <c r="G284" s="177"/>
      <c r="H284" s="177"/>
      <c r="I284" s="180"/>
      <c r="J284" s="181">
        <f>BK284</f>
        <v>0</v>
      </c>
      <c r="K284" s="177"/>
      <c r="L284" s="182"/>
      <c r="M284" s="183"/>
      <c r="N284" s="184"/>
      <c r="O284" s="184"/>
      <c r="P284" s="185">
        <f>P285+P289+P291+P293+P300</f>
        <v>0</v>
      </c>
      <c r="Q284" s="184"/>
      <c r="R284" s="185">
        <f>R285+R289+R291+R293+R300</f>
        <v>0.53636600000000001</v>
      </c>
      <c r="S284" s="184"/>
      <c r="T284" s="186">
        <f>T285+T289+T291+T293+T300</f>
        <v>0.59524999999999995</v>
      </c>
      <c r="AR284" s="187" t="s">
        <v>153</v>
      </c>
      <c r="AT284" s="188" t="s">
        <v>80</v>
      </c>
      <c r="AU284" s="188" t="s">
        <v>81</v>
      </c>
      <c r="AY284" s="187" t="s">
        <v>145</v>
      </c>
      <c r="BK284" s="189">
        <f>BK285+BK289+BK291+BK293+BK300</f>
        <v>0</v>
      </c>
    </row>
    <row r="285" spans="1:65" s="12" customFormat="1" ht="22.9" customHeight="1">
      <c r="B285" s="176"/>
      <c r="C285" s="177"/>
      <c r="D285" s="178" t="s">
        <v>80</v>
      </c>
      <c r="E285" s="190" t="s">
        <v>146</v>
      </c>
      <c r="F285" s="190" t="s">
        <v>147</v>
      </c>
      <c r="G285" s="177"/>
      <c r="H285" s="177"/>
      <c r="I285" s="180"/>
      <c r="J285" s="191">
        <f>BK285</f>
        <v>0</v>
      </c>
      <c r="K285" s="177"/>
      <c r="L285" s="182"/>
      <c r="M285" s="183"/>
      <c r="N285" s="184"/>
      <c r="O285" s="184"/>
      <c r="P285" s="185">
        <f>SUM(P286:P288)</f>
        <v>0</v>
      </c>
      <c r="Q285" s="184"/>
      <c r="R285" s="185">
        <f>SUM(R286:R288)</f>
        <v>0.53636600000000001</v>
      </c>
      <c r="S285" s="184"/>
      <c r="T285" s="186">
        <f>SUM(T286:T288)</f>
        <v>0</v>
      </c>
      <c r="AR285" s="187" t="s">
        <v>86</v>
      </c>
      <c r="AT285" s="188" t="s">
        <v>80</v>
      </c>
      <c r="AU285" s="188" t="s">
        <v>86</v>
      </c>
      <c r="AY285" s="187" t="s">
        <v>145</v>
      </c>
      <c r="BK285" s="189">
        <f>SUM(BK286:BK288)</f>
        <v>0</v>
      </c>
    </row>
    <row r="286" spans="1:65" s="2" customFormat="1" ht="21.75" customHeight="1">
      <c r="A286" s="36"/>
      <c r="B286" s="37"/>
      <c r="C286" s="192" t="s">
        <v>305</v>
      </c>
      <c r="D286" s="192" t="s">
        <v>148</v>
      </c>
      <c r="E286" s="193" t="s">
        <v>149</v>
      </c>
      <c r="F286" s="194" t="s">
        <v>150</v>
      </c>
      <c r="G286" s="195" t="s">
        <v>151</v>
      </c>
      <c r="H286" s="196">
        <v>23.3</v>
      </c>
      <c r="I286" s="197"/>
      <c r="J286" s="198">
        <f>ROUND(I286*H286,2)</f>
        <v>0</v>
      </c>
      <c r="K286" s="194" t="s">
        <v>152</v>
      </c>
      <c r="L286" s="39"/>
      <c r="M286" s="199" t="s">
        <v>1</v>
      </c>
      <c r="N286" s="200" t="s">
        <v>46</v>
      </c>
      <c r="O286" s="73"/>
      <c r="P286" s="201">
        <f>O286*H286</f>
        <v>0</v>
      </c>
      <c r="Q286" s="201">
        <v>2.5999999999999998E-4</v>
      </c>
      <c r="R286" s="201">
        <f>Q286*H286</f>
        <v>6.058E-3</v>
      </c>
      <c r="S286" s="201">
        <v>0</v>
      </c>
      <c r="T286" s="202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3" t="s">
        <v>250</v>
      </c>
      <c r="AT286" s="203" t="s">
        <v>148</v>
      </c>
      <c r="AU286" s="203" t="s">
        <v>97</v>
      </c>
      <c r="AY286" s="18" t="s">
        <v>145</v>
      </c>
      <c r="BE286" s="109">
        <f>IF(N286="základní",J286,0)</f>
        <v>0</v>
      </c>
      <c r="BF286" s="109">
        <f>IF(N286="snížená",J286,0)</f>
        <v>0</v>
      </c>
      <c r="BG286" s="109">
        <f>IF(N286="zákl. přenesená",J286,0)</f>
        <v>0</v>
      </c>
      <c r="BH286" s="109">
        <f>IF(N286="sníž. přenesená",J286,0)</f>
        <v>0</v>
      </c>
      <c r="BI286" s="109">
        <f>IF(N286="nulová",J286,0)</f>
        <v>0</v>
      </c>
      <c r="BJ286" s="18" t="s">
        <v>86</v>
      </c>
      <c r="BK286" s="109">
        <f>ROUND(I286*H286,2)</f>
        <v>0</v>
      </c>
      <c r="BL286" s="18" t="s">
        <v>250</v>
      </c>
      <c r="BM286" s="203" t="s">
        <v>306</v>
      </c>
    </row>
    <row r="287" spans="1:65" s="2" customFormat="1" ht="24">
      <c r="A287" s="36"/>
      <c r="B287" s="37"/>
      <c r="C287" s="192" t="s">
        <v>307</v>
      </c>
      <c r="D287" s="192" t="s">
        <v>148</v>
      </c>
      <c r="E287" s="193" t="s">
        <v>155</v>
      </c>
      <c r="F287" s="194" t="s">
        <v>156</v>
      </c>
      <c r="G287" s="195" t="s">
        <v>151</v>
      </c>
      <c r="H287" s="196">
        <v>23.3</v>
      </c>
      <c r="I287" s="197"/>
      <c r="J287" s="198">
        <f>ROUND(I287*H287,2)</f>
        <v>0</v>
      </c>
      <c r="K287" s="194" t="s">
        <v>152</v>
      </c>
      <c r="L287" s="39"/>
      <c r="M287" s="199" t="s">
        <v>1</v>
      </c>
      <c r="N287" s="200" t="s">
        <v>46</v>
      </c>
      <c r="O287" s="73"/>
      <c r="P287" s="201">
        <f>O287*H287</f>
        <v>0</v>
      </c>
      <c r="Q287" s="201">
        <v>4.3800000000000002E-3</v>
      </c>
      <c r="R287" s="201">
        <f>Q287*H287</f>
        <v>0.10205400000000001</v>
      </c>
      <c r="S287" s="201">
        <v>0</v>
      </c>
      <c r="T287" s="20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3" t="s">
        <v>250</v>
      </c>
      <c r="AT287" s="203" t="s">
        <v>148</v>
      </c>
      <c r="AU287" s="203" t="s">
        <v>97</v>
      </c>
      <c r="AY287" s="18" t="s">
        <v>145</v>
      </c>
      <c r="BE287" s="109">
        <f>IF(N287="základní",J287,0)</f>
        <v>0</v>
      </c>
      <c r="BF287" s="109">
        <f>IF(N287="snížená",J287,0)</f>
        <v>0</v>
      </c>
      <c r="BG287" s="109">
        <f>IF(N287="zákl. přenesená",J287,0)</f>
        <v>0</v>
      </c>
      <c r="BH287" s="109">
        <f>IF(N287="sníž. přenesená",J287,0)</f>
        <v>0</v>
      </c>
      <c r="BI287" s="109">
        <f>IF(N287="nulová",J287,0)</f>
        <v>0</v>
      </c>
      <c r="BJ287" s="18" t="s">
        <v>86</v>
      </c>
      <c r="BK287" s="109">
        <f>ROUND(I287*H287,2)</f>
        <v>0</v>
      </c>
      <c r="BL287" s="18" t="s">
        <v>250</v>
      </c>
      <c r="BM287" s="203" t="s">
        <v>308</v>
      </c>
    </row>
    <row r="288" spans="1:65" s="2" customFormat="1" ht="24">
      <c r="A288" s="36"/>
      <c r="B288" s="37"/>
      <c r="C288" s="192" t="s">
        <v>309</v>
      </c>
      <c r="D288" s="192" t="s">
        <v>148</v>
      </c>
      <c r="E288" s="193" t="s">
        <v>310</v>
      </c>
      <c r="F288" s="194" t="s">
        <v>311</v>
      </c>
      <c r="G288" s="195" t="s">
        <v>151</v>
      </c>
      <c r="H288" s="196">
        <v>23.3</v>
      </c>
      <c r="I288" s="197"/>
      <c r="J288" s="198">
        <f>ROUND(I288*H288,2)</f>
        <v>0</v>
      </c>
      <c r="K288" s="194" t="s">
        <v>152</v>
      </c>
      <c r="L288" s="39"/>
      <c r="M288" s="199" t="s">
        <v>1</v>
      </c>
      <c r="N288" s="200" t="s">
        <v>46</v>
      </c>
      <c r="O288" s="73"/>
      <c r="P288" s="201">
        <f>O288*H288</f>
        <v>0</v>
      </c>
      <c r="Q288" s="201">
        <v>1.8380000000000001E-2</v>
      </c>
      <c r="R288" s="201">
        <f>Q288*H288</f>
        <v>0.42825400000000002</v>
      </c>
      <c r="S288" s="201">
        <v>0</v>
      </c>
      <c r="T288" s="20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3" t="s">
        <v>153</v>
      </c>
      <c r="AT288" s="203" t="s">
        <v>148</v>
      </c>
      <c r="AU288" s="203" t="s">
        <v>97</v>
      </c>
      <c r="AY288" s="18" t="s">
        <v>145</v>
      </c>
      <c r="BE288" s="109">
        <f>IF(N288="základní",J288,0)</f>
        <v>0</v>
      </c>
      <c r="BF288" s="109">
        <f>IF(N288="snížená",J288,0)</f>
        <v>0</v>
      </c>
      <c r="BG288" s="109">
        <f>IF(N288="zákl. přenesená",J288,0)</f>
        <v>0</v>
      </c>
      <c r="BH288" s="109">
        <f>IF(N288="sníž. přenesená",J288,0)</f>
        <v>0</v>
      </c>
      <c r="BI288" s="109">
        <f>IF(N288="nulová",J288,0)</f>
        <v>0</v>
      </c>
      <c r="BJ288" s="18" t="s">
        <v>86</v>
      </c>
      <c r="BK288" s="109">
        <f>ROUND(I288*H288,2)</f>
        <v>0</v>
      </c>
      <c r="BL288" s="18" t="s">
        <v>153</v>
      </c>
      <c r="BM288" s="203" t="s">
        <v>312</v>
      </c>
    </row>
    <row r="289" spans="1:65" s="12" customFormat="1" ht="22.9" customHeight="1">
      <c r="B289" s="176"/>
      <c r="C289" s="177"/>
      <c r="D289" s="178" t="s">
        <v>80</v>
      </c>
      <c r="E289" s="190" t="s">
        <v>163</v>
      </c>
      <c r="F289" s="190" t="s">
        <v>164</v>
      </c>
      <c r="G289" s="177"/>
      <c r="H289" s="177"/>
      <c r="I289" s="180"/>
      <c r="J289" s="191">
        <f>BK289</f>
        <v>0</v>
      </c>
      <c r="K289" s="177"/>
      <c r="L289" s="182"/>
      <c r="M289" s="183"/>
      <c r="N289" s="184"/>
      <c r="O289" s="184"/>
      <c r="P289" s="185">
        <f>P290</f>
        <v>0</v>
      </c>
      <c r="Q289" s="184"/>
      <c r="R289" s="185">
        <f>R290</f>
        <v>0</v>
      </c>
      <c r="S289" s="184"/>
      <c r="T289" s="186">
        <f>T290</f>
        <v>0</v>
      </c>
      <c r="AR289" s="187" t="s">
        <v>86</v>
      </c>
      <c r="AT289" s="188" t="s">
        <v>80</v>
      </c>
      <c r="AU289" s="188" t="s">
        <v>86</v>
      </c>
      <c r="AY289" s="187" t="s">
        <v>145</v>
      </c>
      <c r="BK289" s="189">
        <f>BK290</f>
        <v>0</v>
      </c>
    </row>
    <row r="290" spans="1:65" s="2" customFormat="1" ht="16.5" customHeight="1">
      <c r="A290" s="36"/>
      <c r="B290" s="37"/>
      <c r="C290" s="192" t="s">
        <v>313</v>
      </c>
      <c r="D290" s="192" t="s">
        <v>148</v>
      </c>
      <c r="E290" s="193" t="s">
        <v>165</v>
      </c>
      <c r="F290" s="194" t="s">
        <v>166</v>
      </c>
      <c r="G290" s="195" t="s">
        <v>151</v>
      </c>
      <c r="H290" s="196">
        <v>23.3</v>
      </c>
      <c r="I290" s="197"/>
      <c r="J290" s="198">
        <f>ROUND(I290*H290,2)</f>
        <v>0</v>
      </c>
      <c r="K290" s="194" t="s">
        <v>1</v>
      </c>
      <c r="L290" s="39"/>
      <c r="M290" s="199" t="s">
        <v>1</v>
      </c>
      <c r="N290" s="200" t="s">
        <v>46</v>
      </c>
      <c r="O290" s="73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3" t="s">
        <v>250</v>
      </c>
      <c r="AT290" s="203" t="s">
        <v>148</v>
      </c>
      <c r="AU290" s="203" t="s">
        <v>97</v>
      </c>
      <c r="AY290" s="18" t="s">
        <v>145</v>
      </c>
      <c r="BE290" s="109">
        <f>IF(N290="základní",J290,0)</f>
        <v>0</v>
      </c>
      <c r="BF290" s="109">
        <f>IF(N290="snížená",J290,0)</f>
        <v>0</v>
      </c>
      <c r="BG290" s="109">
        <f>IF(N290="zákl. přenesená",J290,0)</f>
        <v>0</v>
      </c>
      <c r="BH290" s="109">
        <f>IF(N290="sníž. přenesená",J290,0)</f>
        <v>0</v>
      </c>
      <c r="BI290" s="109">
        <f>IF(N290="nulová",J290,0)</f>
        <v>0</v>
      </c>
      <c r="BJ290" s="18" t="s">
        <v>86</v>
      </c>
      <c r="BK290" s="109">
        <f>ROUND(I290*H290,2)</f>
        <v>0</v>
      </c>
      <c r="BL290" s="18" t="s">
        <v>250</v>
      </c>
      <c r="BM290" s="203" t="s">
        <v>314</v>
      </c>
    </row>
    <row r="291" spans="1:65" s="12" customFormat="1" ht="22.9" customHeight="1">
      <c r="B291" s="176"/>
      <c r="C291" s="177"/>
      <c r="D291" s="178" t="s">
        <v>80</v>
      </c>
      <c r="E291" s="190" t="s">
        <v>168</v>
      </c>
      <c r="F291" s="190" t="s">
        <v>169</v>
      </c>
      <c r="G291" s="177"/>
      <c r="H291" s="177"/>
      <c r="I291" s="180"/>
      <c r="J291" s="191">
        <f>BK291</f>
        <v>0</v>
      </c>
      <c r="K291" s="177"/>
      <c r="L291" s="182"/>
      <c r="M291" s="183"/>
      <c r="N291" s="184"/>
      <c r="O291" s="184"/>
      <c r="P291" s="185">
        <f>P292</f>
        <v>0</v>
      </c>
      <c r="Q291" s="184"/>
      <c r="R291" s="185">
        <f>R292</f>
        <v>0</v>
      </c>
      <c r="S291" s="184"/>
      <c r="T291" s="186">
        <f>T292</f>
        <v>0</v>
      </c>
      <c r="AR291" s="187" t="s">
        <v>86</v>
      </c>
      <c r="AT291" s="188" t="s">
        <v>80</v>
      </c>
      <c r="AU291" s="188" t="s">
        <v>86</v>
      </c>
      <c r="AY291" s="187" t="s">
        <v>145</v>
      </c>
      <c r="BK291" s="189">
        <f>BK292</f>
        <v>0</v>
      </c>
    </row>
    <row r="292" spans="1:65" s="2" customFormat="1" ht="33" customHeight="1">
      <c r="A292" s="36"/>
      <c r="B292" s="37"/>
      <c r="C292" s="192" t="s">
        <v>315</v>
      </c>
      <c r="D292" s="192" t="s">
        <v>148</v>
      </c>
      <c r="E292" s="193" t="s">
        <v>171</v>
      </c>
      <c r="F292" s="194" t="s">
        <v>172</v>
      </c>
      <c r="G292" s="195" t="s">
        <v>173</v>
      </c>
      <c r="H292" s="196">
        <v>0.53600000000000003</v>
      </c>
      <c r="I292" s="197"/>
      <c r="J292" s="198">
        <f>ROUND(I292*H292,2)</f>
        <v>0</v>
      </c>
      <c r="K292" s="194" t="s">
        <v>152</v>
      </c>
      <c r="L292" s="39"/>
      <c r="M292" s="199" t="s">
        <v>1</v>
      </c>
      <c r="N292" s="200" t="s">
        <v>46</v>
      </c>
      <c r="O292" s="73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3" t="s">
        <v>250</v>
      </c>
      <c r="AT292" s="203" t="s">
        <v>148</v>
      </c>
      <c r="AU292" s="203" t="s">
        <v>97</v>
      </c>
      <c r="AY292" s="18" t="s">
        <v>145</v>
      </c>
      <c r="BE292" s="109">
        <f>IF(N292="základní",J292,0)</f>
        <v>0</v>
      </c>
      <c r="BF292" s="109">
        <f>IF(N292="snížená",J292,0)</f>
        <v>0</v>
      </c>
      <c r="BG292" s="109">
        <f>IF(N292="zákl. přenesená",J292,0)</f>
        <v>0</v>
      </c>
      <c r="BH292" s="109">
        <f>IF(N292="sníž. přenesená",J292,0)</f>
        <v>0</v>
      </c>
      <c r="BI292" s="109">
        <f>IF(N292="nulová",J292,0)</f>
        <v>0</v>
      </c>
      <c r="BJ292" s="18" t="s">
        <v>86</v>
      </c>
      <c r="BK292" s="109">
        <f>ROUND(I292*H292,2)</f>
        <v>0</v>
      </c>
      <c r="BL292" s="18" t="s">
        <v>250</v>
      </c>
      <c r="BM292" s="203" t="s">
        <v>316</v>
      </c>
    </row>
    <row r="293" spans="1:65" s="12" customFormat="1" ht="22.9" customHeight="1">
      <c r="B293" s="176"/>
      <c r="C293" s="177"/>
      <c r="D293" s="178" t="s">
        <v>80</v>
      </c>
      <c r="E293" s="190" t="s">
        <v>175</v>
      </c>
      <c r="F293" s="190" t="s">
        <v>176</v>
      </c>
      <c r="G293" s="177"/>
      <c r="H293" s="177"/>
      <c r="I293" s="180"/>
      <c r="J293" s="191">
        <f>BK293</f>
        <v>0</v>
      </c>
      <c r="K293" s="177"/>
      <c r="L293" s="182"/>
      <c r="M293" s="183"/>
      <c r="N293" s="184"/>
      <c r="O293" s="184"/>
      <c r="P293" s="185">
        <f>SUM(P294:P299)</f>
        <v>0</v>
      </c>
      <c r="Q293" s="184"/>
      <c r="R293" s="185">
        <f>SUM(R294:R299)</f>
        <v>0</v>
      </c>
      <c r="S293" s="184"/>
      <c r="T293" s="186">
        <f>SUM(T294:T299)</f>
        <v>0.59494999999999998</v>
      </c>
      <c r="AR293" s="187" t="s">
        <v>86</v>
      </c>
      <c r="AT293" s="188" t="s">
        <v>80</v>
      </c>
      <c r="AU293" s="188" t="s">
        <v>86</v>
      </c>
      <c r="AY293" s="187" t="s">
        <v>145</v>
      </c>
      <c r="BK293" s="189">
        <f>SUM(BK294:BK299)</f>
        <v>0</v>
      </c>
    </row>
    <row r="294" spans="1:65" s="2" customFormat="1" ht="24">
      <c r="A294" s="36"/>
      <c r="B294" s="37"/>
      <c r="C294" s="192" t="s">
        <v>317</v>
      </c>
      <c r="D294" s="192" t="s">
        <v>148</v>
      </c>
      <c r="E294" s="193" t="s">
        <v>177</v>
      </c>
      <c r="F294" s="194" t="s">
        <v>178</v>
      </c>
      <c r="G294" s="195" t="s">
        <v>173</v>
      </c>
      <c r="H294" s="196">
        <v>0.59499999999999997</v>
      </c>
      <c r="I294" s="197"/>
      <c r="J294" s="198">
        <f>ROUND(I294*H294,2)</f>
        <v>0</v>
      </c>
      <c r="K294" s="194" t="s">
        <v>152</v>
      </c>
      <c r="L294" s="39"/>
      <c r="M294" s="199" t="s">
        <v>1</v>
      </c>
      <c r="N294" s="200" t="s">
        <v>46</v>
      </c>
      <c r="O294" s="73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3" t="s">
        <v>250</v>
      </c>
      <c r="AT294" s="203" t="s">
        <v>148</v>
      </c>
      <c r="AU294" s="203" t="s">
        <v>97</v>
      </c>
      <c r="AY294" s="18" t="s">
        <v>145</v>
      </c>
      <c r="BE294" s="109">
        <f>IF(N294="základní",J294,0)</f>
        <v>0</v>
      </c>
      <c r="BF294" s="109">
        <f>IF(N294="snížená",J294,0)</f>
        <v>0</v>
      </c>
      <c r="BG294" s="109">
        <f>IF(N294="zákl. přenesená",J294,0)</f>
        <v>0</v>
      </c>
      <c r="BH294" s="109">
        <f>IF(N294="sníž. přenesená",J294,0)</f>
        <v>0</v>
      </c>
      <c r="BI294" s="109">
        <f>IF(N294="nulová",J294,0)</f>
        <v>0</v>
      </c>
      <c r="BJ294" s="18" t="s">
        <v>86</v>
      </c>
      <c r="BK294" s="109">
        <f>ROUND(I294*H294,2)</f>
        <v>0</v>
      </c>
      <c r="BL294" s="18" t="s">
        <v>250</v>
      </c>
      <c r="BM294" s="203" t="s">
        <v>318</v>
      </c>
    </row>
    <row r="295" spans="1:65" s="2" customFormat="1" ht="21.75" customHeight="1">
      <c r="A295" s="36"/>
      <c r="B295" s="37"/>
      <c r="C295" s="192" t="s">
        <v>319</v>
      </c>
      <c r="D295" s="192" t="s">
        <v>148</v>
      </c>
      <c r="E295" s="193" t="s">
        <v>181</v>
      </c>
      <c r="F295" s="194" t="s">
        <v>182</v>
      </c>
      <c r="G295" s="195" t="s">
        <v>173</v>
      </c>
      <c r="H295" s="196">
        <v>0.59499999999999997</v>
      </c>
      <c r="I295" s="197"/>
      <c r="J295" s="198">
        <f>ROUND(I295*H295,2)</f>
        <v>0</v>
      </c>
      <c r="K295" s="194" t="s">
        <v>152</v>
      </c>
      <c r="L295" s="39"/>
      <c r="M295" s="199" t="s">
        <v>1</v>
      </c>
      <c r="N295" s="200" t="s">
        <v>46</v>
      </c>
      <c r="O295" s="73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3" t="s">
        <v>250</v>
      </c>
      <c r="AT295" s="203" t="s">
        <v>148</v>
      </c>
      <c r="AU295" s="203" t="s">
        <v>97</v>
      </c>
      <c r="AY295" s="18" t="s">
        <v>145</v>
      </c>
      <c r="BE295" s="109">
        <f>IF(N295="základní",J295,0)</f>
        <v>0</v>
      </c>
      <c r="BF295" s="109">
        <f>IF(N295="snížená",J295,0)</f>
        <v>0</v>
      </c>
      <c r="BG295" s="109">
        <f>IF(N295="zákl. přenesená",J295,0)</f>
        <v>0</v>
      </c>
      <c r="BH295" s="109">
        <f>IF(N295="sníž. přenesená",J295,0)</f>
        <v>0</v>
      </c>
      <c r="BI295" s="109">
        <f>IF(N295="nulová",J295,0)</f>
        <v>0</v>
      </c>
      <c r="BJ295" s="18" t="s">
        <v>86</v>
      </c>
      <c r="BK295" s="109">
        <f>ROUND(I295*H295,2)</f>
        <v>0</v>
      </c>
      <c r="BL295" s="18" t="s">
        <v>250</v>
      </c>
      <c r="BM295" s="203" t="s">
        <v>320</v>
      </c>
    </row>
    <row r="296" spans="1:65" s="2" customFormat="1" ht="21.75" customHeight="1">
      <c r="A296" s="36"/>
      <c r="B296" s="37"/>
      <c r="C296" s="192" t="s">
        <v>321</v>
      </c>
      <c r="D296" s="192" t="s">
        <v>148</v>
      </c>
      <c r="E296" s="193" t="s">
        <v>185</v>
      </c>
      <c r="F296" s="194" t="s">
        <v>186</v>
      </c>
      <c r="G296" s="195" t="s">
        <v>173</v>
      </c>
      <c r="H296" s="196">
        <v>11.305</v>
      </c>
      <c r="I296" s="197"/>
      <c r="J296" s="198">
        <f>ROUND(I296*H296,2)</f>
        <v>0</v>
      </c>
      <c r="K296" s="194" t="s">
        <v>152</v>
      </c>
      <c r="L296" s="39"/>
      <c r="M296" s="199" t="s">
        <v>1</v>
      </c>
      <c r="N296" s="200" t="s">
        <v>46</v>
      </c>
      <c r="O296" s="73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3" t="s">
        <v>250</v>
      </c>
      <c r="AT296" s="203" t="s">
        <v>148</v>
      </c>
      <c r="AU296" s="203" t="s">
        <v>97</v>
      </c>
      <c r="AY296" s="18" t="s">
        <v>145</v>
      </c>
      <c r="BE296" s="109">
        <f>IF(N296="základní",J296,0)</f>
        <v>0</v>
      </c>
      <c r="BF296" s="109">
        <f>IF(N296="snížená",J296,0)</f>
        <v>0</v>
      </c>
      <c r="BG296" s="109">
        <f>IF(N296="zákl. přenesená",J296,0)</f>
        <v>0</v>
      </c>
      <c r="BH296" s="109">
        <f>IF(N296="sníž. přenesená",J296,0)</f>
        <v>0</v>
      </c>
      <c r="BI296" s="109">
        <f>IF(N296="nulová",J296,0)</f>
        <v>0</v>
      </c>
      <c r="BJ296" s="18" t="s">
        <v>86</v>
      </c>
      <c r="BK296" s="109">
        <f>ROUND(I296*H296,2)</f>
        <v>0</v>
      </c>
      <c r="BL296" s="18" t="s">
        <v>250</v>
      </c>
      <c r="BM296" s="203" t="s">
        <v>322</v>
      </c>
    </row>
    <row r="297" spans="1:65" s="13" customFormat="1" ht="11.25">
      <c r="B297" s="204"/>
      <c r="C297" s="205"/>
      <c r="D297" s="206" t="s">
        <v>188</v>
      </c>
      <c r="E297" s="205"/>
      <c r="F297" s="207" t="s">
        <v>323</v>
      </c>
      <c r="G297" s="205"/>
      <c r="H297" s="208">
        <v>11.305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188</v>
      </c>
      <c r="AU297" s="214" t="s">
        <v>97</v>
      </c>
      <c r="AV297" s="13" t="s">
        <v>97</v>
      </c>
      <c r="AW297" s="13" t="s">
        <v>4</v>
      </c>
      <c r="AX297" s="13" t="s">
        <v>86</v>
      </c>
      <c r="AY297" s="214" t="s">
        <v>145</v>
      </c>
    </row>
    <row r="298" spans="1:65" s="2" customFormat="1" ht="24">
      <c r="A298" s="36"/>
      <c r="B298" s="37"/>
      <c r="C298" s="192" t="s">
        <v>324</v>
      </c>
      <c r="D298" s="192" t="s">
        <v>148</v>
      </c>
      <c r="E298" s="193" t="s">
        <v>190</v>
      </c>
      <c r="F298" s="194" t="s">
        <v>191</v>
      </c>
      <c r="G298" s="195" t="s">
        <v>173</v>
      </c>
      <c r="H298" s="196">
        <v>0.59499999999999997</v>
      </c>
      <c r="I298" s="197"/>
      <c r="J298" s="198">
        <f>ROUND(I298*H298,2)</f>
        <v>0</v>
      </c>
      <c r="K298" s="194" t="s">
        <v>152</v>
      </c>
      <c r="L298" s="39"/>
      <c r="M298" s="199" t="s">
        <v>1</v>
      </c>
      <c r="N298" s="200" t="s">
        <v>46</v>
      </c>
      <c r="O298" s="73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3" t="s">
        <v>250</v>
      </c>
      <c r="AT298" s="203" t="s">
        <v>148</v>
      </c>
      <c r="AU298" s="203" t="s">
        <v>97</v>
      </c>
      <c r="AY298" s="18" t="s">
        <v>145</v>
      </c>
      <c r="BE298" s="109">
        <f>IF(N298="základní",J298,0)</f>
        <v>0</v>
      </c>
      <c r="BF298" s="109">
        <f>IF(N298="snížená",J298,0)</f>
        <v>0</v>
      </c>
      <c r="BG298" s="109">
        <f>IF(N298="zákl. přenesená",J298,0)</f>
        <v>0</v>
      </c>
      <c r="BH298" s="109">
        <f>IF(N298="sníž. přenesená",J298,0)</f>
        <v>0</v>
      </c>
      <c r="BI298" s="109">
        <f>IF(N298="nulová",J298,0)</f>
        <v>0</v>
      </c>
      <c r="BJ298" s="18" t="s">
        <v>86</v>
      </c>
      <c r="BK298" s="109">
        <f>ROUND(I298*H298,2)</f>
        <v>0</v>
      </c>
      <c r="BL298" s="18" t="s">
        <v>250</v>
      </c>
      <c r="BM298" s="203" t="s">
        <v>325</v>
      </c>
    </row>
    <row r="299" spans="1:65" s="2" customFormat="1" ht="16.5" customHeight="1">
      <c r="A299" s="36"/>
      <c r="B299" s="37"/>
      <c r="C299" s="192" t="s">
        <v>326</v>
      </c>
      <c r="D299" s="192" t="s">
        <v>148</v>
      </c>
      <c r="E299" s="193" t="s">
        <v>209</v>
      </c>
      <c r="F299" s="194" t="s">
        <v>210</v>
      </c>
      <c r="G299" s="195" t="s">
        <v>151</v>
      </c>
      <c r="H299" s="196">
        <v>7.3</v>
      </c>
      <c r="I299" s="197"/>
      <c r="J299" s="198">
        <f>ROUND(I299*H299,2)</f>
        <v>0</v>
      </c>
      <c r="K299" s="194" t="s">
        <v>152</v>
      </c>
      <c r="L299" s="39"/>
      <c r="M299" s="199" t="s">
        <v>1</v>
      </c>
      <c r="N299" s="200" t="s">
        <v>46</v>
      </c>
      <c r="O299" s="73"/>
      <c r="P299" s="201">
        <f>O299*H299</f>
        <v>0</v>
      </c>
      <c r="Q299" s="201">
        <v>0</v>
      </c>
      <c r="R299" s="201">
        <f>Q299*H299</f>
        <v>0</v>
      </c>
      <c r="S299" s="201">
        <v>8.1500000000000003E-2</v>
      </c>
      <c r="T299" s="202">
        <f>S299*H299</f>
        <v>0.59494999999999998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3" t="s">
        <v>250</v>
      </c>
      <c r="AT299" s="203" t="s">
        <v>148</v>
      </c>
      <c r="AU299" s="203" t="s">
        <v>97</v>
      </c>
      <c r="AY299" s="18" t="s">
        <v>145</v>
      </c>
      <c r="BE299" s="109">
        <f>IF(N299="základní",J299,0)</f>
        <v>0</v>
      </c>
      <c r="BF299" s="109">
        <f>IF(N299="snížená",J299,0)</f>
        <v>0</v>
      </c>
      <c r="BG299" s="109">
        <f>IF(N299="zákl. přenesená",J299,0)</f>
        <v>0</v>
      </c>
      <c r="BH299" s="109">
        <f>IF(N299="sníž. přenesená",J299,0)</f>
        <v>0</v>
      </c>
      <c r="BI299" s="109">
        <f>IF(N299="nulová",J299,0)</f>
        <v>0</v>
      </c>
      <c r="BJ299" s="18" t="s">
        <v>86</v>
      </c>
      <c r="BK299" s="109">
        <f>ROUND(I299*H299,2)</f>
        <v>0</v>
      </c>
      <c r="BL299" s="18" t="s">
        <v>250</v>
      </c>
      <c r="BM299" s="203" t="s">
        <v>327</v>
      </c>
    </row>
    <row r="300" spans="1:65" s="12" customFormat="1" ht="22.9" customHeight="1">
      <c r="B300" s="176"/>
      <c r="C300" s="177"/>
      <c r="D300" s="178" t="s">
        <v>80</v>
      </c>
      <c r="E300" s="190" t="s">
        <v>328</v>
      </c>
      <c r="F300" s="190" t="s">
        <v>329</v>
      </c>
      <c r="G300" s="177"/>
      <c r="H300" s="177"/>
      <c r="I300" s="180"/>
      <c r="J300" s="191">
        <f>BK300</f>
        <v>0</v>
      </c>
      <c r="K300" s="177"/>
      <c r="L300" s="182"/>
      <c r="M300" s="183"/>
      <c r="N300" s="184"/>
      <c r="O300" s="184"/>
      <c r="P300" s="185">
        <f>SUM(P301:P302)</f>
        <v>0</v>
      </c>
      <c r="Q300" s="184"/>
      <c r="R300" s="185">
        <f>SUM(R301:R302)</f>
        <v>0</v>
      </c>
      <c r="S300" s="184"/>
      <c r="T300" s="186">
        <f>SUM(T301:T302)</f>
        <v>3.0000000000000003E-4</v>
      </c>
      <c r="AR300" s="187" t="s">
        <v>97</v>
      </c>
      <c r="AT300" s="188" t="s">
        <v>80</v>
      </c>
      <c r="AU300" s="188" t="s">
        <v>86</v>
      </c>
      <c r="AY300" s="187" t="s">
        <v>145</v>
      </c>
      <c r="BK300" s="189">
        <f>SUM(BK301:BK302)</f>
        <v>0</v>
      </c>
    </row>
    <row r="301" spans="1:65" s="2" customFormat="1" ht="16.5" customHeight="1">
      <c r="A301" s="36"/>
      <c r="B301" s="37"/>
      <c r="C301" s="192" t="s">
        <v>330</v>
      </c>
      <c r="D301" s="192" t="s">
        <v>148</v>
      </c>
      <c r="E301" s="193" t="s">
        <v>331</v>
      </c>
      <c r="F301" s="194" t="s">
        <v>332</v>
      </c>
      <c r="G301" s="195" t="s">
        <v>161</v>
      </c>
      <c r="H301" s="196">
        <v>3</v>
      </c>
      <c r="I301" s="197"/>
      <c r="J301" s="198">
        <f>ROUND(I301*H301,2)</f>
        <v>0</v>
      </c>
      <c r="K301" s="194" t="s">
        <v>152</v>
      </c>
      <c r="L301" s="39"/>
      <c r="M301" s="199" t="s">
        <v>1</v>
      </c>
      <c r="N301" s="200" t="s">
        <v>46</v>
      </c>
      <c r="O301" s="73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3" t="s">
        <v>198</v>
      </c>
      <c r="AT301" s="203" t="s">
        <v>148</v>
      </c>
      <c r="AU301" s="203" t="s">
        <v>97</v>
      </c>
      <c r="AY301" s="18" t="s">
        <v>145</v>
      </c>
      <c r="BE301" s="109">
        <f>IF(N301="základní",J301,0)</f>
        <v>0</v>
      </c>
      <c r="BF301" s="109">
        <f>IF(N301="snížená",J301,0)</f>
        <v>0</v>
      </c>
      <c r="BG301" s="109">
        <f>IF(N301="zákl. přenesená",J301,0)</f>
        <v>0</v>
      </c>
      <c r="BH301" s="109">
        <f>IF(N301="sníž. přenesená",J301,0)</f>
        <v>0</v>
      </c>
      <c r="BI301" s="109">
        <f>IF(N301="nulová",J301,0)</f>
        <v>0</v>
      </c>
      <c r="BJ301" s="18" t="s">
        <v>86</v>
      </c>
      <c r="BK301" s="109">
        <f>ROUND(I301*H301,2)</f>
        <v>0</v>
      </c>
      <c r="BL301" s="18" t="s">
        <v>198</v>
      </c>
      <c r="BM301" s="203" t="s">
        <v>333</v>
      </c>
    </row>
    <row r="302" spans="1:65" s="2" customFormat="1" ht="16.5" customHeight="1">
      <c r="A302" s="36"/>
      <c r="B302" s="37"/>
      <c r="C302" s="192" t="s">
        <v>334</v>
      </c>
      <c r="D302" s="192" t="s">
        <v>148</v>
      </c>
      <c r="E302" s="193" t="s">
        <v>335</v>
      </c>
      <c r="F302" s="194" t="s">
        <v>336</v>
      </c>
      <c r="G302" s="195" t="s">
        <v>161</v>
      </c>
      <c r="H302" s="196">
        <v>3</v>
      </c>
      <c r="I302" s="197"/>
      <c r="J302" s="198">
        <f>ROUND(I302*H302,2)</f>
        <v>0</v>
      </c>
      <c r="K302" s="194" t="s">
        <v>152</v>
      </c>
      <c r="L302" s="39"/>
      <c r="M302" s="199" t="s">
        <v>1</v>
      </c>
      <c r="N302" s="200" t="s">
        <v>46</v>
      </c>
      <c r="O302" s="73"/>
      <c r="P302" s="201">
        <f>O302*H302</f>
        <v>0</v>
      </c>
      <c r="Q302" s="201">
        <v>0</v>
      </c>
      <c r="R302" s="201">
        <f>Q302*H302</f>
        <v>0</v>
      </c>
      <c r="S302" s="201">
        <v>1E-4</v>
      </c>
      <c r="T302" s="202">
        <f>S302*H302</f>
        <v>3.0000000000000003E-4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3" t="s">
        <v>198</v>
      </c>
      <c r="AT302" s="203" t="s">
        <v>148</v>
      </c>
      <c r="AU302" s="203" t="s">
        <v>97</v>
      </c>
      <c r="AY302" s="18" t="s">
        <v>145</v>
      </c>
      <c r="BE302" s="109">
        <f>IF(N302="základní",J302,0)</f>
        <v>0</v>
      </c>
      <c r="BF302" s="109">
        <f>IF(N302="snížená",J302,0)</f>
        <v>0</v>
      </c>
      <c r="BG302" s="109">
        <f>IF(N302="zákl. přenesená",J302,0)</f>
        <v>0</v>
      </c>
      <c r="BH302" s="109">
        <f>IF(N302="sníž. přenesená",J302,0)</f>
        <v>0</v>
      </c>
      <c r="BI302" s="109">
        <f>IF(N302="nulová",J302,0)</f>
        <v>0</v>
      </c>
      <c r="BJ302" s="18" t="s">
        <v>86</v>
      </c>
      <c r="BK302" s="109">
        <f>ROUND(I302*H302,2)</f>
        <v>0</v>
      </c>
      <c r="BL302" s="18" t="s">
        <v>198</v>
      </c>
      <c r="BM302" s="203" t="s">
        <v>337</v>
      </c>
    </row>
    <row r="303" spans="1:65" s="12" customFormat="1" ht="25.9" customHeight="1">
      <c r="B303" s="176"/>
      <c r="C303" s="177"/>
      <c r="D303" s="178" t="s">
        <v>80</v>
      </c>
      <c r="E303" s="179" t="s">
        <v>338</v>
      </c>
      <c r="F303" s="179" t="s">
        <v>339</v>
      </c>
      <c r="G303" s="177"/>
      <c r="H303" s="177"/>
      <c r="I303" s="180"/>
      <c r="J303" s="181">
        <f>BK303</f>
        <v>0</v>
      </c>
      <c r="K303" s="177"/>
      <c r="L303" s="182"/>
      <c r="M303" s="183"/>
      <c r="N303" s="184"/>
      <c r="O303" s="184"/>
      <c r="P303" s="185">
        <f>P304+P308+P310+P312+P318</f>
        <v>0</v>
      </c>
      <c r="Q303" s="184"/>
      <c r="R303" s="185">
        <f>R304+R308+R310+R312+R318</f>
        <v>0.32253200000000004</v>
      </c>
      <c r="S303" s="184"/>
      <c r="T303" s="186">
        <f>T304+T308+T310+T312+T318</f>
        <v>0.26264000000000004</v>
      </c>
      <c r="AR303" s="187" t="s">
        <v>153</v>
      </c>
      <c r="AT303" s="188" t="s">
        <v>80</v>
      </c>
      <c r="AU303" s="188" t="s">
        <v>81</v>
      </c>
      <c r="AY303" s="187" t="s">
        <v>145</v>
      </c>
      <c r="BK303" s="189">
        <f>BK304+BK308+BK310+BK312+BK318</f>
        <v>0</v>
      </c>
    </row>
    <row r="304" spans="1:65" s="12" customFormat="1" ht="22.9" customHeight="1">
      <c r="B304" s="176"/>
      <c r="C304" s="177"/>
      <c r="D304" s="178" t="s">
        <v>80</v>
      </c>
      <c r="E304" s="190" t="s">
        <v>146</v>
      </c>
      <c r="F304" s="190" t="s">
        <v>147</v>
      </c>
      <c r="G304" s="177"/>
      <c r="H304" s="177"/>
      <c r="I304" s="180"/>
      <c r="J304" s="191">
        <f>BK304</f>
        <v>0</v>
      </c>
      <c r="K304" s="177"/>
      <c r="L304" s="182"/>
      <c r="M304" s="183"/>
      <c r="N304" s="184"/>
      <c r="O304" s="184"/>
      <c r="P304" s="185">
        <f>SUM(P305:P307)</f>
        <v>0</v>
      </c>
      <c r="Q304" s="184"/>
      <c r="R304" s="185">
        <f>SUM(R305:R307)</f>
        <v>0.32019600000000004</v>
      </c>
      <c r="S304" s="184"/>
      <c r="T304" s="186">
        <f>SUM(T305:T307)</f>
        <v>0</v>
      </c>
      <c r="AR304" s="187" t="s">
        <v>86</v>
      </c>
      <c r="AT304" s="188" t="s">
        <v>80</v>
      </c>
      <c r="AU304" s="188" t="s">
        <v>86</v>
      </c>
      <c r="AY304" s="187" t="s">
        <v>145</v>
      </c>
      <c r="BK304" s="189">
        <f>SUM(BK305:BK307)</f>
        <v>0</v>
      </c>
    </row>
    <row r="305" spans="1:65" s="2" customFormat="1" ht="21.75" customHeight="1">
      <c r="A305" s="36"/>
      <c r="B305" s="37"/>
      <c r="C305" s="192" t="s">
        <v>340</v>
      </c>
      <c r="D305" s="192" t="s">
        <v>148</v>
      </c>
      <c r="E305" s="193" t="s">
        <v>149</v>
      </c>
      <c r="F305" s="194" t="s">
        <v>150</v>
      </c>
      <c r="G305" s="195" t="s">
        <v>151</v>
      </c>
      <c r="H305" s="196">
        <v>6.4</v>
      </c>
      <c r="I305" s="197"/>
      <c r="J305" s="198">
        <f>ROUND(I305*H305,2)</f>
        <v>0</v>
      </c>
      <c r="K305" s="194" t="s">
        <v>152</v>
      </c>
      <c r="L305" s="39"/>
      <c r="M305" s="199" t="s">
        <v>1</v>
      </c>
      <c r="N305" s="200" t="s">
        <v>46</v>
      </c>
      <c r="O305" s="73"/>
      <c r="P305" s="201">
        <f>O305*H305</f>
        <v>0</v>
      </c>
      <c r="Q305" s="201">
        <v>2.5999999999999998E-4</v>
      </c>
      <c r="R305" s="201">
        <f>Q305*H305</f>
        <v>1.6639999999999999E-3</v>
      </c>
      <c r="S305" s="201">
        <v>0</v>
      </c>
      <c r="T305" s="20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3" t="s">
        <v>250</v>
      </c>
      <c r="AT305" s="203" t="s">
        <v>148</v>
      </c>
      <c r="AU305" s="203" t="s">
        <v>97</v>
      </c>
      <c r="AY305" s="18" t="s">
        <v>145</v>
      </c>
      <c r="BE305" s="109">
        <f>IF(N305="základní",J305,0)</f>
        <v>0</v>
      </c>
      <c r="BF305" s="109">
        <f>IF(N305="snížená",J305,0)</f>
        <v>0</v>
      </c>
      <c r="BG305" s="109">
        <f>IF(N305="zákl. přenesená",J305,0)</f>
        <v>0</v>
      </c>
      <c r="BH305" s="109">
        <f>IF(N305="sníž. přenesená",J305,0)</f>
        <v>0</v>
      </c>
      <c r="BI305" s="109">
        <f>IF(N305="nulová",J305,0)</f>
        <v>0</v>
      </c>
      <c r="BJ305" s="18" t="s">
        <v>86</v>
      </c>
      <c r="BK305" s="109">
        <f>ROUND(I305*H305,2)</f>
        <v>0</v>
      </c>
      <c r="BL305" s="18" t="s">
        <v>250</v>
      </c>
      <c r="BM305" s="203" t="s">
        <v>341</v>
      </c>
    </row>
    <row r="306" spans="1:65" s="2" customFormat="1" ht="24">
      <c r="A306" s="36"/>
      <c r="B306" s="37"/>
      <c r="C306" s="192" t="s">
        <v>342</v>
      </c>
      <c r="D306" s="192" t="s">
        <v>148</v>
      </c>
      <c r="E306" s="193" t="s">
        <v>155</v>
      </c>
      <c r="F306" s="194" t="s">
        <v>156</v>
      </c>
      <c r="G306" s="195" t="s">
        <v>151</v>
      </c>
      <c r="H306" s="196">
        <v>6.4</v>
      </c>
      <c r="I306" s="197"/>
      <c r="J306" s="198">
        <f>ROUND(I306*H306,2)</f>
        <v>0</v>
      </c>
      <c r="K306" s="194" t="s">
        <v>152</v>
      </c>
      <c r="L306" s="39"/>
      <c r="M306" s="199" t="s">
        <v>1</v>
      </c>
      <c r="N306" s="200" t="s">
        <v>46</v>
      </c>
      <c r="O306" s="73"/>
      <c r="P306" s="201">
        <f>O306*H306</f>
        <v>0</v>
      </c>
      <c r="Q306" s="201">
        <v>4.3800000000000002E-3</v>
      </c>
      <c r="R306" s="201">
        <f>Q306*H306</f>
        <v>2.8032000000000001E-2</v>
      </c>
      <c r="S306" s="201">
        <v>0</v>
      </c>
      <c r="T306" s="202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3" t="s">
        <v>250</v>
      </c>
      <c r="AT306" s="203" t="s">
        <v>148</v>
      </c>
      <c r="AU306" s="203" t="s">
        <v>97</v>
      </c>
      <c r="AY306" s="18" t="s">
        <v>145</v>
      </c>
      <c r="BE306" s="109">
        <f>IF(N306="základní",J306,0)</f>
        <v>0</v>
      </c>
      <c r="BF306" s="109">
        <f>IF(N306="snížená",J306,0)</f>
        <v>0</v>
      </c>
      <c r="BG306" s="109">
        <f>IF(N306="zákl. přenesená",J306,0)</f>
        <v>0</v>
      </c>
      <c r="BH306" s="109">
        <f>IF(N306="sníž. přenesená",J306,0)</f>
        <v>0</v>
      </c>
      <c r="BI306" s="109">
        <f>IF(N306="nulová",J306,0)</f>
        <v>0</v>
      </c>
      <c r="BJ306" s="18" t="s">
        <v>86</v>
      </c>
      <c r="BK306" s="109">
        <f>ROUND(I306*H306,2)</f>
        <v>0</v>
      </c>
      <c r="BL306" s="18" t="s">
        <v>250</v>
      </c>
      <c r="BM306" s="203" t="s">
        <v>343</v>
      </c>
    </row>
    <row r="307" spans="1:65" s="2" customFormat="1" ht="21.75" customHeight="1">
      <c r="A307" s="36"/>
      <c r="B307" s="37"/>
      <c r="C307" s="192" t="s">
        <v>344</v>
      </c>
      <c r="D307" s="192" t="s">
        <v>148</v>
      </c>
      <c r="E307" s="193" t="s">
        <v>159</v>
      </c>
      <c r="F307" s="194" t="s">
        <v>160</v>
      </c>
      <c r="G307" s="195" t="s">
        <v>161</v>
      </c>
      <c r="H307" s="196">
        <v>7</v>
      </c>
      <c r="I307" s="197"/>
      <c r="J307" s="198">
        <f>ROUND(I307*H307,2)</f>
        <v>0</v>
      </c>
      <c r="K307" s="194" t="s">
        <v>152</v>
      </c>
      <c r="L307" s="39"/>
      <c r="M307" s="199" t="s">
        <v>1</v>
      </c>
      <c r="N307" s="200" t="s">
        <v>46</v>
      </c>
      <c r="O307" s="73"/>
      <c r="P307" s="201">
        <f>O307*H307</f>
        <v>0</v>
      </c>
      <c r="Q307" s="201">
        <v>4.1500000000000002E-2</v>
      </c>
      <c r="R307" s="201">
        <f>Q307*H307</f>
        <v>0.29050000000000004</v>
      </c>
      <c r="S307" s="201">
        <v>0</v>
      </c>
      <c r="T307" s="20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3" t="s">
        <v>250</v>
      </c>
      <c r="AT307" s="203" t="s">
        <v>148</v>
      </c>
      <c r="AU307" s="203" t="s">
        <v>97</v>
      </c>
      <c r="AY307" s="18" t="s">
        <v>145</v>
      </c>
      <c r="BE307" s="109">
        <f>IF(N307="základní",J307,0)</f>
        <v>0</v>
      </c>
      <c r="BF307" s="109">
        <f>IF(N307="snížená",J307,0)</f>
        <v>0</v>
      </c>
      <c r="BG307" s="109">
        <f>IF(N307="zákl. přenesená",J307,0)</f>
        <v>0</v>
      </c>
      <c r="BH307" s="109">
        <f>IF(N307="sníž. přenesená",J307,0)</f>
        <v>0</v>
      </c>
      <c r="BI307" s="109">
        <f>IF(N307="nulová",J307,0)</f>
        <v>0</v>
      </c>
      <c r="BJ307" s="18" t="s">
        <v>86</v>
      </c>
      <c r="BK307" s="109">
        <f>ROUND(I307*H307,2)</f>
        <v>0</v>
      </c>
      <c r="BL307" s="18" t="s">
        <v>250</v>
      </c>
      <c r="BM307" s="203" t="s">
        <v>345</v>
      </c>
    </row>
    <row r="308" spans="1:65" s="12" customFormat="1" ht="22.9" customHeight="1">
      <c r="B308" s="176"/>
      <c r="C308" s="177"/>
      <c r="D308" s="178" t="s">
        <v>80</v>
      </c>
      <c r="E308" s="190" t="s">
        <v>163</v>
      </c>
      <c r="F308" s="190" t="s">
        <v>164</v>
      </c>
      <c r="G308" s="177"/>
      <c r="H308" s="177"/>
      <c r="I308" s="180"/>
      <c r="J308" s="191">
        <f>BK308</f>
        <v>0</v>
      </c>
      <c r="K308" s="177"/>
      <c r="L308" s="182"/>
      <c r="M308" s="183"/>
      <c r="N308" s="184"/>
      <c r="O308" s="184"/>
      <c r="P308" s="185">
        <f>P309</f>
        <v>0</v>
      </c>
      <c r="Q308" s="184"/>
      <c r="R308" s="185">
        <f>R309</f>
        <v>0</v>
      </c>
      <c r="S308" s="184"/>
      <c r="T308" s="186">
        <f>T309</f>
        <v>0</v>
      </c>
      <c r="AR308" s="187" t="s">
        <v>86</v>
      </c>
      <c r="AT308" s="188" t="s">
        <v>80</v>
      </c>
      <c r="AU308" s="188" t="s">
        <v>86</v>
      </c>
      <c r="AY308" s="187" t="s">
        <v>145</v>
      </c>
      <c r="BK308" s="189">
        <f>BK309</f>
        <v>0</v>
      </c>
    </row>
    <row r="309" spans="1:65" s="2" customFormat="1" ht="16.5" customHeight="1">
      <c r="A309" s="36"/>
      <c r="B309" s="37"/>
      <c r="C309" s="192" t="s">
        <v>346</v>
      </c>
      <c r="D309" s="192" t="s">
        <v>148</v>
      </c>
      <c r="E309" s="193" t="s">
        <v>165</v>
      </c>
      <c r="F309" s="194" t="s">
        <v>166</v>
      </c>
      <c r="G309" s="195" t="s">
        <v>151</v>
      </c>
      <c r="H309" s="196">
        <v>6.4</v>
      </c>
      <c r="I309" s="197"/>
      <c r="J309" s="198">
        <f>ROUND(I309*H309,2)</f>
        <v>0</v>
      </c>
      <c r="K309" s="194" t="s">
        <v>1</v>
      </c>
      <c r="L309" s="39"/>
      <c r="M309" s="199" t="s">
        <v>1</v>
      </c>
      <c r="N309" s="200" t="s">
        <v>46</v>
      </c>
      <c r="O309" s="73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3" t="s">
        <v>250</v>
      </c>
      <c r="AT309" s="203" t="s">
        <v>148</v>
      </c>
      <c r="AU309" s="203" t="s">
        <v>97</v>
      </c>
      <c r="AY309" s="18" t="s">
        <v>145</v>
      </c>
      <c r="BE309" s="109">
        <f>IF(N309="základní",J309,0)</f>
        <v>0</v>
      </c>
      <c r="BF309" s="109">
        <f>IF(N309="snížená",J309,0)</f>
        <v>0</v>
      </c>
      <c r="BG309" s="109">
        <f>IF(N309="zákl. přenesená",J309,0)</f>
        <v>0</v>
      </c>
      <c r="BH309" s="109">
        <f>IF(N309="sníž. přenesená",J309,0)</f>
        <v>0</v>
      </c>
      <c r="BI309" s="109">
        <f>IF(N309="nulová",J309,0)</f>
        <v>0</v>
      </c>
      <c r="BJ309" s="18" t="s">
        <v>86</v>
      </c>
      <c r="BK309" s="109">
        <f>ROUND(I309*H309,2)</f>
        <v>0</v>
      </c>
      <c r="BL309" s="18" t="s">
        <v>250</v>
      </c>
      <c r="BM309" s="203" t="s">
        <v>347</v>
      </c>
    </row>
    <row r="310" spans="1:65" s="12" customFormat="1" ht="22.9" customHeight="1">
      <c r="B310" s="176"/>
      <c r="C310" s="177"/>
      <c r="D310" s="178" t="s">
        <v>80</v>
      </c>
      <c r="E310" s="190" t="s">
        <v>168</v>
      </c>
      <c r="F310" s="190" t="s">
        <v>169</v>
      </c>
      <c r="G310" s="177"/>
      <c r="H310" s="177"/>
      <c r="I310" s="180"/>
      <c r="J310" s="191">
        <f>BK310</f>
        <v>0</v>
      </c>
      <c r="K310" s="177"/>
      <c r="L310" s="182"/>
      <c r="M310" s="183"/>
      <c r="N310" s="184"/>
      <c r="O310" s="184"/>
      <c r="P310" s="185">
        <f>P311</f>
        <v>0</v>
      </c>
      <c r="Q310" s="184"/>
      <c r="R310" s="185">
        <f>R311</f>
        <v>0</v>
      </c>
      <c r="S310" s="184"/>
      <c r="T310" s="186">
        <f>T311</f>
        <v>0</v>
      </c>
      <c r="AR310" s="187" t="s">
        <v>86</v>
      </c>
      <c r="AT310" s="188" t="s">
        <v>80</v>
      </c>
      <c r="AU310" s="188" t="s">
        <v>86</v>
      </c>
      <c r="AY310" s="187" t="s">
        <v>145</v>
      </c>
      <c r="BK310" s="189">
        <f>BK311</f>
        <v>0</v>
      </c>
    </row>
    <row r="311" spans="1:65" s="2" customFormat="1" ht="33" customHeight="1">
      <c r="A311" s="36"/>
      <c r="B311" s="37"/>
      <c r="C311" s="192" t="s">
        <v>348</v>
      </c>
      <c r="D311" s="192" t="s">
        <v>148</v>
      </c>
      <c r="E311" s="193" t="s">
        <v>171</v>
      </c>
      <c r="F311" s="194" t="s">
        <v>172</v>
      </c>
      <c r="G311" s="195" t="s">
        <v>173</v>
      </c>
      <c r="H311" s="196">
        <v>0.32</v>
      </c>
      <c r="I311" s="197"/>
      <c r="J311" s="198">
        <f>ROUND(I311*H311,2)</f>
        <v>0</v>
      </c>
      <c r="K311" s="194" t="s">
        <v>152</v>
      </c>
      <c r="L311" s="39"/>
      <c r="M311" s="199" t="s">
        <v>1</v>
      </c>
      <c r="N311" s="200" t="s">
        <v>46</v>
      </c>
      <c r="O311" s="73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3" t="s">
        <v>250</v>
      </c>
      <c r="AT311" s="203" t="s">
        <v>148</v>
      </c>
      <c r="AU311" s="203" t="s">
        <v>97</v>
      </c>
      <c r="AY311" s="18" t="s">
        <v>145</v>
      </c>
      <c r="BE311" s="109">
        <f>IF(N311="základní",J311,0)</f>
        <v>0</v>
      </c>
      <c r="BF311" s="109">
        <f>IF(N311="snížená",J311,0)</f>
        <v>0</v>
      </c>
      <c r="BG311" s="109">
        <f>IF(N311="zákl. přenesená",J311,0)</f>
        <v>0</v>
      </c>
      <c r="BH311" s="109">
        <f>IF(N311="sníž. přenesená",J311,0)</f>
        <v>0</v>
      </c>
      <c r="BI311" s="109">
        <f>IF(N311="nulová",J311,0)</f>
        <v>0</v>
      </c>
      <c r="BJ311" s="18" t="s">
        <v>86</v>
      </c>
      <c r="BK311" s="109">
        <f>ROUND(I311*H311,2)</f>
        <v>0</v>
      </c>
      <c r="BL311" s="18" t="s">
        <v>250</v>
      </c>
      <c r="BM311" s="203" t="s">
        <v>349</v>
      </c>
    </row>
    <row r="312" spans="1:65" s="12" customFormat="1" ht="22.9" customHeight="1">
      <c r="B312" s="176"/>
      <c r="C312" s="177"/>
      <c r="D312" s="178" t="s">
        <v>80</v>
      </c>
      <c r="E312" s="190" t="s">
        <v>175</v>
      </c>
      <c r="F312" s="190" t="s">
        <v>176</v>
      </c>
      <c r="G312" s="177"/>
      <c r="H312" s="177"/>
      <c r="I312" s="180"/>
      <c r="J312" s="191">
        <f>BK312</f>
        <v>0</v>
      </c>
      <c r="K312" s="177"/>
      <c r="L312" s="182"/>
      <c r="M312" s="183"/>
      <c r="N312" s="184"/>
      <c r="O312" s="184"/>
      <c r="P312" s="185">
        <f>SUM(P313:P317)</f>
        <v>0</v>
      </c>
      <c r="Q312" s="184"/>
      <c r="R312" s="185">
        <f>SUM(R313:R317)</f>
        <v>0</v>
      </c>
      <c r="S312" s="184"/>
      <c r="T312" s="186">
        <f>SUM(T313:T317)</f>
        <v>0</v>
      </c>
      <c r="AR312" s="187" t="s">
        <v>86</v>
      </c>
      <c r="AT312" s="188" t="s">
        <v>80</v>
      </c>
      <c r="AU312" s="188" t="s">
        <v>86</v>
      </c>
      <c r="AY312" s="187" t="s">
        <v>145</v>
      </c>
      <c r="BK312" s="189">
        <f>SUM(BK313:BK317)</f>
        <v>0</v>
      </c>
    </row>
    <row r="313" spans="1:65" s="2" customFormat="1" ht="24">
      <c r="A313" s="36"/>
      <c r="B313" s="37"/>
      <c r="C313" s="192" t="s">
        <v>350</v>
      </c>
      <c r="D313" s="192" t="s">
        <v>148</v>
      </c>
      <c r="E313" s="193" t="s">
        <v>177</v>
      </c>
      <c r="F313" s="194" t="s">
        <v>178</v>
      </c>
      <c r="G313" s="195" t="s">
        <v>173</v>
      </c>
      <c r="H313" s="196">
        <v>0.26300000000000001</v>
      </c>
      <c r="I313" s="197"/>
      <c r="J313" s="198">
        <f>ROUND(I313*H313,2)</f>
        <v>0</v>
      </c>
      <c r="K313" s="194" t="s">
        <v>152</v>
      </c>
      <c r="L313" s="39"/>
      <c r="M313" s="199" t="s">
        <v>1</v>
      </c>
      <c r="N313" s="200" t="s">
        <v>46</v>
      </c>
      <c r="O313" s="73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3" t="s">
        <v>250</v>
      </c>
      <c r="AT313" s="203" t="s">
        <v>148</v>
      </c>
      <c r="AU313" s="203" t="s">
        <v>97</v>
      </c>
      <c r="AY313" s="18" t="s">
        <v>145</v>
      </c>
      <c r="BE313" s="109">
        <f>IF(N313="základní",J313,0)</f>
        <v>0</v>
      </c>
      <c r="BF313" s="109">
        <f>IF(N313="snížená",J313,0)</f>
        <v>0</v>
      </c>
      <c r="BG313" s="109">
        <f>IF(N313="zákl. přenesená",J313,0)</f>
        <v>0</v>
      </c>
      <c r="BH313" s="109">
        <f>IF(N313="sníž. přenesená",J313,0)</f>
        <v>0</v>
      </c>
      <c r="BI313" s="109">
        <f>IF(N313="nulová",J313,0)</f>
        <v>0</v>
      </c>
      <c r="BJ313" s="18" t="s">
        <v>86</v>
      </c>
      <c r="BK313" s="109">
        <f>ROUND(I313*H313,2)</f>
        <v>0</v>
      </c>
      <c r="BL313" s="18" t="s">
        <v>250</v>
      </c>
      <c r="BM313" s="203" t="s">
        <v>351</v>
      </c>
    </row>
    <row r="314" spans="1:65" s="2" customFormat="1" ht="21.75" customHeight="1">
      <c r="A314" s="36"/>
      <c r="B314" s="37"/>
      <c r="C314" s="192" t="s">
        <v>352</v>
      </c>
      <c r="D314" s="192" t="s">
        <v>148</v>
      </c>
      <c r="E314" s="193" t="s">
        <v>181</v>
      </c>
      <c r="F314" s="194" t="s">
        <v>182</v>
      </c>
      <c r="G314" s="195" t="s">
        <v>173</v>
      </c>
      <c r="H314" s="196">
        <v>0.26300000000000001</v>
      </c>
      <c r="I314" s="197"/>
      <c r="J314" s="198">
        <f>ROUND(I314*H314,2)</f>
        <v>0</v>
      </c>
      <c r="K314" s="194" t="s">
        <v>152</v>
      </c>
      <c r="L314" s="39"/>
      <c r="M314" s="199" t="s">
        <v>1</v>
      </c>
      <c r="N314" s="200" t="s">
        <v>46</v>
      </c>
      <c r="O314" s="73"/>
      <c r="P314" s="201">
        <f>O314*H314</f>
        <v>0</v>
      </c>
      <c r="Q314" s="201">
        <v>0</v>
      </c>
      <c r="R314" s="201">
        <f>Q314*H314</f>
        <v>0</v>
      </c>
      <c r="S314" s="201">
        <v>0</v>
      </c>
      <c r="T314" s="202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3" t="s">
        <v>250</v>
      </c>
      <c r="AT314" s="203" t="s">
        <v>148</v>
      </c>
      <c r="AU314" s="203" t="s">
        <v>97</v>
      </c>
      <c r="AY314" s="18" t="s">
        <v>145</v>
      </c>
      <c r="BE314" s="109">
        <f>IF(N314="základní",J314,0)</f>
        <v>0</v>
      </c>
      <c r="BF314" s="109">
        <f>IF(N314="snížená",J314,0)</f>
        <v>0</v>
      </c>
      <c r="BG314" s="109">
        <f>IF(N314="zákl. přenesená",J314,0)</f>
        <v>0</v>
      </c>
      <c r="BH314" s="109">
        <f>IF(N314="sníž. přenesená",J314,0)</f>
        <v>0</v>
      </c>
      <c r="BI314" s="109">
        <f>IF(N314="nulová",J314,0)</f>
        <v>0</v>
      </c>
      <c r="BJ314" s="18" t="s">
        <v>86</v>
      </c>
      <c r="BK314" s="109">
        <f>ROUND(I314*H314,2)</f>
        <v>0</v>
      </c>
      <c r="BL314" s="18" t="s">
        <v>250</v>
      </c>
      <c r="BM314" s="203" t="s">
        <v>353</v>
      </c>
    </row>
    <row r="315" spans="1:65" s="2" customFormat="1" ht="21.75" customHeight="1">
      <c r="A315" s="36"/>
      <c r="B315" s="37"/>
      <c r="C315" s="192" t="s">
        <v>354</v>
      </c>
      <c r="D315" s="192" t="s">
        <v>148</v>
      </c>
      <c r="E315" s="193" t="s">
        <v>185</v>
      </c>
      <c r="F315" s="194" t="s">
        <v>186</v>
      </c>
      <c r="G315" s="195" t="s">
        <v>173</v>
      </c>
      <c r="H315" s="196">
        <v>4.9969999999999999</v>
      </c>
      <c r="I315" s="197"/>
      <c r="J315" s="198">
        <f>ROUND(I315*H315,2)</f>
        <v>0</v>
      </c>
      <c r="K315" s="194" t="s">
        <v>152</v>
      </c>
      <c r="L315" s="39"/>
      <c r="M315" s="199" t="s">
        <v>1</v>
      </c>
      <c r="N315" s="200" t="s">
        <v>46</v>
      </c>
      <c r="O315" s="73"/>
      <c r="P315" s="201">
        <f>O315*H315</f>
        <v>0</v>
      </c>
      <c r="Q315" s="201">
        <v>0</v>
      </c>
      <c r="R315" s="201">
        <f>Q315*H315</f>
        <v>0</v>
      </c>
      <c r="S315" s="201">
        <v>0</v>
      </c>
      <c r="T315" s="20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3" t="s">
        <v>250</v>
      </c>
      <c r="AT315" s="203" t="s">
        <v>148</v>
      </c>
      <c r="AU315" s="203" t="s">
        <v>97</v>
      </c>
      <c r="AY315" s="18" t="s">
        <v>145</v>
      </c>
      <c r="BE315" s="109">
        <f>IF(N315="základní",J315,0)</f>
        <v>0</v>
      </c>
      <c r="BF315" s="109">
        <f>IF(N315="snížená",J315,0)</f>
        <v>0</v>
      </c>
      <c r="BG315" s="109">
        <f>IF(N315="zákl. přenesená",J315,0)</f>
        <v>0</v>
      </c>
      <c r="BH315" s="109">
        <f>IF(N315="sníž. přenesená",J315,0)</f>
        <v>0</v>
      </c>
      <c r="BI315" s="109">
        <f>IF(N315="nulová",J315,0)</f>
        <v>0</v>
      </c>
      <c r="BJ315" s="18" t="s">
        <v>86</v>
      </c>
      <c r="BK315" s="109">
        <f>ROUND(I315*H315,2)</f>
        <v>0</v>
      </c>
      <c r="BL315" s="18" t="s">
        <v>250</v>
      </c>
      <c r="BM315" s="203" t="s">
        <v>355</v>
      </c>
    </row>
    <row r="316" spans="1:65" s="13" customFormat="1" ht="11.25">
      <c r="B316" s="204"/>
      <c r="C316" s="205"/>
      <c r="D316" s="206" t="s">
        <v>188</v>
      </c>
      <c r="E316" s="205"/>
      <c r="F316" s="207" t="s">
        <v>356</v>
      </c>
      <c r="G316" s="205"/>
      <c r="H316" s="208">
        <v>4.9969999999999999</v>
      </c>
      <c r="I316" s="209"/>
      <c r="J316" s="205"/>
      <c r="K316" s="205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188</v>
      </c>
      <c r="AU316" s="214" t="s">
        <v>97</v>
      </c>
      <c r="AV316" s="13" t="s">
        <v>97</v>
      </c>
      <c r="AW316" s="13" t="s">
        <v>4</v>
      </c>
      <c r="AX316" s="13" t="s">
        <v>86</v>
      </c>
      <c r="AY316" s="214" t="s">
        <v>145</v>
      </c>
    </row>
    <row r="317" spans="1:65" s="2" customFormat="1" ht="24">
      <c r="A317" s="36"/>
      <c r="B317" s="37"/>
      <c r="C317" s="192" t="s">
        <v>357</v>
      </c>
      <c r="D317" s="192" t="s">
        <v>148</v>
      </c>
      <c r="E317" s="193" t="s">
        <v>190</v>
      </c>
      <c r="F317" s="194" t="s">
        <v>191</v>
      </c>
      <c r="G317" s="195" t="s">
        <v>173</v>
      </c>
      <c r="H317" s="196">
        <v>0.26300000000000001</v>
      </c>
      <c r="I317" s="197"/>
      <c r="J317" s="198">
        <f>ROUND(I317*H317,2)</f>
        <v>0</v>
      </c>
      <c r="K317" s="194" t="s">
        <v>152</v>
      </c>
      <c r="L317" s="39"/>
      <c r="M317" s="199" t="s">
        <v>1</v>
      </c>
      <c r="N317" s="200" t="s">
        <v>46</v>
      </c>
      <c r="O317" s="73"/>
      <c r="P317" s="201">
        <f>O317*H317</f>
        <v>0</v>
      </c>
      <c r="Q317" s="201">
        <v>0</v>
      </c>
      <c r="R317" s="201">
        <f>Q317*H317</f>
        <v>0</v>
      </c>
      <c r="S317" s="201">
        <v>0</v>
      </c>
      <c r="T317" s="20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3" t="s">
        <v>250</v>
      </c>
      <c r="AT317" s="203" t="s">
        <v>148</v>
      </c>
      <c r="AU317" s="203" t="s">
        <v>97</v>
      </c>
      <c r="AY317" s="18" t="s">
        <v>145</v>
      </c>
      <c r="BE317" s="109">
        <f>IF(N317="základní",J317,0)</f>
        <v>0</v>
      </c>
      <c r="BF317" s="109">
        <f>IF(N317="snížená",J317,0)</f>
        <v>0</v>
      </c>
      <c r="BG317" s="109">
        <f>IF(N317="zákl. přenesená",J317,0)</f>
        <v>0</v>
      </c>
      <c r="BH317" s="109">
        <f>IF(N317="sníž. přenesená",J317,0)</f>
        <v>0</v>
      </c>
      <c r="BI317" s="109">
        <f>IF(N317="nulová",J317,0)</f>
        <v>0</v>
      </c>
      <c r="BJ317" s="18" t="s">
        <v>86</v>
      </c>
      <c r="BK317" s="109">
        <f>ROUND(I317*H317,2)</f>
        <v>0</v>
      </c>
      <c r="BL317" s="18" t="s">
        <v>250</v>
      </c>
      <c r="BM317" s="203" t="s">
        <v>358</v>
      </c>
    </row>
    <row r="318" spans="1:65" s="12" customFormat="1" ht="22.9" customHeight="1">
      <c r="B318" s="176"/>
      <c r="C318" s="177"/>
      <c r="D318" s="178" t="s">
        <v>80</v>
      </c>
      <c r="E318" s="190" t="s">
        <v>193</v>
      </c>
      <c r="F318" s="190" t="s">
        <v>194</v>
      </c>
      <c r="G318" s="177"/>
      <c r="H318" s="177"/>
      <c r="I318" s="180"/>
      <c r="J318" s="191">
        <f>BK318</f>
        <v>0</v>
      </c>
      <c r="K318" s="177"/>
      <c r="L318" s="182"/>
      <c r="M318" s="183"/>
      <c r="N318" s="184"/>
      <c r="O318" s="184"/>
      <c r="P318" s="185">
        <f>SUM(P319:P326)</f>
        <v>0</v>
      </c>
      <c r="Q318" s="184"/>
      <c r="R318" s="185">
        <f>SUM(R319:R326)</f>
        <v>2.3360000000000004E-3</v>
      </c>
      <c r="S318" s="184"/>
      <c r="T318" s="186">
        <f>SUM(T319:T326)</f>
        <v>0.26264000000000004</v>
      </c>
      <c r="AR318" s="187" t="s">
        <v>97</v>
      </c>
      <c r="AT318" s="188" t="s">
        <v>80</v>
      </c>
      <c r="AU318" s="188" t="s">
        <v>86</v>
      </c>
      <c r="AY318" s="187" t="s">
        <v>145</v>
      </c>
      <c r="BK318" s="189">
        <f>SUM(BK319:BK326)</f>
        <v>0</v>
      </c>
    </row>
    <row r="319" spans="1:65" s="2" customFormat="1" ht="16.5" customHeight="1">
      <c r="A319" s="36"/>
      <c r="B319" s="37"/>
      <c r="C319" s="192" t="s">
        <v>359</v>
      </c>
      <c r="D319" s="192" t="s">
        <v>148</v>
      </c>
      <c r="E319" s="193" t="s">
        <v>196</v>
      </c>
      <c r="F319" s="194" t="s">
        <v>197</v>
      </c>
      <c r="G319" s="195" t="s">
        <v>151</v>
      </c>
      <c r="H319" s="196">
        <v>0.1</v>
      </c>
      <c r="I319" s="197"/>
      <c r="J319" s="198">
        <f t="shared" ref="J319:J324" si="20">ROUND(I319*H319,2)</f>
        <v>0</v>
      </c>
      <c r="K319" s="194" t="s">
        <v>152</v>
      </c>
      <c r="L319" s="39"/>
      <c r="M319" s="199" t="s">
        <v>1</v>
      </c>
      <c r="N319" s="200" t="s">
        <v>46</v>
      </c>
      <c r="O319" s="73"/>
      <c r="P319" s="201">
        <f t="shared" ref="P319:P324" si="21">O319*H319</f>
        <v>0</v>
      </c>
      <c r="Q319" s="201">
        <v>0</v>
      </c>
      <c r="R319" s="201">
        <f t="shared" ref="R319:R324" si="22">Q319*H319</f>
        <v>0</v>
      </c>
      <c r="S319" s="201">
        <v>0</v>
      </c>
      <c r="T319" s="202">
        <f t="shared" ref="T319:T324" si="23"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3" t="s">
        <v>250</v>
      </c>
      <c r="AT319" s="203" t="s">
        <v>148</v>
      </c>
      <c r="AU319" s="203" t="s">
        <v>97</v>
      </c>
      <c r="AY319" s="18" t="s">
        <v>145</v>
      </c>
      <c r="BE319" s="109">
        <f t="shared" ref="BE319:BE324" si="24">IF(N319="základní",J319,0)</f>
        <v>0</v>
      </c>
      <c r="BF319" s="109">
        <f t="shared" ref="BF319:BF324" si="25">IF(N319="snížená",J319,0)</f>
        <v>0</v>
      </c>
      <c r="BG319" s="109">
        <f t="shared" ref="BG319:BG324" si="26">IF(N319="zákl. přenesená",J319,0)</f>
        <v>0</v>
      </c>
      <c r="BH319" s="109">
        <f t="shared" ref="BH319:BH324" si="27">IF(N319="sníž. přenesená",J319,0)</f>
        <v>0</v>
      </c>
      <c r="BI319" s="109">
        <f t="shared" ref="BI319:BI324" si="28">IF(N319="nulová",J319,0)</f>
        <v>0</v>
      </c>
      <c r="BJ319" s="18" t="s">
        <v>86</v>
      </c>
      <c r="BK319" s="109">
        <f t="shared" ref="BK319:BK324" si="29">ROUND(I319*H319,2)</f>
        <v>0</v>
      </c>
      <c r="BL319" s="18" t="s">
        <v>250</v>
      </c>
      <c r="BM319" s="203" t="s">
        <v>360</v>
      </c>
    </row>
    <row r="320" spans="1:65" s="2" customFormat="1" ht="16.5" customHeight="1">
      <c r="A320" s="36"/>
      <c r="B320" s="37"/>
      <c r="C320" s="192" t="s">
        <v>361</v>
      </c>
      <c r="D320" s="192" t="s">
        <v>148</v>
      </c>
      <c r="E320" s="193" t="s">
        <v>201</v>
      </c>
      <c r="F320" s="194" t="s">
        <v>202</v>
      </c>
      <c r="G320" s="195" t="s">
        <v>151</v>
      </c>
      <c r="H320" s="196">
        <v>0.1</v>
      </c>
      <c r="I320" s="197"/>
      <c r="J320" s="198">
        <f t="shared" si="20"/>
        <v>0</v>
      </c>
      <c r="K320" s="194" t="s">
        <v>152</v>
      </c>
      <c r="L320" s="39"/>
      <c r="M320" s="199" t="s">
        <v>1</v>
      </c>
      <c r="N320" s="200" t="s">
        <v>46</v>
      </c>
      <c r="O320" s="73"/>
      <c r="P320" s="201">
        <f t="shared" si="21"/>
        <v>0</v>
      </c>
      <c r="Q320" s="201">
        <v>2.9999999999999997E-4</v>
      </c>
      <c r="R320" s="201">
        <f t="shared" si="22"/>
        <v>2.9999999999999997E-5</v>
      </c>
      <c r="S320" s="201">
        <v>0</v>
      </c>
      <c r="T320" s="202">
        <f t="shared" si="23"/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3" t="s">
        <v>250</v>
      </c>
      <c r="AT320" s="203" t="s">
        <v>148</v>
      </c>
      <c r="AU320" s="203" t="s">
        <v>97</v>
      </c>
      <c r="AY320" s="18" t="s">
        <v>145</v>
      </c>
      <c r="BE320" s="109">
        <f t="shared" si="24"/>
        <v>0</v>
      </c>
      <c r="BF320" s="109">
        <f t="shared" si="25"/>
        <v>0</v>
      </c>
      <c r="BG320" s="109">
        <f t="shared" si="26"/>
        <v>0</v>
      </c>
      <c r="BH320" s="109">
        <f t="shared" si="27"/>
        <v>0</v>
      </c>
      <c r="BI320" s="109">
        <f t="shared" si="28"/>
        <v>0</v>
      </c>
      <c r="BJ320" s="18" t="s">
        <v>86</v>
      </c>
      <c r="BK320" s="109">
        <f t="shared" si="29"/>
        <v>0</v>
      </c>
      <c r="BL320" s="18" t="s">
        <v>250</v>
      </c>
      <c r="BM320" s="203" t="s">
        <v>362</v>
      </c>
    </row>
    <row r="321" spans="1:65" s="2" customFormat="1" ht="24">
      <c r="A321" s="36"/>
      <c r="B321" s="37"/>
      <c r="C321" s="192" t="s">
        <v>363</v>
      </c>
      <c r="D321" s="192" t="s">
        <v>148</v>
      </c>
      <c r="E321" s="193" t="s">
        <v>364</v>
      </c>
      <c r="F321" s="194" t="s">
        <v>365</v>
      </c>
      <c r="G321" s="195" t="s">
        <v>161</v>
      </c>
      <c r="H321" s="196">
        <v>1</v>
      </c>
      <c r="I321" s="197"/>
      <c r="J321" s="198">
        <f t="shared" si="20"/>
        <v>0</v>
      </c>
      <c r="K321" s="194" t="s">
        <v>152</v>
      </c>
      <c r="L321" s="39"/>
      <c r="M321" s="199" t="s">
        <v>1</v>
      </c>
      <c r="N321" s="200" t="s">
        <v>46</v>
      </c>
      <c r="O321" s="73"/>
      <c r="P321" s="201">
        <f t="shared" si="21"/>
        <v>0</v>
      </c>
      <c r="Q321" s="201">
        <v>4.4000000000000002E-4</v>
      </c>
      <c r="R321" s="201">
        <f t="shared" si="22"/>
        <v>4.4000000000000002E-4</v>
      </c>
      <c r="S321" s="201">
        <v>0</v>
      </c>
      <c r="T321" s="202">
        <f t="shared" si="23"/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3" t="s">
        <v>198</v>
      </c>
      <c r="AT321" s="203" t="s">
        <v>148</v>
      </c>
      <c r="AU321" s="203" t="s">
        <v>97</v>
      </c>
      <c r="AY321" s="18" t="s">
        <v>145</v>
      </c>
      <c r="BE321" s="109">
        <f t="shared" si="24"/>
        <v>0</v>
      </c>
      <c r="BF321" s="109">
        <f t="shared" si="25"/>
        <v>0</v>
      </c>
      <c r="BG321" s="109">
        <f t="shared" si="26"/>
        <v>0</v>
      </c>
      <c r="BH321" s="109">
        <f t="shared" si="27"/>
        <v>0</v>
      </c>
      <c r="BI321" s="109">
        <f t="shared" si="28"/>
        <v>0</v>
      </c>
      <c r="BJ321" s="18" t="s">
        <v>86</v>
      </c>
      <c r="BK321" s="109">
        <f t="shared" si="29"/>
        <v>0</v>
      </c>
      <c r="BL321" s="18" t="s">
        <v>198</v>
      </c>
      <c r="BM321" s="203" t="s">
        <v>366</v>
      </c>
    </row>
    <row r="322" spans="1:65" s="2" customFormat="1" ht="16.5" customHeight="1">
      <c r="A322" s="36"/>
      <c r="B322" s="37"/>
      <c r="C322" s="192" t="s">
        <v>367</v>
      </c>
      <c r="D322" s="192" t="s">
        <v>148</v>
      </c>
      <c r="E322" s="193" t="s">
        <v>209</v>
      </c>
      <c r="F322" s="194" t="s">
        <v>210</v>
      </c>
      <c r="G322" s="195" t="s">
        <v>151</v>
      </c>
      <c r="H322" s="196">
        <v>3.2</v>
      </c>
      <c r="I322" s="197"/>
      <c r="J322" s="198">
        <f t="shared" si="20"/>
        <v>0</v>
      </c>
      <c r="K322" s="194" t="s">
        <v>152</v>
      </c>
      <c r="L322" s="39"/>
      <c r="M322" s="199" t="s">
        <v>1</v>
      </c>
      <c r="N322" s="200" t="s">
        <v>46</v>
      </c>
      <c r="O322" s="73"/>
      <c r="P322" s="201">
        <f t="shared" si="21"/>
        <v>0</v>
      </c>
      <c r="Q322" s="201">
        <v>0</v>
      </c>
      <c r="R322" s="201">
        <f t="shared" si="22"/>
        <v>0</v>
      </c>
      <c r="S322" s="201">
        <v>8.1500000000000003E-2</v>
      </c>
      <c r="T322" s="202">
        <f t="shared" si="23"/>
        <v>0.26080000000000003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3" t="s">
        <v>250</v>
      </c>
      <c r="AT322" s="203" t="s">
        <v>148</v>
      </c>
      <c r="AU322" s="203" t="s">
        <v>97</v>
      </c>
      <c r="AY322" s="18" t="s">
        <v>145</v>
      </c>
      <c r="BE322" s="109">
        <f t="shared" si="24"/>
        <v>0</v>
      </c>
      <c r="BF322" s="109">
        <f t="shared" si="25"/>
        <v>0</v>
      </c>
      <c r="BG322" s="109">
        <f t="shared" si="26"/>
        <v>0</v>
      </c>
      <c r="BH322" s="109">
        <f t="shared" si="27"/>
        <v>0</v>
      </c>
      <c r="BI322" s="109">
        <f t="shared" si="28"/>
        <v>0</v>
      </c>
      <c r="BJ322" s="18" t="s">
        <v>86</v>
      </c>
      <c r="BK322" s="109">
        <f t="shared" si="29"/>
        <v>0</v>
      </c>
      <c r="BL322" s="18" t="s">
        <v>250</v>
      </c>
      <c r="BM322" s="203" t="s">
        <v>368</v>
      </c>
    </row>
    <row r="323" spans="1:65" s="2" customFormat="1" ht="21.75" customHeight="1">
      <c r="A323" s="36"/>
      <c r="B323" s="37"/>
      <c r="C323" s="192" t="s">
        <v>369</v>
      </c>
      <c r="D323" s="192" t="s">
        <v>148</v>
      </c>
      <c r="E323" s="193" t="s">
        <v>213</v>
      </c>
      <c r="F323" s="194" t="s">
        <v>214</v>
      </c>
      <c r="G323" s="195" t="s">
        <v>161</v>
      </c>
      <c r="H323" s="196">
        <v>2</v>
      </c>
      <c r="I323" s="197"/>
      <c r="J323" s="198">
        <f t="shared" si="20"/>
        <v>0</v>
      </c>
      <c r="K323" s="194" t="s">
        <v>152</v>
      </c>
      <c r="L323" s="39"/>
      <c r="M323" s="199" t="s">
        <v>1</v>
      </c>
      <c r="N323" s="200" t="s">
        <v>46</v>
      </c>
      <c r="O323" s="73"/>
      <c r="P323" s="201">
        <f t="shared" si="21"/>
        <v>0</v>
      </c>
      <c r="Q323" s="201">
        <v>2.4000000000000001E-4</v>
      </c>
      <c r="R323" s="201">
        <f t="shared" si="22"/>
        <v>4.8000000000000001E-4</v>
      </c>
      <c r="S323" s="201">
        <v>9.2000000000000003E-4</v>
      </c>
      <c r="T323" s="202">
        <f t="shared" si="23"/>
        <v>1.8400000000000001E-3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3" t="s">
        <v>250</v>
      </c>
      <c r="AT323" s="203" t="s">
        <v>148</v>
      </c>
      <c r="AU323" s="203" t="s">
        <v>97</v>
      </c>
      <c r="AY323" s="18" t="s">
        <v>145</v>
      </c>
      <c r="BE323" s="109">
        <f t="shared" si="24"/>
        <v>0</v>
      </c>
      <c r="BF323" s="109">
        <f t="shared" si="25"/>
        <v>0</v>
      </c>
      <c r="BG323" s="109">
        <f t="shared" si="26"/>
        <v>0</v>
      </c>
      <c r="BH323" s="109">
        <f t="shared" si="27"/>
        <v>0</v>
      </c>
      <c r="BI323" s="109">
        <f t="shared" si="28"/>
        <v>0</v>
      </c>
      <c r="BJ323" s="18" t="s">
        <v>86</v>
      </c>
      <c r="BK323" s="109">
        <f t="shared" si="29"/>
        <v>0</v>
      </c>
      <c r="BL323" s="18" t="s">
        <v>250</v>
      </c>
      <c r="BM323" s="203" t="s">
        <v>370</v>
      </c>
    </row>
    <row r="324" spans="1:65" s="2" customFormat="1" ht="16.5" customHeight="1">
      <c r="A324" s="36"/>
      <c r="B324" s="37"/>
      <c r="C324" s="215" t="s">
        <v>371</v>
      </c>
      <c r="D324" s="215" t="s">
        <v>216</v>
      </c>
      <c r="E324" s="216" t="s">
        <v>217</v>
      </c>
      <c r="F324" s="217" t="s">
        <v>218</v>
      </c>
      <c r="G324" s="218" t="s">
        <v>151</v>
      </c>
      <c r="H324" s="219">
        <v>0.11</v>
      </c>
      <c r="I324" s="220"/>
      <c r="J324" s="221">
        <f t="shared" si="20"/>
        <v>0</v>
      </c>
      <c r="K324" s="217" t="s">
        <v>152</v>
      </c>
      <c r="L324" s="222"/>
      <c r="M324" s="223" t="s">
        <v>1</v>
      </c>
      <c r="N324" s="224" t="s">
        <v>46</v>
      </c>
      <c r="O324" s="73"/>
      <c r="P324" s="201">
        <f t="shared" si="21"/>
        <v>0</v>
      </c>
      <c r="Q324" s="201">
        <v>1.26E-2</v>
      </c>
      <c r="R324" s="201">
        <f t="shared" si="22"/>
        <v>1.3860000000000001E-3</v>
      </c>
      <c r="S324" s="201">
        <v>0</v>
      </c>
      <c r="T324" s="202">
        <f t="shared" si="23"/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3" t="s">
        <v>250</v>
      </c>
      <c r="AT324" s="203" t="s">
        <v>216</v>
      </c>
      <c r="AU324" s="203" t="s">
        <v>97</v>
      </c>
      <c r="AY324" s="18" t="s">
        <v>145</v>
      </c>
      <c r="BE324" s="109">
        <f t="shared" si="24"/>
        <v>0</v>
      </c>
      <c r="BF324" s="109">
        <f t="shared" si="25"/>
        <v>0</v>
      </c>
      <c r="BG324" s="109">
        <f t="shared" si="26"/>
        <v>0</v>
      </c>
      <c r="BH324" s="109">
        <f t="shared" si="27"/>
        <v>0</v>
      </c>
      <c r="BI324" s="109">
        <f t="shared" si="28"/>
        <v>0</v>
      </c>
      <c r="BJ324" s="18" t="s">
        <v>86</v>
      </c>
      <c r="BK324" s="109">
        <f t="shared" si="29"/>
        <v>0</v>
      </c>
      <c r="BL324" s="18" t="s">
        <v>250</v>
      </c>
      <c r="BM324" s="203" t="s">
        <v>372</v>
      </c>
    </row>
    <row r="325" spans="1:65" s="13" customFormat="1" ht="11.25">
      <c r="B325" s="204"/>
      <c r="C325" s="205"/>
      <c r="D325" s="206" t="s">
        <v>188</v>
      </c>
      <c r="E325" s="205"/>
      <c r="F325" s="207" t="s">
        <v>373</v>
      </c>
      <c r="G325" s="205"/>
      <c r="H325" s="208">
        <v>0.11</v>
      </c>
      <c r="I325" s="209"/>
      <c r="J325" s="205"/>
      <c r="K325" s="205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188</v>
      </c>
      <c r="AU325" s="214" t="s">
        <v>97</v>
      </c>
      <c r="AV325" s="13" t="s">
        <v>97</v>
      </c>
      <c r="AW325" s="13" t="s">
        <v>4</v>
      </c>
      <c r="AX325" s="13" t="s">
        <v>86</v>
      </c>
      <c r="AY325" s="214" t="s">
        <v>145</v>
      </c>
    </row>
    <row r="326" spans="1:65" s="2" customFormat="1" ht="24">
      <c r="A326" s="36"/>
      <c r="B326" s="37"/>
      <c r="C326" s="192" t="s">
        <v>374</v>
      </c>
      <c r="D326" s="192" t="s">
        <v>148</v>
      </c>
      <c r="E326" s="193" t="s">
        <v>222</v>
      </c>
      <c r="F326" s="194" t="s">
        <v>223</v>
      </c>
      <c r="G326" s="195" t="s">
        <v>173</v>
      </c>
      <c r="H326" s="196">
        <v>2E-3</v>
      </c>
      <c r="I326" s="197"/>
      <c r="J326" s="198">
        <f>ROUND(I326*H326,2)</f>
        <v>0</v>
      </c>
      <c r="K326" s="194" t="s">
        <v>152</v>
      </c>
      <c r="L326" s="39"/>
      <c r="M326" s="199" t="s">
        <v>1</v>
      </c>
      <c r="N326" s="200" t="s">
        <v>46</v>
      </c>
      <c r="O326" s="73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3" t="s">
        <v>250</v>
      </c>
      <c r="AT326" s="203" t="s">
        <v>148</v>
      </c>
      <c r="AU326" s="203" t="s">
        <v>97</v>
      </c>
      <c r="AY326" s="18" t="s">
        <v>145</v>
      </c>
      <c r="BE326" s="109">
        <f>IF(N326="základní",J326,0)</f>
        <v>0</v>
      </c>
      <c r="BF326" s="109">
        <f>IF(N326="snížená",J326,0)</f>
        <v>0</v>
      </c>
      <c r="BG326" s="109">
        <f>IF(N326="zákl. přenesená",J326,0)</f>
        <v>0</v>
      </c>
      <c r="BH326" s="109">
        <f>IF(N326="sníž. přenesená",J326,0)</f>
        <v>0</v>
      </c>
      <c r="BI326" s="109">
        <f>IF(N326="nulová",J326,0)</f>
        <v>0</v>
      </c>
      <c r="BJ326" s="18" t="s">
        <v>86</v>
      </c>
      <c r="BK326" s="109">
        <f>ROUND(I326*H326,2)</f>
        <v>0</v>
      </c>
      <c r="BL326" s="18" t="s">
        <v>250</v>
      </c>
      <c r="BM326" s="203" t="s">
        <v>375</v>
      </c>
    </row>
    <row r="327" spans="1:65" s="12" customFormat="1" ht="25.9" customHeight="1">
      <c r="B327" s="176"/>
      <c r="C327" s="177"/>
      <c r="D327" s="178" t="s">
        <v>80</v>
      </c>
      <c r="E327" s="179" t="s">
        <v>376</v>
      </c>
      <c r="F327" s="179" t="s">
        <v>377</v>
      </c>
      <c r="G327" s="177"/>
      <c r="H327" s="177"/>
      <c r="I327" s="180"/>
      <c r="J327" s="181">
        <f>BK327</f>
        <v>0</v>
      </c>
      <c r="K327" s="177"/>
      <c r="L327" s="182"/>
      <c r="M327" s="183"/>
      <c r="N327" s="184"/>
      <c r="O327" s="184"/>
      <c r="P327" s="185">
        <f>P328+P332+P334+P336+P342</f>
        <v>0</v>
      </c>
      <c r="Q327" s="184"/>
      <c r="R327" s="185">
        <f>R328+R332+R334+R336+R342</f>
        <v>0.192468</v>
      </c>
      <c r="S327" s="184"/>
      <c r="T327" s="186">
        <f>T328+T332+T334+T336+T342</f>
        <v>0.27631</v>
      </c>
      <c r="AR327" s="187" t="s">
        <v>153</v>
      </c>
      <c r="AT327" s="188" t="s">
        <v>80</v>
      </c>
      <c r="AU327" s="188" t="s">
        <v>81</v>
      </c>
      <c r="AY327" s="187" t="s">
        <v>145</v>
      </c>
      <c r="BK327" s="189">
        <f>BK328+BK332+BK334+BK336+BK342</f>
        <v>0</v>
      </c>
    </row>
    <row r="328" spans="1:65" s="12" customFormat="1" ht="22.9" customHeight="1">
      <c r="B328" s="176"/>
      <c r="C328" s="177"/>
      <c r="D328" s="178" t="s">
        <v>80</v>
      </c>
      <c r="E328" s="190" t="s">
        <v>146</v>
      </c>
      <c r="F328" s="190" t="s">
        <v>147</v>
      </c>
      <c r="G328" s="177"/>
      <c r="H328" s="177"/>
      <c r="I328" s="180"/>
      <c r="J328" s="191">
        <f>BK328</f>
        <v>0</v>
      </c>
      <c r="K328" s="177"/>
      <c r="L328" s="182"/>
      <c r="M328" s="183"/>
      <c r="N328" s="184"/>
      <c r="O328" s="184"/>
      <c r="P328" s="185">
        <f>SUM(P329:P331)</f>
        <v>0</v>
      </c>
      <c r="Q328" s="184"/>
      <c r="R328" s="185">
        <f>SUM(R329:R331)</f>
        <v>0.18270400000000001</v>
      </c>
      <c r="S328" s="184"/>
      <c r="T328" s="186">
        <f>SUM(T329:T331)</f>
        <v>0</v>
      </c>
      <c r="AR328" s="187" t="s">
        <v>86</v>
      </c>
      <c r="AT328" s="188" t="s">
        <v>80</v>
      </c>
      <c r="AU328" s="188" t="s">
        <v>86</v>
      </c>
      <c r="AY328" s="187" t="s">
        <v>145</v>
      </c>
      <c r="BK328" s="189">
        <f>SUM(BK329:BK331)</f>
        <v>0</v>
      </c>
    </row>
    <row r="329" spans="1:65" s="2" customFormat="1" ht="21.75" customHeight="1">
      <c r="A329" s="36"/>
      <c r="B329" s="37"/>
      <c r="C329" s="192" t="s">
        <v>378</v>
      </c>
      <c r="D329" s="192" t="s">
        <v>148</v>
      </c>
      <c r="E329" s="193" t="s">
        <v>149</v>
      </c>
      <c r="F329" s="194" t="s">
        <v>150</v>
      </c>
      <c r="G329" s="195" t="s">
        <v>151</v>
      </c>
      <c r="H329" s="196">
        <v>3.6</v>
      </c>
      <c r="I329" s="197"/>
      <c r="J329" s="198">
        <f>ROUND(I329*H329,2)</f>
        <v>0</v>
      </c>
      <c r="K329" s="194" t="s">
        <v>152</v>
      </c>
      <c r="L329" s="39"/>
      <c r="M329" s="199" t="s">
        <v>1</v>
      </c>
      <c r="N329" s="200" t="s">
        <v>46</v>
      </c>
      <c r="O329" s="73"/>
      <c r="P329" s="201">
        <f>O329*H329</f>
        <v>0</v>
      </c>
      <c r="Q329" s="201">
        <v>2.5999999999999998E-4</v>
      </c>
      <c r="R329" s="201">
        <f>Q329*H329</f>
        <v>9.3599999999999998E-4</v>
      </c>
      <c r="S329" s="201">
        <v>0</v>
      </c>
      <c r="T329" s="202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03" t="s">
        <v>250</v>
      </c>
      <c r="AT329" s="203" t="s">
        <v>148</v>
      </c>
      <c r="AU329" s="203" t="s">
        <v>97</v>
      </c>
      <c r="AY329" s="18" t="s">
        <v>145</v>
      </c>
      <c r="BE329" s="109">
        <f>IF(N329="základní",J329,0)</f>
        <v>0</v>
      </c>
      <c r="BF329" s="109">
        <f>IF(N329="snížená",J329,0)</f>
        <v>0</v>
      </c>
      <c r="BG329" s="109">
        <f>IF(N329="zákl. přenesená",J329,0)</f>
        <v>0</v>
      </c>
      <c r="BH329" s="109">
        <f>IF(N329="sníž. přenesená",J329,0)</f>
        <v>0</v>
      </c>
      <c r="BI329" s="109">
        <f>IF(N329="nulová",J329,0)</f>
        <v>0</v>
      </c>
      <c r="BJ329" s="18" t="s">
        <v>86</v>
      </c>
      <c r="BK329" s="109">
        <f>ROUND(I329*H329,2)</f>
        <v>0</v>
      </c>
      <c r="BL329" s="18" t="s">
        <v>250</v>
      </c>
      <c r="BM329" s="203" t="s">
        <v>379</v>
      </c>
    </row>
    <row r="330" spans="1:65" s="2" customFormat="1" ht="24">
      <c r="A330" s="36"/>
      <c r="B330" s="37"/>
      <c r="C330" s="192" t="s">
        <v>380</v>
      </c>
      <c r="D330" s="192" t="s">
        <v>148</v>
      </c>
      <c r="E330" s="193" t="s">
        <v>155</v>
      </c>
      <c r="F330" s="194" t="s">
        <v>156</v>
      </c>
      <c r="G330" s="195" t="s">
        <v>151</v>
      </c>
      <c r="H330" s="196">
        <v>3.6</v>
      </c>
      <c r="I330" s="197"/>
      <c r="J330" s="198">
        <f>ROUND(I330*H330,2)</f>
        <v>0</v>
      </c>
      <c r="K330" s="194" t="s">
        <v>152</v>
      </c>
      <c r="L330" s="39"/>
      <c r="M330" s="199" t="s">
        <v>1</v>
      </c>
      <c r="N330" s="200" t="s">
        <v>46</v>
      </c>
      <c r="O330" s="73"/>
      <c r="P330" s="201">
        <f>O330*H330</f>
        <v>0</v>
      </c>
      <c r="Q330" s="201">
        <v>4.3800000000000002E-3</v>
      </c>
      <c r="R330" s="201">
        <f>Q330*H330</f>
        <v>1.5768000000000001E-2</v>
      </c>
      <c r="S330" s="201">
        <v>0</v>
      </c>
      <c r="T330" s="202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3" t="s">
        <v>250</v>
      </c>
      <c r="AT330" s="203" t="s">
        <v>148</v>
      </c>
      <c r="AU330" s="203" t="s">
        <v>97</v>
      </c>
      <c r="AY330" s="18" t="s">
        <v>145</v>
      </c>
      <c r="BE330" s="109">
        <f>IF(N330="základní",J330,0)</f>
        <v>0</v>
      </c>
      <c r="BF330" s="109">
        <f>IF(N330="snížená",J330,0)</f>
        <v>0</v>
      </c>
      <c r="BG330" s="109">
        <f>IF(N330="zákl. přenesená",J330,0)</f>
        <v>0</v>
      </c>
      <c r="BH330" s="109">
        <f>IF(N330="sníž. přenesená",J330,0)</f>
        <v>0</v>
      </c>
      <c r="BI330" s="109">
        <f>IF(N330="nulová",J330,0)</f>
        <v>0</v>
      </c>
      <c r="BJ330" s="18" t="s">
        <v>86</v>
      </c>
      <c r="BK330" s="109">
        <f>ROUND(I330*H330,2)</f>
        <v>0</v>
      </c>
      <c r="BL330" s="18" t="s">
        <v>250</v>
      </c>
      <c r="BM330" s="203" t="s">
        <v>381</v>
      </c>
    </row>
    <row r="331" spans="1:65" s="2" customFormat="1" ht="21.75" customHeight="1">
      <c r="A331" s="36"/>
      <c r="B331" s="37"/>
      <c r="C331" s="192" t="s">
        <v>382</v>
      </c>
      <c r="D331" s="192" t="s">
        <v>148</v>
      </c>
      <c r="E331" s="193" t="s">
        <v>159</v>
      </c>
      <c r="F331" s="194" t="s">
        <v>160</v>
      </c>
      <c r="G331" s="195" t="s">
        <v>161</v>
      </c>
      <c r="H331" s="196">
        <v>4</v>
      </c>
      <c r="I331" s="197"/>
      <c r="J331" s="198">
        <f>ROUND(I331*H331,2)</f>
        <v>0</v>
      </c>
      <c r="K331" s="194" t="s">
        <v>152</v>
      </c>
      <c r="L331" s="39"/>
      <c r="M331" s="199" t="s">
        <v>1</v>
      </c>
      <c r="N331" s="200" t="s">
        <v>46</v>
      </c>
      <c r="O331" s="73"/>
      <c r="P331" s="201">
        <f>O331*H331</f>
        <v>0</v>
      </c>
      <c r="Q331" s="201">
        <v>4.1500000000000002E-2</v>
      </c>
      <c r="R331" s="201">
        <f>Q331*H331</f>
        <v>0.16600000000000001</v>
      </c>
      <c r="S331" s="201">
        <v>0</v>
      </c>
      <c r="T331" s="202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3" t="s">
        <v>250</v>
      </c>
      <c r="AT331" s="203" t="s">
        <v>148</v>
      </c>
      <c r="AU331" s="203" t="s">
        <v>97</v>
      </c>
      <c r="AY331" s="18" t="s">
        <v>145</v>
      </c>
      <c r="BE331" s="109">
        <f>IF(N331="základní",J331,0)</f>
        <v>0</v>
      </c>
      <c r="BF331" s="109">
        <f>IF(N331="snížená",J331,0)</f>
        <v>0</v>
      </c>
      <c r="BG331" s="109">
        <f>IF(N331="zákl. přenesená",J331,0)</f>
        <v>0</v>
      </c>
      <c r="BH331" s="109">
        <f>IF(N331="sníž. přenesená",J331,0)</f>
        <v>0</v>
      </c>
      <c r="BI331" s="109">
        <f>IF(N331="nulová",J331,0)</f>
        <v>0</v>
      </c>
      <c r="BJ331" s="18" t="s">
        <v>86</v>
      </c>
      <c r="BK331" s="109">
        <f>ROUND(I331*H331,2)</f>
        <v>0</v>
      </c>
      <c r="BL331" s="18" t="s">
        <v>250</v>
      </c>
      <c r="BM331" s="203" t="s">
        <v>383</v>
      </c>
    </row>
    <row r="332" spans="1:65" s="12" customFormat="1" ht="22.9" customHeight="1">
      <c r="B332" s="176"/>
      <c r="C332" s="177"/>
      <c r="D332" s="178" t="s">
        <v>80</v>
      </c>
      <c r="E332" s="190" t="s">
        <v>163</v>
      </c>
      <c r="F332" s="190" t="s">
        <v>164</v>
      </c>
      <c r="G332" s="177"/>
      <c r="H332" s="177"/>
      <c r="I332" s="180"/>
      <c r="J332" s="191">
        <f>BK332</f>
        <v>0</v>
      </c>
      <c r="K332" s="177"/>
      <c r="L332" s="182"/>
      <c r="M332" s="183"/>
      <c r="N332" s="184"/>
      <c r="O332" s="184"/>
      <c r="P332" s="185">
        <f>P333</f>
        <v>0</v>
      </c>
      <c r="Q332" s="184"/>
      <c r="R332" s="185">
        <f>R333</f>
        <v>0</v>
      </c>
      <c r="S332" s="184"/>
      <c r="T332" s="186">
        <f>T333</f>
        <v>0</v>
      </c>
      <c r="AR332" s="187" t="s">
        <v>86</v>
      </c>
      <c r="AT332" s="188" t="s">
        <v>80</v>
      </c>
      <c r="AU332" s="188" t="s">
        <v>86</v>
      </c>
      <c r="AY332" s="187" t="s">
        <v>145</v>
      </c>
      <c r="BK332" s="189">
        <f>BK333</f>
        <v>0</v>
      </c>
    </row>
    <row r="333" spans="1:65" s="2" customFormat="1" ht="16.5" customHeight="1">
      <c r="A333" s="36"/>
      <c r="B333" s="37"/>
      <c r="C333" s="192" t="s">
        <v>384</v>
      </c>
      <c r="D333" s="192" t="s">
        <v>148</v>
      </c>
      <c r="E333" s="193" t="s">
        <v>165</v>
      </c>
      <c r="F333" s="194" t="s">
        <v>166</v>
      </c>
      <c r="G333" s="195" t="s">
        <v>151</v>
      </c>
      <c r="H333" s="196">
        <v>3.6</v>
      </c>
      <c r="I333" s="197"/>
      <c r="J333" s="198">
        <f>ROUND(I333*H333,2)</f>
        <v>0</v>
      </c>
      <c r="K333" s="194" t="s">
        <v>1</v>
      </c>
      <c r="L333" s="39"/>
      <c r="M333" s="199" t="s">
        <v>1</v>
      </c>
      <c r="N333" s="200" t="s">
        <v>46</v>
      </c>
      <c r="O333" s="73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3" t="s">
        <v>250</v>
      </c>
      <c r="AT333" s="203" t="s">
        <v>148</v>
      </c>
      <c r="AU333" s="203" t="s">
        <v>97</v>
      </c>
      <c r="AY333" s="18" t="s">
        <v>145</v>
      </c>
      <c r="BE333" s="109">
        <f>IF(N333="základní",J333,0)</f>
        <v>0</v>
      </c>
      <c r="BF333" s="109">
        <f>IF(N333="snížená",J333,0)</f>
        <v>0</v>
      </c>
      <c r="BG333" s="109">
        <f>IF(N333="zákl. přenesená",J333,0)</f>
        <v>0</v>
      </c>
      <c r="BH333" s="109">
        <f>IF(N333="sníž. přenesená",J333,0)</f>
        <v>0</v>
      </c>
      <c r="BI333" s="109">
        <f>IF(N333="nulová",J333,0)</f>
        <v>0</v>
      </c>
      <c r="BJ333" s="18" t="s">
        <v>86</v>
      </c>
      <c r="BK333" s="109">
        <f>ROUND(I333*H333,2)</f>
        <v>0</v>
      </c>
      <c r="BL333" s="18" t="s">
        <v>250</v>
      </c>
      <c r="BM333" s="203" t="s">
        <v>385</v>
      </c>
    </row>
    <row r="334" spans="1:65" s="12" customFormat="1" ht="22.9" customHeight="1">
      <c r="B334" s="176"/>
      <c r="C334" s="177"/>
      <c r="D334" s="178" t="s">
        <v>80</v>
      </c>
      <c r="E334" s="190" t="s">
        <v>168</v>
      </c>
      <c r="F334" s="190" t="s">
        <v>169</v>
      </c>
      <c r="G334" s="177"/>
      <c r="H334" s="177"/>
      <c r="I334" s="180"/>
      <c r="J334" s="191">
        <f>BK334</f>
        <v>0</v>
      </c>
      <c r="K334" s="177"/>
      <c r="L334" s="182"/>
      <c r="M334" s="183"/>
      <c r="N334" s="184"/>
      <c r="O334" s="184"/>
      <c r="P334" s="185">
        <f>P335</f>
        <v>0</v>
      </c>
      <c r="Q334" s="184"/>
      <c r="R334" s="185">
        <f>R335</f>
        <v>0</v>
      </c>
      <c r="S334" s="184"/>
      <c r="T334" s="186">
        <f>T335</f>
        <v>0</v>
      </c>
      <c r="AR334" s="187" t="s">
        <v>86</v>
      </c>
      <c r="AT334" s="188" t="s">
        <v>80</v>
      </c>
      <c r="AU334" s="188" t="s">
        <v>86</v>
      </c>
      <c r="AY334" s="187" t="s">
        <v>145</v>
      </c>
      <c r="BK334" s="189">
        <f>BK335</f>
        <v>0</v>
      </c>
    </row>
    <row r="335" spans="1:65" s="2" customFormat="1" ht="33" customHeight="1">
      <c r="A335" s="36"/>
      <c r="B335" s="37"/>
      <c r="C335" s="192" t="s">
        <v>386</v>
      </c>
      <c r="D335" s="192" t="s">
        <v>148</v>
      </c>
      <c r="E335" s="193" t="s">
        <v>171</v>
      </c>
      <c r="F335" s="194" t="s">
        <v>172</v>
      </c>
      <c r="G335" s="195" t="s">
        <v>173</v>
      </c>
      <c r="H335" s="196">
        <v>0.183</v>
      </c>
      <c r="I335" s="197"/>
      <c r="J335" s="198">
        <f>ROUND(I335*H335,2)</f>
        <v>0</v>
      </c>
      <c r="K335" s="194" t="s">
        <v>152</v>
      </c>
      <c r="L335" s="39"/>
      <c r="M335" s="199" t="s">
        <v>1</v>
      </c>
      <c r="N335" s="200" t="s">
        <v>46</v>
      </c>
      <c r="O335" s="73"/>
      <c r="P335" s="201">
        <f>O335*H335</f>
        <v>0</v>
      </c>
      <c r="Q335" s="201">
        <v>0</v>
      </c>
      <c r="R335" s="201">
        <f>Q335*H335</f>
        <v>0</v>
      </c>
      <c r="S335" s="201">
        <v>0</v>
      </c>
      <c r="T335" s="202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3" t="s">
        <v>250</v>
      </c>
      <c r="AT335" s="203" t="s">
        <v>148</v>
      </c>
      <c r="AU335" s="203" t="s">
        <v>97</v>
      </c>
      <c r="AY335" s="18" t="s">
        <v>145</v>
      </c>
      <c r="BE335" s="109">
        <f>IF(N335="základní",J335,0)</f>
        <v>0</v>
      </c>
      <c r="BF335" s="109">
        <f>IF(N335="snížená",J335,0)</f>
        <v>0</v>
      </c>
      <c r="BG335" s="109">
        <f>IF(N335="zákl. přenesená",J335,0)</f>
        <v>0</v>
      </c>
      <c r="BH335" s="109">
        <f>IF(N335="sníž. přenesená",J335,0)</f>
        <v>0</v>
      </c>
      <c r="BI335" s="109">
        <f>IF(N335="nulová",J335,0)</f>
        <v>0</v>
      </c>
      <c r="BJ335" s="18" t="s">
        <v>86</v>
      </c>
      <c r="BK335" s="109">
        <f>ROUND(I335*H335,2)</f>
        <v>0</v>
      </c>
      <c r="BL335" s="18" t="s">
        <v>250</v>
      </c>
      <c r="BM335" s="203" t="s">
        <v>387</v>
      </c>
    </row>
    <row r="336" spans="1:65" s="12" customFormat="1" ht="22.9" customHeight="1">
      <c r="B336" s="176"/>
      <c r="C336" s="177"/>
      <c r="D336" s="178" t="s">
        <v>80</v>
      </c>
      <c r="E336" s="190" t="s">
        <v>175</v>
      </c>
      <c r="F336" s="190" t="s">
        <v>176</v>
      </c>
      <c r="G336" s="177"/>
      <c r="H336" s="177"/>
      <c r="I336" s="180"/>
      <c r="J336" s="191">
        <f>BK336</f>
        <v>0</v>
      </c>
      <c r="K336" s="177"/>
      <c r="L336" s="182"/>
      <c r="M336" s="183"/>
      <c r="N336" s="184"/>
      <c r="O336" s="184"/>
      <c r="P336" s="185">
        <f>SUM(P337:P341)</f>
        <v>0</v>
      </c>
      <c r="Q336" s="184"/>
      <c r="R336" s="185">
        <f>SUM(R337:R341)</f>
        <v>0</v>
      </c>
      <c r="S336" s="184"/>
      <c r="T336" s="186">
        <f>SUM(T337:T341)</f>
        <v>0</v>
      </c>
      <c r="AR336" s="187" t="s">
        <v>86</v>
      </c>
      <c r="AT336" s="188" t="s">
        <v>80</v>
      </c>
      <c r="AU336" s="188" t="s">
        <v>86</v>
      </c>
      <c r="AY336" s="187" t="s">
        <v>145</v>
      </c>
      <c r="BK336" s="189">
        <f>SUM(BK337:BK341)</f>
        <v>0</v>
      </c>
    </row>
    <row r="337" spans="1:65" s="2" customFormat="1" ht="24">
      <c r="A337" s="36"/>
      <c r="B337" s="37"/>
      <c r="C337" s="192" t="s">
        <v>388</v>
      </c>
      <c r="D337" s="192" t="s">
        <v>148</v>
      </c>
      <c r="E337" s="193" t="s">
        <v>177</v>
      </c>
      <c r="F337" s="194" t="s">
        <v>178</v>
      </c>
      <c r="G337" s="195" t="s">
        <v>173</v>
      </c>
      <c r="H337" s="196">
        <v>0.27600000000000002</v>
      </c>
      <c r="I337" s="197"/>
      <c r="J337" s="198">
        <f>ROUND(I337*H337,2)</f>
        <v>0</v>
      </c>
      <c r="K337" s="194" t="s">
        <v>152</v>
      </c>
      <c r="L337" s="39"/>
      <c r="M337" s="199" t="s">
        <v>1</v>
      </c>
      <c r="N337" s="200" t="s">
        <v>46</v>
      </c>
      <c r="O337" s="73"/>
      <c r="P337" s="201">
        <f>O337*H337</f>
        <v>0</v>
      </c>
      <c r="Q337" s="201">
        <v>0</v>
      </c>
      <c r="R337" s="201">
        <f>Q337*H337</f>
        <v>0</v>
      </c>
      <c r="S337" s="201">
        <v>0</v>
      </c>
      <c r="T337" s="202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3" t="s">
        <v>250</v>
      </c>
      <c r="AT337" s="203" t="s">
        <v>148</v>
      </c>
      <c r="AU337" s="203" t="s">
        <v>97</v>
      </c>
      <c r="AY337" s="18" t="s">
        <v>145</v>
      </c>
      <c r="BE337" s="109">
        <f>IF(N337="základní",J337,0)</f>
        <v>0</v>
      </c>
      <c r="BF337" s="109">
        <f>IF(N337="snížená",J337,0)</f>
        <v>0</v>
      </c>
      <c r="BG337" s="109">
        <f>IF(N337="zákl. přenesená",J337,0)</f>
        <v>0</v>
      </c>
      <c r="BH337" s="109">
        <f>IF(N337="sníž. přenesená",J337,0)</f>
        <v>0</v>
      </c>
      <c r="BI337" s="109">
        <f>IF(N337="nulová",J337,0)</f>
        <v>0</v>
      </c>
      <c r="BJ337" s="18" t="s">
        <v>86</v>
      </c>
      <c r="BK337" s="109">
        <f>ROUND(I337*H337,2)</f>
        <v>0</v>
      </c>
      <c r="BL337" s="18" t="s">
        <v>250</v>
      </c>
      <c r="BM337" s="203" t="s">
        <v>389</v>
      </c>
    </row>
    <row r="338" spans="1:65" s="2" customFormat="1" ht="21.75" customHeight="1">
      <c r="A338" s="36"/>
      <c r="B338" s="37"/>
      <c r="C338" s="192" t="s">
        <v>390</v>
      </c>
      <c r="D338" s="192" t="s">
        <v>148</v>
      </c>
      <c r="E338" s="193" t="s">
        <v>181</v>
      </c>
      <c r="F338" s="194" t="s">
        <v>182</v>
      </c>
      <c r="G338" s="195" t="s">
        <v>173</v>
      </c>
      <c r="H338" s="196">
        <v>0.27600000000000002</v>
      </c>
      <c r="I338" s="197"/>
      <c r="J338" s="198">
        <f>ROUND(I338*H338,2)</f>
        <v>0</v>
      </c>
      <c r="K338" s="194" t="s">
        <v>152</v>
      </c>
      <c r="L338" s="39"/>
      <c r="M338" s="199" t="s">
        <v>1</v>
      </c>
      <c r="N338" s="200" t="s">
        <v>46</v>
      </c>
      <c r="O338" s="73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03" t="s">
        <v>250</v>
      </c>
      <c r="AT338" s="203" t="s">
        <v>148</v>
      </c>
      <c r="AU338" s="203" t="s">
        <v>97</v>
      </c>
      <c r="AY338" s="18" t="s">
        <v>145</v>
      </c>
      <c r="BE338" s="109">
        <f>IF(N338="základní",J338,0)</f>
        <v>0</v>
      </c>
      <c r="BF338" s="109">
        <f>IF(N338="snížená",J338,0)</f>
        <v>0</v>
      </c>
      <c r="BG338" s="109">
        <f>IF(N338="zákl. přenesená",J338,0)</f>
        <v>0</v>
      </c>
      <c r="BH338" s="109">
        <f>IF(N338="sníž. přenesená",J338,0)</f>
        <v>0</v>
      </c>
      <c r="BI338" s="109">
        <f>IF(N338="nulová",J338,0)</f>
        <v>0</v>
      </c>
      <c r="BJ338" s="18" t="s">
        <v>86</v>
      </c>
      <c r="BK338" s="109">
        <f>ROUND(I338*H338,2)</f>
        <v>0</v>
      </c>
      <c r="BL338" s="18" t="s">
        <v>250</v>
      </c>
      <c r="BM338" s="203" t="s">
        <v>391</v>
      </c>
    </row>
    <row r="339" spans="1:65" s="2" customFormat="1" ht="21.75" customHeight="1">
      <c r="A339" s="36"/>
      <c r="B339" s="37"/>
      <c r="C339" s="192" t="s">
        <v>392</v>
      </c>
      <c r="D339" s="192" t="s">
        <v>148</v>
      </c>
      <c r="E339" s="193" t="s">
        <v>185</v>
      </c>
      <c r="F339" s="194" t="s">
        <v>186</v>
      </c>
      <c r="G339" s="195" t="s">
        <v>173</v>
      </c>
      <c r="H339" s="196">
        <v>5.2439999999999998</v>
      </c>
      <c r="I339" s="197"/>
      <c r="J339" s="198">
        <f>ROUND(I339*H339,2)</f>
        <v>0</v>
      </c>
      <c r="K339" s="194" t="s">
        <v>152</v>
      </c>
      <c r="L339" s="39"/>
      <c r="M339" s="199" t="s">
        <v>1</v>
      </c>
      <c r="N339" s="200" t="s">
        <v>46</v>
      </c>
      <c r="O339" s="73"/>
      <c r="P339" s="201">
        <f>O339*H339</f>
        <v>0</v>
      </c>
      <c r="Q339" s="201">
        <v>0</v>
      </c>
      <c r="R339" s="201">
        <f>Q339*H339</f>
        <v>0</v>
      </c>
      <c r="S339" s="201">
        <v>0</v>
      </c>
      <c r="T339" s="202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3" t="s">
        <v>250</v>
      </c>
      <c r="AT339" s="203" t="s">
        <v>148</v>
      </c>
      <c r="AU339" s="203" t="s">
        <v>97</v>
      </c>
      <c r="AY339" s="18" t="s">
        <v>145</v>
      </c>
      <c r="BE339" s="109">
        <f>IF(N339="základní",J339,0)</f>
        <v>0</v>
      </c>
      <c r="BF339" s="109">
        <f>IF(N339="snížená",J339,0)</f>
        <v>0</v>
      </c>
      <c r="BG339" s="109">
        <f>IF(N339="zákl. přenesená",J339,0)</f>
        <v>0</v>
      </c>
      <c r="BH339" s="109">
        <f>IF(N339="sníž. přenesená",J339,0)</f>
        <v>0</v>
      </c>
      <c r="BI339" s="109">
        <f>IF(N339="nulová",J339,0)</f>
        <v>0</v>
      </c>
      <c r="BJ339" s="18" t="s">
        <v>86</v>
      </c>
      <c r="BK339" s="109">
        <f>ROUND(I339*H339,2)</f>
        <v>0</v>
      </c>
      <c r="BL339" s="18" t="s">
        <v>250</v>
      </c>
      <c r="BM339" s="203" t="s">
        <v>393</v>
      </c>
    </row>
    <row r="340" spans="1:65" s="13" customFormat="1" ht="11.25">
      <c r="B340" s="204"/>
      <c r="C340" s="205"/>
      <c r="D340" s="206" t="s">
        <v>188</v>
      </c>
      <c r="E340" s="205"/>
      <c r="F340" s="207" t="s">
        <v>394</v>
      </c>
      <c r="G340" s="205"/>
      <c r="H340" s="208">
        <v>5.2439999999999998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188</v>
      </c>
      <c r="AU340" s="214" t="s">
        <v>97</v>
      </c>
      <c r="AV340" s="13" t="s">
        <v>97</v>
      </c>
      <c r="AW340" s="13" t="s">
        <v>4</v>
      </c>
      <c r="AX340" s="13" t="s">
        <v>86</v>
      </c>
      <c r="AY340" s="214" t="s">
        <v>145</v>
      </c>
    </row>
    <row r="341" spans="1:65" s="2" customFormat="1" ht="24">
      <c r="A341" s="36"/>
      <c r="B341" s="37"/>
      <c r="C341" s="192" t="s">
        <v>395</v>
      </c>
      <c r="D341" s="192" t="s">
        <v>148</v>
      </c>
      <c r="E341" s="193" t="s">
        <v>190</v>
      </c>
      <c r="F341" s="194" t="s">
        <v>191</v>
      </c>
      <c r="G341" s="195" t="s">
        <v>173</v>
      </c>
      <c r="H341" s="196">
        <v>0.27600000000000002</v>
      </c>
      <c r="I341" s="197"/>
      <c r="J341" s="198">
        <f>ROUND(I341*H341,2)</f>
        <v>0</v>
      </c>
      <c r="K341" s="194" t="s">
        <v>152</v>
      </c>
      <c r="L341" s="39"/>
      <c r="M341" s="199" t="s">
        <v>1</v>
      </c>
      <c r="N341" s="200" t="s">
        <v>46</v>
      </c>
      <c r="O341" s="73"/>
      <c r="P341" s="201">
        <f>O341*H341</f>
        <v>0</v>
      </c>
      <c r="Q341" s="201">
        <v>0</v>
      </c>
      <c r="R341" s="201">
        <f>Q341*H341</f>
        <v>0</v>
      </c>
      <c r="S341" s="201">
        <v>0</v>
      </c>
      <c r="T341" s="202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3" t="s">
        <v>250</v>
      </c>
      <c r="AT341" s="203" t="s">
        <v>148</v>
      </c>
      <c r="AU341" s="203" t="s">
        <v>97</v>
      </c>
      <c r="AY341" s="18" t="s">
        <v>145</v>
      </c>
      <c r="BE341" s="109">
        <f>IF(N341="základní",J341,0)</f>
        <v>0</v>
      </c>
      <c r="BF341" s="109">
        <f>IF(N341="snížená",J341,0)</f>
        <v>0</v>
      </c>
      <c r="BG341" s="109">
        <f>IF(N341="zákl. přenesená",J341,0)</f>
        <v>0</v>
      </c>
      <c r="BH341" s="109">
        <f>IF(N341="sníž. přenesená",J341,0)</f>
        <v>0</v>
      </c>
      <c r="BI341" s="109">
        <f>IF(N341="nulová",J341,0)</f>
        <v>0</v>
      </c>
      <c r="BJ341" s="18" t="s">
        <v>86</v>
      </c>
      <c r="BK341" s="109">
        <f>ROUND(I341*H341,2)</f>
        <v>0</v>
      </c>
      <c r="BL341" s="18" t="s">
        <v>250</v>
      </c>
      <c r="BM341" s="203" t="s">
        <v>396</v>
      </c>
    </row>
    <row r="342" spans="1:65" s="12" customFormat="1" ht="22.9" customHeight="1">
      <c r="B342" s="176"/>
      <c r="C342" s="177"/>
      <c r="D342" s="178" t="s">
        <v>80</v>
      </c>
      <c r="E342" s="190" t="s">
        <v>193</v>
      </c>
      <c r="F342" s="190" t="s">
        <v>194</v>
      </c>
      <c r="G342" s="177"/>
      <c r="H342" s="177"/>
      <c r="I342" s="180"/>
      <c r="J342" s="191">
        <f>BK342</f>
        <v>0</v>
      </c>
      <c r="K342" s="177"/>
      <c r="L342" s="182"/>
      <c r="M342" s="183"/>
      <c r="N342" s="184"/>
      <c r="O342" s="184"/>
      <c r="P342" s="185">
        <f>SUM(P343:P350)</f>
        <v>0</v>
      </c>
      <c r="Q342" s="184"/>
      <c r="R342" s="185">
        <f>SUM(R343:R350)</f>
        <v>9.7640000000000001E-3</v>
      </c>
      <c r="S342" s="184"/>
      <c r="T342" s="186">
        <f>SUM(T343:T350)</f>
        <v>0.27631</v>
      </c>
      <c r="AR342" s="187" t="s">
        <v>97</v>
      </c>
      <c r="AT342" s="188" t="s">
        <v>80</v>
      </c>
      <c r="AU342" s="188" t="s">
        <v>86</v>
      </c>
      <c r="AY342" s="187" t="s">
        <v>145</v>
      </c>
      <c r="BK342" s="189">
        <f>SUM(BK343:BK350)</f>
        <v>0</v>
      </c>
    </row>
    <row r="343" spans="1:65" s="2" customFormat="1" ht="16.5" customHeight="1">
      <c r="A343" s="36"/>
      <c r="B343" s="37"/>
      <c r="C343" s="192" t="s">
        <v>397</v>
      </c>
      <c r="D343" s="192" t="s">
        <v>148</v>
      </c>
      <c r="E343" s="193" t="s">
        <v>196</v>
      </c>
      <c r="F343" s="194" t="s">
        <v>197</v>
      </c>
      <c r="G343" s="195" t="s">
        <v>151</v>
      </c>
      <c r="H343" s="196">
        <v>0.4</v>
      </c>
      <c r="I343" s="197"/>
      <c r="J343" s="198">
        <f t="shared" ref="J343:J348" si="30">ROUND(I343*H343,2)</f>
        <v>0</v>
      </c>
      <c r="K343" s="194" t="s">
        <v>152</v>
      </c>
      <c r="L343" s="39"/>
      <c r="M343" s="199" t="s">
        <v>1</v>
      </c>
      <c r="N343" s="200" t="s">
        <v>46</v>
      </c>
      <c r="O343" s="73"/>
      <c r="P343" s="201">
        <f t="shared" ref="P343:P348" si="31">O343*H343</f>
        <v>0</v>
      </c>
      <c r="Q343" s="201">
        <v>0</v>
      </c>
      <c r="R343" s="201">
        <f t="shared" ref="R343:R348" si="32">Q343*H343</f>
        <v>0</v>
      </c>
      <c r="S343" s="201">
        <v>0</v>
      </c>
      <c r="T343" s="202">
        <f t="shared" ref="T343:T348" si="33"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3" t="s">
        <v>250</v>
      </c>
      <c r="AT343" s="203" t="s">
        <v>148</v>
      </c>
      <c r="AU343" s="203" t="s">
        <v>97</v>
      </c>
      <c r="AY343" s="18" t="s">
        <v>145</v>
      </c>
      <c r="BE343" s="109">
        <f t="shared" ref="BE343:BE348" si="34">IF(N343="základní",J343,0)</f>
        <v>0</v>
      </c>
      <c r="BF343" s="109">
        <f t="shared" ref="BF343:BF348" si="35">IF(N343="snížená",J343,0)</f>
        <v>0</v>
      </c>
      <c r="BG343" s="109">
        <f t="shared" ref="BG343:BG348" si="36">IF(N343="zákl. přenesená",J343,0)</f>
        <v>0</v>
      </c>
      <c r="BH343" s="109">
        <f t="shared" ref="BH343:BH348" si="37">IF(N343="sníž. přenesená",J343,0)</f>
        <v>0</v>
      </c>
      <c r="BI343" s="109">
        <f t="shared" ref="BI343:BI348" si="38">IF(N343="nulová",J343,0)</f>
        <v>0</v>
      </c>
      <c r="BJ343" s="18" t="s">
        <v>86</v>
      </c>
      <c r="BK343" s="109">
        <f t="shared" ref="BK343:BK348" si="39">ROUND(I343*H343,2)</f>
        <v>0</v>
      </c>
      <c r="BL343" s="18" t="s">
        <v>250</v>
      </c>
      <c r="BM343" s="203" t="s">
        <v>398</v>
      </c>
    </row>
    <row r="344" spans="1:65" s="2" customFormat="1" ht="16.5" customHeight="1">
      <c r="A344" s="36"/>
      <c r="B344" s="37"/>
      <c r="C344" s="192" t="s">
        <v>399</v>
      </c>
      <c r="D344" s="192" t="s">
        <v>148</v>
      </c>
      <c r="E344" s="193" t="s">
        <v>201</v>
      </c>
      <c r="F344" s="194" t="s">
        <v>202</v>
      </c>
      <c r="G344" s="195" t="s">
        <v>151</v>
      </c>
      <c r="H344" s="196">
        <v>0.4</v>
      </c>
      <c r="I344" s="197"/>
      <c r="J344" s="198">
        <f t="shared" si="30"/>
        <v>0</v>
      </c>
      <c r="K344" s="194" t="s">
        <v>152</v>
      </c>
      <c r="L344" s="39"/>
      <c r="M344" s="199" t="s">
        <v>1</v>
      </c>
      <c r="N344" s="200" t="s">
        <v>46</v>
      </c>
      <c r="O344" s="73"/>
      <c r="P344" s="201">
        <f t="shared" si="31"/>
        <v>0</v>
      </c>
      <c r="Q344" s="201">
        <v>2.9999999999999997E-4</v>
      </c>
      <c r="R344" s="201">
        <f t="shared" si="32"/>
        <v>1.1999999999999999E-4</v>
      </c>
      <c r="S344" s="201">
        <v>0</v>
      </c>
      <c r="T344" s="202">
        <f t="shared" si="33"/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3" t="s">
        <v>250</v>
      </c>
      <c r="AT344" s="203" t="s">
        <v>148</v>
      </c>
      <c r="AU344" s="203" t="s">
        <v>97</v>
      </c>
      <c r="AY344" s="18" t="s">
        <v>145</v>
      </c>
      <c r="BE344" s="109">
        <f t="shared" si="34"/>
        <v>0</v>
      </c>
      <c r="BF344" s="109">
        <f t="shared" si="35"/>
        <v>0</v>
      </c>
      <c r="BG344" s="109">
        <f t="shared" si="36"/>
        <v>0</v>
      </c>
      <c r="BH344" s="109">
        <f t="shared" si="37"/>
        <v>0</v>
      </c>
      <c r="BI344" s="109">
        <f t="shared" si="38"/>
        <v>0</v>
      </c>
      <c r="BJ344" s="18" t="s">
        <v>86</v>
      </c>
      <c r="BK344" s="109">
        <f t="shared" si="39"/>
        <v>0</v>
      </c>
      <c r="BL344" s="18" t="s">
        <v>250</v>
      </c>
      <c r="BM344" s="203" t="s">
        <v>400</v>
      </c>
    </row>
    <row r="345" spans="1:65" s="2" customFormat="1" ht="24">
      <c r="A345" s="36"/>
      <c r="B345" s="37"/>
      <c r="C345" s="192" t="s">
        <v>401</v>
      </c>
      <c r="D345" s="192" t="s">
        <v>148</v>
      </c>
      <c r="E345" s="193" t="s">
        <v>402</v>
      </c>
      <c r="F345" s="194" t="s">
        <v>403</v>
      </c>
      <c r="G345" s="195" t="s">
        <v>161</v>
      </c>
      <c r="H345" s="196">
        <v>1</v>
      </c>
      <c r="I345" s="197"/>
      <c r="J345" s="198">
        <f t="shared" si="30"/>
        <v>0</v>
      </c>
      <c r="K345" s="194" t="s">
        <v>152</v>
      </c>
      <c r="L345" s="39"/>
      <c r="M345" s="199" t="s">
        <v>1</v>
      </c>
      <c r="N345" s="200" t="s">
        <v>46</v>
      </c>
      <c r="O345" s="73"/>
      <c r="P345" s="201">
        <f t="shared" si="31"/>
        <v>0</v>
      </c>
      <c r="Q345" s="201">
        <v>2.1800000000000001E-3</v>
      </c>
      <c r="R345" s="201">
        <f t="shared" si="32"/>
        <v>2.1800000000000001E-3</v>
      </c>
      <c r="S345" s="201">
        <v>0</v>
      </c>
      <c r="T345" s="202">
        <f t="shared" si="33"/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3" t="s">
        <v>198</v>
      </c>
      <c r="AT345" s="203" t="s">
        <v>148</v>
      </c>
      <c r="AU345" s="203" t="s">
        <v>97</v>
      </c>
      <c r="AY345" s="18" t="s">
        <v>145</v>
      </c>
      <c r="BE345" s="109">
        <f t="shared" si="34"/>
        <v>0</v>
      </c>
      <c r="BF345" s="109">
        <f t="shared" si="35"/>
        <v>0</v>
      </c>
      <c r="BG345" s="109">
        <f t="shared" si="36"/>
        <v>0</v>
      </c>
      <c r="BH345" s="109">
        <f t="shared" si="37"/>
        <v>0</v>
      </c>
      <c r="BI345" s="109">
        <f t="shared" si="38"/>
        <v>0</v>
      </c>
      <c r="BJ345" s="18" t="s">
        <v>86</v>
      </c>
      <c r="BK345" s="109">
        <f t="shared" si="39"/>
        <v>0</v>
      </c>
      <c r="BL345" s="18" t="s">
        <v>198</v>
      </c>
      <c r="BM345" s="203" t="s">
        <v>404</v>
      </c>
    </row>
    <row r="346" spans="1:65" s="2" customFormat="1" ht="16.5" customHeight="1">
      <c r="A346" s="36"/>
      <c r="B346" s="37"/>
      <c r="C346" s="192" t="s">
        <v>405</v>
      </c>
      <c r="D346" s="192" t="s">
        <v>148</v>
      </c>
      <c r="E346" s="193" t="s">
        <v>209</v>
      </c>
      <c r="F346" s="194" t="s">
        <v>210</v>
      </c>
      <c r="G346" s="195" t="s">
        <v>151</v>
      </c>
      <c r="H346" s="196">
        <v>3.3</v>
      </c>
      <c r="I346" s="197"/>
      <c r="J346" s="198">
        <f t="shared" si="30"/>
        <v>0</v>
      </c>
      <c r="K346" s="194" t="s">
        <v>152</v>
      </c>
      <c r="L346" s="39"/>
      <c r="M346" s="199" t="s">
        <v>1</v>
      </c>
      <c r="N346" s="200" t="s">
        <v>46</v>
      </c>
      <c r="O346" s="73"/>
      <c r="P346" s="201">
        <f t="shared" si="31"/>
        <v>0</v>
      </c>
      <c r="Q346" s="201">
        <v>0</v>
      </c>
      <c r="R346" s="201">
        <f t="shared" si="32"/>
        <v>0</v>
      </c>
      <c r="S346" s="201">
        <v>8.1500000000000003E-2</v>
      </c>
      <c r="T346" s="202">
        <f t="shared" si="33"/>
        <v>0.26895000000000002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3" t="s">
        <v>250</v>
      </c>
      <c r="AT346" s="203" t="s">
        <v>148</v>
      </c>
      <c r="AU346" s="203" t="s">
        <v>97</v>
      </c>
      <c r="AY346" s="18" t="s">
        <v>145</v>
      </c>
      <c r="BE346" s="109">
        <f t="shared" si="34"/>
        <v>0</v>
      </c>
      <c r="BF346" s="109">
        <f t="shared" si="35"/>
        <v>0</v>
      </c>
      <c r="BG346" s="109">
        <f t="shared" si="36"/>
        <v>0</v>
      </c>
      <c r="BH346" s="109">
        <f t="shared" si="37"/>
        <v>0</v>
      </c>
      <c r="BI346" s="109">
        <f t="shared" si="38"/>
        <v>0</v>
      </c>
      <c r="BJ346" s="18" t="s">
        <v>86</v>
      </c>
      <c r="BK346" s="109">
        <f t="shared" si="39"/>
        <v>0</v>
      </c>
      <c r="BL346" s="18" t="s">
        <v>250</v>
      </c>
      <c r="BM346" s="203" t="s">
        <v>406</v>
      </c>
    </row>
    <row r="347" spans="1:65" s="2" customFormat="1" ht="21.75" customHeight="1">
      <c r="A347" s="36"/>
      <c r="B347" s="37"/>
      <c r="C347" s="192" t="s">
        <v>407</v>
      </c>
      <c r="D347" s="192" t="s">
        <v>148</v>
      </c>
      <c r="E347" s="193" t="s">
        <v>213</v>
      </c>
      <c r="F347" s="194" t="s">
        <v>214</v>
      </c>
      <c r="G347" s="195" t="s">
        <v>161</v>
      </c>
      <c r="H347" s="196">
        <v>8</v>
      </c>
      <c r="I347" s="197"/>
      <c r="J347" s="198">
        <f t="shared" si="30"/>
        <v>0</v>
      </c>
      <c r="K347" s="194" t="s">
        <v>152</v>
      </c>
      <c r="L347" s="39"/>
      <c r="M347" s="199" t="s">
        <v>1</v>
      </c>
      <c r="N347" s="200" t="s">
        <v>46</v>
      </c>
      <c r="O347" s="73"/>
      <c r="P347" s="201">
        <f t="shared" si="31"/>
        <v>0</v>
      </c>
      <c r="Q347" s="201">
        <v>2.4000000000000001E-4</v>
      </c>
      <c r="R347" s="201">
        <f t="shared" si="32"/>
        <v>1.92E-3</v>
      </c>
      <c r="S347" s="201">
        <v>9.2000000000000003E-4</v>
      </c>
      <c r="T347" s="202">
        <f t="shared" si="33"/>
        <v>7.3600000000000002E-3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03" t="s">
        <v>250</v>
      </c>
      <c r="AT347" s="203" t="s">
        <v>148</v>
      </c>
      <c r="AU347" s="203" t="s">
        <v>97</v>
      </c>
      <c r="AY347" s="18" t="s">
        <v>145</v>
      </c>
      <c r="BE347" s="109">
        <f t="shared" si="34"/>
        <v>0</v>
      </c>
      <c r="BF347" s="109">
        <f t="shared" si="35"/>
        <v>0</v>
      </c>
      <c r="BG347" s="109">
        <f t="shared" si="36"/>
        <v>0</v>
      </c>
      <c r="BH347" s="109">
        <f t="shared" si="37"/>
        <v>0</v>
      </c>
      <c r="BI347" s="109">
        <f t="shared" si="38"/>
        <v>0</v>
      </c>
      <c r="BJ347" s="18" t="s">
        <v>86</v>
      </c>
      <c r="BK347" s="109">
        <f t="shared" si="39"/>
        <v>0</v>
      </c>
      <c r="BL347" s="18" t="s">
        <v>250</v>
      </c>
      <c r="BM347" s="203" t="s">
        <v>408</v>
      </c>
    </row>
    <row r="348" spans="1:65" s="2" customFormat="1" ht="16.5" customHeight="1">
      <c r="A348" s="36"/>
      <c r="B348" s="37"/>
      <c r="C348" s="215" t="s">
        <v>409</v>
      </c>
      <c r="D348" s="215" t="s">
        <v>216</v>
      </c>
      <c r="E348" s="216" t="s">
        <v>217</v>
      </c>
      <c r="F348" s="217" t="s">
        <v>218</v>
      </c>
      <c r="G348" s="218" t="s">
        <v>151</v>
      </c>
      <c r="H348" s="219">
        <v>0.44</v>
      </c>
      <c r="I348" s="220"/>
      <c r="J348" s="221">
        <f t="shared" si="30"/>
        <v>0</v>
      </c>
      <c r="K348" s="217" t="s">
        <v>152</v>
      </c>
      <c r="L348" s="222"/>
      <c r="M348" s="223" t="s">
        <v>1</v>
      </c>
      <c r="N348" s="224" t="s">
        <v>46</v>
      </c>
      <c r="O348" s="73"/>
      <c r="P348" s="201">
        <f t="shared" si="31"/>
        <v>0</v>
      </c>
      <c r="Q348" s="201">
        <v>1.26E-2</v>
      </c>
      <c r="R348" s="201">
        <f t="shared" si="32"/>
        <v>5.5440000000000003E-3</v>
      </c>
      <c r="S348" s="201">
        <v>0</v>
      </c>
      <c r="T348" s="202">
        <f t="shared" si="33"/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3" t="s">
        <v>250</v>
      </c>
      <c r="AT348" s="203" t="s">
        <v>216</v>
      </c>
      <c r="AU348" s="203" t="s">
        <v>97</v>
      </c>
      <c r="AY348" s="18" t="s">
        <v>145</v>
      </c>
      <c r="BE348" s="109">
        <f t="shared" si="34"/>
        <v>0</v>
      </c>
      <c r="BF348" s="109">
        <f t="shared" si="35"/>
        <v>0</v>
      </c>
      <c r="BG348" s="109">
        <f t="shared" si="36"/>
        <v>0</v>
      </c>
      <c r="BH348" s="109">
        <f t="shared" si="37"/>
        <v>0</v>
      </c>
      <c r="BI348" s="109">
        <f t="shared" si="38"/>
        <v>0</v>
      </c>
      <c r="BJ348" s="18" t="s">
        <v>86</v>
      </c>
      <c r="BK348" s="109">
        <f t="shared" si="39"/>
        <v>0</v>
      </c>
      <c r="BL348" s="18" t="s">
        <v>250</v>
      </c>
      <c r="BM348" s="203" t="s">
        <v>410</v>
      </c>
    </row>
    <row r="349" spans="1:65" s="13" customFormat="1" ht="11.25">
      <c r="B349" s="204"/>
      <c r="C349" s="205"/>
      <c r="D349" s="206" t="s">
        <v>188</v>
      </c>
      <c r="E349" s="205"/>
      <c r="F349" s="207" t="s">
        <v>411</v>
      </c>
      <c r="G349" s="205"/>
      <c r="H349" s="208">
        <v>0.44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188</v>
      </c>
      <c r="AU349" s="214" t="s">
        <v>97</v>
      </c>
      <c r="AV349" s="13" t="s">
        <v>97</v>
      </c>
      <c r="AW349" s="13" t="s">
        <v>4</v>
      </c>
      <c r="AX349" s="13" t="s">
        <v>86</v>
      </c>
      <c r="AY349" s="214" t="s">
        <v>145</v>
      </c>
    </row>
    <row r="350" spans="1:65" s="2" customFormat="1" ht="24">
      <c r="A350" s="36"/>
      <c r="B350" s="37"/>
      <c r="C350" s="192" t="s">
        <v>412</v>
      </c>
      <c r="D350" s="192" t="s">
        <v>148</v>
      </c>
      <c r="E350" s="193" t="s">
        <v>222</v>
      </c>
      <c r="F350" s="194" t="s">
        <v>223</v>
      </c>
      <c r="G350" s="195" t="s">
        <v>173</v>
      </c>
      <c r="H350" s="196">
        <v>0.01</v>
      </c>
      <c r="I350" s="197"/>
      <c r="J350" s="198">
        <f>ROUND(I350*H350,2)</f>
        <v>0</v>
      </c>
      <c r="K350" s="194" t="s">
        <v>152</v>
      </c>
      <c r="L350" s="39"/>
      <c r="M350" s="199" t="s">
        <v>1</v>
      </c>
      <c r="N350" s="200" t="s">
        <v>46</v>
      </c>
      <c r="O350" s="73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03" t="s">
        <v>250</v>
      </c>
      <c r="AT350" s="203" t="s">
        <v>148</v>
      </c>
      <c r="AU350" s="203" t="s">
        <v>97</v>
      </c>
      <c r="AY350" s="18" t="s">
        <v>145</v>
      </c>
      <c r="BE350" s="109">
        <f>IF(N350="základní",J350,0)</f>
        <v>0</v>
      </c>
      <c r="BF350" s="109">
        <f>IF(N350="snížená",J350,0)</f>
        <v>0</v>
      </c>
      <c r="BG350" s="109">
        <f>IF(N350="zákl. přenesená",J350,0)</f>
        <v>0</v>
      </c>
      <c r="BH350" s="109">
        <f>IF(N350="sníž. přenesená",J350,0)</f>
        <v>0</v>
      </c>
      <c r="BI350" s="109">
        <f>IF(N350="nulová",J350,0)</f>
        <v>0</v>
      </c>
      <c r="BJ350" s="18" t="s">
        <v>86</v>
      </c>
      <c r="BK350" s="109">
        <f>ROUND(I350*H350,2)</f>
        <v>0</v>
      </c>
      <c r="BL350" s="18" t="s">
        <v>250</v>
      </c>
      <c r="BM350" s="203" t="s">
        <v>413</v>
      </c>
    </row>
    <row r="351" spans="1:65" s="12" customFormat="1" ht="25.9" customHeight="1">
      <c r="B351" s="176"/>
      <c r="C351" s="177"/>
      <c r="D351" s="178" t="s">
        <v>80</v>
      </c>
      <c r="E351" s="179" t="s">
        <v>195</v>
      </c>
      <c r="F351" s="179" t="s">
        <v>414</v>
      </c>
      <c r="G351" s="177"/>
      <c r="H351" s="177"/>
      <c r="I351" s="180"/>
      <c r="J351" s="181">
        <f>BK351</f>
        <v>0</v>
      </c>
      <c r="K351" s="177"/>
      <c r="L351" s="182"/>
      <c r="M351" s="183"/>
      <c r="N351" s="184"/>
      <c r="O351" s="184"/>
      <c r="P351" s="185">
        <f>P352+P356+P358+P365</f>
        <v>0</v>
      </c>
      <c r="Q351" s="184"/>
      <c r="R351" s="185">
        <f>R352+R356+R358+R365</f>
        <v>0.209482</v>
      </c>
      <c r="S351" s="184"/>
      <c r="T351" s="186">
        <f>T352+T356+T358+T365</f>
        <v>0.12225</v>
      </c>
      <c r="AR351" s="187" t="s">
        <v>153</v>
      </c>
      <c r="AT351" s="188" t="s">
        <v>80</v>
      </c>
      <c r="AU351" s="188" t="s">
        <v>81</v>
      </c>
      <c r="AY351" s="187" t="s">
        <v>145</v>
      </c>
      <c r="BK351" s="189">
        <f>BK352+BK356+BK358+BK365</f>
        <v>0</v>
      </c>
    </row>
    <row r="352" spans="1:65" s="12" customFormat="1" ht="22.9" customHeight="1">
      <c r="B352" s="176"/>
      <c r="C352" s="177"/>
      <c r="D352" s="178" t="s">
        <v>80</v>
      </c>
      <c r="E352" s="190" t="s">
        <v>146</v>
      </c>
      <c r="F352" s="190" t="s">
        <v>147</v>
      </c>
      <c r="G352" s="177"/>
      <c r="H352" s="177"/>
      <c r="I352" s="180"/>
      <c r="J352" s="191">
        <f>BK352</f>
        <v>0</v>
      </c>
      <c r="K352" s="177"/>
      <c r="L352" s="182"/>
      <c r="M352" s="183"/>
      <c r="N352" s="184"/>
      <c r="O352" s="184"/>
      <c r="P352" s="185">
        <f>SUM(P353:P355)</f>
        <v>0</v>
      </c>
      <c r="Q352" s="184"/>
      <c r="R352" s="185">
        <f>SUM(R353:R355)</f>
        <v>0.209482</v>
      </c>
      <c r="S352" s="184"/>
      <c r="T352" s="186">
        <f>SUM(T353:T355)</f>
        <v>0</v>
      </c>
      <c r="AR352" s="187" t="s">
        <v>86</v>
      </c>
      <c r="AT352" s="188" t="s">
        <v>80</v>
      </c>
      <c r="AU352" s="188" t="s">
        <v>86</v>
      </c>
      <c r="AY352" s="187" t="s">
        <v>145</v>
      </c>
      <c r="BK352" s="189">
        <f>SUM(BK353:BK355)</f>
        <v>0</v>
      </c>
    </row>
    <row r="353" spans="1:65" s="2" customFormat="1" ht="21.75" customHeight="1">
      <c r="A353" s="36"/>
      <c r="B353" s="37"/>
      <c r="C353" s="192" t="s">
        <v>415</v>
      </c>
      <c r="D353" s="192" t="s">
        <v>148</v>
      </c>
      <c r="E353" s="193" t="s">
        <v>149</v>
      </c>
      <c r="F353" s="194" t="s">
        <v>150</v>
      </c>
      <c r="G353" s="195" t="s">
        <v>151</v>
      </c>
      <c r="H353" s="196">
        <v>9.1</v>
      </c>
      <c r="I353" s="197"/>
      <c r="J353" s="198">
        <f>ROUND(I353*H353,2)</f>
        <v>0</v>
      </c>
      <c r="K353" s="194" t="s">
        <v>152</v>
      </c>
      <c r="L353" s="39"/>
      <c r="M353" s="199" t="s">
        <v>1</v>
      </c>
      <c r="N353" s="200" t="s">
        <v>46</v>
      </c>
      <c r="O353" s="73"/>
      <c r="P353" s="201">
        <f>O353*H353</f>
        <v>0</v>
      </c>
      <c r="Q353" s="201">
        <v>2.5999999999999998E-4</v>
      </c>
      <c r="R353" s="201">
        <f>Q353*H353</f>
        <v>2.3659999999999996E-3</v>
      </c>
      <c r="S353" s="201">
        <v>0</v>
      </c>
      <c r="T353" s="202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03" t="s">
        <v>250</v>
      </c>
      <c r="AT353" s="203" t="s">
        <v>148</v>
      </c>
      <c r="AU353" s="203" t="s">
        <v>97</v>
      </c>
      <c r="AY353" s="18" t="s">
        <v>145</v>
      </c>
      <c r="BE353" s="109">
        <f>IF(N353="základní",J353,0)</f>
        <v>0</v>
      </c>
      <c r="BF353" s="109">
        <f>IF(N353="snížená",J353,0)</f>
        <v>0</v>
      </c>
      <c r="BG353" s="109">
        <f>IF(N353="zákl. přenesená",J353,0)</f>
        <v>0</v>
      </c>
      <c r="BH353" s="109">
        <f>IF(N353="sníž. přenesená",J353,0)</f>
        <v>0</v>
      </c>
      <c r="BI353" s="109">
        <f>IF(N353="nulová",J353,0)</f>
        <v>0</v>
      </c>
      <c r="BJ353" s="18" t="s">
        <v>86</v>
      </c>
      <c r="BK353" s="109">
        <f>ROUND(I353*H353,2)</f>
        <v>0</v>
      </c>
      <c r="BL353" s="18" t="s">
        <v>250</v>
      </c>
      <c r="BM353" s="203" t="s">
        <v>416</v>
      </c>
    </row>
    <row r="354" spans="1:65" s="2" customFormat="1" ht="24">
      <c r="A354" s="36"/>
      <c r="B354" s="37"/>
      <c r="C354" s="192" t="s">
        <v>417</v>
      </c>
      <c r="D354" s="192" t="s">
        <v>148</v>
      </c>
      <c r="E354" s="193" t="s">
        <v>155</v>
      </c>
      <c r="F354" s="194" t="s">
        <v>156</v>
      </c>
      <c r="G354" s="195" t="s">
        <v>151</v>
      </c>
      <c r="H354" s="196">
        <v>9.1</v>
      </c>
      <c r="I354" s="197"/>
      <c r="J354" s="198">
        <f>ROUND(I354*H354,2)</f>
        <v>0</v>
      </c>
      <c r="K354" s="194" t="s">
        <v>152</v>
      </c>
      <c r="L354" s="39"/>
      <c r="M354" s="199" t="s">
        <v>1</v>
      </c>
      <c r="N354" s="200" t="s">
        <v>46</v>
      </c>
      <c r="O354" s="73"/>
      <c r="P354" s="201">
        <f>O354*H354</f>
        <v>0</v>
      </c>
      <c r="Q354" s="201">
        <v>4.3800000000000002E-3</v>
      </c>
      <c r="R354" s="201">
        <f>Q354*H354</f>
        <v>3.9857999999999998E-2</v>
      </c>
      <c r="S354" s="201">
        <v>0</v>
      </c>
      <c r="T354" s="202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3" t="s">
        <v>250</v>
      </c>
      <c r="AT354" s="203" t="s">
        <v>148</v>
      </c>
      <c r="AU354" s="203" t="s">
        <v>97</v>
      </c>
      <c r="AY354" s="18" t="s">
        <v>145</v>
      </c>
      <c r="BE354" s="109">
        <f>IF(N354="základní",J354,0)</f>
        <v>0</v>
      </c>
      <c r="BF354" s="109">
        <f>IF(N354="snížená",J354,0)</f>
        <v>0</v>
      </c>
      <c r="BG354" s="109">
        <f>IF(N354="zákl. přenesená",J354,0)</f>
        <v>0</v>
      </c>
      <c r="BH354" s="109">
        <f>IF(N354="sníž. přenesená",J354,0)</f>
        <v>0</v>
      </c>
      <c r="BI354" s="109">
        <f>IF(N354="nulová",J354,0)</f>
        <v>0</v>
      </c>
      <c r="BJ354" s="18" t="s">
        <v>86</v>
      </c>
      <c r="BK354" s="109">
        <f>ROUND(I354*H354,2)</f>
        <v>0</v>
      </c>
      <c r="BL354" s="18" t="s">
        <v>250</v>
      </c>
      <c r="BM354" s="203" t="s">
        <v>418</v>
      </c>
    </row>
    <row r="355" spans="1:65" s="2" customFormat="1" ht="24">
      <c r="A355" s="36"/>
      <c r="B355" s="37"/>
      <c r="C355" s="192" t="s">
        <v>419</v>
      </c>
      <c r="D355" s="192" t="s">
        <v>148</v>
      </c>
      <c r="E355" s="193" t="s">
        <v>310</v>
      </c>
      <c r="F355" s="194" t="s">
        <v>311</v>
      </c>
      <c r="G355" s="195" t="s">
        <v>151</v>
      </c>
      <c r="H355" s="196">
        <v>9.1</v>
      </c>
      <c r="I355" s="197"/>
      <c r="J355" s="198">
        <f>ROUND(I355*H355,2)</f>
        <v>0</v>
      </c>
      <c r="K355" s="194" t="s">
        <v>152</v>
      </c>
      <c r="L355" s="39"/>
      <c r="M355" s="199" t="s">
        <v>1</v>
      </c>
      <c r="N355" s="200" t="s">
        <v>46</v>
      </c>
      <c r="O355" s="73"/>
      <c r="P355" s="201">
        <f>O355*H355</f>
        <v>0</v>
      </c>
      <c r="Q355" s="201">
        <v>1.8380000000000001E-2</v>
      </c>
      <c r="R355" s="201">
        <f>Q355*H355</f>
        <v>0.16725799999999999</v>
      </c>
      <c r="S355" s="201">
        <v>0</v>
      </c>
      <c r="T355" s="202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03" t="s">
        <v>250</v>
      </c>
      <c r="AT355" s="203" t="s">
        <v>148</v>
      </c>
      <c r="AU355" s="203" t="s">
        <v>97</v>
      </c>
      <c r="AY355" s="18" t="s">
        <v>145</v>
      </c>
      <c r="BE355" s="109">
        <f>IF(N355="základní",J355,0)</f>
        <v>0</v>
      </c>
      <c r="BF355" s="109">
        <f>IF(N355="snížená",J355,0)</f>
        <v>0</v>
      </c>
      <c r="BG355" s="109">
        <f>IF(N355="zákl. přenesená",J355,0)</f>
        <v>0</v>
      </c>
      <c r="BH355" s="109">
        <f>IF(N355="sníž. přenesená",J355,0)</f>
        <v>0</v>
      </c>
      <c r="BI355" s="109">
        <f>IF(N355="nulová",J355,0)</f>
        <v>0</v>
      </c>
      <c r="BJ355" s="18" t="s">
        <v>86</v>
      </c>
      <c r="BK355" s="109">
        <f>ROUND(I355*H355,2)</f>
        <v>0</v>
      </c>
      <c r="BL355" s="18" t="s">
        <v>250</v>
      </c>
      <c r="BM355" s="203" t="s">
        <v>420</v>
      </c>
    </row>
    <row r="356" spans="1:65" s="12" customFormat="1" ht="22.9" customHeight="1">
      <c r="B356" s="176"/>
      <c r="C356" s="177"/>
      <c r="D356" s="178" t="s">
        <v>80</v>
      </c>
      <c r="E356" s="190" t="s">
        <v>163</v>
      </c>
      <c r="F356" s="190" t="s">
        <v>164</v>
      </c>
      <c r="G356" s="177"/>
      <c r="H356" s="177"/>
      <c r="I356" s="180"/>
      <c r="J356" s="191">
        <f>BK356</f>
        <v>0</v>
      </c>
      <c r="K356" s="177"/>
      <c r="L356" s="182"/>
      <c r="M356" s="183"/>
      <c r="N356" s="184"/>
      <c r="O356" s="184"/>
      <c r="P356" s="185">
        <f>P357</f>
        <v>0</v>
      </c>
      <c r="Q356" s="184"/>
      <c r="R356" s="185">
        <f>R357</f>
        <v>0</v>
      </c>
      <c r="S356" s="184"/>
      <c r="T356" s="186">
        <f>T357</f>
        <v>0</v>
      </c>
      <c r="AR356" s="187" t="s">
        <v>86</v>
      </c>
      <c r="AT356" s="188" t="s">
        <v>80</v>
      </c>
      <c r="AU356" s="188" t="s">
        <v>86</v>
      </c>
      <c r="AY356" s="187" t="s">
        <v>145</v>
      </c>
      <c r="BK356" s="189">
        <f>BK357</f>
        <v>0</v>
      </c>
    </row>
    <row r="357" spans="1:65" s="2" customFormat="1" ht="16.5" customHeight="1">
      <c r="A357" s="36"/>
      <c r="B357" s="37"/>
      <c r="C357" s="192" t="s">
        <v>421</v>
      </c>
      <c r="D357" s="192" t="s">
        <v>148</v>
      </c>
      <c r="E357" s="193" t="s">
        <v>165</v>
      </c>
      <c r="F357" s="194" t="s">
        <v>166</v>
      </c>
      <c r="G357" s="195" t="s">
        <v>151</v>
      </c>
      <c r="H357" s="196">
        <v>9.1</v>
      </c>
      <c r="I357" s="197"/>
      <c r="J357" s="198">
        <f>ROUND(I357*H357,2)</f>
        <v>0</v>
      </c>
      <c r="K357" s="194" t="s">
        <v>1</v>
      </c>
      <c r="L357" s="39"/>
      <c r="M357" s="199" t="s">
        <v>1</v>
      </c>
      <c r="N357" s="200" t="s">
        <v>46</v>
      </c>
      <c r="O357" s="73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3" t="s">
        <v>250</v>
      </c>
      <c r="AT357" s="203" t="s">
        <v>148</v>
      </c>
      <c r="AU357" s="203" t="s">
        <v>97</v>
      </c>
      <c r="AY357" s="18" t="s">
        <v>145</v>
      </c>
      <c r="BE357" s="109">
        <f>IF(N357="základní",J357,0)</f>
        <v>0</v>
      </c>
      <c r="BF357" s="109">
        <f>IF(N357="snížená",J357,0)</f>
        <v>0</v>
      </c>
      <c r="BG357" s="109">
        <f>IF(N357="zákl. přenesená",J357,0)</f>
        <v>0</v>
      </c>
      <c r="BH357" s="109">
        <f>IF(N357="sníž. přenesená",J357,0)</f>
        <v>0</v>
      </c>
      <c r="BI357" s="109">
        <f>IF(N357="nulová",J357,0)</f>
        <v>0</v>
      </c>
      <c r="BJ357" s="18" t="s">
        <v>86</v>
      </c>
      <c r="BK357" s="109">
        <f>ROUND(I357*H357,2)</f>
        <v>0</v>
      </c>
      <c r="BL357" s="18" t="s">
        <v>250</v>
      </c>
      <c r="BM357" s="203" t="s">
        <v>422</v>
      </c>
    </row>
    <row r="358" spans="1:65" s="12" customFormat="1" ht="22.9" customHeight="1">
      <c r="B358" s="176"/>
      <c r="C358" s="177"/>
      <c r="D358" s="178" t="s">
        <v>80</v>
      </c>
      <c r="E358" s="190" t="s">
        <v>175</v>
      </c>
      <c r="F358" s="190" t="s">
        <v>176</v>
      </c>
      <c r="G358" s="177"/>
      <c r="H358" s="177"/>
      <c r="I358" s="180"/>
      <c r="J358" s="191">
        <f>BK358</f>
        <v>0</v>
      </c>
      <c r="K358" s="177"/>
      <c r="L358" s="182"/>
      <c r="M358" s="183"/>
      <c r="N358" s="184"/>
      <c r="O358" s="184"/>
      <c r="P358" s="185">
        <f>SUM(P359:P364)</f>
        <v>0</v>
      </c>
      <c r="Q358" s="184"/>
      <c r="R358" s="185">
        <f>SUM(R359:R364)</f>
        <v>0</v>
      </c>
      <c r="S358" s="184"/>
      <c r="T358" s="186">
        <f>SUM(T359:T364)</f>
        <v>0.12225</v>
      </c>
      <c r="AR358" s="187" t="s">
        <v>86</v>
      </c>
      <c r="AT358" s="188" t="s">
        <v>80</v>
      </c>
      <c r="AU358" s="188" t="s">
        <v>86</v>
      </c>
      <c r="AY358" s="187" t="s">
        <v>145</v>
      </c>
      <c r="BK358" s="189">
        <f>SUM(BK359:BK364)</f>
        <v>0</v>
      </c>
    </row>
    <row r="359" spans="1:65" s="2" customFormat="1" ht="24">
      <c r="A359" s="36"/>
      <c r="B359" s="37"/>
      <c r="C359" s="192" t="s">
        <v>423</v>
      </c>
      <c r="D359" s="192" t="s">
        <v>148</v>
      </c>
      <c r="E359" s="193" t="s">
        <v>177</v>
      </c>
      <c r="F359" s="194" t="s">
        <v>178</v>
      </c>
      <c r="G359" s="195" t="s">
        <v>173</v>
      </c>
      <c r="H359" s="196">
        <v>0.122</v>
      </c>
      <c r="I359" s="197"/>
      <c r="J359" s="198">
        <f>ROUND(I359*H359,2)</f>
        <v>0</v>
      </c>
      <c r="K359" s="194" t="s">
        <v>152</v>
      </c>
      <c r="L359" s="39"/>
      <c r="M359" s="199" t="s">
        <v>1</v>
      </c>
      <c r="N359" s="200" t="s">
        <v>46</v>
      </c>
      <c r="O359" s="73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3" t="s">
        <v>250</v>
      </c>
      <c r="AT359" s="203" t="s">
        <v>148</v>
      </c>
      <c r="AU359" s="203" t="s">
        <v>97</v>
      </c>
      <c r="AY359" s="18" t="s">
        <v>145</v>
      </c>
      <c r="BE359" s="109">
        <f>IF(N359="základní",J359,0)</f>
        <v>0</v>
      </c>
      <c r="BF359" s="109">
        <f>IF(N359="snížená",J359,0)</f>
        <v>0</v>
      </c>
      <c r="BG359" s="109">
        <f>IF(N359="zákl. přenesená",J359,0)</f>
        <v>0</v>
      </c>
      <c r="BH359" s="109">
        <f>IF(N359="sníž. přenesená",J359,0)</f>
        <v>0</v>
      </c>
      <c r="BI359" s="109">
        <f>IF(N359="nulová",J359,0)</f>
        <v>0</v>
      </c>
      <c r="BJ359" s="18" t="s">
        <v>86</v>
      </c>
      <c r="BK359" s="109">
        <f>ROUND(I359*H359,2)</f>
        <v>0</v>
      </c>
      <c r="BL359" s="18" t="s">
        <v>250</v>
      </c>
      <c r="BM359" s="203" t="s">
        <v>424</v>
      </c>
    </row>
    <row r="360" spans="1:65" s="2" customFormat="1" ht="21.75" customHeight="1">
      <c r="A360" s="36"/>
      <c r="B360" s="37"/>
      <c r="C360" s="192" t="s">
        <v>425</v>
      </c>
      <c r="D360" s="192" t="s">
        <v>148</v>
      </c>
      <c r="E360" s="193" t="s">
        <v>181</v>
      </c>
      <c r="F360" s="194" t="s">
        <v>182</v>
      </c>
      <c r="G360" s="195" t="s">
        <v>173</v>
      </c>
      <c r="H360" s="196">
        <v>0.122</v>
      </c>
      <c r="I360" s="197"/>
      <c r="J360" s="198">
        <f>ROUND(I360*H360,2)</f>
        <v>0</v>
      </c>
      <c r="K360" s="194" t="s">
        <v>152</v>
      </c>
      <c r="L360" s="39"/>
      <c r="M360" s="199" t="s">
        <v>1</v>
      </c>
      <c r="N360" s="200" t="s">
        <v>46</v>
      </c>
      <c r="O360" s="73"/>
      <c r="P360" s="201">
        <f>O360*H360</f>
        <v>0</v>
      </c>
      <c r="Q360" s="201">
        <v>0</v>
      </c>
      <c r="R360" s="201">
        <f>Q360*H360</f>
        <v>0</v>
      </c>
      <c r="S360" s="201">
        <v>0</v>
      </c>
      <c r="T360" s="202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3" t="s">
        <v>250</v>
      </c>
      <c r="AT360" s="203" t="s">
        <v>148</v>
      </c>
      <c r="AU360" s="203" t="s">
        <v>97</v>
      </c>
      <c r="AY360" s="18" t="s">
        <v>145</v>
      </c>
      <c r="BE360" s="109">
        <f>IF(N360="základní",J360,0)</f>
        <v>0</v>
      </c>
      <c r="BF360" s="109">
        <f>IF(N360="snížená",J360,0)</f>
        <v>0</v>
      </c>
      <c r="BG360" s="109">
        <f>IF(N360="zákl. přenesená",J360,0)</f>
        <v>0</v>
      </c>
      <c r="BH360" s="109">
        <f>IF(N360="sníž. přenesená",J360,0)</f>
        <v>0</v>
      </c>
      <c r="BI360" s="109">
        <f>IF(N360="nulová",J360,0)</f>
        <v>0</v>
      </c>
      <c r="BJ360" s="18" t="s">
        <v>86</v>
      </c>
      <c r="BK360" s="109">
        <f>ROUND(I360*H360,2)</f>
        <v>0</v>
      </c>
      <c r="BL360" s="18" t="s">
        <v>250</v>
      </c>
      <c r="BM360" s="203" t="s">
        <v>426</v>
      </c>
    </row>
    <row r="361" spans="1:65" s="2" customFormat="1" ht="21.75" customHeight="1">
      <c r="A361" s="36"/>
      <c r="B361" s="37"/>
      <c r="C361" s="192" t="s">
        <v>427</v>
      </c>
      <c r="D361" s="192" t="s">
        <v>148</v>
      </c>
      <c r="E361" s="193" t="s">
        <v>185</v>
      </c>
      <c r="F361" s="194" t="s">
        <v>186</v>
      </c>
      <c r="G361" s="195" t="s">
        <v>173</v>
      </c>
      <c r="H361" s="196">
        <v>2.3180000000000001</v>
      </c>
      <c r="I361" s="197"/>
      <c r="J361" s="198">
        <f>ROUND(I361*H361,2)</f>
        <v>0</v>
      </c>
      <c r="K361" s="194" t="s">
        <v>152</v>
      </c>
      <c r="L361" s="39"/>
      <c r="M361" s="199" t="s">
        <v>1</v>
      </c>
      <c r="N361" s="200" t="s">
        <v>46</v>
      </c>
      <c r="O361" s="73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03" t="s">
        <v>250</v>
      </c>
      <c r="AT361" s="203" t="s">
        <v>148</v>
      </c>
      <c r="AU361" s="203" t="s">
        <v>97</v>
      </c>
      <c r="AY361" s="18" t="s">
        <v>145</v>
      </c>
      <c r="BE361" s="109">
        <f>IF(N361="základní",J361,0)</f>
        <v>0</v>
      </c>
      <c r="BF361" s="109">
        <f>IF(N361="snížená",J361,0)</f>
        <v>0</v>
      </c>
      <c r="BG361" s="109">
        <f>IF(N361="zákl. přenesená",J361,0)</f>
        <v>0</v>
      </c>
      <c r="BH361" s="109">
        <f>IF(N361="sníž. přenesená",J361,0)</f>
        <v>0</v>
      </c>
      <c r="BI361" s="109">
        <f>IF(N361="nulová",J361,0)</f>
        <v>0</v>
      </c>
      <c r="BJ361" s="18" t="s">
        <v>86</v>
      </c>
      <c r="BK361" s="109">
        <f>ROUND(I361*H361,2)</f>
        <v>0</v>
      </c>
      <c r="BL361" s="18" t="s">
        <v>250</v>
      </c>
      <c r="BM361" s="203" t="s">
        <v>428</v>
      </c>
    </row>
    <row r="362" spans="1:65" s="13" customFormat="1" ht="11.25">
      <c r="B362" s="204"/>
      <c r="C362" s="205"/>
      <c r="D362" s="206" t="s">
        <v>188</v>
      </c>
      <c r="E362" s="205"/>
      <c r="F362" s="207" t="s">
        <v>429</v>
      </c>
      <c r="G362" s="205"/>
      <c r="H362" s="208">
        <v>2.3180000000000001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188</v>
      </c>
      <c r="AU362" s="214" t="s">
        <v>97</v>
      </c>
      <c r="AV362" s="13" t="s">
        <v>97</v>
      </c>
      <c r="AW362" s="13" t="s">
        <v>4</v>
      </c>
      <c r="AX362" s="13" t="s">
        <v>86</v>
      </c>
      <c r="AY362" s="214" t="s">
        <v>145</v>
      </c>
    </row>
    <row r="363" spans="1:65" s="2" customFormat="1" ht="24">
      <c r="A363" s="36"/>
      <c r="B363" s="37"/>
      <c r="C363" s="192" t="s">
        <v>430</v>
      </c>
      <c r="D363" s="192" t="s">
        <v>148</v>
      </c>
      <c r="E363" s="193" t="s">
        <v>190</v>
      </c>
      <c r="F363" s="194" t="s">
        <v>191</v>
      </c>
      <c r="G363" s="195" t="s">
        <v>173</v>
      </c>
      <c r="H363" s="196">
        <v>0.122</v>
      </c>
      <c r="I363" s="197"/>
      <c r="J363" s="198">
        <f>ROUND(I363*H363,2)</f>
        <v>0</v>
      </c>
      <c r="K363" s="194" t="s">
        <v>152</v>
      </c>
      <c r="L363" s="39"/>
      <c r="M363" s="199" t="s">
        <v>1</v>
      </c>
      <c r="N363" s="200" t="s">
        <v>46</v>
      </c>
      <c r="O363" s="73"/>
      <c r="P363" s="201">
        <f>O363*H363</f>
        <v>0</v>
      </c>
      <c r="Q363" s="201">
        <v>0</v>
      </c>
      <c r="R363" s="201">
        <f>Q363*H363</f>
        <v>0</v>
      </c>
      <c r="S363" s="201">
        <v>0</v>
      </c>
      <c r="T363" s="202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03" t="s">
        <v>250</v>
      </c>
      <c r="AT363" s="203" t="s">
        <v>148</v>
      </c>
      <c r="AU363" s="203" t="s">
        <v>97</v>
      </c>
      <c r="AY363" s="18" t="s">
        <v>145</v>
      </c>
      <c r="BE363" s="109">
        <f>IF(N363="základní",J363,0)</f>
        <v>0</v>
      </c>
      <c r="BF363" s="109">
        <f>IF(N363="snížená",J363,0)</f>
        <v>0</v>
      </c>
      <c r="BG363" s="109">
        <f>IF(N363="zákl. přenesená",J363,0)</f>
        <v>0</v>
      </c>
      <c r="BH363" s="109">
        <f>IF(N363="sníž. přenesená",J363,0)</f>
        <v>0</v>
      </c>
      <c r="BI363" s="109">
        <f>IF(N363="nulová",J363,0)</f>
        <v>0</v>
      </c>
      <c r="BJ363" s="18" t="s">
        <v>86</v>
      </c>
      <c r="BK363" s="109">
        <f>ROUND(I363*H363,2)</f>
        <v>0</v>
      </c>
      <c r="BL363" s="18" t="s">
        <v>250</v>
      </c>
      <c r="BM363" s="203" t="s">
        <v>431</v>
      </c>
    </row>
    <row r="364" spans="1:65" s="2" customFormat="1" ht="16.5" customHeight="1">
      <c r="A364" s="36"/>
      <c r="B364" s="37"/>
      <c r="C364" s="192" t="s">
        <v>432</v>
      </c>
      <c r="D364" s="192" t="s">
        <v>148</v>
      </c>
      <c r="E364" s="193" t="s">
        <v>209</v>
      </c>
      <c r="F364" s="194" t="s">
        <v>210</v>
      </c>
      <c r="G364" s="195" t="s">
        <v>151</v>
      </c>
      <c r="H364" s="196">
        <v>1.5</v>
      </c>
      <c r="I364" s="197"/>
      <c r="J364" s="198">
        <f>ROUND(I364*H364,2)</f>
        <v>0</v>
      </c>
      <c r="K364" s="194" t="s">
        <v>152</v>
      </c>
      <c r="L364" s="39"/>
      <c r="M364" s="199" t="s">
        <v>1</v>
      </c>
      <c r="N364" s="200" t="s">
        <v>46</v>
      </c>
      <c r="O364" s="73"/>
      <c r="P364" s="201">
        <f>O364*H364</f>
        <v>0</v>
      </c>
      <c r="Q364" s="201">
        <v>0</v>
      </c>
      <c r="R364" s="201">
        <f>Q364*H364</f>
        <v>0</v>
      </c>
      <c r="S364" s="201">
        <v>8.1500000000000003E-2</v>
      </c>
      <c r="T364" s="202">
        <f>S364*H364</f>
        <v>0.12225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3" t="s">
        <v>250</v>
      </c>
      <c r="AT364" s="203" t="s">
        <v>148</v>
      </c>
      <c r="AU364" s="203" t="s">
        <v>97</v>
      </c>
      <c r="AY364" s="18" t="s">
        <v>145</v>
      </c>
      <c r="BE364" s="109">
        <f>IF(N364="základní",J364,0)</f>
        <v>0</v>
      </c>
      <c r="BF364" s="109">
        <f>IF(N364="snížená",J364,0)</f>
        <v>0</v>
      </c>
      <c r="BG364" s="109">
        <f>IF(N364="zákl. přenesená",J364,0)</f>
        <v>0</v>
      </c>
      <c r="BH364" s="109">
        <f>IF(N364="sníž. přenesená",J364,0)</f>
        <v>0</v>
      </c>
      <c r="BI364" s="109">
        <f>IF(N364="nulová",J364,0)</f>
        <v>0</v>
      </c>
      <c r="BJ364" s="18" t="s">
        <v>86</v>
      </c>
      <c r="BK364" s="109">
        <f>ROUND(I364*H364,2)</f>
        <v>0</v>
      </c>
      <c r="BL364" s="18" t="s">
        <v>250</v>
      </c>
      <c r="BM364" s="203" t="s">
        <v>433</v>
      </c>
    </row>
    <row r="365" spans="1:65" s="12" customFormat="1" ht="22.9" customHeight="1">
      <c r="B365" s="176"/>
      <c r="C365" s="177"/>
      <c r="D365" s="178" t="s">
        <v>80</v>
      </c>
      <c r="E365" s="190" t="s">
        <v>168</v>
      </c>
      <c r="F365" s="190" t="s">
        <v>169</v>
      </c>
      <c r="G365" s="177"/>
      <c r="H365" s="177"/>
      <c r="I365" s="180"/>
      <c r="J365" s="191">
        <f>BK365</f>
        <v>0</v>
      </c>
      <c r="K365" s="177"/>
      <c r="L365" s="182"/>
      <c r="M365" s="183"/>
      <c r="N365" s="184"/>
      <c r="O365" s="184"/>
      <c r="P365" s="185">
        <f>P366</f>
        <v>0</v>
      </c>
      <c r="Q365" s="184"/>
      <c r="R365" s="185">
        <f>R366</f>
        <v>0</v>
      </c>
      <c r="S365" s="184"/>
      <c r="T365" s="186">
        <f>T366</f>
        <v>0</v>
      </c>
      <c r="AR365" s="187" t="s">
        <v>86</v>
      </c>
      <c r="AT365" s="188" t="s">
        <v>80</v>
      </c>
      <c r="AU365" s="188" t="s">
        <v>86</v>
      </c>
      <c r="AY365" s="187" t="s">
        <v>145</v>
      </c>
      <c r="BK365" s="189">
        <f>BK366</f>
        <v>0</v>
      </c>
    </row>
    <row r="366" spans="1:65" s="2" customFormat="1" ht="33" customHeight="1">
      <c r="A366" s="36"/>
      <c r="B366" s="37"/>
      <c r="C366" s="192" t="s">
        <v>434</v>
      </c>
      <c r="D366" s="192" t="s">
        <v>148</v>
      </c>
      <c r="E366" s="193" t="s">
        <v>171</v>
      </c>
      <c r="F366" s="194" t="s">
        <v>172</v>
      </c>
      <c r="G366" s="195" t="s">
        <v>173</v>
      </c>
      <c r="H366" s="196">
        <v>0.20899999999999999</v>
      </c>
      <c r="I366" s="197"/>
      <c r="J366" s="198">
        <f>ROUND(I366*H366,2)</f>
        <v>0</v>
      </c>
      <c r="K366" s="194" t="s">
        <v>152</v>
      </c>
      <c r="L366" s="39"/>
      <c r="M366" s="199" t="s">
        <v>1</v>
      </c>
      <c r="N366" s="200" t="s">
        <v>46</v>
      </c>
      <c r="O366" s="73"/>
      <c r="P366" s="201">
        <f>O366*H366</f>
        <v>0</v>
      </c>
      <c r="Q366" s="201">
        <v>0</v>
      </c>
      <c r="R366" s="201">
        <f>Q366*H366</f>
        <v>0</v>
      </c>
      <c r="S366" s="201">
        <v>0</v>
      </c>
      <c r="T366" s="202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03" t="s">
        <v>250</v>
      </c>
      <c r="AT366" s="203" t="s">
        <v>148</v>
      </c>
      <c r="AU366" s="203" t="s">
        <v>97</v>
      </c>
      <c r="AY366" s="18" t="s">
        <v>145</v>
      </c>
      <c r="BE366" s="109">
        <f>IF(N366="základní",J366,0)</f>
        <v>0</v>
      </c>
      <c r="BF366" s="109">
        <f>IF(N366="snížená",J366,0)</f>
        <v>0</v>
      </c>
      <c r="BG366" s="109">
        <f>IF(N366="zákl. přenesená",J366,0)</f>
        <v>0</v>
      </c>
      <c r="BH366" s="109">
        <f>IF(N366="sníž. přenesená",J366,0)</f>
        <v>0</v>
      </c>
      <c r="BI366" s="109">
        <f>IF(N366="nulová",J366,0)</f>
        <v>0</v>
      </c>
      <c r="BJ366" s="18" t="s">
        <v>86</v>
      </c>
      <c r="BK366" s="109">
        <f>ROUND(I366*H366,2)</f>
        <v>0</v>
      </c>
      <c r="BL366" s="18" t="s">
        <v>250</v>
      </c>
      <c r="BM366" s="203" t="s">
        <v>435</v>
      </c>
    </row>
    <row r="367" spans="1:65" s="12" customFormat="1" ht="25.9" customHeight="1">
      <c r="B367" s="176"/>
      <c r="C367" s="177"/>
      <c r="D367" s="178" t="s">
        <v>80</v>
      </c>
      <c r="E367" s="179" t="s">
        <v>436</v>
      </c>
      <c r="F367" s="179" t="s">
        <v>437</v>
      </c>
      <c r="G367" s="177"/>
      <c r="H367" s="177"/>
      <c r="I367" s="180"/>
      <c r="J367" s="181">
        <f>BK367</f>
        <v>0</v>
      </c>
      <c r="K367" s="177"/>
      <c r="L367" s="182"/>
      <c r="M367" s="183"/>
      <c r="N367" s="184"/>
      <c r="O367" s="184"/>
      <c r="P367" s="185">
        <f>P368+P372+P374+P381</f>
        <v>0</v>
      </c>
      <c r="Q367" s="184"/>
      <c r="R367" s="185">
        <f>R368+R372+R374+R381</f>
        <v>0.14732800000000001</v>
      </c>
      <c r="S367" s="184"/>
      <c r="T367" s="186">
        <f>T368+T372+T374+T381</f>
        <v>0.23635</v>
      </c>
      <c r="AR367" s="187" t="s">
        <v>153</v>
      </c>
      <c r="AT367" s="188" t="s">
        <v>80</v>
      </c>
      <c r="AU367" s="188" t="s">
        <v>81</v>
      </c>
      <c r="AY367" s="187" t="s">
        <v>145</v>
      </c>
      <c r="BK367" s="189">
        <f>BK368+BK372+BK374+BK381</f>
        <v>0</v>
      </c>
    </row>
    <row r="368" spans="1:65" s="12" customFormat="1" ht="22.9" customHeight="1">
      <c r="B368" s="176"/>
      <c r="C368" s="177"/>
      <c r="D368" s="178" t="s">
        <v>80</v>
      </c>
      <c r="E368" s="190" t="s">
        <v>146</v>
      </c>
      <c r="F368" s="190" t="s">
        <v>147</v>
      </c>
      <c r="G368" s="177"/>
      <c r="H368" s="177"/>
      <c r="I368" s="180"/>
      <c r="J368" s="191">
        <f>BK368</f>
        <v>0</v>
      </c>
      <c r="K368" s="177"/>
      <c r="L368" s="182"/>
      <c r="M368" s="183"/>
      <c r="N368" s="184"/>
      <c r="O368" s="184"/>
      <c r="P368" s="185">
        <f>SUM(P369:P371)</f>
        <v>0</v>
      </c>
      <c r="Q368" s="184"/>
      <c r="R368" s="185">
        <f>SUM(R369:R371)</f>
        <v>0.14732800000000001</v>
      </c>
      <c r="S368" s="184"/>
      <c r="T368" s="186">
        <f>SUM(T369:T371)</f>
        <v>0</v>
      </c>
      <c r="AR368" s="187" t="s">
        <v>86</v>
      </c>
      <c r="AT368" s="188" t="s">
        <v>80</v>
      </c>
      <c r="AU368" s="188" t="s">
        <v>86</v>
      </c>
      <c r="AY368" s="187" t="s">
        <v>145</v>
      </c>
      <c r="BK368" s="189">
        <f>SUM(BK369:BK371)</f>
        <v>0</v>
      </c>
    </row>
    <row r="369" spans="1:65" s="2" customFormat="1" ht="21.75" customHeight="1">
      <c r="A369" s="36"/>
      <c r="B369" s="37"/>
      <c r="C369" s="192" t="s">
        <v>438</v>
      </c>
      <c r="D369" s="192" t="s">
        <v>148</v>
      </c>
      <c r="E369" s="193" t="s">
        <v>149</v>
      </c>
      <c r="F369" s="194" t="s">
        <v>150</v>
      </c>
      <c r="G369" s="195" t="s">
        <v>151</v>
      </c>
      <c r="H369" s="196">
        <v>6.4</v>
      </c>
      <c r="I369" s="197"/>
      <c r="J369" s="198">
        <f>ROUND(I369*H369,2)</f>
        <v>0</v>
      </c>
      <c r="K369" s="194" t="s">
        <v>152</v>
      </c>
      <c r="L369" s="39"/>
      <c r="M369" s="199" t="s">
        <v>1</v>
      </c>
      <c r="N369" s="200" t="s">
        <v>46</v>
      </c>
      <c r="O369" s="73"/>
      <c r="P369" s="201">
        <f>O369*H369</f>
        <v>0</v>
      </c>
      <c r="Q369" s="201">
        <v>2.5999999999999998E-4</v>
      </c>
      <c r="R369" s="201">
        <f>Q369*H369</f>
        <v>1.6639999999999999E-3</v>
      </c>
      <c r="S369" s="201">
        <v>0</v>
      </c>
      <c r="T369" s="202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03" t="s">
        <v>250</v>
      </c>
      <c r="AT369" s="203" t="s">
        <v>148</v>
      </c>
      <c r="AU369" s="203" t="s">
        <v>97</v>
      </c>
      <c r="AY369" s="18" t="s">
        <v>145</v>
      </c>
      <c r="BE369" s="109">
        <f>IF(N369="základní",J369,0)</f>
        <v>0</v>
      </c>
      <c r="BF369" s="109">
        <f>IF(N369="snížená",J369,0)</f>
        <v>0</v>
      </c>
      <c r="BG369" s="109">
        <f>IF(N369="zákl. přenesená",J369,0)</f>
        <v>0</v>
      </c>
      <c r="BH369" s="109">
        <f>IF(N369="sníž. přenesená",J369,0)</f>
        <v>0</v>
      </c>
      <c r="BI369" s="109">
        <f>IF(N369="nulová",J369,0)</f>
        <v>0</v>
      </c>
      <c r="BJ369" s="18" t="s">
        <v>86</v>
      </c>
      <c r="BK369" s="109">
        <f>ROUND(I369*H369,2)</f>
        <v>0</v>
      </c>
      <c r="BL369" s="18" t="s">
        <v>250</v>
      </c>
      <c r="BM369" s="203" t="s">
        <v>439</v>
      </c>
    </row>
    <row r="370" spans="1:65" s="2" customFormat="1" ht="24">
      <c r="A370" s="36"/>
      <c r="B370" s="37"/>
      <c r="C370" s="192" t="s">
        <v>440</v>
      </c>
      <c r="D370" s="192" t="s">
        <v>148</v>
      </c>
      <c r="E370" s="193" t="s">
        <v>155</v>
      </c>
      <c r="F370" s="194" t="s">
        <v>156</v>
      </c>
      <c r="G370" s="195" t="s">
        <v>151</v>
      </c>
      <c r="H370" s="196">
        <v>6.4</v>
      </c>
      <c r="I370" s="197"/>
      <c r="J370" s="198">
        <f>ROUND(I370*H370,2)</f>
        <v>0</v>
      </c>
      <c r="K370" s="194" t="s">
        <v>152</v>
      </c>
      <c r="L370" s="39"/>
      <c r="M370" s="199" t="s">
        <v>1</v>
      </c>
      <c r="N370" s="200" t="s">
        <v>46</v>
      </c>
      <c r="O370" s="73"/>
      <c r="P370" s="201">
        <f>O370*H370</f>
        <v>0</v>
      </c>
      <c r="Q370" s="201">
        <v>4.3800000000000002E-3</v>
      </c>
      <c r="R370" s="201">
        <f>Q370*H370</f>
        <v>2.8032000000000001E-2</v>
      </c>
      <c r="S370" s="201">
        <v>0</v>
      </c>
      <c r="T370" s="202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03" t="s">
        <v>250</v>
      </c>
      <c r="AT370" s="203" t="s">
        <v>148</v>
      </c>
      <c r="AU370" s="203" t="s">
        <v>97</v>
      </c>
      <c r="AY370" s="18" t="s">
        <v>145</v>
      </c>
      <c r="BE370" s="109">
        <f>IF(N370="základní",J370,0)</f>
        <v>0</v>
      </c>
      <c r="BF370" s="109">
        <f>IF(N370="snížená",J370,0)</f>
        <v>0</v>
      </c>
      <c r="BG370" s="109">
        <f>IF(N370="zákl. přenesená",J370,0)</f>
        <v>0</v>
      </c>
      <c r="BH370" s="109">
        <f>IF(N370="sníž. přenesená",J370,0)</f>
        <v>0</v>
      </c>
      <c r="BI370" s="109">
        <f>IF(N370="nulová",J370,0)</f>
        <v>0</v>
      </c>
      <c r="BJ370" s="18" t="s">
        <v>86</v>
      </c>
      <c r="BK370" s="109">
        <f>ROUND(I370*H370,2)</f>
        <v>0</v>
      </c>
      <c r="BL370" s="18" t="s">
        <v>250</v>
      </c>
      <c r="BM370" s="203" t="s">
        <v>441</v>
      </c>
    </row>
    <row r="371" spans="1:65" s="2" customFormat="1" ht="24">
      <c r="A371" s="36"/>
      <c r="B371" s="37"/>
      <c r="C371" s="192" t="s">
        <v>442</v>
      </c>
      <c r="D371" s="192" t="s">
        <v>148</v>
      </c>
      <c r="E371" s="193" t="s">
        <v>310</v>
      </c>
      <c r="F371" s="194" t="s">
        <v>311</v>
      </c>
      <c r="G371" s="195" t="s">
        <v>151</v>
      </c>
      <c r="H371" s="196">
        <v>6.4</v>
      </c>
      <c r="I371" s="197"/>
      <c r="J371" s="198">
        <f>ROUND(I371*H371,2)</f>
        <v>0</v>
      </c>
      <c r="K371" s="194" t="s">
        <v>152</v>
      </c>
      <c r="L371" s="39"/>
      <c r="M371" s="199" t="s">
        <v>1</v>
      </c>
      <c r="N371" s="200" t="s">
        <v>46</v>
      </c>
      <c r="O371" s="73"/>
      <c r="P371" s="201">
        <f>O371*H371</f>
        <v>0</v>
      </c>
      <c r="Q371" s="201">
        <v>1.8380000000000001E-2</v>
      </c>
      <c r="R371" s="201">
        <f>Q371*H371</f>
        <v>0.11763200000000001</v>
      </c>
      <c r="S371" s="201">
        <v>0</v>
      </c>
      <c r="T371" s="202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03" t="s">
        <v>250</v>
      </c>
      <c r="AT371" s="203" t="s">
        <v>148</v>
      </c>
      <c r="AU371" s="203" t="s">
        <v>97</v>
      </c>
      <c r="AY371" s="18" t="s">
        <v>145</v>
      </c>
      <c r="BE371" s="109">
        <f>IF(N371="základní",J371,0)</f>
        <v>0</v>
      </c>
      <c r="BF371" s="109">
        <f>IF(N371="snížená",J371,0)</f>
        <v>0</v>
      </c>
      <c r="BG371" s="109">
        <f>IF(N371="zákl. přenesená",J371,0)</f>
        <v>0</v>
      </c>
      <c r="BH371" s="109">
        <f>IF(N371="sníž. přenesená",J371,0)</f>
        <v>0</v>
      </c>
      <c r="BI371" s="109">
        <f>IF(N371="nulová",J371,0)</f>
        <v>0</v>
      </c>
      <c r="BJ371" s="18" t="s">
        <v>86</v>
      </c>
      <c r="BK371" s="109">
        <f>ROUND(I371*H371,2)</f>
        <v>0</v>
      </c>
      <c r="BL371" s="18" t="s">
        <v>250</v>
      </c>
      <c r="BM371" s="203" t="s">
        <v>443</v>
      </c>
    </row>
    <row r="372" spans="1:65" s="12" customFormat="1" ht="22.9" customHeight="1">
      <c r="B372" s="176"/>
      <c r="C372" s="177"/>
      <c r="D372" s="178" t="s">
        <v>80</v>
      </c>
      <c r="E372" s="190" t="s">
        <v>163</v>
      </c>
      <c r="F372" s="190" t="s">
        <v>164</v>
      </c>
      <c r="G372" s="177"/>
      <c r="H372" s="177"/>
      <c r="I372" s="180"/>
      <c r="J372" s="191">
        <f>BK372</f>
        <v>0</v>
      </c>
      <c r="K372" s="177"/>
      <c r="L372" s="182"/>
      <c r="M372" s="183"/>
      <c r="N372" s="184"/>
      <c r="O372" s="184"/>
      <c r="P372" s="185">
        <f>P373</f>
        <v>0</v>
      </c>
      <c r="Q372" s="184"/>
      <c r="R372" s="185">
        <f>R373</f>
        <v>0</v>
      </c>
      <c r="S372" s="184"/>
      <c r="T372" s="186">
        <f>T373</f>
        <v>0</v>
      </c>
      <c r="AR372" s="187" t="s">
        <v>86</v>
      </c>
      <c r="AT372" s="188" t="s">
        <v>80</v>
      </c>
      <c r="AU372" s="188" t="s">
        <v>86</v>
      </c>
      <c r="AY372" s="187" t="s">
        <v>145</v>
      </c>
      <c r="BK372" s="189">
        <f>BK373</f>
        <v>0</v>
      </c>
    </row>
    <row r="373" spans="1:65" s="2" customFormat="1" ht="16.5" customHeight="1">
      <c r="A373" s="36"/>
      <c r="B373" s="37"/>
      <c r="C373" s="192" t="s">
        <v>444</v>
      </c>
      <c r="D373" s="192" t="s">
        <v>148</v>
      </c>
      <c r="E373" s="193" t="s">
        <v>165</v>
      </c>
      <c r="F373" s="194" t="s">
        <v>166</v>
      </c>
      <c r="G373" s="195" t="s">
        <v>151</v>
      </c>
      <c r="H373" s="196">
        <v>6.4</v>
      </c>
      <c r="I373" s="197"/>
      <c r="J373" s="198">
        <f>ROUND(I373*H373,2)</f>
        <v>0</v>
      </c>
      <c r="K373" s="194" t="s">
        <v>1</v>
      </c>
      <c r="L373" s="39"/>
      <c r="M373" s="199" t="s">
        <v>1</v>
      </c>
      <c r="N373" s="200" t="s">
        <v>46</v>
      </c>
      <c r="O373" s="73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03" t="s">
        <v>250</v>
      </c>
      <c r="AT373" s="203" t="s">
        <v>148</v>
      </c>
      <c r="AU373" s="203" t="s">
        <v>97</v>
      </c>
      <c r="AY373" s="18" t="s">
        <v>145</v>
      </c>
      <c r="BE373" s="109">
        <f>IF(N373="základní",J373,0)</f>
        <v>0</v>
      </c>
      <c r="BF373" s="109">
        <f>IF(N373="snížená",J373,0)</f>
        <v>0</v>
      </c>
      <c r="BG373" s="109">
        <f>IF(N373="zákl. přenesená",J373,0)</f>
        <v>0</v>
      </c>
      <c r="BH373" s="109">
        <f>IF(N373="sníž. přenesená",J373,0)</f>
        <v>0</v>
      </c>
      <c r="BI373" s="109">
        <f>IF(N373="nulová",J373,0)</f>
        <v>0</v>
      </c>
      <c r="BJ373" s="18" t="s">
        <v>86</v>
      </c>
      <c r="BK373" s="109">
        <f>ROUND(I373*H373,2)</f>
        <v>0</v>
      </c>
      <c r="BL373" s="18" t="s">
        <v>250</v>
      </c>
      <c r="BM373" s="203" t="s">
        <v>445</v>
      </c>
    </row>
    <row r="374" spans="1:65" s="12" customFormat="1" ht="22.9" customHeight="1">
      <c r="B374" s="176"/>
      <c r="C374" s="177"/>
      <c r="D374" s="178" t="s">
        <v>80</v>
      </c>
      <c r="E374" s="190" t="s">
        <v>175</v>
      </c>
      <c r="F374" s="190" t="s">
        <v>176</v>
      </c>
      <c r="G374" s="177"/>
      <c r="H374" s="177"/>
      <c r="I374" s="180"/>
      <c r="J374" s="191">
        <f>BK374</f>
        <v>0</v>
      </c>
      <c r="K374" s="177"/>
      <c r="L374" s="182"/>
      <c r="M374" s="183"/>
      <c r="N374" s="184"/>
      <c r="O374" s="184"/>
      <c r="P374" s="185">
        <f>SUM(P375:P380)</f>
        <v>0</v>
      </c>
      <c r="Q374" s="184"/>
      <c r="R374" s="185">
        <f>SUM(R375:R380)</f>
        <v>0</v>
      </c>
      <c r="S374" s="184"/>
      <c r="T374" s="186">
        <f>SUM(T375:T380)</f>
        <v>0.23635</v>
      </c>
      <c r="AR374" s="187" t="s">
        <v>86</v>
      </c>
      <c r="AT374" s="188" t="s">
        <v>80</v>
      </c>
      <c r="AU374" s="188" t="s">
        <v>86</v>
      </c>
      <c r="AY374" s="187" t="s">
        <v>145</v>
      </c>
      <c r="BK374" s="189">
        <f>SUM(BK375:BK380)</f>
        <v>0</v>
      </c>
    </row>
    <row r="375" spans="1:65" s="2" customFormat="1" ht="24">
      <c r="A375" s="36"/>
      <c r="B375" s="37"/>
      <c r="C375" s="192" t="s">
        <v>446</v>
      </c>
      <c r="D375" s="192" t="s">
        <v>148</v>
      </c>
      <c r="E375" s="193" t="s">
        <v>177</v>
      </c>
      <c r="F375" s="194" t="s">
        <v>178</v>
      </c>
      <c r="G375" s="195" t="s">
        <v>173</v>
      </c>
      <c r="H375" s="196">
        <v>0.23599999999999999</v>
      </c>
      <c r="I375" s="197"/>
      <c r="J375" s="198">
        <f>ROUND(I375*H375,2)</f>
        <v>0</v>
      </c>
      <c r="K375" s="194" t="s">
        <v>152</v>
      </c>
      <c r="L375" s="39"/>
      <c r="M375" s="199" t="s">
        <v>1</v>
      </c>
      <c r="N375" s="200" t="s">
        <v>46</v>
      </c>
      <c r="O375" s="73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03" t="s">
        <v>250</v>
      </c>
      <c r="AT375" s="203" t="s">
        <v>148</v>
      </c>
      <c r="AU375" s="203" t="s">
        <v>97</v>
      </c>
      <c r="AY375" s="18" t="s">
        <v>145</v>
      </c>
      <c r="BE375" s="109">
        <f>IF(N375="základní",J375,0)</f>
        <v>0</v>
      </c>
      <c r="BF375" s="109">
        <f>IF(N375="snížená",J375,0)</f>
        <v>0</v>
      </c>
      <c r="BG375" s="109">
        <f>IF(N375="zákl. přenesená",J375,0)</f>
        <v>0</v>
      </c>
      <c r="BH375" s="109">
        <f>IF(N375="sníž. přenesená",J375,0)</f>
        <v>0</v>
      </c>
      <c r="BI375" s="109">
        <f>IF(N375="nulová",J375,0)</f>
        <v>0</v>
      </c>
      <c r="BJ375" s="18" t="s">
        <v>86</v>
      </c>
      <c r="BK375" s="109">
        <f>ROUND(I375*H375,2)</f>
        <v>0</v>
      </c>
      <c r="BL375" s="18" t="s">
        <v>250</v>
      </c>
      <c r="BM375" s="203" t="s">
        <v>447</v>
      </c>
    </row>
    <row r="376" spans="1:65" s="2" customFormat="1" ht="21.75" customHeight="1">
      <c r="A376" s="36"/>
      <c r="B376" s="37"/>
      <c r="C376" s="192" t="s">
        <v>448</v>
      </c>
      <c r="D376" s="192" t="s">
        <v>148</v>
      </c>
      <c r="E376" s="193" t="s">
        <v>181</v>
      </c>
      <c r="F376" s="194" t="s">
        <v>182</v>
      </c>
      <c r="G376" s="195" t="s">
        <v>173</v>
      </c>
      <c r="H376" s="196">
        <v>0.23599999999999999</v>
      </c>
      <c r="I376" s="197"/>
      <c r="J376" s="198">
        <f>ROUND(I376*H376,2)</f>
        <v>0</v>
      </c>
      <c r="K376" s="194" t="s">
        <v>152</v>
      </c>
      <c r="L376" s="39"/>
      <c r="M376" s="199" t="s">
        <v>1</v>
      </c>
      <c r="N376" s="200" t="s">
        <v>46</v>
      </c>
      <c r="O376" s="73"/>
      <c r="P376" s="201">
        <f>O376*H376</f>
        <v>0</v>
      </c>
      <c r="Q376" s="201">
        <v>0</v>
      </c>
      <c r="R376" s="201">
        <f>Q376*H376</f>
        <v>0</v>
      </c>
      <c r="S376" s="201">
        <v>0</v>
      </c>
      <c r="T376" s="202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3" t="s">
        <v>250</v>
      </c>
      <c r="AT376" s="203" t="s">
        <v>148</v>
      </c>
      <c r="AU376" s="203" t="s">
        <v>97</v>
      </c>
      <c r="AY376" s="18" t="s">
        <v>145</v>
      </c>
      <c r="BE376" s="109">
        <f>IF(N376="základní",J376,0)</f>
        <v>0</v>
      </c>
      <c r="BF376" s="109">
        <f>IF(N376="snížená",J376,0)</f>
        <v>0</v>
      </c>
      <c r="BG376" s="109">
        <f>IF(N376="zákl. přenesená",J376,0)</f>
        <v>0</v>
      </c>
      <c r="BH376" s="109">
        <f>IF(N376="sníž. přenesená",J376,0)</f>
        <v>0</v>
      </c>
      <c r="BI376" s="109">
        <f>IF(N376="nulová",J376,0)</f>
        <v>0</v>
      </c>
      <c r="BJ376" s="18" t="s">
        <v>86</v>
      </c>
      <c r="BK376" s="109">
        <f>ROUND(I376*H376,2)</f>
        <v>0</v>
      </c>
      <c r="BL376" s="18" t="s">
        <v>250</v>
      </c>
      <c r="BM376" s="203" t="s">
        <v>449</v>
      </c>
    </row>
    <row r="377" spans="1:65" s="2" customFormat="1" ht="21.75" customHeight="1">
      <c r="A377" s="36"/>
      <c r="B377" s="37"/>
      <c r="C377" s="192" t="s">
        <v>450</v>
      </c>
      <c r="D377" s="192" t="s">
        <v>148</v>
      </c>
      <c r="E377" s="193" t="s">
        <v>185</v>
      </c>
      <c r="F377" s="194" t="s">
        <v>186</v>
      </c>
      <c r="G377" s="195" t="s">
        <v>173</v>
      </c>
      <c r="H377" s="196">
        <v>4.484</v>
      </c>
      <c r="I377" s="197"/>
      <c r="J377" s="198">
        <f>ROUND(I377*H377,2)</f>
        <v>0</v>
      </c>
      <c r="K377" s="194" t="s">
        <v>152</v>
      </c>
      <c r="L377" s="39"/>
      <c r="M377" s="199" t="s">
        <v>1</v>
      </c>
      <c r="N377" s="200" t="s">
        <v>46</v>
      </c>
      <c r="O377" s="73"/>
      <c r="P377" s="201">
        <f>O377*H377</f>
        <v>0</v>
      </c>
      <c r="Q377" s="201">
        <v>0</v>
      </c>
      <c r="R377" s="201">
        <f>Q377*H377</f>
        <v>0</v>
      </c>
      <c r="S377" s="201">
        <v>0</v>
      </c>
      <c r="T377" s="202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3" t="s">
        <v>250</v>
      </c>
      <c r="AT377" s="203" t="s">
        <v>148</v>
      </c>
      <c r="AU377" s="203" t="s">
        <v>97</v>
      </c>
      <c r="AY377" s="18" t="s">
        <v>145</v>
      </c>
      <c r="BE377" s="109">
        <f>IF(N377="základní",J377,0)</f>
        <v>0</v>
      </c>
      <c r="BF377" s="109">
        <f>IF(N377="snížená",J377,0)</f>
        <v>0</v>
      </c>
      <c r="BG377" s="109">
        <f>IF(N377="zákl. přenesená",J377,0)</f>
        <v>0</v>
      </c>
      <c r="BH377" s="109">
        <f>IF(N377="sníž. přenesená",J377,0)</f>
        <v>0</v>
      </c>
      <c r="BI377" s="109">
        <f>IF(N377="nulová",J377,0)</f>
        <v>0</v>
      </c>
      <c r="BJ377" s="18" t="s">
        <v>86</v>
      </c>
      <c r="BK377" s="109">
        <f>ROUND(I377*H377,2)</f>
        <v>0</v>
      </c>
      <c r="BL377" s="18" t="s">
        <v>250</v>
      </c>
      <c r="BM377" s="203" t="s">
        <v>451</v>
      </c>
    </row>
    <row r="378" spans="1:65" s="13" customFormat="1" ht="11.25">
      <c r="B378" s="204"/>
      <c r="C378" s="205"/>
      <c r="D378" s="206" t="s">
        <v>188</v>
      </c>
      <c r="E378" s="205"/>
      <c r="F378" s="207" t="s">
        <v>452</v>
      </c>
      <c r="G378" s="205"/>
      <c r="H378" s="208">
        <v>4.484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188</v>
      </c>
      <c r="AU378" s="214" t="s">
        <v>97</v>
      </c>
      <c r="AV378" s="13" t="s">
        <v>97</v>
      </c>
      <c r="AW378" s="13" t="s">
        <v>4</v>
      </c>
      <c r="AX378" s="13" t="s">
        <v>86</v>
      </c>
      <c r="AY378" s="214" t="s">
        <v>145</v>
      </c>
    </row>
    <row r="379" spans="1:65" s="2" customFormat="1" ht="24">
      <c r="A379" s="36"/>
      <c r="B379" s="37"/>
      <c r="C379" s="192" t="s">
        <v>453</v>
      </c>
      <c r="D379" s="192" t="s">
        <v>148</v>
      </c>
      <c r="E379" s="193" t="s">
        <v>190</v>
      </c>
      <c r="F379" s="194" t="s">
        <v>191</v>
      </c>
      <c r="G379" s="195" t="s">
        <v>173</v>
      </c>
      <c r="H379" s="196">
        <v>0.23599999999999999</v>
      </c>
      <c r="I379" s="197"/>
      <c r="J379" s="198">
        <f>ROUND(I379*H379,2)</f>
        <v>0</v>
      </c>
      <c r="K379" s="194" t="s">
        <v>152</v>
      </c>
      <c r="L379" s="39"/>
      <c r="M379" s="199" t="s">
        <v>1</v>
      </c>
      <c r="N379" s="200" t="s">
        <v>46</v>
      </c>
      <c r="O379" s="73"/>
      <c r="P379" s="201">
        <f>O379*H379</f>
        <v>0</v>
      </c>
      <c r="Q379" s="201">
        <v>0</v>
      </c>
      <c r="R379" s="201">
        <f>Q379*H379</f>
        <v>0</v>
      </c>
      <c r="S379" s="201">
        <v>0</v>
      </c>
      <c r="T379" s="202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3" t="s">
        <v>250</v>
      </c>
      <c r="AT379" s="203" t="s">
        <v>148</v>
      </c>
      <c r="AU379" s="203" t="s">
        <v>97</v>
      </c>
      <c r="AY379" s="18" t="s">
        <v>145</v>
      </c>
      <c r="BE379" s="109">
        <f>IF(N379="základní",J379,0)</f>
        <v>0</v>
      </c>
      <c r="BF379" s="109">
        <f>IF(N379="snížená",J379,0)</f>
        <v>0</v>
      </c>
      <c r="BG379" s="109">
        <f>IF(N379="zákl. přenesená",J379,0)</f>
        <v>0</v>
      </c>
      <c r="BH379" s="109">
        <f>IF(N379="sníž. přenesená",J379,0)</f>
        <v>0</v>
      </c>
      <c r="BI379" s="109">
        <f>IF(N379="nulová",J379,0)</f>
        <v>0</v>
      </c>
      <c r="BJ379" s="18" t="s">
        <v>86</v>
      </c>
      <c r="BK379" s="109">
        <f>ROUND(I379*H379,2)</f>
        <v>0</v>
      </c>
      <c r="BL379" s="18" t="s">
        <v>250</v>
      </c>
      <c r="BM379" s="203" t="s">
        <v>454</v>
      </c>
    </row>
    <row r="380" spans="1:65" s="2" customFormat="1" ht="16.5" customHeight="1">
      <c r="A380" s="36"/>
      <c r="B380" s="37"/>
      <c r="C380" s="192" t="s">
        <v>455</v>
      </c>
      <c r="D380" s="192" t="s">
        <v>148</v>
      </c>
      <c r="E380" s="193" t="s">
        <v>209</v>
      </c>
      <c r="F380" s="194" t="s">
        <v>210</v>
      </c>
      <c r="G380" s="195" t="s">
        <v>151</v>
      </c>
      <c r="H380" s="196">
        <v>2.9</v>
      </c>
      <c r="I380" s="197"/>
      <c r="J380" s="198">
        <f>ROUND(I380*H380,2)</f>
        <v>0</v>
      </c>
      <c r="K380" s="194" t="s">
        <v>152</v>
      </c>
      <c r="L380" s="39"/>
      <c r="M380" s="199" t="s">
        <v>1</v>
      </c>
      <c r="N380" s="200" t="s">
        <v>46</v>
      </c>
      <c r="O380" s="73"/>
      <c r="P380" s="201">
        <f>O380*H380</f>
        <v>0</v>
      </c>
      <c r="Q380" s="201">
        <v>0</v>
      </c>
      <c r="R380" s="201">
        <f>Q380*H380</f>
        <v>0</v>
      </c>
      <c r="S380" s="201">
        <v>8.1500000000000003E-2</v>
      </c>
      <c r="T380" s="202">
        <f>S380*H380</f>
        <v>0.23635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3" t="s">
        <v>250</v>
      </c>
      <c r="AT380" s="203" t="s">
        <v>148</v>
      </c>
      <c r="AU380" s="203" t="s">
        <v>97</v>
      </c>
      <c r="AY380" s="18" t="s">
        <v>145</v>
      </c>
      <c r="BE380" s="109">
        <f>IF(N380="základní",J380,0)</f>
        <v>0</v>
      </c>
      <c r="BF380" s="109">
        <f>IF(N380="snížená",J380,0)</f>
        <v>0</v>
      </c>
      <c r="BG380" s="109">
        <f>IF(N380="zákl. přenesená",J380,0)</f>
        <v>0</v>
      </c>
      <c r="BH380" s="109">
        <f>IF(N380="sníž. přenesená",J380,0)</f>
        <v>0</v>
      </c>
      <c r="BI380" s="109">
        <f>IF(N380="nulová",J380,0)</f>
        <v>0</v>
      </c>
      <c r="BJ380" s="18" t="s">
        <v>86</v>
      </c>
      <c r="BK380" s="109">
        <f>ROUND(I380*H380,2)</f>
        <v>0</v>
      </c>
      <c r="BL380" s="18" t="s">
        <v>250</v>
      </c>
      <c r="BM380" s="203" t="s">
        <v>456</v>
      </c>
    </row>
    <row r="381" spans="1:65" s="12" customFormat="1" ht="22.9" customHeight="1">
      <c r="B381" s="176"/>
      <c r="C381" s="177"/>
      <c r="D381" s="178" t="s">
        <v>80</v>
      </c>
      <c r="E381" s="190" t="s">
        <v>168</v>
      </c>
      <c r="F381" s="190" t="s">
        <v>169</v>
      </c>
      <c r="G381" s="177"/>
      <c r="H381" s="177"/>
      <c r="I381" s="180"/>
      <c r="J381" s="191">
        <f>BK381</f>
        <v>0</v>
      </c>
      <c r="K381" s="177"/>
      <c r="L381" s="182"/>
      <c r="M381" s="183"/>
      <c r="N381" s="184"/>
      <c r="O381" s="184"/>
      <c r="P381" s="185">
        <f>P382</f>
        <v>0</v>
      </c>
      <c r="Q381" s="184"/>
      <c r="R381" s="185">
        <f>R382</f>
        <v>0</v>
      </c>
      <c r="S381" s="184"/>
      <c r="T381" s="186">
        <f>T382</f>
        <v>0</v>
      </c>
      <c r="AR381" s="187" t="s">
        <v>86</v>
      </c>
      <c r="AT381" s="188" t="s">
        <v>80</v>
      </c>
      <c r="AU381" s="188" t="s">
        <v>86</v>
      </c>
      <c r="AY381" s="187" t="s">
        <v>145</v>
      </c>
      <c r="BK381" s="189">
        <f>BK382</f>
        <v>0</v>
      </c>
    </row>
    <row r="382" spans="1:65" s="2" customFormat="1" ht="33" customHeight="1">
      <c r="A382" s="36"/>
      <c r="B382" s="37"/>
      <c r="C382" s="192" t="s">
        <v>457</v>
      </c>
      <c r="D382" s="192" t="s">
        <v>148</v>
      </c>
      <c r="E382" s="193" t="s">
        <v>171</v>
      </c>
      <c r="F382" s="194" t="s">
        <v>172</v>
      </c>
      <c r="G382" s="195" t="s">
        <v>173</v>
      </c>
      <c r="H382" s="196">
        <v>0.14699999999999999</v>
      </c>
      <c r="I382" s="197"/>
      <c r="J382" s="198">
        <f>ROUND(I382*H382,2)</f>
        <v>0</v>
      </c>
      <c r="K382" s="194" t="s">
        <v>152</v>
      </c>
      <c r="L382" s="39"/>
      <c r="M382" s="199" t="s">
        <v>1</v>
      </c>
      <c r="N382" s="200" t="s">
        <v>46</v>
      </c>
      <c r="O382" s="73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03" t="s">
        <v>250</v>
      </c>
      <c r="AT382" s="203" t="s">
        <v>148</v>
      </c>
      <c r="AU382" s="203" t="s">
        <v>97</v>
      </c>
      <c r="AY382" s="18" t="s">
        <v>145</v>
      </c>
      <c r="BE382" s="109">
        <f>IF(N382="základní",J382,0)</f>
        <v>0</v>
      </c>
      <c r="BF382" s="109">
        <f>IF(N382="snížená",J382,0)</f>
        <v>0</v>
      </c>
      <c r="BG382" s="109">
        <f>IF(N382="zákl. přenesená",J382,0)</f>
        <v>0</v>
      </c>
      <c r="BH382" s="109">
        <f>IF(N382="sníž. přenesená",J382,0)</f>
        <v>0</v>
      </c>
      <c r="BI382" s="109">
        <f>IF(N382="nulová",J382,0)</f>
        <v>0</v>
      </c>
      <c r="BJ382" s="18" t="s">
        <v>86</v>
      </c>
      <c r="BK382" s="109">
        <f>ROUND(I382*H382,2)</f>
        <v>0</v>
      </c>
      <c r="BL382" s="18" t="s">
        <v>250</v>
      </c>
      <c r="BM382" s="203" t="s">
        <v>458</v>
      </c>
    </row>
    <row r="383" spans="1:65" s="12" customFormat="1" ht="25.9" customHeight="1">
      <c r="B383" s="176"/>
      <c r="C383" s="177"/>
      <c r="D383" s="178" t="s">
        <v>80</v>
      </c>
      <c r="E383" s="179" t="s">
        <v>459</v>
      </c>
      <c r="F383" s="179" t="s">
        <v>460</v>
      </c>
      <c r="G383" s="177"/>
      <c r="H383" s="177"/>
      <c r="I383" s="180"/>
      <c r="J383" s="181">
        <f>BK383</f>
        <v>0</v>
      </c>
      <c r="K383" s="177"/>
      <c r="L383" s="182"/>
      <c r="M383" s="183"/>
      <c r="N383" s="184"/>
      <c r="O383" s="184"/>
      <c r="P383" s="185">
        <f>P384+P388+P390+P397</f>
        <v>0</v>
      </c>
      <c r="Q383" s="184"/>
      <c r="R383" s="185">
        <f>R384+R388+R390+R397</f>
        <v>0.13563600000000001</v>
      </c>
      <c r="S383" s="184"/>
      <c r="T383" s="186">
        <f>T384+T388+T390+T397</f>
        <v>0.13040000000000002</v>
      </c>
      <c r="AR383" s="187" t="s">
        <v>153</v>
      </c>
      <c r="AT383" s="188" t="s">
        <v>80</v>
      </c>
      <c r="AU383" s="188" t="s">
        <v>81</v>
      </c>
      <c r="AY383" s="187" t="s">
        <v>145</v>
      </c>
      <c r="BK383" s="189">
        <f>BK384+BK388+BK390+BK397</f>
        <v>0</v>
      </c>
    </row>
    <row r="384" spans="1:65" s="12" customFormat="1" ht="22.9" customHeight="1">
      <c r="B384" s="176"/>
      <c r="C384" s="177"/>
      <c r="D384" s="178" t="s">
        <v>80</v>
      </c>
      <c r="E384" s="190" t="s">
        <v>146</v>
      </c>
      <c r="F384" s="190" t="s">
        <v>147</v>
      </c>
      <c r="G384" s="177"/>
      <c r="H384" s="177"/>
      <c r="I384" s="180"/>
      <c r="J384" s="191">
        <f>BK384</f>
        <v>0</v>
      </c>
      <c r="K384" s="177"/>
      <c r="L384" s="182"/>
      <c r="M384" s="183"/>
      <c r="N384" s="184"/>
      <c r="O384" s="184"/>
      <c r="P384" s="185">
        <f>SUM(P385:P387)</f>
        <v>0</v>
      </c>
      <c r="Q384" s="184"/>
      <c r="R384" s="185">
        <f>SUM(R385:R387)</f>
        <v>0.13563600000000001</v>
      </c>
      <c r="S384" s="184"/>
      <c r="T384" s="186">
        <f>SUM(T385:T387)</f>
        <v>0</v>
      </c>
      <c r="AR384" s="187" t="s">
        <v>86</v>
      </c>
      <c r="AT384" s="188" t="s">
        <v>80</v>
      </c>
      <c r="AU384" s="188" t="s">
        <v>86</v>
      </c>
      <c r="AY384" s="187" t="s">
        <v>145</v>
      </c>
      <c r="BK384" s="189">
        <f>SUM(BK385:BK387)</f>
        <v>0</v>
      </c>
    </row>
    <row r="385" spans="1:65" s="2" customFormat="1" ht="21.75" customHeight="1">
      <c r="A385" s="36"/>
      <c r="B385" s="37"/>
      <c r="C385" s="192" t="s">
        <v>461</v>
      </c>
      <c r="D385" s="192" t="s">
        <v>148</v>
      </c>
      <c r="E385" s="193" t="s">
        <v>149</v>
      </c>
      <c r="F385" s="194" t="s">
        <v>150</v>
      </c>
      <c r="G385" s="195" t="s">
        <v>151</v>
      </c>
      <c r="H385" s="196">
        <v>2.4</v>
      </c>
      <c r="I385" s="197"/>
      <c r="J385" s="198">
        <f>ROUND(I385*H385,2)</f>
        <v>0</v>
      </c>
      <c r="K385" s="194" t="s">
        <v>152</v>
      </c>
      <c r="L385" s="39"/>
      <c r="M385" s="199" t="s">
        <v>1</v>
      </c>
      <c r="N385" s="200" t="s">
        <v>46</v>
      </c>
      <c r="O385" s="73"/>
      <c r="P385" s="201">
        <f>O385*H385</f>
        <v>0</v>
      </c>
      <c r="Q385" s="201">
        <v>2.5999999999999998E-4</v>
      </c>
      <c r="R385" s="201">
        <f>Q385*H385</f>
        <v>6.2399999999999988E-4</v>
      </c>
      <c r="S385" s="201">
        <v>0</v>
      </c>
      <c r="T385" s="202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03" t="s">
        <v>250</v>
      </c>
      <c r="AT385" s="203" t="s">
        <v>148</v>
      </c>
      <c r="AU385" s="203" t="s">
        <v>97</v>
      </c>
      <c r="AY385" s="18" t="s">
        <v>145</v>
      </c>
      <c r="BE385" s="109">
        <f>IF(N385="základní",J385,0)</f>
        <v>0</v>
      </c>
      <c r="BF385" s="109">
        <f>IF(N385="snížená",J385,0)</f>
        <v>0</v>
      </c>
      <c r="BG385" s="109">
        <f>IF(N385="zákl. přenesená",J385,0)</f>
        <v>0</v>
      </c>
      <c r="BH385" s="109">
        <f>IF(N385="sníž. přenesená",J385,0)</f>
        <v>0</v>
      </c>
      <c r="BI385" s="109">
        <f>IF(N385="nulová",J385,0)</f>
        <v>0</v>
      </c>
      <c r="BJ385" s="18" t="s">
        <v>86</v>
      </c>
      <c r="BK385" s="109">
        <f>ROUND(I385*H385,2)</f>
        <v>0</v>
      </c>
      <c r="BL385" s="18" t="s">
        <v>250</v>
      </c>
      <c r="BM385" s="203" t="s">
        <v>462</v>
      </c>
    </row>
    <row r="386" spans="1:65" s="2" customFormat="1" ht="24">
      <c r="A386" s="36"/>
      <c r="B386" s="37"/>
      <c r="C386" s="192" t="s">
        <v>463</v>
      </c>
      <c r="D386" s="192" t="s">
        <v>148</v>
      </c>
      <c r="E386" s="193" t="s">
        <v>155</v>
      </c>
      <c r="F386" s="194" t="s">
        <v>156</v>
      </c>
      <c r="G386" s="195" t="s">
        <v>151</v>
      </c>
      <c r="H386" s="196">
        <v>2.4</v>
      </c>
      <c r="I386" s="197"/>
      <c r="J386" s="198">
        <f>ROUND(I386*H386,2)</f>
        <v>0</v>
      </c>
      <c r="K386" s="194" t="s">
        <v>152</v>
      </c>
      <c r="L386" s="39"/>
      <c r="M386" s="199" t="s">
        <v>1</v>
      </c>
      <c r="N386" s="200" t="s">
        <v>46</v>
      </c>
      <c r="O386" s="73"/>
      <c r="P386" s="201">
        <f>O386*H386</f>
        <v>0</v>
      </c>
      <c r="Q386" s="201">
        <v>4.3800000000000002E-3</v>
      </c>
      <c r="R386" s="201">
        <f>Q386*H386</f>
        <v>1.0512000000000001E-2</v>
      </c>
      <c r="S386" s="201">
        <v>0</v>
      </c>
      <c r="T386" s="202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3" t="s">
        <v>250</v>
      </c>
      <c r="AT386" s="203" t="s">
        <v>148</v>
      </c>
      <c r="AU386" s="203" t="s">
        <v>97</v>
      </c>
      <c r="AY386" s="18" t="s">
        <v>145</v>
      </c>
      <c r="BE386" s="109">
        <f>IF(N386="základní",J386,0)</f>
        <v>0</v>
      </c>
      <c r="BF386" s="109">
        <f>IF(N386="snížená",J386,0)</f>
        <v>0</v>
      </c>
      <c r="BG386" s="109">
        <f>IF(N386="zákl. přenesená",J386,0)</f>
        <v>0</v>
      </c>
      <c r="BH386" s="109">
        <f>IF(N386="sníž. přenesená",J386,0)</f>
        <v>0</v>
      </c>
      <c r="BI386" s="109">
        <f>IF(N386="nulová",J386,0)</f>
        <v>0</v>
      </c>
      <c r="BJ386" s="18" t="s">
        <v>86</v>
      </c>
      <c r="BK386" s="109">
        <f>ROUND(I386*H386,2)</f>
        <v>0</v>
      </c>
      <c r="BL386" s="18" t="s">
        <v>250</v>
      </c>
      <c r="BM386" s="203" t="s">
        <v>464</v>
      </c>
    </row>
    <row r="387" spans="1:65" s="2" customFormat="1" ht="21.75" customHeight="1">
      <c r="A387" s="36"/>
      <c r="B387" s="37"/>
      <c r="C387" s="192" t="s">
        <v>465</v>
      </c>
      <c r="D387" s="192" t="s">
        <v>148</v>
      </c>
      <c r="E387" s="193" t="s">
        <v>159</v>
      </c>
      <c r="F387" s="194" t="s">
        <v>160</v>
      </c>
      <c r="G387" s="195" t="s">
        <v>161</v>
      </c>
      <c r="H387" s="196">
        <v>3</v>
      </c>
      <c r="I387" s="197"/>
      <c r="J387" s="198">
        <f>ROUND(I387*H387,2)</f>
        <v>0</v>
      </c>
      <c r="K387" s="194" t="s">
        <v>152</v>
      </c>
      <c r="L387" s="39"/>
      <c r="M387" s="199" t="s">
        <v>1</v>
      </c>
      <c r="N387" s="200" t="s">
        <v>46</v>
      </c>
      <c r="O387" s="73"/>
      <c r="P387" s="201">
        <f>O387*H387</f>
        <v>0</v>
      </c>
      <c r="Q387" s="201">
        <v>4.1500000000000002E-2</v>
      </c>
      <c r="R387" s="201">
        <f>Q387*H387</f>
        <v>0.1245</v>
      </c>
      <c r="S387" s="201">
        <v>0</v>
      </c>
      <c r="T387" s="202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3" t="s">
        <v>250</v>
      </c>
      <c r="AT387" s="203" t="s">
        <v>148</v>
      </c>
      <c r="AU387" s="203" t="s">
        <v>97</v>
      </c>
      <c r="AY387" s="18" t="s">
        <v>145</v>
      </c>
      <c r="BE387" s="109">
        <f>IF(N387="základní",J387,0)</f>
        <v>0</v>
      </c>
      <c r="BF387" s="109">
        <f>IF(N387="snížená",J387,0)</f>
        <v>0</v>
      </c>
      <c r="BG387" s="109">
        <f>IF(N387="zákl. přenesená",J387,0)</f>
        <v>0</v>
      </c>
      <c r="BH387" s="109">
        <f>IF(N387="sníž. přenesená",J387,0)</f>
        <v>0</v>
      </c>
      <c r="BI387" s="109">
        <f>IF(N387="nulová",J387,0)</f>
        <v>0</v>
      </c>
      <c r="BJ387" s="18" t="s">
        <v>86</v>
      </c>
      <c r="BK387" s="109">
        <f>ROUND(I387*H387,2)</f>
        <v>0</v>
      </c>
      <c r="BL387" s="18" t="s">
        <v>250</v>
      </c>
      <c r="BM387" s="203" t="s">
        <v>466</v>
      </c>
    </row>
    <row r="388" spans="1:65" s="12" customFormat="1" ht="22.9" customHeight="1">
      <c r="B388" s="176"/>
      <c r="C388" s="177"/>
      <c r="D388" s="178" t="s">
        <v>80</v>
      </c>
      <c r="E388" s="190" t="s">
        <v>163</v>
      </c>
      <c r="F388" s="190" t="s">
        <v>164</v>
      </c>
      <c r="G388" s="177"/>
      <c r="H388" s="177"/>
      <c r="I388" s="180"/>
      <c r="J388" s="191">
        <f>BK388</f>
        <v>0</v>
      </c>
      <c r="K388" s="177"/>
      <c r="L388" s="182"/>
      <c r="M388" s="183"/>
      <c r="N388" s="184"/>
      <c r="O388" s="184"/>
      <c r="P388" s="185">
        <f>P389</f>
        <v>0</v>
      </c>
      <c r="Q388" s="184"/>
      <c r="R388" s="185">
        <f>R389</f>
        <v>0</v>
      </c>
      <c r="S388" s="184"/>
      <c r="T388" s="186">
        <f>T389</f>
        <v>0</v>
      </c>
      <c r="AR388" s="187" t="s">
        <v>86</v>
      </c>
      <c r="AT388" s="188" t="s">
        <v>80</v>
      </c>
      <c r="AU388" s="188" t="s">
        <v>86</v>
      </c>
      <c r="AY388" s="187" t="s">
        <v>145</v>
      </c>
      <c r="BK388" s="189">
        <f>BK389</f>
        <v>0</v>
      </c>
    </row>
    <row r="389" spans="1:65" s="2" customFormat="1" ht="16.5" customHeight="1">
      <c r="A389" s="36"/>
      <c r="B389" s="37"/>
      <c r="C389" s="192" t="s">
        <v>467</v>
      </c>
      <c r="D389" s="192" t="s">
        <v>148</v>
      </c>
      <c r="E389" s="193" t="s">
        <v>165</v>
      </c>
      <c r="F389" s="194" t="s">
        <v>166</v>
      </c>
      <c r="G389" s="195" t="s">
        <v>151</v>
      </c>
      <c r="H389" s="196">
        <v>2.4</v>
      </c>
      <c r="I389" s="197"/>
      <c r="J389" s="198">
        <f>ROUND(I389*H389,2)</f>
        <v>0</v>
      </c>
      <c r="K389" s="194" t="s">
        <v>1</v>
      </c>
      <c r="L389" s="39"/>
      <c r="M389" s="199" t="s">
        <v>1</v>
      </c>
      <c r="N389" s="200" t="s">
        <v>46</v>
      </c>
      <c r="O389" s="73"/>
      <c r="P389" s="201">
        <f>O389*H389</f>
        <v>0</v>
      </c>
      <c r="Q389" s="201">
        <v>0</v>
      </c>
      <c r="R389" s="201">
        <f>Q389*H389</f>
        <v>0</v>
      </c>
      <c r="S389" s="201">
        <v>0</v>
      </c>
      <c r="T389" s="202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3" t="s">
        <v>250</v>
      </c>
      <c r="AT389" s="203" t="s">
        <v>148</v>
      </c>
      <c r="AU389" s="203" t="s">
        <v>97</v>
      </c>
      <c r="AY389" s="18" t="s">
        <v>145</v>
      </c>
      <c r="BE389" s="109">
        <f>IF(N389="základní",J389,0)</f>
        <v>0</v>
      </c>
      <c r="BF389" s="109">
        <f>IF(N389="snížená",J389,0)</f>
        <v>0</v>
      </c>
      <c r="BG389" s="109">
        <f>IF(N389="zákl. přenesená",J389,0)</f>
        <v>0</v>
      </c>
      <c r="BH389" s="109">
        <f>IF(N389="sníž. přenesená",J389,0)</f>
        <v>0</v>
      </c>
      <c r="BI389" s="109">
        <f>IF(N389="nulová",J389,0)</f>
        <v>0</v>
      </c>
      <c r="BJ389" s="18" t="s">
        <v>86</v>
      </c>
      <c r="BK389" s="109">
        <f>ROUND(I389*H389,2)</f>
        <v>0</v>
      </c>
      <c r="BL389" s="18" t="s">
        <v>250</v>
      </c>
      <c r="BM389" s="203" t="s">
        <v>468</v>
      </c>
    </row>
    <row r="390" spans="1:65" s="12" customFormat="1" ht="22.9" customHeight="1">
      <c r="B390" s="176"/>
      <c r="C390" s="177"/>
      <c r="D390" s="178" t="s">
        <v>80</v>
      </c>
      <c r="E390" s="190" t="s">
        <v>175</v>
      </c>
      <c r="F390" s="190" t="s">
        <v>176</v>
      </c>
      <c r="G390" s="177"/>
      <c r="H390" s="177"/>
      <c r="I390" s="180"/>
      <c r="J390" s="191">
        <f>BK390</f>
        <v>0</v>
      </c>
      <c r="K390" s="177"/>
      <c r="L390" s="182"/>
      <c r="M390" s="183"/>
      <c r="N390" s="184"/>
      <c r="O390" s="184"/>
      <c r="P390" s="185">
        <f>SUM(P391:P396)</f>
        <v>0</v>
      </c>
      <c r="Q390" s="184"/>
      <c r="R390" s="185">
        <f>SUM(R391:R396)</f>
        <v>0</v>
      </c>
      <c r="S390" s="184"/>
      <c r="T390" s="186">
        <f>SUM(T391:T396)</f>
        <v>0.13040000000000002</v>
      </c>
      <c r="AR390" s="187" t="s">
        <v>86</v>
      </c>
      <c r="AT390" s="188" t="s">
        <v>80</v>
      </c>
      <c r="AU390" s="188" t="s">
        <v>86</v>
      </c>
      <c r="AY390" s="187" t="s">
        <v>145</v>
      </c>
      <c r="BK390" s="189">
        <f>SUM(BK391:BK396)</f>
        <v>0</v>
      </c>
    </row>
    <row r="391" spans="1:65" s="2" customFormat="1" ht="24">
      <c r="A391" s="36"/>
      <c r="B391" s="37"/>
      <c r="C391" s="192" t="s">
        <v>469</v>
      </c>
      <c r="D391" s="192" t="s">
        <v>148</v>
      </c>
      <c r="E391" s="193" t="s">
        <v>177</v>
      </c>
      <c r="F391" s="194" t="s">
        <v>178</v>
      </c>
      <c r="G391" s="195" t="s">
        <v>173</v>
      </c>
      <c r="H391" s="196">
        <v>0.13</v>
      </c>
      <c r="I391" s="197"/>
      <c r="J391" s="198">
        <f>ROUND(I391*H391,2)</f>
        <v>0</v>
      </c>
      <c r="K391" s="194" t="s">
        <v>152</v>
      </c>
      <c r="L391" s="39"/>
      <c r="M391" s="199" t="s">
        <v>1</v>
      </c>
      <c r="N391" s="200" t="s">
        <v>46</v>
      </c>
      <c r="O391" s="73"/>
      <c r="P391" s="201">
        <f>O391*H391</f>
        <v>0</v>
      </c>
      <c r="Q391" s="201">
        <v>0</v>
      </c>
      <c r="R391" s="201">
        <f>Q391*H391</f>
        <v>0</v>
      </c>
      <c r="S391" s="201">
        <v>0</v>
      </c>
      <c r="T391" s="202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3" t="s">
        <v>250</v>
      </c>
      <c r="AT391" s="203" t="s">
        <v>148</v>
      </c>
      <c r="AU391" s="203" t="s">
        <v>97</v>
      </c>
      <c r="AY391" s="18" t="s">
        <v>145</v>
      </c>
      <c r="BE391" s="109">
        <f>IF(N391="základní",J391,0)</f>
        <v>0</v>
      </c>
      <c r="BF391" s="109">
        <f>IF(N391="snížená",J391,0)</f>
        <v>0</v>
      </c>
      <c r="BG391" s="109">
        <f>IF(N391="zákl. přenesená",J391,0)</f>
        <v>0</v>
      </c>
      <c r="BH391" s="109">
        <f>IF(N391="sníž. přenesená",J391,0)</f>
        <v>0</v>
      </c>
      <c r="BI391" s="109">
        <f>IF(N391="nulová",J391,0)</f>
        <v>0</v>
      </c>
      <c r="BJ391" s="18" t="s">
        <v>86</v>
      </c>
      <c r="BK391" s="109">
        <f>ROUND(I391*H391,2)</f>
        <v>0</v>
      </c>
      <c r="BL391" s="18" t="s">
        <v>250</v>
      </c>
      <c r="BM391" s="203" t="s">
        <v>470</v>
      </c>
    </row>
    <row r="392" spans="1:65" s="2" customFormat="1" ht="21.75" customHeight="1">
      <c r="A392" s="36"/>
      <c r="B392" s="37"/>
      <c r="C392" s="192" t="s">
        <v>471</v>
      </c>
      <c r="D392" s="192" t="s">
        <v>148</v>
      </c>
      <c r="E392" s="193" t="s">
        <v>181</v>
      </c>
      <c r="F392" s="194" t="s">
        <v>182</v>
      </c>
      <c r="G392" s="195" t="s">
        <v>173</v>
      </c>
      <c r="H392" s="196">
        <v>0.13</v>
      </c>
      <c r="I392" s="197"/>
      <c r="J392" s="198">
        <f>ROUND(I392*H392,2)</f>
        <v>0</v>
      </c>
      <c r="K392" s="194" t="s">
        <v>152</v>
      </c>
      <c r="L392" s="39"/>
      <c r="M392" s="199" t="s">
        <v>1</v>
      </c>
      <c r="N392" s="200" t="s">
        <v>46</v>
      </c>
      <c r="O392" s="73"/>
      <c r="P392" s="201">
        <f>O392*H392</f>
        <v>0</v>
      </c>
      <c r="Q392" s="201">
        <v>0</v>
      </c>
      <c r="R392" s="201">
        <f>Q392*H392</f>
        <v>0</v>
      </c>
      <c r="S392" s="201">
        <v>0</v>
      </c>
      <c r="T392" s="202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3" t="s">
        <v>250</v>
      </c>
      <c r="AT392" s="203" t="s">
        <v>148</v>
      </c>
      <c r="AU392" s="203" t="s">
        <v>97</v>
      </c>
      <c r="AY392" s="18" t="s">
        <v>145</v>
      </c>
      <c r="BE392" s="109">
        <f>IF(N392="základní",J392,0)</f>
        <v>0</v>
      </c>
      <c r="BF392" s="109">
        <f>IF(N392="snížená",J392,0)</f>
        <v>0</v>
      </c>
      <c r="BG392" s="109">
        <f>IF(N392="zákl. přenesená",J392,0)</f>
        <v>0</v>
      </c>
      <c r="BH392" s="109">
        <f>IF(N392="sníž. přenesená",J392,0)</f>
        <v>0</v>
      </c>
      <c r="BI392" s="109">
        <f>IF(N392="nulová",J392,0)</f>
        <v>0</v>
      </c>
      <c r="BJ392" s="18" t="s">
        <v>86</v>
      </c>
      <c r="BK392" s="109">
        <f>ROUND(I392*H392,2)</f>
        <v>0</v>
      </c>
      <c r="BL392" s="18" t="s">
        <v>250</v>
      </c>
      <c r="BM392" s="203" t="s">
        <v>472</v>
      </c>
    </row>
    <row r="393" spans="1:65" s="2" customFormat="1" ht="21.75" customHeight="1">
      <c r="A393" s="36"/>
      <c r="B393" s="37"/>
      <c r="C393" s="192" t="s">
        <v>473</v>
      </c>
      <c r="D393" s="192" t="s">
        <v>148</v>
      </c>
      <c r="E393" s="193" t="s">
        <v>185</v>
      </c>
      <c r="F393" s="194" t="s">
        <v>186</v>
      </c>
      <c r="G393" s="195" t="s">
        <v>173</v>
      </c>
      <c r="H393" s="196">
        <v>2.4700000000000002</v>
      </c>
      <c r="I393" s="197"/>
      <c r="J393" s="198">
        <f>ROUND(I393*H393,2)</f>
        <v>0</v>
      </c>
      <c r="K393" s="194" t="s">
        <v>152</v>
      </c>
      <c r="L393" s="39"/>
      <c r="M393" s="199" t="s">
        <v>1</v>
      </c>
      <c r="N393" s="200" t="s">
        <v>46</v>
      </c>
      <c r="O393" s="73"/>
      <c r="P393" s="201">
        <f>O393*H393</f>
        <v>0</v>
      </c>
      <c r="Q393" s="201">
        <v>0</v>
      </c>
      <c r="R393" s="201">
        <f>Q393*H393</f>
        <v>0</v>
      </c>
      <c r="S393" s="201">
        <v>0</v>
      </c>
      <c r="T393" s="202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3" t="s">
        <v>250</v>
      </c>
      <c r="AT393" s="203" t="s">
        <v>148</v>
      </c>
      <c r="AU393" s="203" t="s">
        <v>97</v>
      </c>
      <c r="AY393" s="18" t="s">
        <v>145</v>
      </c>
      <c r="BE393" s="109">
        <f>IF(N393="základní",J393,0)</f>
        <v>0</v>
      </c>
      <c r="BF393" s="109">
        <f>IF(N393="snížená",J393,0)</f>
        <v>0</v>
      </c>
      <c r="BG393" s="109">
        <f>IF(N393="zákl. přenesená",J393,0)</f>
        <v>0</v>
      </c>
      <c r="BH393" s="109">
        <f>IF(N393="sníž. přenesená",J393,0)</f>
        <v>0</v>
      </c>
      <c r="BI393" s="109">
        <f>IF(N393="nulová",J393,0)</f>
        <v>0</v>
      </c>
      <c r="BJ393" s="18" t="s">
        <v>86</v>
      </c>
      <c r="BK393" s="109">
        <f>ROUND(I393*H393,2)</f>
        <v>0</v>
      </c>
      <c r="BL393" s="18" t="s">
        <v>250</v>
      </c>
      <c r="BM393" s="203" t="s">
        <v>474</v>
      </c>
    </row>
    <row r="394" spans="1:65" s="13" customFormat="1" ht="11.25">
      <c r="B394" s="204"/>
      <c r="C394" s="205"/>
      <c r="D394" s="206" t="s">
        <v>188</v>
      </c>
      <c r="E394" s="205"/>
      <c r="F394" s="207" t="s">
        <v>475</v>
      </c>
      <c r="G394" s="205"/>
      <c r="H394" s="208">
        <v>2.4700000000000002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188</v>
      </c>
      <c r="AU394" s="214" t="s">
        <v>97</v>
      </c>
      <c r="AV394" s="13" t="s">
        <v>97</v>
      </c>
      <c r="AW394" s="13" t="s">
        <v>4</v>
      </c>
      <c r="AX394" s="13" t="s">
        <v>86</v>
      </c>
      <c r="AY394" s="214" t="s">
        <v>145</v>
      </c>
    </row>
    <row r="395" spans="1:65" s="2" customFormat="1" ht="24">
      <c r="A395" s="36"/>
      <c r="B395" s="37"/>
      <c r="C395" s="192" t="s">
        <v>476</v>
      </c>
      <c r="D395" s="192" t="s">
        <v>148</v>
      </c>
      <c r="E395" s="193" t="s">
        <v>190</v>
      </c>
      <c r="F395" s="194" t="s">
        <v>191</v>
      </c>
      <c r="G395" s="195" t="s">
        <v>173</v>
      </c>
      <c r="H395" s="196">
        <v>0.13</v>
      </c>
      <c r="I395" s="197"/>
      <c r="J395" s="198">
        <f>ROUND(I395*H395,2)</f>
        <v>0</v>
      </c>
      <c r="K395" s="194" t="s">
        <v>152</v>
      </c>
      <c r="L395" s="39"/>
      <c r="M395" s="199" t="s">
        <v>1</v>
      </c>
      <c r="N395" s="200" t="s">
        <v>46</v>
      </c>
      <c r="O395" s="73"/>
      <c r="P395" s="201">
        <f>O395*H395</f>
        <v>0</v>
      </c>
      <c r="Q395" s="201">
        <v>0</v>
      </c>
      <c r="R395" s="201">
        <f>Q395*H395</f>
        <v>0</v>
      </c>
      <c r="S395" s="201">
        <v>0</v>
      </c>
      <c r="T395" s="202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3" t="s">
        <v>250</v>
      </c>
      <c r="AT395" s="203" t="s">
        <v>148</v>
      </c>
      <c r="AU395" s="203" t="s">
        <v>97</v>
      </c>
      <c r="AY395" s="18" t="s">
        <v>145</v>
      </c>
      <c r="BE395" s="109">
        <f>IF(N395="základní",J395,0)</f>
        <v>0</v>
      </c>
      <c r="BF395" s="109">
        <f>IF(N395="snížená",J395,0)</f>
        <v>0</v>
      </c>
      <c r="BG395" s="109">
        <f>IF(N395="zákl. přenesená",J395,0)</f>
        <v>0</v>
      </c>
      <c r="BH395" s="109">
        <f>IF(N395="sníž. přenesená",J395,0)</f>
        <v>0</v>
      </c>
      <c r="BI395" s="109">
        <f>IF(N395="nulová",J395,0)</f>
        <v>0</v>
      </c>
      <c r="BJ395" s="18" t="s">
        <v>86</v>
      </c>
      <c r="BK395" s="109">
        <f>ROUND(I395*H395,2)</f>
        <v>0</v>
      </c>
      <c r="BL395" s="18" t="s">
        <v>250</v>
      </c>
      <c r="BM395" s="203" t="s">
        <v>477</v>
      </c>
    </row>
    <row r="396" spans="1:65" s="2" customFormat="1" ht="16.5" customHeight="1">
      <c r="A396" s="36"/>
      <c r="B396" s="37"/>
      <c r="C396" s="192" t="s">
        <v>478</v>
      </c>
      <c r="D396" s="192" t="s">
        <v>148</v>
      </c>
      <c r="E396" s="193" t="s">
        <v>209</v>
      </c>
      <c r="F396" s="194" t="s">
        <v>210</v>
      </c>
      <c r="G396" s="195" t="s">
        <v>151</v>
      </c>
      <c r="H396" s="196">
        <v>1.6</v>
      </c>
      <c r="I396" s="197"/>
      <c r="J396" s="198">
        <f>ROUND(I396*H396,2)</f>
        <v>0</v>
      </c>
      <c r="K396" s="194" t="s">
        <v>152</v>
      </c>
      <c r="L396" s="39"/>
      <c r="M396" s="199" t="s">
        <v>1</v>
      </c>
      <c r="N396" s="200" t="s">
        <v>46</v>
      </c>
      <c r="O396" s="73"/>
      <c r="P396" s="201">
        <f>O396*H396</f>
        <v>0</v>
      </c>
      <c r="Q396" s="201">
        <v>0</v>
      </c>
      <c r="R396" s="201">
        <f>Q396*H396</f>
        <v>0</v>
      </c>
      <c r="S396" s="201">
        <v>8.1500000000000003E-2</v>
      </c>
      <c r="T396" s="202">
        <f>S396*H396</f>
        <v>0.13040000000000002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03" t="s">
        <v>250</v>
      </c>
      <c r="AT396" s="203" t="s">
        <v>148</v>
      </c>
      <c r="AU396" s="203" t="s">
        <v>97</v>
      </c>
      <c r="AY396" s="18" t="s">
        <v>145</v>
      </c>
      <c r="BE396" s="109">
        <f>IF(N396="základní",J396,0)</f>
        <v>0</v>
      </c>
      <c r="BF396" s="109">
        <f>IF(N396="snížená",J396,0)</f>
        <v>0</v>
      </c>
      <c r="BG396" s="109">
        <f>IF(N396="zákl. přenesená",J396,0)</f>
        <v>0</v>
      </c>
      <c r="BH396" s="109">
        <f>IF(N396="sníž. přenesená",J396,0)</f>
        <v>0</v>
      </c>
      <c r="BI396" s="109">
        <f>IF(N396="nulová",J396,0)</f>
        <v>0</v>
      </c>
      <c r="BJ396" s="18" t="s">
        <v>86</v>
      </c>
      <c r="BK396" s="109">
        <f>ROUND(I396*H396,2)</f>
        <v>0</v>
      </c>
      <c r="BL396" s="18" t="s">
        <v>250</v>
      </c>
      <c r="BM396" s="203" t="s">
        <v>479</v>
      </c>
    </row>
    <row r="397" spans="1:65" s="12" customFormat="1" ht="22.9" customHeight="1">
      <c r="B397" s="176"/>
      <c r="C397" s="177"/>
      <c r="D397" s="178" t="s">
        <v>80</v>
      </c>
      <c r="E397" s="190" t="s">
        <v>168</v>
      </c>
      <c r="F397" s="190" t="s">
        <v>169</v>
      </c>
      <c r="G397" s="177"/>
      <c r="H397" s="177"/>
      <c r="I397" s="180"/>
      <c r="J397" s="191">
        <f>BK397</f>
        <v>0</v>
      </c>
      <c r="K397" s="177"/>
      <c r="L397" s="182"/>
      <c r="M397" s="183"/>
      <c r="N397" s="184"/>
      <c r="O397" s="184"/>
      <c r="P397" s="185">
        <f>P398</f>
        <v>0</v>
      </c>
      <c r="Q397" s="184"/>
      <c r="R397" s="185">
        <f>R398</f>
        <v>0</v>
      </c>
      <c r="S397" s="184"/>
      <c r="T397" s="186">
        <f>T398</f>
        <v>0</v>
      </c>
      <c r="AR397" s="187" t="s">
        <v>86</v>
      </c>
      <c r="AT397" s="188" t="s">
        <v>80</v>
      </c>
      <c r="AU397" s="188" t="s">
        <v>86</v>
      </c>
      <c r="AY397" s="187" t="s">
        <v>145</v>
      </c>
      <c r="BK397" s="189">
        <f>BK398</f>
        <v>0</v>
      </c>
    </row>
    <row r="398" spans="1:65" s="2" customFormat="1" ht="33" customHeight="1">
      <c r="A398" s="36"/>
      <c r="B398" s="37"/>
      <c r="C398" s="192" t="s">
        <v>480</v>
      </c>
      <c r="D398" s="192" t="s">
        <v>148</v>
      </c>
      <c r="E398" s="193" t="s">
        <v>171</v>
      </c>
      <c r="F398" s="194" t="s">
        <v>172</v>
      </c>
      <c r="G398" s="195" t="s">
        <v>173</v>
      </c>
      <c r="H398" s="196">
        <v>0.13600000000000001</v>
      </c>
      <c r="I398" s="197"/>
      <c r="J398" s="198">
        <f>ROUND(I398*H398,2)</f>
        <v>0</v>
      </c>
      <c r="K398" s="194" t="s">
        <v>152</v>
      </c>
      <c r="L398" s="39"/>
      <c r="M398" s="199" t="s">
        <v>1</v>
      </c>
      <c r="N398" s="200" t="s">
        <v>46</v>
      </c>
      <c r="O398" s="73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03" t="s">
        <v>250</v>
      </c>
      <c r="AT398" s="203" t="s">
        <v>148</v>
      </c>
      <c r="AU398" s="203" t="s">
        <v>97</v>
      </c>
      <c r="AY398" s="18" t="s">
        <v>145</v>
      </c>
      <c r="BE398" s="109">
        <f>IF(N398="základní",J398,0)</f>
        <v>0</v>
      </c>
      <c r="BF398" s="109">
        <f>IF(N398="snížená",J398,0)</f>
        <v>0</v>
      </c>
      <c r="BG398" s="109">
        <f>IF(N398="zákl. přenesená",J398,0)</f>
        <v>0</v>
      </c>
      <c r="BH398" s="109">
        <f>IF(N398="sníž. přenesená",J398,0)</f>
        <v>0</v>
      </c>
      <c r="BI398" s="109">
        <f>IF(N398="nulová",J398,0)</f>
        <v>0</v>
      </c>
      <c r="BJ398" s="18" t="s">
        <v>86</v>
      </c>
      <c r="BK398" s="109">
        <f>ROUND(I398*H398,2)</f>
        <v>0</v>
      </c>
      <c r="BL398" s="18" t="s">
        <v>250</v>
      </c>
      <c r="BM398" s="203" t="s">
        <v>481</v>
      </c>
    </row>
    <row r="399" spans="1:65" s="12" customFormat="1" ht="25.9" customHeight="1">
      <c r="B399" s="176"/>
      <c r="C399" s="177"/>
      <c r="D399" s="178" t="s">
        <v>80</v>
      </c>
      <c r="E399" s="179" t="s">
        <v>482</v>
      </c>
      <c r="F399" s="179" t="s">
        <v>483</v>
      </c>
      <c r="G399" s="177"/>
      <c r="H399" s="177"/>
      <c r="I399" s="180"/>
      <c r="J399" s="181">
        <f>BK399</f>
        <v>0</v>
      </c>
      <c r="K399" s="177"/>
      <c r="L399" s="182"/>
      <c r="M399" s="183"/>
      <c r="N399" s="184"/>
      <c r="O399" s="184"/>
      <c r="P399" s="185">
        <f>P400+P404+P406+P413</f>
        <v>0</v>
      </c>
      <c r="Q399" s="184"/>
      <c r="R399" s="185">
        <f>R400+R404+R406+R413</f>
        <v>0.18876399999999999</v>
      </c>
      <c r="S399" s="184"/>
      <c r="T399" s="186">
        <f>T400+T404+T406+T413</f>
        <v>0.65200000000000002</v>
      </c>
      <c r="AR399" s="187" t="s">
        <v>153</v>
      </c>
      <c r="AT399" s="188" t="s">
        <v>80</v>
      </c>
      <c r="AU399" s="188" t="s">
        <v>81</v>
      </c>
      <c r="AY399" s="187" t="s">
        <v>145</v>
      </c>
      <c r="BK399" s="189">
        <f>BK400+BK404+BK406+BK413</f>
        <v>0</v>
      </c>
    </row>
    <row r="400" spans="1:65" s="12" customFormat="1" ht="22.9" customHeight="1">
      <c r="B400" s="176"/>
      <c r="C400" s="177"/>
      <c r="D400" s="178" t="s">
        <v>80</v>
      </c>
      <c r="E400" s="190" t="s">
        <v>146</v>
      </c>
      <c r="F400" s="190" t="s">
        <v>147</v>
      </c>
      <c r="G400" s="177"/>
      <c r="H400" s="177"/>
      <c r="I400" s="180"/>
      <c r="J400" s="191">
        <f>BK400</f>
        <v>0</v>
      </c>
      <c r="K400" s="177"/>
      <c r="L400" s="182"/>
      <c r="M400" s="183"/>
      <c r="N400" s="184"/>
      <c r="O400" s="184"/>
      <c r="P400" s="185">
        <f>SUM(P401:P403)</f>
        <v>0</v>
      </c>
      <c r="Q400" s="184"/>
      <c r="R400" s="185">
        <f>SUM(R401:R403)</f>
        <v>0.18876399999999999</v>
      </c>
      <c r="S400" s="184"/>
      <c r="T400" s="186">
        <f>SUM(T401:T403)</f>
        <v>0</v>
      </c>
      <c r="AR400" s="187" t="s">
        <v>86</v>
      </c>
      <c r="AT400" s="188" t="s">
        <v>80</v>
      </c>
      <c r="AU400" s="188" t="s">
        <v>86</v>
      </c>
      <c r="AY400" s="187" t="s">
        <v>145</v>
      </c>
      <c r="BK400" s="189">
        <f>SUM(BK401:BK403)</f>
        <v>0</v>
      </c>
    </row>
    <row r="401" spans="1:65" s="2" customFormat="1" ht="21.75" customHeight="1">
      <c r="A401" s="36"/>
      <c r="B401" s="37"/>
      <c r="C401" s="192" t="s">
        <v>484</v>
      </c>
      <c r="D401" s="192" t="s">
        <v>148</v>
      </c>
      <c r="E401" s="193" t="s">
        <v>149</v>
      </c>
      <c r="F401" s="194" t="s">
        <v>150</v>
      </c>
      <c r="G401" s="195" t="s">
        <v>151</v>
      </c>
      <c r="H401" s="196">
        <v>8.1999999999999993</v>
      </c>
      <c r="I401" s="197"/>
      <c r="J401" s="198">
        <f>ROUND(I401*H401,2)</f>
        <v>0</v>
      </c>
      <c r="K401" s="194" t="s">
        <v>152</v>
      </c>
      <c r="L401" s="39"/>
      <c r="M401" s="199" t="s">
        <v>1</v>
      </c>
      <c r="N401" s="200" t="s">
        <v>46</v>
      </c>
      <c r="O401" s="73"/>
      <c r="P401" s="201">
        <f>O401*H401</f>
        <v>0</v>
      </c>
      <c r="Q401" s="201">
        <v>2.5999999999999998E-4</v>
      </c>
      <c r="R401" s="201">
        <f>Q401*H401</f>
        <v>2.1319999999999998E-3</v>
      </c>
      <c r="S401" s="201">
        <v>0</v>
      </c>
      <c r="T401" s="202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03" t="s">
        <v>250</v>
      </c>
      <c r="AT401" s="203" t="s">
        <v>148</v>
      </c>
      <c r="AU401" s="203" t="s">
        <v>97</v>
      </c>
      <c r="AY401" s="18" t="s">
        <v>145</v>
      </c>
      <c r="BE401" s="109">
        <f>IF(N401="základní",J401,0)</f>
        <v>0</v>
      </c>
      <c r="BF401" s="109">
        <f>IF(N401="snížená",J401,0)</f>
        <v>0</v>
      </c>
      <c r="BG401" s="109">
        <f>IF(N401="zákl. přenesená",J401,0)</f>
        <v>0</v>
      </c>
      <c r="BH401" s="109">
        <f>IF(N401="sníž. přenesená",J401,0)</f>
        <v>0</v>
      </c>
      <c r="BI401" s="109">
        <f>IF(N401="nulová",J401,0)</f>
        <v>0</v>
      </c>
      <c r="BJ401" s="18" t="s">
        <v>86</v>
      </c>
      <c r="BK401" s="109">
        <f>ROUND(I401*H401,2)</f>
        <v>0</v>
      </c>
      <c r="BL401" s="18" t="s">
        <v>250</v>
      </c>
      <c r="BM401" s="203" t="s">
        <v>485</v>
      </c>
    </row>
    <row r="402" spans="1:65" s="2" customFormat="1" ht="24">
      <c r="A402" s="36"/>
      <c r="B402" s="37"/>
      <c r="C402" s="192" t="s">
        <v>486</v>
      </c>
      <c r="D402" s="192" t="s">
        <v>148</v>
      </c>
      <c r="E402" s="193" t="s">
        <v>155</v>
      </c>
      <c r="F402" s="194" t="s">
        <v>156</v>
      </c>
      <c r="G402" s="195" t="s">
        <v>151</v>
      </c>
      <c r="H402" s="196">
        <v>8.1999999999999993</v>
      </c>
      <c r="I402" s="197"/>
      <c r="J402" s="198">
        <f>ROUND(I402*H402,2)</f>
        <v>0</v>
      </c>
      <c r="K402" s="194" t="s">
        <v>152</v>
      </c>
      <c r="L402" s="39"/>
      <c r="M402" s="199" t="s">
        <v>1</v>
      </c>
      <c r="N402" s="200" t="s">
        <v>46</v>
      </c>
      <c r="O402" s="73"/>
      <c r="P402" s="201">
        <f>O402*H402</f>
        <v>0</v>
      </c>
      <c r="Q402" s="201">
        <v>4.3800000000000002E-3</v>
      </c>
      <c r="R402" s="201">
        <f>Q402*H402</f>
        <v>3.5915999999999997E-2</v>
      </c>
      <c r="S402" s="201">
        <v>0</v>
      </c>
      <c r="T402" s="202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3" t="s">
        <v>250</v>
      </c>
      <c r="AT402" s="203" t="s">
        <v>148</v>
      </c>
      <c r="AU402" s="203" t="s">
        <v>97</v>
      </c>
      <c r="AY402" s="18" t="s">
        <v>145</v>
      </c>
      <c r="BE402" s="109">
        <f>IF(N402="základní",J402,0)</f>
        <v>0</v>
      </c>
      <c r="BF402" s="109">
        <f>IF(N402="snížená",J402,0)</f>
        <v>0</v>
      </c>
      <c r="BG402" s="109">
        <f>IF(N402="zákl. přenesená",J402,0)</f>
        <v>0</v>
      </c>
      <c r="BH402" s="109">
        <f>IF(N402="sníž. přenesená",J402,0)</f>
        <v>0</v>
      </c>
      <c r="BI402" s="109">
        <f>IF(N402="nulová",J402,0)</f>
        <v>0</v>
      </c>
      <c r="BJ402" s="18" t="s">
        <v>86</v>
      </c>
      <c r="BK402" s="109">
        <f>ROUND(I402*H402,2)</f>
        <v>0</v>
      </c>
      <c r="BL402" s="18" t="s">
        <v>250</v>
      </c>
      <c r="BM402" s="203" t="s">
        <v>487</v>
      </c>
    </row>
    <row r="403" spans="1:65" s="2" customFormat="1" ht="24">
      <c r="A403" s="36"/>
      <c r="B403" s="37"/>
      <c r="C403" s="192" t="s">
        <v>488</v>
      </c>
      <c r="D403" s="192" t="s">
        <v>148</v>
      </c>
      <c r="E403" s="193" t="s">
        <v>310</v>
      </c>
      <c r="F403" s="194" t="s">
        <v>311</v>
      </c>
      <c r="G403" s="195" t="s">
        <v>151</v>
      </c>
      <c r="H403" s="196">
        <v>8.1999999999999993</v>
      </c>
      <c r="I403" s="197"/>
      <c r="J403" s="198">
        <f>ROUND(I403*H403,2)</f>
        <v>0</v>
      </c>
      <c r="K403" s="194" t="s">
        <v>152</v>
      </c>
      <c r="L403" s="39"/>
      <c r="M403" s="199" t="s">
        <v>1</v>
      </c>
      <c r="N403" s="200" t="s">
        <v>46</v>
      </c>
      <c r="O403" s="73"/>
      <c r="P403" s="201">
        <f>O403*H403</f>
        <v>0</v>
      </c>
      <c r="Q403" s="201">
        <v>1.8380000000000001E-2</v>
      </c>
      <c r="R403" s="201">
        <f>Q403*H403</f>
        <v>0.15071599999999999</v>
      </c>
      <c r="S403" s="201">
        <v>0</v>
      </c>
      <c r="T403" s="202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03" t="s">
        <v>250</v>
      </c>
      <c r="AT403" s="203" t="s">
        <v>148</v>
      </c>
      <c r="AU403" s="203" t="s">
        <v>97</v>
      </c>
      <c r="AY403" s="18" t="s">
        <v>145</v>
      </c>
      <c r="BE403" s="109">
        <f>IF(N403="základní",J403,0)</f>
        <v>0</v>
      </c>
      <c r="BF403" s="109">
        <f>IF(N403="snížená",J403,0)</f>
        <v>0</v>
      </c>
      <c r="BG403" s="109">
        <f>IF(N403="zákl. přenesená",J403,0)</f>
        <v>0</v>
      </c>
      <c r="BH403" s="109">
        <f>IF(N403="sníž. přenesená",J403,0)</f>
        <v>0</v>
      </c>
      <c r="BI403" s="109">
        <f>IF(N403="nulová",J403,0)</f>
        <v>0</v>
      </c>
      <c r="BJ403" s="18" t="s">
        <v>86</v>
      </c>
      <c r="BK403" s="109">
        <f>ROUND(I403*H403,2)</f>
        <v>0</v>
      </c>
      <c r="BL403" s="18" t="s">
        <v>250</v>
      </c>
      <c r="BM403" s="203" t="s">
        <v>489</v>
      </c>
    </row>
    <row r="404" spans="1:65" s="12" customFormat="1" ht="22.9" customHeight="1">
      <c r="B404" s="176"/>
      <c r="C404" s="177"/>
      <c r="D404" s="178" t="s">
        <v>80</v>
      </c>
      <c r="E404" s="190" t="s">
        <v>163</v>
      </c>
      <c r="F404" s="190" t="s">
        <v>164</v>
      </c>
      <c r="G404" s="177"/>
      <c r="H404" s="177"/>
      <c r="I404" s="180"/>
      <c r="J404" s="191">
        <f>BK404</f>
        <v>0</v>
      </c>
      <c r="K404" s="177"/>
      <c r="L404" s="182"/>
      <c r="M404" s="183"/>
      <c r="N404" s="184"/>
      <c r="O404" s="184"/>
      <c r="P404" s="185">
        <f>P405</f>
        <v>0</v>
      </c>
      <c r="Q404" s="184"/>
      <c r="R404" s="185">
        <f>R405</f>
        <v>0</v>
      </c>
      <c r="S404" s="184"/>
      <c r="T404" s="186">
        <f>T405</f>
        <v>0</v>
      </c>
      <c r="AR404" s="187" t="s">
        <v>86</v>
      </c>
      <c r="AT404" s="188" t="s">
        <v>80</v>
      </c>
      <c r="AU404" s="188" t="s">
        <v>86</v>
      </c>
      <c r="AY404" s="187" t="s">
        <v>145</v>
      </c>
      <c r="BK404" s="189">
        <f>BK405</f>
        <v>0</v>
      </c>
    </row>
    <row r="405" spans="1:65" s="2" customFormat="1" ht="16.5" customHeight="1">
      <c r="A405" s="36"/>
      <c r="B405" s="37"/>
      <c r="C405" s="192" t="s">
        <v>490</v>
      </c>
      <c r="D405" s="192" t="s">
        <v>148</v>
      </c>
      <c r="E405" s="193" t="s">
        <v>165</v>
      </c>
      <c r="F405" s="194" t="s">
        <v>166</v>
      </c>
      <c r="G405" s="195" t="s">
        <v>151</v>
      </c>
      <c r="H405" s="196">
        <v>8.1999999999999993</v>
      </c>
      <c r="I405" s="197"/>
      <c r="J405" s="198">
        <f>ROUND(I405*H405,2)</f>
        <v>0</v>
      </c>
      <c r="K405" s="194" t="s">
        <v>1</v>
      </c>
      <c r="L405" s="39"/>
      <c r="M405" s="199" t="s">
        <v>1</v>
      </c>
      <c r="N405" s="200" t="s">
        <v>46</v>
      </c>
      <c r="O405" s="73"/>
      <c r="P405" s="201">
        <f>O405*H405</f>
        <v>0</v>
      </c>
      <c r="Q405" s="201">
        <v>0</v>
      </c>
      <c r="R405" s="201">
        <f>Q405*H405</f>
        <v>0</v>
      </c>
      <c r="S405" s="201">
        <v>0</v>
      </c>
      <c r="T405" s="202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3" t="s">
        <v>250</v>
      </c>
      <c r="AT405" s="203" t="s">
        <v>148</v>
      </c>
      <c r="AU405" s="203" t="s">
        <v>97</v>
      </c>
      <c r="AY405" s="18" t="s">
        <v>145</v>
      </c>
      <c r="BE405" s="109">
        <f>IF(N405="základní",J405,0)</f>
        <v>0</v>
      </c>
      <c r="BF405" s="109">
        <f>IF(N405="snížená",J405,0)</f>
        <v>0</v>
      </c>
      <c r="BG405" s="109">
        <f>IF(N405="zákl. přenesená",J405,0)</f>
        <v>0</v>
      </c>
      <c r="BH405" s="109">
        <f>IF(N405="sníž. přenesená",J405,0)</f>
        <v>0</v>
      </c>
      <c r="BI405" s="109">
        <f>IF(N405="nulová",J405,0)</f>
        <v>0</v>
      </c>
      <c r="BJ405" s="18" t="s">
        <v>86</v>
      </c>
      <c r="BK405" s="109">
        <f>ROUND(I405*H405,2)</f>
        <v>0</v>
      </c>
      <c r="BL405" s="18" t="s">
        <v>250</v>
      </c>
      <c r="BM405" s="203" t="s">
        <v>491</v>
      </c>
    </row>
    <row r="406" spans="1:65" s="12" customFormat="1" ht="22.9" customHeight="1">
      <c r="B406" s="176"/>
      <c r="C406" s="177"/>
      <c r="D406" s="178" t="s">
        <v>80</v>
      </c>
      <c r="E406" s="190" t="s">
        <v>175</v>
      </c>
      <c r="F406" s="190" t="s">
        <v>176</v>
      </c>
      <c r="G406" s="177"/>
      <c r="H406" s="177"/>
      <c r="I406" s="180"/>
      <c r="J406" s="191">
        <f>BK406</f>
        <v>0</v>
      </c>
      <c r="K406" s="177"/>
      <c r="L406" s="182"/>
      <c r="M406" s="183"/>
      <c r="N406" s="184"/>
      <c r="O406" s="184"/>
      <c r="P406" s="185">
        <f>SUM(P407:P412)</f>
        <v>0</v>
      </c>
      <c r="Q406" s="184"/>
      <c r="R406" s="185">
        <f>SUM(R407:R412)</f>
        <v>0</v>
      </c>
      <c r="S406" s="184"/>
      <c r="T406" s="186">
        <f>SUM(T407:T412)</f>
        <v>0.65200000000000002</v>
      </c>
      <c r="AR406" s="187" t="s">
        <v>86</v>
      </c>
      <c r="AT406" s="188" t="s">
        <v>80</v>
      </c>
      <c r="AU406" s="188" t="s">
        <v>86</v>
      </c>
      <c r="AY406" s="187" t="s">
        <v>145</v>
      </c>
      <c r="BK406" s="189">
        <f>SUM(BK407:BK412)</f>
        <v>0</v>
      </c>
    </row>
    <row r="407" spans="1:65" s="2" customFormat="1" ht="24">
      <c r="A407" s="36"/>
      <c r="B407" s="37"/>
      <c r="C407" s="192" t="s">
        <v>492</v>
      </c>
      <c r="D407" s="192" t="s">
        <v>148</v>
      </c>
      <c r="E407" s="193" t="s">
        <v>177</v>
      </c>
      <c r="F407" s="194" t="s">
        <v>178</v>
      </c>
      <c r="G407" s="195" t="s">
        <v>173</v>
      </c>
      <c r="H407" s="196">
        <v>0.65200000000000002</v>
      </c>
      <c r="I407" s="197"/>
      <c r="J407" s="198">
        <f>ROUND(I407*H407,2)</f>
        <v>0</v>
      </c>
      <c r="K407" s="194" t="s">
        <v>152</v>
      </c>
      <c r="L407" s="39"/>
      <c r="M407" s="199" t="s">
        <v>1</v>
      </c>
      <c r="N407" s="200" t="s">
        <v>46</v>
      </c>
      <c r="O407" s="73"/>
      <c r="P407" s="201">
        <f>O407*H407</f>
        <v>0</v>
      </c>
      <c r="Q407" s="201">
        <v>0</v>
      </c>
      <c r="R407" s="201">
        <f>Q407*H407</f>
        <v>0</v>
      </c>
      <c r="S407" s="201">
        <v>0</v>
      </c>
      <c r="T407" s="202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03" t="s">
        <v>250</v>
      </c>
      <c r="AT407" s="203" t="s">
        <v>148</v>
      </c>
      <c r="AU407" s="203" t="s">
        <v>97</v>
      </c>
      <c r="AY407" s="18" t="s">
        <v>145</v>
      </c>
      <c r="BE407" s="109">
        <f>IF(N407="základní",J407,0)</f>
        <v>0</v>
      </c>
      <c r="BF407" s="109">
        <f>IF(N407="snížená",J407,0)</f>
        <v>0</v>
      </c>
      <c r="BG407" s="109">
        <f>IF(N407="zákl. přenesená",J407,0)</f>
        <v>0</v>
      </c>
      <c r="BH407" s="109">
        <f>IF(N407="sníž. přenesená",J407,0)</f>
        <v>0</v>
      </c>
      <c r="BI407" s="109">
        <f>IF(N407="nulová",J407,0)</f>
        <v>0</v>
      </c>
      <c r="BJ407" s="18" t="s">
        <v>86</v>
      </c>
      <c r="BK407" s="109">
        <f>ROUND(I407*H407,2)</f>
        <v>0</v>
      </c>
      <c r="BL407" s="18" t="s">
        <v>250</v>
      </c>
      <c r="BM407" s="203" t="s">
        <v>493</v>
      </c>
    </row>
    <row r="408" spans="1:65" s="2" customFormat="1" ht="21.75" customHeight="1">
      <c r="A408" s="36"/>
      <c r="B408" s="37"/>
      <c r="C408" s="192" t="s">
        <v>494</v>
      </c>
      <c r="D408" s="192" t="s">
        <v>148</v>
      </c>
      <c r="E408" s="193" t="s">
        <v>181</v>
      </c>
      <c r="F408" s="194" t="s">
        <v>182</v>
      </c>
      <c r="G408" s="195" t="s">
        <v>173</v>
      </c>
      <c r="H408" s="196">
        <v>0.65200000000000002</v>
      </c>
      <c r="I408" s="197"/>
      <c r="J408" s="198">
        <f>ROUND(I408*H408,2)</f>
        <v>0</v>
      </c>
      <c r="K408" s="194" t="s">
        <v>152</v>
      </c>
      <c r="L408" s="39"/>
      <c r="M408" s="199" t="s">
        <v>1</v>
      </c>
      <c r="N408" s="200" t="s">
        <v>46</v>
      </c>
      <c r="O408" s="73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3" t="s">
        <v>250</v>
      </c>
      <c r="AT408" s="203" t="s">
        <v>148</v>
      </c>
      <c r="AU408" s="203" t="s">
        <v>97</v>
      </c>
      <c r="AY408" s="18" t="s">
        <v>145</v>
      </c>
      <c r="BE408" s="109">
        <f>IF(N408="základní",J408,0)</f>
        <v>0</v>
      </c>
      <c r="BF408" s="109">
        <f>IF(N408="snížená",J408,0)</f>
        <v>0</v>
      </c>
      <c r="BG408" s="109">
        <f>IF(N408="zákl. přenesená",J408,0)</f>
        <v>0</v>
      </c>
      <c r="BH408" s="109">
        <f>IF(N408="sníž. přenesená",J408,0)</f>
        <v>0</v>
      </c>
      <c r="BI408" s="109">
        <f>IF(N408="nulová",J408,0)</f>
        <v>0</v>
      </c>
      <c r="BJ408" s="18" t="s">
        <v>86</v>
      </c>
      <c r="BK408" s="109">
        <f>ROUND(I408*H408,2)</f>
        <v>0</v>
      </c>
      <c r="BL408" s="18" t="s">
        <v>250</v>
      </c>
      <c r="BM408" s="203" t="s">
        <v>495</v>
      </c>
    </row>
    <row r="409" spans="1:65" s="2" customFormat="1" ht="21.75" customHeight="1">
      <c r="A409" s="36"/>
      <c r="B409" s="37"/>
      <c r="C409" s="192" t="s">
        <v>496</v>
      </c>
      <c r="D409" s="192" t="s">
        <v>148</v>
      </c>
      <c r="E409" s="193" t="s">
        <v>185</v>
      </c>
      <c r="F409" s="194" t="s">
        <v>186</v>
      </c>
      <c r="G409" s="195" t="s">
        <v>173</v>
      </c>
      <c r="H409" s="196">
        <v>12.388</v>
      </c>
      <c r="I409" s="197"/>
      <c r="J409" s="198">
        <f>ROUND(I409*H409,2)</f>
        <v>0</v>
      </c>
      <c r="K409" s="194" t="s">
        <v>152</v>
      </c>
      <c r="L409" s="39"/>
      <c r="M409" s="199" t="s">
        <v>1</v>
      </c>
      <c r="N409" s="200" t="s">
        <v>46</v>
      </c>
      <c r="O409" s="73"/>
      <c r="P409" s="201">
        <f>O409*H409</f>
        <v>0</v>
      </c>
      <c r="Q409" s="201">
        <v>0</v>
      </c>
      <c r="R409" s="201">
        <f>Q409*H409</f>
        <v>0</v>
      </c>
      <c r="S409" s="201">
        <v>0</v>
      </c>
      <c r="T409" s="202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03" t="s">
        <v>250</v>
      </c>
      <c r="AT409" s="203" t="s">
        <v>148</v>
      </c>
      <c r="AU409" s="203" t="s">
        <v>97</v>
      </c>
      <c r="AY409" s="18" t="s">
        <v>145</v>
      </c>
      <c r="BE409" s="109">
        <f>IF(N409="základní",J409,0)</f>
        <v>0</v>
      </c>
      <c r="BF409" s="109">
        <f>IF(N409="snížená",J409,0)</f>
        <v>0</v>
      </c>
      <c r="BG409" s="109">
        <f>IF(N409="zákl. přenesená",J409,0)</f>
        <v>0</v>
      </c>
      <c r="BH409" s="109">
        <f>IF(N409="sníž. přenesená",J409,0)</f>
        <v>0</v>
      </c>
      <c r="BI409" s="109">
        <f>IF(N409="nulová",J409,0)</f>
        <v>0</v>
      </c>
      <c r="BJ409" s="18" t="s">
        <v>86</v>
      </c>
      <c r="BK409" s="109">
        <f>ROUND(I409*H409,2)</f>
        <v>0</v>
      </c>
      <c r="BL409" s="18" t="s">
        <v>250</v>
      </c>
      <c r="BM409" s="203" t="s">
        <v>497</v>
      </c>
    </row>
    <row r="410" spans="1:65" s="13" customFormat="1" ht="11.25">
      <c r="B410" s="204"/>
      <c r="C410" s="205"/>
      <c r="D410" s="206" t="s">
        <v>188</v>
      </c>
      <c r="E410" s="205"/>
      <c r="F410" s="207" t="s">
        <v>498</v>
      </c>
      <c r="G410" s="205"/>
      <c r="H410" s="208">
        <v>12.388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188</v>
      </c>
      <c r="AU410" s="214" t="s">
        <v>97</v>
      </c>
      <c r="AV410" s="13" t="s">
        <v>97</v>
      </c>
      <c r="AW410" s="13" t="s">
        <v>4</v>
      </c>
      <c r="AX410" s="13" t="s">
        <v>86</v>
      </c>
      <c r="AY410" s="214" t="s">
        <v>145</v>
      </c>
    </row>
    <row r="411" spans="1:65" s="2" customFormat="1" ht="24">
      <c r="A411" s="36"/>
      <c r="B411" s="37"/>
      <c r="C411" s="192" t="s">
        <v>499</v>
      </c>
      <c r="D411" s="192" t="s">
        <v>148</v>
      </c>
      <c r="E411" s="193" t="s">
        <v>190</v>
      </c>
      <c r="F411" s="194" t="s">
        <v>191</v>
      </c>
      <c r="G411" s="195" t="s">
        <v>173</v>
      </c>
      <c r="H411" s="196">
        <v>0.65200000000000002</v>
      </c>
      <c r="I411" s="197"/>
      <c r="J411" s="198">
        <f>ROUND(I411*H411,2)</f>
        <v>0</v>
      </c>
      <c r="K411" s="194" t="s">
        <v>152</v>
      </c>
      <c r="L411" s="39"/>
      <c r="M411" s="199" t="s">
        <v>1</v>
      </c>
      <c r="N411" s="200" t="s">
        <v>46</v>
      </c>
      <c r="O411" s="73"/>
      <c r="P411" s="201">
        <f>O411*H411</f>
        <v>0</v>
      </c>
      <c r="Q411" s="201">
        <v>0</v>
      </c>
      <c r="R411" s="201">
        <f>Q411*H411</f>
        <v>0</v>
      </c>
      <c r="S411" s="201">
        <v>0</v>
      </c>
      <c r="T411" s="202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03" t="s">
        <v>250</v>
      </c>
      <c r="AT411" s="203" t="s">
        <v>148</v>
      </c>
      <c r="AU411" s="203" t="s">
        <v>97</v>
      </c>
      <c r="AY411" s="18" t="s">
        <v>145</v>
      </c>
      <c r="BE411" s="109">
        <f>IF(N411="základní",J411,0)</f>
        <v>0</v>
      </c>
      <c r="BF411" s="109">
        <f>IF(N411="snížená",J411,0)</f>
        <v>0</v>
      </c>
      <c r="BG411" s="109">
        <f>IF(N411="zákl. přenesená",J411,0)</f>
        <v>0</v>
      </c>
      <c r="BH411" s="109">
        <f>IF(N411="sníž. přenesená",J411,0)</f>
        <v>0</v>
      </c>
      <c r="BI411" s="109">
        <f>IF(N411="nulová",J411,0)</f>
        <v>0</v>
      </c>
      <c r="BJ411" s="18" t="s">
        <v>86</v>
      </c>
      <c r="BK411" s="109">
        <f>ROUND(I411*H411,2)</f>
        <v>0</v>
      </c>
      <c r="BL411" s="18" t="s">
        <v>250</v>
      </c>
      <c r="BM411" s="203" t="s">
        <v>500</v>
      </c>
    </row>
    <row r="412" spans="1:65" s="2" customFormat="1" ht="16.5" customHeight="1">
      <c r="A412" s="36"/>
      <c r="B412" s="37"/>
      <c r="C412" s="192" t="s">
        <v>501</v>
      </c>
      <c r="D412" s="192" t="s">
        <v>148</v>
      </c>
      <c r="E412" s="193" t="s">
        <v>209</v>
      </c>
      <c r="F412" s="194" t="s">
        <v>210</v>
      </c>
      <c r="G412" s="195" t="s">
        <v>151</v>
      </c>
      <c r="H412" s="196">
        <v>8</v>
      </c>
      <c r="I412" s="197"/>
      <c r="J412" s="198">
        <f>ROUND(I412*H412,2)</f>
        <v>0</v>
      </c>
      <c r="K412" s="194" t="s">
        <v>152</v>
      </c>
      <c r="L412" s="39"/>
      <c r="M412" s="199" t="s">
        <v>1</v>
      </c>
      <c r="N412" s="200" t="s">
        <v>46</v>
      </c>
      <c r="O412" s="73"/>
      <c r="P412" s="201">
        <f>O412*H412</f>
        <v>0</v>
      </c>
      <c r="Q412" s="201">
        <v>0</v>
      </c>
      <c r="R412" s="201">
        <f>Q412*H412</f>
        <v>0</v>
      </c>
      <c r="S412" s="201">
        <v>8.1500000000000003E-2</v>
      </c>
      <c r="T412" s="202">
        <f>S412*H412</f>
        <v>0.65200000000000002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3" t="s">
        <v>250</v>
      </c>
      <c r="AT412" s="203" t="s">
        <v>148</v>
      </c>
      <c r="AU412" s="203" t="s">
        <v>97</v>
      </c>
      <c r="AY412" s="18" t="s">
        <v>145</v>
      </c>
      <c r="BE412" s="109">
        <f>IF(N412="základní",J412,0)</f>
        <v>0</v>
      </c>
      <c r="BF412" s="109">
        <f>IF(N412="snížená",J412,0)</f>
        <v>0</v>
      </c>
      <c r="BG412" s="109">
        <f>IF(N412="zákl. přenesená",J412,0)</f>
        <v>0</v>
      </c>
      <c r="BH412" s="109">
        <f>IF(N412="sníž. přenesená",J412,0)</f>
        <v>0</v>
      </c>
      <c r="BI412" s="109">
        <f>IF(N412="nulová",J412,0)</f>
        <v>0</v>
      </c>
      <c r="BJ412" s="18" t="s">
        <v>86</v>
      </c>
      <c r="BK412" s="109">
        <f>ROUND(I412*H412,2)</f>
        <v>0</v>
      </c>
      <c r="BL412" s="18" t="s">
        <v>250</v>
      </c>
      <c r="BM412" s="203" t="s">
        <v>502</v>
      </c>
    </row>
    <row r="413" spans="1:65" s="12" customFormat="1" ht="22.9" customHeight="1">
      <c r="B413" s="176"/>
      <c r="C413" s="177"/>
      <c r="D413" s="178" t="s">
        <v>80</v>
      </c>
      <c r="E413" s="190" t="s">
        <v>168</v>
      </c>
      <c r="F413" s="190" t="s">
        <v>169</v>
      </c>
      <c r="G413" s="177"/>
      <c r="H413" s="177"/>
      <c r="I413" s="180"/>
      <c r="J413" s="191">
        <f>BK413</f>
        <v>0</v>
      </c>
      <c r="K413" s="177"/>
      <c r="L413" s="182"/>
      <c r="M413" s="183"/>
      <c r="N413" s="184"/>
      <c r="O413" s="184"/>
      <c r="P413" s="185">
        <f>P414</f>
        <v>0</v>
      </c>
      <c r="Q413" s="184"/>
      <c r="R413" s="185">
        <f>R414</f>
        <v>0</v>
      </c>
      <c r="S413" s="184"/>
      <c r="T413" s="186">
        <f>T414</f>
        <v>0</v>
      </c>
      <c r="AR413" s="187" t="s">
        <v>86</v>
      </c>
      <c r="AT413" s="188" t="s">
        <v>80</v>
      </c>
      <c r="AU413" s="188" t="s">
        <v>86</v>
      </c>
      <c r="AY413" s="187" t="s">
        <v>145</v>
      </c>
      <c r="BK413" s="189">
        <f>BK414</f>
        <v>0</v>
      </c>
    </row>
    <row r="414" spans="1:65" s="2" customFormat="1" ht="33" customHeight="1">
      <c r="A414" s="36"/>
      <c r="B414" s="37"/>
      <c r="C414" s="192" t="s">
        <v>503</v>
      </c>
      <c r="D414" s="192" t="s">
        <v>148</v>
      </c>
      <c r="E414" s="193" t="s">
        <v>171</v>
      </c>
      <c r="F414" s="194" t="s">
        <v>172</v>
      </c>
      <c r="G414" s="195" t="s">
        <v>173</v>
      </c>
      <c r="H414" s="196">
        <v>0.189</v>
      </c>
      <c r="I414" s="197"/>
      <c r="J414" s="198">
        <f>ROUND(I414*H414,2)</f>
        <v>0</v>
      </c>
      <c r="K414" s="194" t="s">
        <v>152</v>
      </c>
      <c r="L414" s="39"/>
      <c r="M414" s="199" t="s">
        <v>1</v>
      </c>
      <c r="N414" s="200" t="s">
        <v>46</v>
      </c>
      <c r="O414" s="73"/>
      <c r="P414" s="201">
        <f>O414*H414</f>
        <v>0</v>
      </c>
      <c r="Q414" s="201">
        <v>0</v>
      </c>
      <c r="R414" s="201">
        <f>Q414*H414</f>
        <v>0</v>
      </c>
      <c r="S414" s="201">
        <v>0</v>
      </c>
      <c r="T414" s="202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03" t="s">
        <v>250</v>
      </c>
      <c r="AT414" s="203" t="s">
        <v>148</v>
      </c>
      <c r="AU414" s="203" t="s">
        <v>97</v>
      </c>
      <c r="AY414" s="18" t="s">
        <v>145</v>
      </c>
      <c r="BE414" s="109">
        <f>IF(N414="základní",J414,0)</f>
        <v>0</v>
      </c>
      <c r="BF414" s="109">
        <f>IF(N414="snížená",J414,0)</f>
        <v>0</v>
      </c>
      <c r="BG414" s="109">
        <f>IF(N414="zákl. přenesená",J414,0)</f>
        <v>0</v>
      </c>
      <c r="BH414" s="109">
        <f>IF(N414="sníž. přenesená",J414,0)</f>
        <v>0</v>
      </c>
      <c r="BI414" s="109">
        <f>IF(N414="nulová",J414,0)</f>
        <v>0</v>
      </c>
      <c r="BJ414" s="18" t="s">
        <v>86</v>
      </c>
      <c r="BK414" s="109">
        <f>ROUND(I414*H414,2)</f>
        <v>0</v>
      </c>
      <c r="BL414" s="18" t="s">
        <v>250</v>
      </c>
      <c r="BM414" s="203" t="s">
        <v>504</v>
      </c>
    </row>
    <row r="415" spans="1:65" s="12" customFormat="1" ht="25.9" customHeight="1">
      <c r="B415" s="176"/>
      <c r="C415" s="177"/>
      <c r="D415" s="178" t="s">
        <v>80</v>
      </c>
      <c r="E415" s="179" t="s">
        <v>505</v>
      </c>
      <c r="F415" s="179" t="s">
        <v>506</v>
      </c>
      <c r="G415" s="177"/>
      <c r="H415" s="177"/>
      <c r="I415" s="180"/>
      <c r="J415" s="181">
        <f>BK415</f>
        <v>0</v>
      </c>
      <c r="K415" s="177"/>
      <c r="L415" s="182"/>
      <c r="M415" s="183"/>
      <c r="N415" s="184"/>
      <c r="O415" s="184"/>
      <c r="P415" s="185">
        <f>P416+P420+P422+P429</f>
        <v>0</v>
      </c>
      <c r="Q415" s="184"/>
      <c r="R415" s="185">
        <f>R416+R420+R422+R429</f>
        <v>0.45119200000000004</v>
      </c>
      <c r="S415" s="184"/>
      <c r="T415" s="186">
        <f>T416+T420+T422+T429</f>
        <v>0.8639</v>
      </c>
      <c r="AR415" s="187" t="s">
        <v>153</v>
      </c>
      <c r="AT415" s="188" t="s">
        <v>80</v>
      </c>
      <c r="AU415" s="188" t="s">
        <v>81</v>
      </c>
      <c r="AY415" s="187" t="s">
        <v>145</v>
      </c>
      <c r="BK415" s="189">
        <f>BK416+BK420+BK422+BK429</f>
        <v>0</v>
      </c>
    </row>
    <row r="416" spans="1:65" s="12" customFormat="1" ht="22.9" customHeight="1">
      <c r="B416" s="176"/>
      <c r="C416" s="177"/>
      <c r="D416" s="178" t="s">
        <v>80</v>
      </c>
      <c r="E416" s="190" t="s">
        <v>146</v>
      </c>
      <c r="F416" s="190" t="s">
        <v>147</v>
      </c>
      <c r="G416" s="177"/>
      <c r="H416" s="177"/>
      <c r="I416" s="180"/>
      <c r="J416" s="191">
        <f>BK416</f>
        <v>0</v>
      </c>
      <c r="K416" s="177"/>
      <c r="L416" s="182"/>
      <c r="M416" s="183"/>
      <c r="N416" s="184"/>
      <c r="O416" s="184"/>
      <c r="P416" s="185">
        <f>SUM(P417:P419)</f>
        <v>0</v>
      </c>
      <c r="Q416" s="184"/>
      <c r="R416" s="185">
        <f>SUM(R417:R419)</f>
        <v>0.45119200000000004</v>
      </c>
      <c r="S416" s="184"/>
      <c r="T416" s="186">
        <f>SUM(T417:T419)</f>
        <v>0</v>
      </c>
      <c r="AR416" s="187" t="s">
        <v>86</v>
      </c>
      <c r="AT416" s="188" t="s">
        <v>80</v>
      </c>
      <c r="AU416" s="188" t="s">
        <v>86</v>
      </c>
      <c r="AY416" s="187" t="s">
        <v>145</v>
      </c>
      <c r="BK416" s="189">
        <f>SUM(BK417:BK419)</f>
        <v>0</v>
      </c>
    </row>
    <row r="417" spans="1:65" s="2" customFormat="1" ht="21.75" customHeight="1">
      <c r="A417" s="36"/>
      <c r="B417" s="37"/>
      <c r="C417" s="192" t="s">
        <v>507</v>
      </c>
      <c r="D417" s="192" t="s">
        <v>148</v>
      </c>
      <c r="E417" s="193" t="s">
        <v>149</v>
      </c>
      <c r="F417" s="194" t="s">
        <v>150</v>
      </c>
      <c r="G417" s="195" t="s">
        <v>151</v>
      </c>
      <c r="H417" s="196">
        <v>19.600000000000001</v>
      </c>
      <c r="I417" s="197"/>
      <c r="J417" s="198">
        <f>ROUND(I417*H417,2)</f>
        <v>0</v>
      </c>
      <c r="K417" s="194" t="s">
        <v>152</v>
      </c>
      <c r="L417" s="39"/>
      <c r="M417" s="199" t="s">
        <v>1</v>
      </c>
      <c r="N417" s="200" t="s">
        <v>46</v>
      </c>
      <c r="O417" s="73"/>
      <c r="P417" s="201">
        <f>O417*H417</f>
        <v>0</v>
      </c>
      <c r="Q417" s="201">
        <v>2.5999999999999998E-4</v>
      </c>
      <c r="R417" s="201">
        <f>Q417*H417</f>
        <v>5.0959999999999998E-3</v>
      </c>
      <c r="S417" s="201">
        <v>0</v>
      </c>
      <c r="T417" s="202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03" t="s">
        <v>250</v>
      </c>
      <c r="AT417" s="203" t="s">
        <v>148</v>
      </c>
      <c r="AU417" s="203" t="s">
        <v>97</v>
      </c>
      <c r="AY417" s="18" t="s">
        <v>145</v>
      </c>
      <c r="BE417" s="109">
        <f>IF(N417="základní",J417,0)</f>
        <v>0</v>
      </c>
      <c r="BF417" s="109">
        <f>IF(N417="snížená",J417,0)</f>
        <v>0</v>
      </c>
      <c r="BG417" s="109">
        <f>IF(N417="zákl. přenesená",J417,0)</f>
        <v>0</v>
      </c>
      <c r="BH417" s="109">
        <f>IF(N417="sníž. přenesená",J417,0)</f>
        <v>0</v>
      </c>
      <c r="BI417" s="109">
        <f>IF(N417="nulová",J417,0)</f>
        <v>0</v>
      </c>
      <c r="BJ417" s="18" t="s">
        <v>86</v>
      </c>
      <c r="BK417" s="109">
        <f>ROUND(I417*H417,2)</f>
        <v>0</v>
      </c>
      <c r="BL417" s="18" t="s">
        <v>250</v>
      </c>
      <c r="BM417" s="203" t="s">
        <v>508</v>
      </c>
    </row>
    <row r="418" spans="1:65" s="2" customFormat="1" ht="24">
      <c r="A418" s="36"/>
      <c r="B418" s="37"/>
      <c r="C418" s="192" t="s">
        <v>509</v>
      </c>
      <c r="D418" s="192" t="s">
        <v>148</v>
      </c>
      <c r="E418" s="193" t="s">
        <v>155</v>
      </c>
      <c r="F418" s="194" t="s">
        <v>156</v>
      </c>
      <c r="G418" s="195" t="s">
        <v>151</v>
      </c>
      <c r="H418" s="196">
        <v>19.600000000000001</v>
      </c>
      <c r="I418" s="197"/>
      <c r="J418" s="198">
        <f>ROUND(I418*H418,2)</f>
        <v>0</v>
      </c>
      <c r="K418" s="194" t="s">
        <v>152</v>
      </c>
      <c r="L418" s="39"/>
      <c r="M418" s="199" t="s">
        <v>1</v>
      </c>
      <c r="N418" s="200" t="s">
        <v>46</v>
      </c>
      <c r="O418" s="73"/>
      <c r="P418" s="201">
        <f>O418*H418</f>
        <v>0</v>
      </c>
      <c r="Q418" s="201">
        <v>4.3800000000000002E-3</v>
      </c>
      <c r="R418" s="201">
        <f>Q418*H418</f>
        <v>8.5848000000000008E-2</v>
      </c>
      <c r="S418" s="201">
        <v>0</v>
      </c>
      <c r="T418" s="202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3" t="s">
        <v>250</v>
      </c>
      <c r="AT418" s="203" t="s">
        <v>148</v>
      </c>
      <c r="AU418" s="203" t="s">
        <v>97</v>
      </c>
      <c r="AY418" s="18" t="s">
        <v>145</v>
      </c>
      <c r="BE418" s="109">
        <f>IF(N418="základní",J418,0)</f>
        <v>0</v>
      </c>
      <c r="BF418" s="109">
        <f>IF(N418="snížená",J418,0)</f>
        <v>0</v>
      </c>
      <c r="BG418" s="109">
        <f>IF(N418="zákl. přenesená",J418,0)</f>
        <v>0</v>
      </c>
      <c r="BH418" s="109">
        <f>IF(N418="sníž. přenesená",J418,0)</f>
        <v>0</v>
      </c>
      <c r="BI418" s="109">
        <f>IF(N418="nulová",J418,0)</f>
        <v>0</v>
      </c>
      <c r="BJ418" s="18" t="s">
        <v>86</v>
      </c>
      <c r="BK418" s="109">
        <f>ROUND(I418*H418,2)</f>
        <v>0</v>
      </c>
      <c r="BL418" s="18" t="s">
        <v>250</v>
      </c>
      <c r="BM418" s="203" t="s">
        <v>510</v>
      </c>
    </row>
    <row r="419" spans="1:65" s="2" customFormat="1" ht="24">
      <c r="A419" s="36"/>
      <c r="B419" s="37"/>
      <c r="C419" s="192" t="s">
        <v>511</v>
      </c>
      <c r="D419" s="192" t="s">
        <v>148</v>
      </c>
      <c r="E419" s="193" t="s">
        <v>310</v>
      </c>
      <c r="F419" s="194" t="s">
        <v>311</v>
      </c>
      <c r="G419" s="195" t="s">
        <v>151</v>
      </c>
      <c r="H419" s="196">
        <v>19.600000000000001</v>
      </c>
      <c r="I419" s="197"/>
      <c r="J419" s="198">
        <f>ROUND(I419*H419,2)</f>
        <v>0</v>
      </c>
      <c r="K419" s="194" t="s">
        <v>152</v>
      </c>
      <c r="L419" s="39"/>
      <c r="M419" s="199" t="s">
        <v>1</v>
      </c>
      <c r="N419" s="200" t="s">
        <v>46</v>
      </c>
      <c r="O419" s="73"/>
      <c r="P419" s="201">
        <f>O419*H419</f>
        <v>0</v>
      </c>
      <c r="Q419" s="201">
        <v>1.8380000000000001E-2</v>
      </c>
      <c r="R419" s="201">
        <f>Q419*H419</f>
        <v>0.36024800000000001</v>
      </c>
      <c r="S419" s="201">
        <v>0</v>
      </c>
      <c r="T419" s="202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3" t="s">
        <v>250</v>
      </c>
      <c r="AT419" s="203" t="s">
        <v>148</v>
      </c>
      <c r="AU419" s="203" t="s">
        <v>97</v>
      </c>
      <c r="AY419" s="18" t="s">
        <v>145</v>
      </c>
      <c r="BE419" s="109">
        <f>IF(N419="základní",J419,0)</f>
        <v>0</v>
      </c>
      <c r="BF419" s="109">
        <f>IF(N419="snížená",J419,0)</f>
        <v>0</v>
      </c>
      <c r="BG419" s="109">
        <f>IF(N419="zákl. přenesená",J419,0)</f>
        <v>0</v>
      </c>
      <c r="BH419" s="109">
        <f>IF(N419="sníž. přenesená",J419,0)</f>
        <v>0</v>
      </c>
      <c r="BI419" s="109">
        <f>IF(N419="nulová",J419,0)</f>
        <v>0</v>
      </c>
      <c r="BJ419" s="18" t="s">
        <v>86</v>
      </c>
      <c r="BK419" s="109">
        <f>ROUND(I419*H419,2)</f>
        <v>0</v>
      </c>
      <c r="BL419" s="18" t="s">
        <v>250</v>
      </c>
      <c r="BM419" s="203" t="s">
        <v>512</v>
      </c>
    </row>
    <row r="420" spans="1:65" s="12" customFormat="1" ht="22.9" customHeight="1">
      <c r="B420" s="176"/>
      <c r="C420" s="177"/>
      <c r="D420" s="178" t="s">
        <v>80</v>
      </c>
      <c r="E420" s="190" t="s">
        <v>163</v>
      </c>
      <c r="F420" s="190" t="s">
        <v>164</v>
      </c>
      <c r="G420" s="177"/>
      <c r="H420" s="177"/>
      <c r="I420" s="180"/>
      <c r="J420" s="191">
        <f>BK420</f>
        <v>0</v>
      </c>
      <c r="K420" s="177"/>
      <c r="L420" s="182"/>
      <c r="M420" s="183"/>
      <c r="N420" s="184"/>
      <c r="O420" s="184"/>
      <c r="P420" s="185">
        <f>P421</f>
        <v>0</v>
      </c>
      <c r="Q420" s="184"/>
      <c r="R420" s="185">
        <f>R421</f>
        <v>0</v>
      </c>
      <c r="S420" s="184"/>
      <c r="T420" s="186">
        <f>T421</f>
        <v>0</v>
      </c>
      <c r="AR420" s="187" t="s">
        <v>86</v>
      </c>
      <c r="AT420" s="188" t="s">
        <v>80</v>
      </c>
      <c r="AU420" s="188" t="s">
        <v>86</v>
      </c>
      <c r="AY420" s="187" t="s">
        <v>145</v>
      </c>
      <c r="BK420" s="189">
        <f>BK421</f>
        <v>0</v>
      </c>
    </row>
    <row r="421" spans="1:65" s="2" customFormat="1" ht="16.5" customHeight="1">
      <c r="A421" s="36"/>
      <c r="B421" s="37"/>
      <c r="C421" s="192" t="s">
        <v>513</v>
      </c>
      <c r="D421" s="192" t="s">
        <v>148</v>
      </c>
      <c r="E421" s="193" t="s">
        <v>165</v>
      </c>
      <c r="F421" s="194" t="s">
        <v>166</v>
      </c>
      <c r="G421" s="195" t="s">
        <v>151</v>
      </c>
      <c r="H421" s="196">
        <v>19.600000000000001</v>
      </c>
      <c r="I421" s="197"/>
      <c r="J421" s="198">
        <f>ROUND(I421*H421,2)</f>
        <v>0</v>
      </c>
      <c r="K421" s="194" t="s">
        <v>1</v>
      </c>
      <c r="L421" s="39"/>
      <c r="M421" s="199" t="s">
        <v>1</v>
      </c>
      <c r="N421" s="200" t="s">
        <v>46</v>
      </c>
      <c r="O421" s="73"/>
      <c r="P421" s="201">
        <f>O421*H421</f>
        <v>0</v>
      </c>
      <c r="Q421" s="201">
        <v>0</v>
      </c>
      <c r="R421" s="201">
        <f>Q421*H421</f>
        <v>0</v>
      </c>
      <c r="S421" s="201">
        <v>0</v>
      </c>
      <c r="T421" s="202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03" t="s">
        <v>250</v>
      </c>
      <c r="AT421" s="203" t="s">
        <v>148</v>
      </c>
      <c r="AU421" s="203" t="s">
        <v>97</v>
      </c>
      <c r="AY421" s="18" t="s">
        <v>145</v>
      </c>
      <c r="BE421" s="109">
        <f>IF(N421="základní",J421,0)</f>
        <v>0</v>
      </c>
      <c r="BF421" s="109">
        <f>IF(N421="snížená",J421,0)</f>
        <v>0</v>
      </c>
      <c r="BG421" s="109">
        <f>IF(N421="zákl. přenesená",J421,0)</f>
        <v>0</v>
      </c>
      <c r="BH421" s="109">
        <f>IF(N421="sníž. přenesená",J421,0)</f>
        <v>0</v>
      </c>
      <c r="BI421" s="109">
        <f>IF(N421="nulová",J421,0)</f>
        <v>0</v>
      </c>
      <c r="BJ421" s="18" t="s">
        <v>86</v>
      </c>
      <c r="BK421" s="109">
        <f>ROUND(I421*H421,2)</f>
        <v>0</v>
      </c>
      <c r="BL421" s="18" t="s">
        <v>250</v>
      </c>
      <c r="BM421" s="203" t="s">
        <v>514</v>
      </c>
    </row>
    <row r="422" spans="1:65" s="12" customFormat="1" ht="22.9" customHeight="1">
      <c r="B422" s="176"/>
      <c r="C422" s="177"/>
      <c r="D422" s="178" t="s">
        <v>80</v>
      </c>
      <c r="E422" s="190" t="s">
        <v>175</v>
      </c>
      <c r="F422" s="190" t="s">
        <v>176</v>
      </c>
      <c r="G422" s="177"/>
      <c r="H422" s="177"/>
      <c r="I422" s="180"/>
      <c r="J422" s="191">
        <f>BK422</f>
        <v>0</v>
      </c>
      <c r="K422" s="177"/>
      <c r="L422" s="182"/>
      <c r="M422" s="183"/>
      <c r="N422" s="184"/>
      <c r="O422" s="184"/>
      <c r="P422" s="185">
        <f>SUM(P423:P428)</f>
        <v>0</v>
      </c>
      <c r="Q422" s="184"/>
      <c r="R422" s="185">
        <f>SUM(R423:R428)</f>
        <v>0</v>
      </c>
      <c r="S422" s="184"/>
      <c r="T422" s="186">
        <f>SUM(T423:T428)</f>
        <v>0.8639</v>
      </c>
      <c r="AR422" s="187" t="s">
        <v>86</v>
      </c>
      <c r="AT422" s="188" t="s">
        <v>80</v>
      </c>
      <c r="AU422" s="188" t="s">
        <v>86</v>
      </c>
      <c r="AY422" s="187" t="s">
        <v>145</v>
      </c>
      <c r="BK422" s="189">
        <f>SUM(BK423:BK428)</f>
        <v>0</v>
      </c>
    </row>
    <row r="423" spans="1:65" s="2" customFormat="1" ht="24">
      <c r="A423" s="36"/>
      <c r="B423" s="37"/>
      <c r="C423" s="192" t="s">
        <v>515</v>
      </c>
      <c r="D423" s="192" t="s">
        <v>148</v>
      </c>
      <c r="E423" s="193" t="s">
        <v>177</v>
      </c>
      <c r="F423" s="194" t="s">
        <v>178</v>
      </c>
      <c r="G423" s="195" t="s">
        <v>173</v>
      </c>
      <c r="H423" s="196">
        <v>0.86399999999999999</v>
      </c>
      <c r="I423" s="197"/>
      <c r="J423" s="198">
        <f>ROUND(I423*H423,2)</f>
        <v>0</v>
      </c>
      <c r="K423" s="194" t="s">
        <v>152</v>
      </c>
      <c r="L423" s="39"/>
      <c r="M423" s="199" t="s">
        <v>1</v>
      </c>
      <c r="N423" s="200" t="s">
        <v>46</v>
      </c>
      <c r="O423" s="73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203" t="s">
        <v>250</v>
      </c>
      <c r="AT423" s="203" t="s">
        <v>148</v>
      </c>
      <c r="AU423" s="203" t="s">
        <v>97</v>
      </c>
      <c r="AY423" s="18" t="s">
        <v>145</v>
      </c>
      <c r="BE423" s="109">
        <f>IF(N423="základní",J423,0)</f>
        <v>0</v>
      </c>
      <c r="BF423" s="109">
        <f>IF(N423="snížená",J423,0)</f>
        <v>0</v>
      </c>
      <c r="BG423" s="109">
        <f>IF(N423="zákl. přenesená",J423,0)</f>
        <v>0</v>
      </c>
      <c r="BH423" s="109">
        <f>IF(N423="sníž. přenesená",J423,0)</f>
        <v>0</v>
      </c>
      <c r="BI423" s="109">
        <f>IF(N423="nulová",J423,0)</f>
        <v>0</v>
      </c>
      <c r="BJ423" s="18" t="s">
        <v>86</v>
      </c>
      <c r="BK423" s="109">
        <f>ROUND(I423*H423,2)</f>
        <v>0</v>
      </c>
      <c r="BL423" s="18" t="s">
        <v>250</v>
      </c>
      <c r="BM423" s="203" t="s">
        <v>516</v>
      </c>
    </row>
    <row r="424" spans="1:65" s="2" customFormat="1" ht="21.75" customHeight="1">
      <c r="A424" s="36"/>
      <c r="B424" s="37"/>
      <c r="C424" s="192" t="s">
        <v>517</v>
      </c>
      <c r="D424" s="192" t="s">
        <v>148</v>
      </c>
      <c r="E424" s="193" t="s">
        <v>181</v>
      </c>
      <c r="F424" s="194" t="s">
        <v>182</v>
      </c>
      <c r="G424" s="195" t="s">
        <v>173</v>
      </c>
      <c r="H424" s="196">
        <v>0.86399999999999999</v>
      </c>
      <c r="I424" s="197"/>
      <c r="J424" s="198">
        <f>ROUND(I424*H424,2)</f>
        <v>0</v>
      </c>
      <c r="K424" s="194" t="s">
        <v>152</v>
      </c>
      <c r="L424" s="39"/>
      <c r="M424" s="199" t="s">
        <v>1</v>
      </c>
      <c r="N424" s="200" t="s">
        <v>46</v>
      </c>
      <c r="O424" s="73"/>
      <c r="P424" s="201">
        <f>O424*H424</f>
        <v>0</v>
      </c>
      <c r="Q424" s="201">
        <v>0</v>
      </c>
      <c r="R424" s="201">
        <f>Q424*H424</f>
        <v>0</v>
      </c>
      <c r="S424" s="201">
        <v>0</v>
      </c>
      <c r="T424" s="202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03" t="s">
        <v>250</v>
      </c>
      <c r="AT424" s="203" t="s">
        <v>148</v>
      </c>
      <c r="AU424" s="203" t="s">
        <v>97</v>
      </c>
      <c r="AY424" s="18" t="s">
        <v>145</v>
      </c>
      <c r="BE424" s="109">
        <f>IF(N424="základní",J424,0)</f>
        <v>0</v>
      </c>
      <c r="BF424" s="109">
        <f>IF(N424="snížená",J424,0)</f>
        <v>0</v>
      </c>
      <c r="BG424" s="109">
        <f>IF(N424="zákl. přenesená",J424,0)</f>
        <v>0</v>
      </c>
      <c r="BH424" s="109">
        <f>IF(N424="sníž. přenesená",J424,0)</f>
        <v>0</v>
      </c>
      <c r="BI424" s="109">
        <f>IF(N424="nulová",J424,0)</f>
        <v>0</v>
      </c>
      <c r="BJ424" s="18" t="s">
        <v>86</v>
      </c>
      <c r="BK424" s="109">
        <f>ROUND(I424*H424,2)</f>
        <v>0</v>
      </c>
      <c r="BL424" s="18" t="s">
        <v>250</v>
      </c>
      <c r="BM424" s="203" t="s">
        <v>518</v>
      </c>
    </row>
    <row r="425" spans="1:65" s="2" customFormat="1" ht="21.75" customHeight="1">
      <c r="A425" s="36"/>
      <c r="B425" s="37"/>
      <c r="C425" s="192" t="s">
        <v>519</v>
      </c>
      <c r="D425" s="192" t="s">
        <v>148</v>
      </c>
      <c r="E425" s="193" t="s">
        <v>185</v>
      </c>
      <c r="F425" s="194" t="s">
        <v>186</v>
      </c>
      <c r="G425" s="195" t="s">
        <v>173</v>
      </c>
      <c r="H425" s="196">
        <v>16.416</v>
      </c>
      <c r="I425" s="197"/>
      <c r="J425" s="198">
        <f>ROUND(I425*H425,2)</f>
        <v>0</v>
      </c>
      <c r="K425" s="194" t="s">
        <v>152</v>
      </c>
      <c r="L425" s="39"/>
      <c r="M425" s="199" t="s">
        <v>1</v>
      </c>
      <c r="N425" s="200" t="s">
        <v>46</v>
      </c>
      <c r="O425" s="73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03" t="s">
        <v>250</v>
      </c>
      <c r="AT425" s="203" t="s">
        <v>148</v>
      </c>
      <c r="AU425" s="203" t="s">
        <v>97</v>
      </c>
      <c r="AY425" s="18" t="s">
        <v>145</v>
      </c>
      <c r="BE425" s="109">
        <f>IF(N425="základní",J425,0)</f>
        <v>0</v>
      </c>
      <c r="BF425" s="109">
        <f>IF(N425="snížená",J425,0)</f>
        <v>0</v>
      </c>
      <c r="BG425" s="109">
        <f>IF(N425="zákl. přenesená",J425,0)</f>
        <v>0</v>
      </c>
      <c r="BH425" s="109">
        <f>IF(N425="sníž. přenesená",J425,0)</f>
        <v>0</v>
      </c>
      <c r="BI425" s="109">
        <f>IF(N425="nulová",J425,0)</f>
        <v>0</v>
      </c>
      <c r="BJ425" s="18" t="s">
        <v>86</v>
      </c>
      <c r="BK425" s="109">
        <f>ROUND(I425*H425,2)</f>
        <v>0</v>
      </c>
      <c r="BL425" s="18" t="s">
        <v>250</v>
      </c>
      <c r="BM425" s="203" t="s">
        <v>520</v>
      </c>
    </row>
    <row r="426" spans="1:65" s="13" customFormat="1" ht="11.25">
      <c r="B426" s="204"/>
      <c r="C426" s="205"/>
      <c r="D426" s="206" t="s">
        <v>188</v>
      </c>
      <c r="E426" s="205"/>
      <c r="F426" s="207" t="s">
        <v>521</v>
      </c>
      <c r="G426" s="205"/>
      <c r="H426" s="208">
        <v>16.416</v>
      </c>
      <c r="I426" s="209"/>
      <c r="J426" s="205"/>
      <c r="K426" s="205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188</v>
      </c>
      <c r="AU426" s="214" t="s">
        <v>97</v>
      </c>
      <c r="AV426" s="13" t="s">
        <v>97</v>
      </c>
      <c r="AW426" s="13" t="s">
        <v>4</v>
      </c>
      <c r="AX426" s="13" t="s">
        <v>86</v>
      </c>
      <c r="AY426" s="214" t="s">
        <v>145</v>
      </c>
    </row>
    <row r="427" spans="1:65" s="2" customFormat="1" ht="24">
      <c r="A427" s="36"/>
      <c r="B427" s="37"/>
      <c r="C427" s="192" t="s">
        <v>522</v>
      </c>
      <c r="D427" s="192" t="s">
        <v>148</v>
      </c>
      <c r="E427" s="193" t="s">
        <v>190</v>
      </c>
      <c r="F427" s="194" t="s">
        <v>191</v>
      </c>
      <c r="G427" s="195" t="s">
        <v>173</v>
      </c>
      <c r="H427" s="196">
        <v>0.86399999999999999</v>
      </c>
      <c r="I427" s="197"/>
      <c r="J427" s="198">
        <f>ROUND(I427*H427,2)</f>
        <v>0</v>
      </c>
      <c r="K427" s="194" t="s">
        <v>152</v>
      </c>
      <c r="L427" s="39"/>
      <c r="M427" s="199" t="s">
        <v>1</v>
      </c>
      <c r="N427" s="200" t="s">
        <v>46</v>
      </c>
      <c r="O427" s="73"/>
      <c r="P427" s="201">
        <f>O427*H427</f>
        <v>0</v>
      </c>
      <c r="Q427" s="201">
        <v>0</v>
      </c>
      <c r="R427" s="201">
        <f>Q427*H427</f>
        <v>0</v>
      </c>
      <c r="S427" s="201">
        <v>0</v>
      </c>
      <c r="T427" s="202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03" t="s">
        <v>250</v>
      </c>
      <c r="AT427" s="203" t="s">
        <v>148</v>
      </c>
      <c r="AU427" s="203" t="s">
        <v>97</v>
      </c>
      <c r="AY427" s="18" t="s">
        <v>145</v>
      </c>
      <c r="BE427" s="109">
        <f>IF(N427="základní",J427,0)</f>
        <v>0</v>
      </c>
      <c r="BF427" s="109">
        <f>IF(N427="snížená",J427,0)</f>
        <v>0</v>
      </c>
      <c r="BG427" s="109">
        <f>IF(N427="zákl. přenesená",J427,0)</f>
        <v>0</v>
      </c>
      <c r="BH427" s="109">
        <f>IF(N427="sníž. přenesená",J427,0)</f>
        <v>0</v>
      </c>
      <c r="BI427" s="109">
        <f>IF(N427="nulová",J427,0)</f>
        <v>0</v>
      </c>
      <c r="BJ427" s="18" t="s">
        <v>86</v>
      </c>
      <c r="BK427" s="109">
        <f>ROUND(I427*H427,2)</f>
        <v>0</v>
      </c>
      <c r="BL427" s="18" t="s">
        <v>250</v>
      </c>
      <c r="BM427" s="203" t="s">
        <v>523</v>
      </c>
    </row>
    <row r="428" spans="1:65" s="2" customFormat="1" ht="16.5" customHeight="1">
      <c r="A428" s="36"/>
      <c r="B428" s="37"/>
      <c r="C428" s="192" t="s">
        <v>524</v>
      </c>
      <c r="D428" s="192" t="s">
        <v>148</v>
      </c>
      <c r="E428" s="193" t="s">
        <v>209</v>
      </c>
      <c r="F428" s="194" t="s">
        <v>210</v>
      </c>
      <c r="G428" s="195" t="s">
        <v>151</v>
      </c>
      <c r="H428" s="196">
        <v>10.6</v>
      </c>
      <c r="I428" s="197"/>
      <c r="J428" s="198">
        <f>ROUND(I428*H428,2)</f>
        <v>0</v>
      </c>
      <c r="K428" s="194" t="s">
        <v>152</v>
      </c>
      <c r="L428" s="39"/>
      <c r="M428" s="199" t="s">
        <v>1</v>
      </c>
      <c r="N428" s="200" t="s">
        <v>46</v>
      </c>
      <c r="O428" s="73"/>
      <c r="P428" s="201">
        <f>O428*H428</f>
        <v>0</v>
      </c>
      <c r="Q428" s="201">
        <v>0</v>
      </c>
      <c r="R428" s="201">
        <f>Q428*H428</f>
        <v>0</v>
      </c>
      <c r="S428" s="201">
        <v>8.1500000000000003E-2</v>
      </c>
      <c r="T428" s="202">
        <f>S428*H428</f>
        <v>0.8639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03" t="s">
        <v>250</v>
      </c>
      <c r="AT428" s="203" t="s">
        <v>148</v>
      </c>
      <c r="AU428" s="203" t="s">
        <v>97</v>
      </c>
      <c r="AY428" s="18" t="s">
        <v>145</v>
      </c>
      <c r="BE428" s="109">
        <f>IF(N428="základní",J428,0)</f>
        <v>0</v>
      </c>
      <c r="BF428" s="109">
        <f>IF(N428="snížená",J428,0)</f>
        <v>0</v>
      </c>
      <c r="BG428" s="109">
        <f>IF(N428="zákl. přenesená",J428,0)</f>
        <v>0</v>
      </c>
      <c r="BH428" s="109">
        <f>IF(N428="sníž. přenesená",J428,0)</f>
        <v>0</v>
      </c>
      <c r="BI428" s="109">
        <f>IF(N428="nulová",J428,0)</f>
        <v>0</v>
      </c>
      <c r="BJ428" s="18" t="s">
        <v>86</v>
      </c>
      <c r="BK428" s="109">
        <f>ROUND(I428*H428,2)</f>
        <v>0</v>
      </c>
      <c r="BL428" s="18" t="s">
        <v>250</v>
      </c>
      <c r="BM428" s="203" t="s">
        <v>525</v>
      </c>
    </row>
    <row r="429" spans="1:65" s="12" customFormat="1" ht="22.9" customHeight="1">
      <c r="B429" s="176"/>
      <c r="C429" s="177"/>
      <c r="D429" s="178" t="s">
        <v>80</v>
      </c>
      <c r="E429" s="190" t="s">
        <v>168</v>
      </c>
      <c r="F429" s="190" t="s">
        <v>169</v>
      </c>
      <c r="G429" s="177"/>
      <c r="H429" s="177"/>
      <c r="I429" s="180"/>
      <c r="J429" s="191">
        <f>BK429</f>
        <v>0</v>
      </c>
      <c r="K429" s="177"/>
      <c r="L429" s="182"/>
      <c r="M429" s="183"/>
      <c r="N429" s="184"/>
      <c r="O429" s="184"/>
      <c r="P429" s="185">
        <f>P430</f>
        <v>0</v>
      </c>
      <c r="Q429" s="184"/>
      <c r="R429" s="185">
        <f>R430</f>
        <v>0</v>
      </c>
      <c r="S429" s="184"/>
      <c r="T429" s="186">
        <f>T430</f>
        <v>0</v>
      </c>
      <c r="AR429" s="187" t="s">
        <v>86</v>
      </c>
      <c r="AT429" s="188" t="s">
        <v>80</v>
      </c>
      <c r="AU429" s="188" t="s">
        <v>86</v>
      </c>
      <c r="AY429" s="187" t="s">
        <v>145</v>
      </c>
      <c r="BK429" s="189">
        <f>BK430</f>
        <v>0</v>
      </c>
    </row>
    <row r="430" spans="1:65" s="2" customFormat="1" ht="33" customHeight="1">
      <c r="A430" s="36"/>
      <c r="B430" s="37"/>
      <c r="C430" s="192" t="s">
        <v>526</v>
      </c>
      <c r="D430" s="192" t="s">
        <v>148</v>
      </c>
      <c r="E430" s="193" t="s">
        <v>171</v>
      </c>
      <c r="F430" s="194" t="s">
        <v>172</v>
      </c>
      <c r="G430" s="195" t="s">
        <v>173</v>
      </c>
      <c r="H430" s="196">
        <v>0.45100000000000001</v>
      </c>
      <c r="I430" s="197"/>
      <c r="J430" s="198">
        <f>ROUND(I430*H430,2)</f>
        <v>0</v>
      </c>
      <c r="K430" s="194" t="s">
        <v>152</v>
      </c>
      <c r="L430" s="39"/>
      <c r="M430" s="199" t="s">
        <v>1</v>
      </c>
      <c r="N430" s="200" t="s">
        <v>46</v>
      </c>
      <c r="O430" s="73"/>
      <c r="P430" s="201">
        <f>O430*H430</f>
        <v>0</v>
      </c>
      <c r="Q430" s="201">
        <v>0</v>
      </c>
      <c r="R430" s="201">
        <f>Q430*H430</f>
        <v>0</v>
      </c>
      <c r="S430" s="201">
        <v>0</v>
      </c>
      <c r="T430" s="202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03" t="s">
        <v>250</v>
      </c>
      <c r="AT430" s="203" t="s">
        <v>148</v>
      </c>
      <c r="AU430" s="203" t="s">
        <v>97</v>
      </c>
      <c r="AY430" s="18" t="s">
        <v>145</v>
      </c>
      <c r="BE430" s="109">
        <f>IF(N430="základní",J430,0)</f>
        <v>0</v>
      </c>
      <c r="BF430" s="109">
        <f>IF(N430="snížená",J430,0)</f>
        <v>0</v>
      </c>
      <c r="BG430" s="109">
        <f>IF(N430="zákl. přenesená",J430,0)</f>
        <v>0</v>
      </c>
      <c r="BH430" s="109">
        <f>IF(N430="sníž. přenesená",J430,0)</f>
        <v>0</v>
      </c>
      <c r="BI430" s="109">
        <f>IF(N430="nulová",J430,0)</f>
        <v>0</v>
      </c>
      <c r="BJ430" s="18" t="s">
        <v>86</v>
      </c>
      <c r="BK430" s="109">
        <f>ROUND(I430*H430,2)</f>
        <v>0</v>
      </c>
      <c r="BL430" s="18" t="s">
        <v>250</v>
      </c>
      <c r="BM430" s="203" t="s">
        <v>527</v>
      </c>
    </row>
    <row r="431" spans="1:65" s="12" customFormat="1" ht="25.9" customHeight="1">
      <c r="B431" s="176"/>
      <c r="C431" s="177"/>
      <c r="D431" s="178" t="s">
        <v>80</v>
      </c>
      <c r="E431" s="179" t="s">
        <v>528</v>
      </c>
      <c r="F431" s="179" t="s">
        <v>529</v>
      </c>
      <c r="G431" s="177"/>
      <c r="H431" s="177"/>
      <c r="I431" s="180"/>
      <c r="J431" s="181">
        <f>BK431</f>
        <v>0</v>
      </c>
      <c r="K431" s="177"/>
      <c r="L431" s="182"/>
      <c r="M431" s="183"/>
      <c r="N431" s="184"/>
      <c r="O431" s="184"/>
      <c r="P431" s="185">
        <f>P432+P438+P440+P447</f>
        <v>0</v>
      </c>
      <c r="Q431" s="184"/>
      <c r="R431" s="185">
        <f>R432+R438+R440+R447</f>
        <v>1.121372</v>
      </c>
      <c r="S431" s="184"/>
      <c r="T431" s="186">
        <f>T432+T438+T440+T447</f>
        <v>2.9421500000000003</v>
      </c>
      <c r="AR431" s="187" t="s">
        <v>153</v>
      </c>
      <c r="AT431" s="188" t="s">
        <v>80</v>
      </c>
      <c r="AU431" s="188" t="s">
        <v>81</v>
      </c>
      <c r="AY431" s="187" t="s">
        <v>145</v>
      </c>
      <c r="BK431" s="189">
        <f>BK432+BK438+BK440+BK447</f>
        <v>0</v>
      </c>
    </row>
    <row r="432" spans="1:65" s="12" customFormat="1" ht="22.9" customHeight="1">
      <c r="B432" s="176"/>
      <c r="C432" s="177"/>
      <c r="D432" s="178" t="s">
        <v>80</v>
      </c>
      <c r="E432" s="190" t="s">
        <v>146</v>
      </c>
      <c r="F432" s="190" t="s">
        <v>147</v>
      </c>
      <c r="G432" s="177"/>
      <c r="H432" s="177"/>
      <c r="I432" s="180"/>
      <c r="J432" s="191">
        <f>BK432</f>
        <v>0</v>
      </c>
      <c r="K432" s="177"/>
      <c r="L432" s="182"/>
      <c r="M432" s="183"/>
      <c r="N432" s="184"/>
      <c r="O432" s="184"/>
      <c r="P432" s="185">
        <f>SUM(P433:P437)</f>
        <v>0</v>
      </c>
      <c r="Q432" s="184"/>
      <c r="R432" s="185">
        <f>SUM(R433:R437)</f>
        <v>1.121372</v>
      </c>
      <c r="S432" s="184"/>
      <c r="T432" s="186">
        <f>SUM(T433:T437)</f>
        <v>0</v>
      </c>
      <c r="AR432" s="187" t="s">
        <v>86</v>
      </c>
      <c r="AT432" s="188" t="s">
        <v>80</v>
      </c>
      <c r="AU432" s="188" t="s">
        <v>86</v>
      </c>
      <c r="AY432" s="187" t="s">
        <v>145</v>
      </c>
      <c r="BK432" s="189">
        <f>SUM(BK433:BK437)</f>
        <v>0</v>
      </c>
    </row>
    <row r="433" spans="1:65" s="2" customFormat="1" ht="21.75" customHeight="1">
      <c r="A433" s="36"/>
      <c r="B433" s="37"/>
      <c r="C433" s="192" t="s">
        <v>530</v>
      </c>
      <c r="D433" s="192" t="s">
        <v>148</v>
      </c>
      <c r="E433" s="193" t="s">
        <v>149</v>
      </c>
      <c r="F433" s="194" t="s">
        <v>150</v>
      </c>
      <c r="G433" s="195" t="s">
        <v>151</v>
      </c>
      <c r="H433" s="196">
        <v>46.6</v>
      </c>
      <c r="I433" s="197"/>
      <c r="J433" s="198">
        <f>ROUND(I433*H433,2)</f>
        <v>0</v>
      </c>
      <c r="K433" s="194" t="s">
        <v>152</v>
      </c>
      <c r="L433" s="39"/>
      <c r="M433" s="199" t="s">
        <v>1</v>
      </c>
      <c r="N433" s="200" t="s">
        <v>46</v>
      </c>
      <c r="O433" s="73"/>
      <c r="P433" s="201">
        <f>O433*H433</f>
        <v>0</v>
      </c>
      <c r="Q433" s="201">
        <v>2.5999999999999998E-4</v>
      </c>
      <c r="R433" s="201">
        <f>Q433*H433</f>
        <v>1.2116E-2</v>
      </c>
      <c r="S433" s="201">
        <v>0</v>
      </c>
      <c r="T433" s="202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203" t="s">
        <v>250</v>
      </c>
      <c r="AT433" s="203" t="s">
        <v>148</v>
      </c>
      <c r="AU433" s="203" t="s">
        <v>97</v>
      </c>
      <c r="AY433" s="18" t="s">
        <v>145</v>
      </c>
      <c r="BE433" s="109">
        <f>IF(N433="základní",J433,0)</f>
        <v>0</v>
      </c>
      <c r="BF433" s="109">
        <f>IF(N433="snížená",J433,0)</f>
        <v>0</v>
      </c>
      <c r="BG433" s="109">
        <f>IF(N433="zákl. přenesená",J433,0)</f>
        <v>0</v>
      </c>
      <c r="BH433" s="109">
        <f>IF(N433="sníž. přenesená",J433,0)</f>
        <v>0</v>
      </c>
      <c r="BI433" s="109">
        <f>IF(N433="nulová",J433,0)</f>
        <v>0</v>
      </c>
      <c r="BJ433" s="18" t="s">
        <v>86</v>
      </c>
      <c r="BK433" s="109">
        <f>ROUND(I433*H433,2)</f>
        <v>0</v>
      </c>
      <c r="BL433" s="18" t="s">
        <v>250</v>
      </c>
      <c r="BM433" s="203" t="s">
        <v>531</v>
      </c>
    </row>
    <row r="434" spans="1:65" s="2" customFormat="1" ht="24">
      <c r="A434" s="36"/>
      <c r="B434" s="37"/>
      <c r="C434" s="192" t="s">
        <v>532</v>
      </c>
      <c r="D434" s="192" t="s">
        <v>148</v>
      </c>
      <c r="E434" s="193" t="s">
        <v>155</v>
      </c>
      <c r="F434" s="194" t="s">
        <v>156</v>
      </c>
      <c r="G434" s="195" t="s">
        <v>151</v>
      </c>
      <c r="H434" s="196">
        <v>46.6</v>
      </c>
      <c r="I434" s="197"/>
      <c r="J434" s="198">
        <f>ROUND(I434*H434,2)</f>
        <v>0</v>
      </c>
      <c r="K434" s="194" t="s">
        <v>152</v>
      </c>
      <c r="L434" s="39"/>
      <c r="M434" s="199" t="s">
        <v>1</v>
      </c>
      <c r="N434" s="200" t="s">
        <v>46</v>
      </c>
      <c r="O434" s="73"/>
      <c r="P434" s="201">
        <f>O434*H434</f>
        <v>0</v>
      </c>
      <c r="Q434" s="201">
        <v>4.3800000000000002E-3</v>
      </c>
      <c r="R434" s="201">
        <f>Q434*H434</f>
        <v>0.20410800000000001</v>
      </c>
      <c r="S434" s="201">
        <v>0</v>
      </c>
      <c r="T434" s="202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03" t="s">
        <v>250</v>
      </c>
      <c r="AT434" s="203" t="s">
        <v>148</v>
      </c>
      <c r="AU434" s="203" t="s">
        <v>97</v>
      </c>
      <c r="AY434" s="18" t="s">
        <v>145</v>
      </c>
      <c r="BE434" s="109">
        <f>IF(N434="základní",J434,0)</f>
        <v>0</v>
      </c>
      <c r="BF434" s="109">
        <f>IF(N434="snížená",J434,0)</f>
        <v>0</v>
      </c>
      <c r="BG434" s="109">
        <f>IF(N434="zákl. přenesená",J434,0)</f>
        <v>0</v>
      </c>
      <c r="BH434" s="109">
        <f>IF(N434="sníž. přenesená",J434,0)</f>
        <v>0</v>
      </c>
      <c r="BI434" s="109">
        <f>IF(N434="nulová",J434,0)</f>
        <v>0</v>
      </c>
      <c r="BJ434" s="18" t="s">
        <v>86</v>
      </c>
      <c r="BK434" s="109">
        <f>ROUND(I434*H434,2)</f>
        <v>0</v>
      </c>
      <c r="BL434" s="18" t="s">
        <v>250</v>
      </c>
      <c r="BM434" s="203" t="s">
        <v>533</v>
      </c>
    </row>
    <row r="435" spans="1:65" s="2" customFormat="1" ht="24">
      <c r="A435" s="36"/>
      <c r="B435" s="37"/>
      <c r="C435" s="192" t="s">
        <v>534</v>
      </c>
      <c r="D435" s="192" t="s">
        <v>148</v>
      </c>
      <c r="E435" s="193" t="s">
        <v>310</v>
      </c>
      <c r="F435" s="194" t="s">
        <v>311</v>
      </c>
      <c r="G435" s="195" t="s">
        <v>151</v>
      </c>
      <c r="H435" s="196">
        <v>43.4</v>
      </c>
      <c r="I435" s="197"/>
      <c r="J435" s="198">
        <f>ROUND(I435*H435,2)</f>
        <v>0</v>
      </c>
      <c r="K435" s="194" t="s">
        <v>152</v>
      </c>
      <c r="L435" s="39"/>
      <c r="M435" s="199" t="s">
        <v>1</v>
      </c>
      <c r="N435" s="200" t="s">
        <v>46</v>
      </c>
      <c r="O435" s="73"/>
      <c r="P435" s="201">
        <f>O435*H435</f>
        <v>0</v>
      </c>
      <c r="Q435" s="201">
        <v>1.8380000000000001E-2</v>
      </c>
      <c r="R435" s="201">
        <f>Q435*H435</f>
        <v>0.79769199999999996</v>
      </c>
      <c r="S435" s="201">
        <v>0</v>
      </c>
      <c r="T435" s="202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03" t="s">
        <v>250</v>
      </c>
      <c r="AT435" s="203" t="s">
        <v>148</v>
      </c>
      <c r="AU435" s="203" t="s">
        <v>97</v>
      </c>
      <c r="AY435" s="18" t="s">
        <v>145</v>
      </c>
      <c r="BE435" s="109">
        <f>IF(N435="základní",J435,0)</f>
        <v>0</v>
      </c>
      <c r="BF435" s="109">
        <f>IF(N435="snížená",J435,0)</f>
        <v>0</v>
      </c>
      <c r="BG435" s="109">
        <f>IF(N435="zákl. přenesená",J435,0)</f>
        <v>0</v>
      </c>
      <c r="BH435" s="109">
        <f>IF(N435="sníž. přenesená",J435,0)</f>
        <v>0</v>
      </c>
      <c r="BI435" s="109">
        <f>IF(N435="nulová",J435,0)</f>
        <v>0</v>
      </c>
      <c r="BJ435" s="18" t="s">
        <v>86</v>
      </c>
      <c r="BK435" s="109">
        <f>ROUND(I435*H435,2)</f>
        <v>0</v>
      </c>
      <c r="BL435" s="18" t="s">
        <v>250</v>
      </c>
      <c r="BM435" s="203" t="s">
        <v>535</v>
      </c>
    </row>
    <row r="436" spans="1:65" s="13" customFormat="1" ht="11.25">
      <c r="B436" s="204"/>
      <c r="C436" s="205"/>
      <c r="D436" s="206" t="s">
        <v>188</v>
      </c>
      <c r="E436" s="225" t="s">
        <v>1</v>
      </c>
      <c r="F436" s="207" t="s">
        <v>536</v>
      </c>
      <c r="G436" s="205"/>
      <c r="H436" s="208">
        <v>43.4</v>
      </c>
      <c r="I436" s="209"/>
      <c r="J436" s="205"/>
      <c r="K436" s="205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188</v>
      </c>
      <c r="AU436" s="214" t="s">
        <v>97</v>
      </c>
      <c r="AV436" s="13" t="s">
        <v>97</v>
      </c>
      <c r="AW436" s="13" t="s">
        <v>33</v>
      </c>
      <c r="AX436" s="13" t="s">
        <v>86</v>
      </c>
      <c r="AY436" s="214" t="s">
        <v>145</v>
      </c>
    </row>
    <row r="437" spans="1:65" s="2" customFormat="1" ht="16.5" customHeight="1">
      <c r="A437" s="36"/>
      <c r="B437" s="37"/>
      <c r="C437" s="192" t="s">
        <v>537</v>
      </c>
      <c r="D437" s="192" t="s">
        <v>148</v>
      </c>
      <c r="E437" s="193" t="s">
        <v>538</v>
      </c>
      <c r="F437" s="194" t="s">
        <v>539</v>
      </c>
      <c r="G437" s="195" t="s">
        <v>151</v>
      </c>
      <c r="H437" s="196">
        <v>3.2</v>
      </c>
      <c r="I437" s="197"/>
      <c r="J437" s="198">
        <f>ROUND(I437*H437,2)</f>
        <v>0</v>
      </c>
      <c r="K437" s="194" t="s">
        <v>152</v>
      </c>
      <c r="L437" s="39"/>
      <c r="M437" s="199" t="s">
        <v>1</v>
      </c>
      <c r="N437" s="200" t="s">
        <v>46</v>
      </c>
      <c r="O437" s="73"/>
      <c r="P437" s="201">
        <f>O437*H437</f>
        <v>0</v>
      </c>
      <c r="Q437" s="201">
        <v>3.3579999999999999E-2</v>
      </c>
      <c r="R437" s="201">
        <f>Q437*H437</f>
        <v>0.107456</v>
      </c>
      <c r="S437" s="201">
        <v>0</v>
      </c>
      <c r="T437" s="202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03" t="s">
        <v>153</v>
      </c>
      <c r="AT437" s="203" t="s">
        <v>148</v>
      </c>
      <c r="AU437" s="203" t="s">
        <v>97</v>
      </c>
      <c r="AY437" s="18" t="s">
        <v>145</v>
      </c>
      <c r="BE437" s="109">
        <f>IF(N437="základní",J437,0)</f>
        <v>0</v>
      </c>
      <c r="BF437" s="109">
        <f>IF(N437="snížená",J437,0)</f>
        <v>0</v>
      </c>
      <c r="BG437" s="109">
        <f>IF(N437="zákl. přenesená",J437,0)</f>
        <v>0</v>
      </c>
      <c r="BH437" s="109">
        <f>IF(N437="sníž. přenesená",J437,0)</f>
        <v>0</v>
      </c>
      <c r="BI437" s="109">
        <f>IF(N437="nulová",J437,0)</f>
        <v>0</v>
      </c>
      <c r="BJ437" s="18" t="s">
        <v>86</v>
      </c>
      <c r="BK437" s="109">
        <f>ROUND(I437*H437,2)</f>
        <v>0</v>
      </c>
      <c r="BL437" s="18" t="s">
        <v>153</v>
      </c>
      <c r="BM437" s="203" t="s">
        <v>540</v>
      </c>
    </row>
    <row r="438" spans="1:65" s="12" customFormat="1" ht="22.9" customHeight="1">
      <c r="B438" s="176"/>
      <c r="C438" s="177"/>
      <c r="D438" s="178" t="s">
        <v>80</v>
      </c>
      <c r="E438" s="190" t="s">
        <v>163</v>
      </c>
      <c r="F438" s="190" t="s">
        <v>164</v>
      </c>
      <c r="G438" s="177"/>
      <c r="H438" s="177"/>
      <c r="I438" s="180"/>
      <c r="J438" s="191">
        <f>BK438</f>
        <v>0</v>
      </c>
      <c r="K438" s="177"/>
      <c r="L438" s="182"/>
      <c r="M438" s="183"/>
      <c r="N438" s="184"/>
      <c r="O438" s="184"/>
      <c r="P438" s="185">
        <f>P439</f>
        <v>0</v>
      </c>
      <c r="Q438" s="184"/>
      <c r="R438" s="185">
        <f>R439</f>
        <v>0</v>
      </c>
      <c r="S438" s="184"/>
      <c r="T438" s="186">
        <f>T439</f>
        <v>0</v>
      </c>
      <c r="AR438" s="187" t="s">
        <v>86</v>
      </c>
      <c r="AT438" s="188" t="s">
        <v>80</v>
      </c>
      <c r="AU438" s="188" t="s">
        <v>86</v>
      </c>
      <c r="AY438" s="187" t="s">
        <v>145</v>
      </c>
      <c r="BK438" s="189">
        <f>BK439</f>
        <v>0</v>
      </c>
    </row>
    <row r="439" spans="1:65" s="2" customFormat="1" ht="16.5" customHeight="1">
      <c r="A439" s="36"/>
      <c r="B439" s="37"/>
      <c r="C439" s="192" t="s">
        <v>541</v>
      </c>
      <c r="D439" s="192" t="s">
        <v>148</v>
      </c>
      <c r="E439" s="193" t="s">
        <v>165</v>
      </c>
      <c r="F439" s="194" t="s">
        <v>166</v>
      </c>
      <c r="G439" s="195" t="s">
        <v>151</v>
      </c>
      <c r="H439" s="196">
        <v>46.6</v>
      </c>
      <c r="I439" s="197"/>
      <c r="J439" s="198">
        <f>ROUND(I439*H439,2)</f>
        <v>0</v>
      </c>
      <c r="K439" s="194" t="s">
        <v>1</v>
      </c>
      <c r="L439" s="39"/>
      <c r="M439" s="199" t="s">
        <v>1</v>
      </c>
      <c r="N439" s="200" t="s">
        <v>46</v>
      </c>
      <c r="O439" s="73"/>
      <c r="P439" s="201">
        <f>O439*H439</f>
        <v>0</v>
      </c>
      <c r="Q439" s="201">
        <v>0</v>
      </c>
      <c r="R439" s="201">
        <f>Q439*H439</f>
        <v>0</v>
      </c>
      <c r="S439" s="201">
        <v>0</v>
      </c>
      <c r="T439" s="202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03" t="s">
        <v>250</v>
      </c>
      <c r="AT439" s="203" t="s">
        <v>148</v>
      </c>
      <c r="AU439" s="203" t="s">
        <v>97</v>
      </c>
      <c r="AY439" s="18" t="s">
        <v>145</v>
      </c>
      <c r="BE439" s="109">
        <f>IF(N439="základní",J439,0)</f>
        <v>0</v>
      </c>
      <c r="BF439" s="109">
        <f>IF(N439="snížená",J439,0)</f>
        <v>0</v>
      </c>
      <c r="BG439" s="109">
        <f>IF(N439="zákl. přenesená",J439,0)</f>
        <v>0</v>
      </c>
      <c r="BH439" s="109">
        <f>IF(N439="sníž. přenesená",J439,0)</f>
        <v>0</v>
      </c>
      <c r="BI439" s="109">
        <f>IF(N439="nulová",J439,0)</f>
        <v>0</v>
      </c>
      <c r="BJ439" s="18" t="s">
        <v>86</v>
      </c>
      <c r="BK439" s="109">
        <f>ROUND(I439*H439,2)</f>
        <v>0</v>
      </c>
      <c r="BL439" s="18" t="s">
        <v>250</v>
      </c>
      <c r="BM439" s="203" t="s">
        <v>542</v>
      </c>
    </row>
    <row r="440" spans="1:65" s="12" customFormat="1" ht="22.9" customHeight="1">
      <c r="B440" s="176"/>
      <c r="C440" s="177"/>
      <c r="D440" s="178" t="s">
        <v>80</v>
      </c>
      <c r="E440" s="190" t="s">
        <v>175</v>
      </c>
      <c r="F440" s="190" t="s">
        <v>176</v>
      </c>
      <c r="G440" s="177"/>
      <c r="H440" s="177"/>
      <c r="I440" s="180"/>
      <c r="J440" s="191">
        <f>BK440</f>
        <v>0</v>
      </c>
      <c r="K440" s="177"/>
      <c r="L440" s="182"/>
      <c r="M440" s="183"/>
      <c r="N440" s="184"/>
      <c r="O440" s="184"/>
      <c r="P440" s="185">
        <f>SUM(P441:P446)</f>
        <v>0</v>
      </c>
      <c r="Q440" s="184"/>
      <c r="R440" s="185">
        <f>SUM(R441:R446)</f>
        <v>0</v>
      </c>
      <c r="S440" s="184"/>
      <c r="T440" s="186">
        <f>SUM(T441:T446)</f>
        <v>2.9421500000000003</v>
      </c>
      <c r="AR440" s="187" t="s">
        <v>86</v>
      </c>
      <c r="AT440" s="188" t="s">
        <v>80</v>
      </c>
      <c r="AU440" s="188" t="s">
        <v>86</v>
      </c>
      <c r="AY440" s="187" t="s">
        <v>145</v>
      </c>
      <c r="BK440" s="189">
        <f>SUM(BK441:BK446)</f>
        <v>0</v>
      </c>
    </row>
    <row r="441" spans="1:65" s="2" customFormat="1" ht="24">
      <c r="A441" s="36"/>
      <c r="B441" s="37"/>
      <c r="C441" s="192" t="s">
        <v>543</v>
      </c>
      <c r="D441" s="192" t="s">
        <v>148</v>
      </c>
      <c r="E441" s="193" t="s">
        <v>177</v>
      </c>
      <c r="F441" s="194" t="s">
        <v>178</v>
      </c>
      <c r="G441" s="195" t="s">
        <v>173</v>
      </c>
      <c r="H441" s="196">
        <v>2.9420000000000002</v>
      </c>
      <c r="I441" s="197"/>
      <c r="J441" s="198">
        <f>ROUND(I441*H441,2)</f>
        <v>0</v>
      </c>
      <c r="K441" s="194" t="s">
        <v>152</v>
      </c>
      <c r="L441" s="39"/>
      <c r="M441" s="199" t="s">
        <v>1</v>
      </c>
      <c r="N441" s="200" t="s">
        <v>46</v>
      </c>
      <c r="O441" s="73"/>
      <c r="P441" s="201">
        <f>O441*H441</f>
        <v>0</v>
      </c>
      <c r="Q441" s="201">
        <v>0</v>
      </c>
      <c r="R441" s="201">
        <f>Q441*H441</f>
        <v>0</v>
      </c>
      <c r="S441" s="201">
        <v>0</v>
      </c>
      <c r="T441" s="202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03" t="s">
        <v>250</v>
      </c>
      <c r="AT441" s="203" t="s">
        <v>148</v>
      </c>
      <c r="AU441" s="203" t="s">
        <v>97</v>
      </c>
      <c r="AY441" s="18" t="s">
        <v>145</v>
      </c>
      <c r="BE441" s="109">
        <f>IF(N441="základní",J441,0)</f>
        <v>0</v>
      </c>
      <c r="BF441" s="109">
        <f>IF(N441="snížená",J441,0)</f>
        <v>0</v>
      </c>
      <c r="BG441" s="109">
        <f>IF(N441="zákl. přenesená",J441,0)</f>
        <v>0</v>
      </c>
      <c r="BH441" s="109">
        <f>IF(N441="sníž. přenesená",J441,0)</f>
        <v>0</v>
      </c>
      <c r="BI441" s="109">
        <f>IF(N441="nulová",J441,0)</f>
        <v>0</v>
      </c>
      <c r="BJ441" s="18" t="s">
        <v>86</v>
      </c>
      <c r="BK441" s="109">
        <f>ROUND(I441*H441,2)</f>
        <v>0</v>
      </c>
      <c r="BL441" s="18" t="s">
        <v>250</v>
      </c>
      <c r="BM441" s="203" t="s">
        <v>544</v>
      </c>
    </row>
    <row r="442" spans="1:65" s="2" customFormat="1" ht="21.75" customHeight="1">
      <c r="A442" s="36"/>
      <c r="B442" s="37"/>
      <c r="C442" s="192" t="s">
        <v>545</v>
      </c>
      <c r="D442" s="192" t="s">
        <v>148</v>
      </c>
      <c r="E442" s="193" t="s">
        <v>181</v>
      </c>
      <c r="F442" s="194" t="s">
        <v>182</v>
      </c>
      <c r="G442" s="195" t="s">
        <v>173</v>
      </c>
      <c r="H442" s="196">
        <v>2.9420000000000002</v>
      </c>
      <c r="I442" s="197"/>
      <c r="J442" s="198">
        <f>ROUND(I442*H442,2)</f>
        <v>0</v>
      </c>
      <c r="K442" s="194" t="s">
        <v>152</v>
      </c>
      <c r="L442" s="39"/>
      <c r="M442" s="199" t="s">
        <v>1</v>
      </c>
      <c r="N442" s="200" t="s">
        <v>46</v>
      </c>
      <c r="O442" s="73"/>
      <c r="P442" s="201">
        <f>O442*H442</f>
        <v>0</v>
      </c>
      <c r="Q442" s="201">
        <v>0</v>
      </c>
      <c r="R442" s="201">
        <f>Q442*H442</f>
        <v>0</v>
      </c>
      <c r="S442" s="201">
        <v>0</v>
      </c>
      <c r="T442" s="202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03" t="s">
        <v>250</v>
      </c>
      <c r="AT442" s="203" t="s">
        <v>148</v>
      </c>
      <c r="AU442" s="203" t="s">
        <v>97</v>
      </c>
      <c r="AY442" s="18" t="s">
        <v>145</v>
      </c>
      <c r="BE442" s="109">
        <f>IF(N442="základní",J442,0)</f>
        <v>0</v>
      </c>
      <c r="BF442" s="109">
        <f>IF(N442="snížená",J442,0)</f>
        <v>0</v>
      </c>
      <c r="BG442" s="109">
        <f>IF(N442="zákl. přenesená",J442,0)</f>
        <v>0</v>
      </c>
      <c r="BH442" s="109">
        <f>IF(N442="sníž. přenesená",J442,0)</f>
        <v>0</v>
      </c>
      <c r="BI442" s="109">
        <f>IF(N442="nulová",J442,0)</f>
        <v>0</v>
      </c>
      <c r="BJ442" s="18" t="s">
        <v>86</v>
      </c>
      <c r="BK442" s="109">
        <f>ROUND(I442*H442,2)</f>
        <v>0</v>
      </c>
      <c r="BL442" s="18" t="s">
        <v>250</v>
      </c>
      <c r="BM442" s="203" t="s">
        <v>546</v>
      </c>
    </row>
    <row r="443" spans="1:65" s="2" customFormat="1" ht="21.75" customHeight="1">
      <c r="A443" s="36"/>
      <c r="B443" s="37"/>
      <c r="C443" s="192" t="s">
        <v>547</v>
      </c>
      <c r="D443" s="192" t="s">
        <v>148</v>
      </c>
      <c r="E443" s="193" t="s">
        <v>185</v>
      </c>
      <c r="F443" s="194" t="s">
        <v>186</v>
      </c>
      <c r="G443" s="195" t="s">
        <v>173</v>
      </c>
      <c r="H443" s="196">
        <v>55.898000000000003</v>
      </c>
      <c r="I443" s="197"/>
      <c r="J443" s="198">
        <f>ROUND(I443*H443,2)</f>
        <v>0</v>
      </c>
      <c r="K443" s="194" t="s">
        <v>152</v>
      </c>
      <c r="L443" s="39"/>
      <c r="M443" s="199" t="s">
        <v>1</v>
      </c>
      <c r="N443" s="200" t="s">
        <v>46</v>
      </c>
      <c r="O443" s="73"/>
      <c r="P443" s="201">
        <f>O443*H443</f>
        <v>0</v>
      </c>
      <c r="Q443" s="201">
        <v>0</v>
      </c>
      <c r="R443" s="201">
        <f>Q443*H443</f>
        <v>0</v>
      </c>
      <c r="S443" s="201">
        <v>0</v>
      </c>
      <c r="T443" s="202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203" t="s">
        <v>250</v>
      </c>
      <c r="AT443" s="203" t="s">
        <v>148</v>
      </c>
      <c r="AU443" s="203" t="s">
        <v>97</v>
      </c>
      <c r="AY443" s="18" t="s">
        <v>145</v>
      </c>
      <c r="BE443" s="109">
        <f>IF(N443="základní",J443,0)</f>
        <v>0</v>
      </c>
      <c r="BF443" s="109">
        <f>IF(N443="snížená",J443,0)</f>
        <v>0</v>
      </c>
      <c r="BG443" s="109">
        <f>IF(N443="zákl. přenesená",J443,0)</f>
        <v>0</v>
      </c>
      <c r="BH443" s="109">
        <f>IF(N443="sníž. přenesená",J443,0)</f>
        <v>0</v>
      </c>
      <c r="BI443" s="109">
        <f>IF(N443="nulová",J443,0)</f>
        <v>0</v>
      </c>
      <c r="BJ443" s="18" t="s">
        <v>86</v>
      </c>
      <c r="BK443" s="109">
        <f>ROUND(I443*H443,2)</f>
        <v>0</v>
      </c>
      <c r="BL443" s="18" t="s">
        <v>250</v>
      </c>
      <c r="BM443" s="203" t="s">
        <v>548</v>
      </c>
    </row>
    <row r="444" spans="1:65" s="13" customFormat="1" ht="11.25">
      <c r="B444" s="204"/>
      <c r="C444" s="205"/>
      <c r="D444" s="206" t="s">
        <v>188</v>
      </c>
      <c r="E444" s="205"/>
      <c r="F444" s="207" t="s">
        <v>549</v>
      </c>
      <c r="G444" s="205"/>
      <c r="H444" s="208">
        <v>55.898000000000003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188</v>
      </c>
      <c r="AU444" s="214" t="s">
        <v>97</v>
      </c>
      <c r="AV444" s="13" t="s">
        <v>97</v>
      </c>
      <c r="AW444" s="13" t="s">
        <v>4</v>
      </c>
      <c r="AX444" s="13" t="s">
        <v>86</v>
      </c>
      <c r="AY444" s="214" t="s">
        <v>145</v>
      </c>
    </row>
    <row r="445" spans="1:65" s="2" customFormat="1" ht="24">
      <c r="A445" s="36"/>
      <c r="B445" s="37"/>
      <c r="C445" s="192" t="s">
        <v>550</v>
      </c>
      <c r="D445" s="192" t="s">
        <v>148</v>
      </c>
      <c r="E445" s="193" t="s">
        <v>190</v>
      </c>
      <c r="F445" s="194" t="s">
        <v>191</v>
      </c>
      <c r="G445" s="195" t="s">
        <v>173</v>
      </c>
      <c r="H445" s="196">
        <v>2.9420000000000002</v>
      </c>
      <c r="I445" s="197"/>
      <c r="J445" s="198">
        <f>ROUND(I445*H445,2)</f>
        <v>0</v>
      </c>
      <c r="K445" s="194" t="s">
        <v>152</v>
      </c>
      <c r="L445" s="39"/>
      <c r="M445" s="199" t="s">
        <v>1</v>
      </c>
      <c r="N445" s="200" t="s">
        <v>46</v>
      </c>
      <c r="O445" s="73"/>
      <c r="P445" s="201">
        <f>O445*H445</f>
        <v>0</v>
      </c>
      <c r="Q445" s="201">
        <v>0</v>
      </c>
      <c r="R445" s="201">
        <f>Q445*H445</f>
        <v>0</v>
      </c>
      <c r="S445" s="201">
        <v>0</v>
      </c>
      <c r="T445" s="202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03" t="s">
        <v>250</v>
      </c>
      <c r="AT445" s="203" t="s">
        <v>148</v>
      </c>
      <c r="AU445" s="203" t="s">
        <v>97</v>
      </c>
      <c r="AY445" s="18" t="s">
        <v>145</v>
      </c>
      <c r="BE445" s="109">
        <f>IF(N445="základní",J445,0)</f>
        <v>0</v>
      </c>
      <c r="BF445" s="109">
        <f>IF(N445="snížená",J445,0)</f>
        <v>0</v>
      </c>
      <c r="BG445" s="109">
        <f>IF(N445="zákl. přenesená",J445,0)</f>
        <v>0</v>
      </c>
      <c r="BH445" s="109">
        <f>IF(N445="sníž. přenesená",J445,0)</f>
        <v>0</v>
      </c>
      <c r="BI445" s="109">
        <f>IF(N445="nulová",J445,0)</f>
        <v>0</v>
      </c>
      <c r="BJ445" s="18" t="s">
        <v>86</v>
      </c>
      <c r="BK445" s="109">
        <f>ROUND(I445*H445,2)</f>
        <v>0</v>
      </c>
      <c r="BL445" s="18" t="s">
        <v>250</v>
      </c>
      <c r="BM445" s="203" t="s">
        <v>551</v>
      </c>
    </row>
    <row r="446" spans="1:65" s="2" customFormat="1" ht="16.5" customHeight="1">
      <c r="A446" s="36"/>
      <c r="B446" s="37"/>
      <c r="C446" s="192" t="s">
        <v>552</v>
      </c>
      <c r="D446" s="192" t="s">
        <v>148</v>
      </c>
      <c r="E446" s="193" t="s">
        <v>209</v>
      </c>
      <c r="F446" s="194" t="s">
        <v>210</v>
      </c>
      <c r="G446" s="195" t="s">
        <v>151</v>
      </c>
      <c r="H446" s="196">
        <v>36.1</v>
      </c>
      <c r="I446" s="197"/>
      <c r="J446" s="198">
        <f>ROUND(I446*H446,2)</f>
        <v>0</v>
      </c>
      <c r="K446" s="194" t="s">
        <v>152</v>
      </c>
      <c r="L446" s="39"/>
      <c r="M446" s="199" t="s">
        <v>1</v>
      </c>
      <c r="N446" s="200" t="s">
        <v>46</v>
      </c>
      <c r="O446" s="73"/>
      <c r="P446" s="201">
        <f>O446*H446</f>
        <v>0</v>
      </c>
      <c r="Q446" s="201">
        <v>0</v>
      </c>
      <c r="R446" s="201">
        <f>Q446*H446</f>
        <v>0</v>
      </c>
      <c r="S446" s="201">
        <v>8.1500000000000003E-2</v>
      </c>
      <c r="T446" s="202">
        <f>S446*H446</f>
        <v>2.9421500000000003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03" t="s">
        <v>250</v>
      </c>
      <c r="AT446" s="203" t="s">
        <v>148</v>
      </c>
      <c r="AU446" s="203" t="s">
        <v>97</v>
      </c>
      <c r="AY446" s="18" t="s">
        <v>145</v>
      </c>
      <c r="BE446" s="109">
        <f>IF(N446="základní",J446,0)</f>
        <v>0</v>
      </c>
      <c r="BF446" s="109">
        <f>IF(N446="snížená",J446,0)</f>
        <v>0</v>
      </c>
      <c r="BG446" s="109">
        <f>IF(N446="zákl. přenesená",J446,0)</f>
        <v>0</v>
      </c>
      <c r="BH446" s="109">
        <f>IF(N446="sníž. přenesená",J446,0)</f>
        <v>0</v>
      </c>
      <c r="BI446" s="109">
        <f>IF(N446="nulová",J446,0)</f>
        <v>0</v>
      </c>
      <c r="BJ446" s="18" t="s">
        <v>86</v>
      </c>
      <c r="BK446" s="109">
        <f>ROUND(I446*H446,2)</f>
        <v>0</v>
      </c>
      <c r="BL446" s="18" t="s">
        <v>250</v>
      </c>
      <c r="BM446" s="203" t="s">
        <v>553</v>
      </c>
    </row>
    <row r="447" spans="1:65" s="12" customFormat="1" ht="22.9" customHeight="1">
      <c r="B447" s="176"/>
      <c r="C447" s="177"/>
      <c r="D447" s="178" t="s">
        <v>80</v>
      </c>
      <c r="E447" s="190" t="s">
        <v>168</v>
      </c>
      <c r="F447" s="190" t="s">
        <v>169</v>
      </c>
      <c r="G447" s="177"/>
      <c r="H447" s="177"/>
      <c r="I447" s="180"/>
      <c r="J447" s="191">
        <f>BK447</f>
        <v>0</v>
      </c>
      <c r="K447" s="177"/>
      <c r="L447" s="182"/>
      <c r="M447" s="183"/>
      <c r="N447" s="184"/>
      <c r="O447" s="184"/>
      <c r="P447" s="185">
        <f>P448</f>
        <v>0</v>
      </c>
      <c r="Q447" s="184"/>
      <c r="R447" s="185">
        <f>R448</f>
        <v>0</v>
      </c>
      <c r="S447" s="184"/>
      <c r="T447" s="186">
        <f>T448</f>
        <v>0</v>
      </c>
      <c r="AR447" s="187" t="s">
        <v>86</v>
      </c>
      <c r="AT447" s="188" t="s">
        <v>80</v>
      </c>
      <c r="AU447" s="188" t="s">
        <v>86</v>
      </c>
      <c r="AY447" s="187" t="s">
        <v>145</v>
      </c>
      <c r="BK447" s="189">
        <f>BK448</f>
        <v>0</v>
      </c>
    </row>
    <row r="448" spans="1:65" s="2" customFormat="1" ht="33" customHeight="1">
      <c r="A448" s="36"/>
      <c r="B448" s="37"/>
      <c r="C448" s="192" t="s">
        <v>554</v>
      </c>
      <c r="D448" s="192" t="s">
        <v>148</v>
      </c>
      <c r="E448" s="193" t="s">
        <v>171</v>
      </c>
      <c r="F448" s="194" t="s">
        <v>172</v>
      </c>
      <c r="G448" s="195" t="s">
        <v>173</v>
      </c>
      <c r="H448" s="196">
        <v>1.121</v>
      </c>
      <c r="I448" s="197"/>
      <c r="J448" s="198">
        <f>ROUND(I448*H448,2)</f>
        <v>0</v>
      </c>
      <c r="K448" s="194" t="s">
        <v>152</v>
      </c>
      <c r="L448" s="39"/>
      <c r="M448" s="199" t="s">
        <v>1</v>
      </c>
      <c r="N448" s="200" t="s">
        <v>46</v>
      </c>
      <c r="O448" s="73"/>
      <c r="P448" s="201">
        <f>O448*H448</f>
        <v>0</v>
      </c>
      <c r="Q448" s="201">
        <v>0</v>
      </c>
      <c r="R448" s="201">
        <f>Q448*H448</f>
        <v>0</v>
      </c>
      <c r="S448" s="201">
        <v>0</v>
      </c>
      <c r="T448" s="202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03" t="s">
        <v>250</v>
      </c>
      <c r="AT448" s="203" t="s">
        <v>148</v>
      </c>
      <c r="AU448" s="203" t="s">
        <v>97</v>
      </c>
      <c r="AY448" s="18" t="s">
        <v>145</v>
      </c>
      <c r="BE448" s="109">
        <f>IF(N448="základní",J448,0)</f>
        <v>0</v>
      </c>
      <c r="BF448" s="109">
        <f>IF(N448="snížená",J448,0)</f>
        <v>0</v>
      </c>
      <c r="BG448" s="109">
        <f>IF(N448="zákl. přenesená",J448,0)</f>
        <v>0</v>
      </c>
      <c r="BH448" s="109">
        <f>IF(N448="sníž. přenesená",J448,0)</f>
        <v>0</v>
      </c>
      <c r="BI448" s="109">
        <f>IF(N448="nulová",J448,0)</f>
        <v>0</v>
      </c>
      <c r="BJ448" s="18" t="s">
        <v>86</v>
      </c>
      <c r="BK448" s="109">
        <f>ROUND(I448*H448,2)</f>
        <v>0</v>
      </c>
      <c r="BL448" s="18" t="s">
        <v>250</v>
      </c>
      <c r="BM448" s="203" t="s">
        <v>555</v>
      </c>
    </row>
    <row r="449" spans="1:65" s="12" customFormat="1" ht="25.9" customHeight="1">
      <c r="B449" s="176"/>
      <c r="C449" s="177"/>
      <c r="D449" s="178" t="s">
        <v>80</v>
      </c>
      <c r="E449" s="179" t="s">
        <v>556</v>
      </c>
      <c r="F449" s="179" t="s">
        <v>557</v>
      </c>
      <c r="G449" s="177"/>
      <c r="H449" s="177"/>
      <c r="I449" s="180"/>
      <c r="J449" s="181">
        <f>BK449</f>
        <v>0</v>
      </c>
      <c r="K449" s="177"/>
      <c r="L449" s="182"/>
      <c r="M449" s="183"/>
      <c r="N449" s="184"/>
      <c r="O449" s="184"/>
      <c r="P449" s="185">
        <f>P450+P454+P456+P463</f>
        <v>0</v>
      </c>
      <c r="Q449" s="184"/>
      <c r="R449" s="185">
        <f>R450+R454+R456+R463</f>
        <v>0.78498200000000007</v>
      </c>
      <c r="S449" s="184"/>
      <c r="T449" s="186">
        <f>T450+T454+T456+T463</f>
        <v>1.6300000000000002E-2</v>
      </c>
      <c r="AR449" s="187" t="s">
        <v>153</v>
      </c>
      <c r="AT449" s="188" t="s">
        <v>80</v>
      </c>
      <c r="AU449" s="188" t="s">
        <v>81</v>
      </c>
      <c r="AY449" s="187" t="s">
        <v>145</v>
      </c>
      <c r="BK449" s="189">
        <f>BK450+BK454+BK456+BK463</f>
        <v>0</v>
      </c>
    </row>
    <row r="450" spans="1:65" s="12" customFormat="1" ht="22.9" customHeight="1">
      <c r="B450" s="176"/>
      <c r="C450" s="177"/>
      <c r="D450" s="178" t="s">
        <v>80</v>
      </c>
      <c r="E450" s="190" t="s">
        <v>146</v>
      </c>
      <c r="F450" s="190" t="s">
        <v>147</v>
      </c>
      <c r="G450" s="177"/>
      <c r="H450" s="177"/>
      <c r="I450" s="180"/>
      <c r="J450" s="191">
        <f>BK450</f>
        <v>0</v>
      </c>
      <c r="K450" s="177"/>
      <c r="L450" s="182"/>
      <c r="M450" s="183"/>
      <c r="N450" s="184"/>
      <c r="O450" s="184"/>
      <c r="P450" s="185">
        <f>SUM(P451:P453)</f>
        <v>0</v>
      </c>
      <c r="Q450" s="184"/>
      <c r="R450" s="185">
        <f>SUM(R451:R453)</f>
        <v>0.78498200000000007</v>
      </c>
      <c r="S450" s="184"/>
      <c r="T450" s="186">
        <f>SUM(T451:T453)</f>
        <v>0</v>
      </c>
      <c r="AR450" s="187" t="s">
        <v>86</v>
      </c>
      <c r="AT450" s="188" t="s">
        <v>80</v>
      </c>
      <c r="AU450" s="188" t="s">
        <v>86</v>
      </c>
      <c r="AY450" s="187" t="s">
        <v>145</v>
      </c>
      <c r="BK450" s="189">
        <f>SUM(BK451:BK453)</f>
        <v>0</v>
      </c>
    </row>
    <row r="451" spans="1:65" s="2" customFormat="1" ht="21.75" customHeight="1">
      <c r="A451" s="36"/>
      <c r="B451" s="37"/>
      <c r="C451" s="192" t="s">
        <v>558</v>
      </c>
      <c r="D451" s="192" t="s">
        <v>148</v>
      </c>
      <c r="E451" s="193" t="s">
        <v>149</v>
      </c>
      <c r="F451" s="194" t="s">
        <v>150</v>
      </c>
      <c r="G451" s="195" t="s">
        <v>151</v>
      </c>
      <c r="H451" s="196">
        <v>34.1</v>
      </c>
      <c r="I451" s="197"/>
      <c r="J451" s="198">
        <f>ROUND(I451*H451,2)</f>
        <v>0</v>
      </c>
      <c r="K451" s="194" t="s">
        <v>152</v>
      </c>
      <c r="L451" s="39"/>
      <c r="M451" s="199" t="s">
        <v>1</v>
      </c>
      <c r="N451" s="200" t="s">
        <v>46</v>
      </c>
      <c r="O451" s="73"/>
      <c r="P451" s="201">
        <f>O451*H451</f>
        <v>0</v>
      </c>
      <c r="Q451" s="201">
        <v>2.5999999999999998E-4</v>
      </c>
      <c r="R451" s="201">
        <f>Q451*H451</f>
        <v>8.8659999999999989E-3</v>
      </c>
      <c r="S451" s="201">
        <v>0</v>
      </c>
      <c r="T451" s="202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03" t="s">
        <v>250</v>
      </c>
      <c r="AT451" s="203" t="s">
        <v>148</v>
      </c>
      <c r="AU451" s="203" t="s">
        <v>97</v>
      </c>
      <c r="AY451" s="18" t="s">
        <v>145</v>
      </c>
      <c r="BE451" s="109">
        <f>IF(N451="základní",J451,0)</f>
        <v>0</v>
      </c>
      <c r="BF451" s="109">
        <f>IF(N451="snížená",J451,0)</f>
        <v>0</v>
      </c>
      <c r="BG451" s="109">
        <f>IF(N451="zákl. přenesená",J451,0)</f>
        <v>0</v>
      </c>
      <c r="BH451" s="109">
        <f>IF(N451="sníž. přenesená",J451,0)</f>
        <v>0</v>
      </c>
      <c r="BI451" s="109">
        <f>IF(N451="nulová",J451,0)</f>
        <v>0</v>
      </c>
      <c r="BJ451" s="18" t="s">
        <v>86</v>
      </c>
      <c r="BK451" s="109">
        <f>ROUND(I451*H451,2)</f>
        <v>0</v>
      </c>
      <c r="BL451" s="18" t="s">
        <v>250</v>
      </c>
      <c r="BM451" s="203" t="s">
        <v>559</v>
      </c>
    </row>
    <row r="452" spans="1:65" s="2" customFormat="1" ht="24">
      <c r="A452" s="36"/>
      <c r="B452" s="37"/>
      <c r="C452" s="192" t="s">
        <v>560</v>
      </c>
      <c r="D452" s="192" t="s">
        <v>148</v>
      </c>
      <c r="E452" s="193" t="s">
        <v>155</v>
      </c>
      <c r="F452" s="194" t="s">
        <v>156</v>
      </c>
      <c r="G452" s="195" t="s">
        <v>151</v>
      </c>
      <c r="H452" s="196">
        <v>34.1</v>
      </c>
      <c r="I452" s="197"/>
      <c r="J452" s="198">
        <f>ROUND(I452*H452,2)</f>
        <v>0</v>
      </c>
      <c r="K452" s="194" t="s">
        <v>152</v>
      </c>
      <c r="L452" s="39"/>
      <c r="M452" s="199" t="s">
        <v>1</v>
      </c>
      <c r="N452" s="200" t="s">
        <v>46</v>
      </c>
      <c r="O452" s="73"/>
      <c r="P452" s="201">
        <f>O452*H452</f>
        <v>0</v>
      </c>
      <c r="Q452" s="201">
        <v>4.3800000000000002E-3</v>
      </c>
      <c r="R452" s="201">
        <f>Q452*H452</f>
        <v>0.14935800000000002</v>
      </c>
      <c r="S452" s="201">
        <v>0</v>
      </c>
      <c r="T452" s="202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203" t="s">
        <v>250</v>
      </c>
      <c r="AT452" s="203" t="s">
        <v>148</v>
      </c>
      <c r="AU452" s="203" t="s">
        <v>97</v>
      </c>
      <c r="AY452" s="18" t="s">
        <v>145</v>
      </c>
      <c r="BE452" s="109">
        <f>IF(N452="základní",J452,0)</f>
        <v>0</v>
      </c>
      <c r="BF452" s="109">
        <f>IF(N452="snížená",J452,0)</f>
        <v>0</v>
      </c>
      <c r="BG452" s="109">
        <f>IF(N452="zákl. přenesená",J452,0)</f>
        <v>0</v>
      </c>
      <c r="BH452" s="109">
        <f>IF(N452="sníž. přenesená",J452,0)</f>
        <v>0</v>
      </c>
      <c r="BI452" s="109">
        <f>IF(N452="nulová",J452,0)</f>
        <v>0</v>
      </c>
      <c r="BJ452" s="18" t="s">
        <v>86</v>
      </c>
      <c r="BK452" s="109">
        <f>ROUND(I452*H452,2)</f>
        <v>0</v>
      </c>
      <c r="BL452" s="18" t="s">
        <v>250</v>
      </c>
      <c r="BM452" s="203" t="s">
        <v>561</v>
      </c>
    </row>
    <row r="453" spans="1:65" s="2" customFormat="1" ht="24">
      <c r="A453" s="36"/>
      <c r="B453" s="37"/>
      <c r="C453" s="192" t="s">
        <v>562</v>
      </c>
      <c r="D453" s="192" t="s">
        <v>148</v>
      </c>
      <c r="E453" s="193" t="s">
        <v>310</v>
      </c>
      <c r="F453" s="194" t="s">
        <v>311</v>
      </c>
      <c r="G453" s="195" t="s">
        <v>151</v>
      </c>
      <c r="H453" s="196">
        <v>34.1</v>
      </c>
      <c r="I453" s="197"/>
      <c r="J453" s="198">
        <f>ROUND(I453*H453,2)</f>
        <v>0</v>
      </c>
      <c r="K453" s="194" t="s">
        <v>152</v>
      </c>
      <c r="L453" s="39"/>
      <c r="M453" s="199" t="s">
        <v>1</v>
      </c>
      <c r="N453" s="200" t="s">
        <v>46</v>
      </c>
      <c r="O453" s="73"/>
      <c r="P453" s="201">
        <f>O453*H453</f>
        <v>0</v>
      </c>
      <c r="Q453" s="201">
        <v>1.8380000000000001E-2</v>
      </c>
      <c r="R453" s="201">
        <f>Q453*H453</f>
        <v>0.62675800000000004</v>
      </c>
      <c r="S453" s="201">
        <v>0</v>
      </c>
      <c r="T453" s="202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03" t="s">
        <v>250</v>
      </c>
      <c r="AT453" s="203" t="s">
        <v>148</v>
      </c>
      <c r="AU453" s="203" t="s">
        <v>97</v>
      </c>
      <c r="AY453" s="18" t="s">
        <v>145</v>
      </c>
      <c r="BE453" s="109">
        <f>IF(N453="základní",J453,0)</f>
        <v>0</v>
      </c>
      <c r="BF453" s="109">
        <f>IF(N453="snížená",J453,0)</f>
        <v>0</v>
      </c>
      <c r="BG453" s="109">
        <f>IF(N453="zákl. přenesená",J453,0)</f>
        <v>0</v>
      </c>
      <c r="BH453" s="109">
        <f>IF(N453="sníž. přenesená",J453,0)</f>
        <v>0</v>
      </c>
      <c r="BI453" s="109">
        <f>IF(N453="nulová",J453,0)</f>
        <v>0</v>
      </c>
      <c r="BJ453" s="18" t="s">
        <v>86</v>
      </c>
      <c r="BK453" s="109">
        <f>ROUND(I453*H453,2)</f>
        <v>0</v>
      </c>
      <c r="BL453" s="18" t="s">
        <v>250</v>
      </c>
      <c r="BM453" s="203" t="s">
        <v>563</v>
      </c>
    </row>
    <row r="454" spans="1:65" s="12" customFormat="1" ht="22.9" customHeight="1">
      <c r="B454" s="176"/>
      <c r="C454" s="177"/>
      <c r="D454" s="178" t="s">
        <v>80</v>
      </c>
      <c r="E454" s="190" t="s">
        <v>163</v>
      </c>
      <c r="F454" s="190" t="s">
        <v>164</v>
      </c>
      <c r="G454" s="177"/>
      <c r="H454" s="177"/>
      <c r="I454" s="180"/>
      <c r="J454" s="191">
        <f>BK454</f>
        <v>0</v>
      </c>
      <c r="K454" s="177"/>
      <c r="L454" s="182"/>
      <c r="M454" s="183"/>
      <c r="N454" s="184"/>
      <c r="O454" s="184"/>
      <c r="P454" s="185">
        <f>P455</f>
        <v>0</v>
      </c>
      <c r="Q454" s="184"/>
      <c r="R454" s="185">
        <f>R455</f>
        <v>0</v>
      </c>
      <c r="S454" s="184"/>
      <c r="T454" s="186">
        <f>T455</f>
        <v>0</v>
      </c>
      <c r="AR454" s="187" t="s">
        <v>86</v>
      </c>
      <c r="AT454" s="188" t="s">
        <v>80</v>
      </c>
      <c r="AU454" s="188" t="s">
        <v>86</v>
      </c>
      <c r="AY454" s="187" t="s">
        <v>145</v>
      </c>
      <c r="BK454" s="189">
        <f>BK455</f>
        <v>0</v>
      </c>
    </row>
    <row r="455" spans="1:65" s="2" customFormat="1" ht="16.5" customHeight="1">
      <c r="A455" s="36"/>
      <c r="B455" s="37"/>
      <c r="C455" s="192" t="s">
        <v>564</v>
      </c>
      <c r="D455" s="192" t="s">
        <v>148</v>
      </c>
      <c r="E455" s="193" t="s">
        <v>165</v>
      </c>
      <c r="F455" s="194" t="s">
        <v>166</v>
      </c>
      <c r="G455" s="195" t="s">
        <v>151</v>
      </c>
      <c r="H455" s="196">
        <v>34.1</v>
      </c>
      <c r="I455" s="197"/>
      <c r="J455" s="198">
        <f>ROUND(I455*H455,2)</f>
        <v>0</v>
      </c>
      <c r="K455" s="194" t="s">
        <v>1</v>
      </c>
      <c r="L455" s="39"/>
      <c r="M455" s="199" t="s">
        <v>1</v>
      </c>
      <c r="N455" s="200" t="s">
        <v>46</v>
      </c>
      <c r="O455" s="73"/>
      <c r="P455" s="201">
        <f>O455*H455</f>
        <v>0</v>
      </c>
      <c r="Q455" s="201">
        <v>0</v>
      </c>
      <c r="R455" s="201">
        <f>Q455*H455</f>
        <v>0</v>
      </c>
      <c r="S455" s="201">
        <v>0</v>
      </c>
      <c r="T455" s="202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203" t="s">
        <v>250</v>
      </c>
      <c r="AT455" s="203" t="s">
        <v>148</v>
      </c>
      <c r="AU455" s="203" t="s">
        <v>97</v>
      </c>
      <c r="AY455" s="18" t="s">
        <v>145</v>
      </c>
      <c r="BE455" s="109">
        <f>IF(N455="základní",J455,0)</f>
        <v>0</v>
      </c>
      <c r="BF455" s="109">
        <f>IF(N455="snížená",J455,0)</f>
        <v>0</v>
      </c>
      <c r="BG455" s="109">
        <f>IF(N455="zákl. přenesená",J455,0)</f>
        <v>0</v>
      </c>
      <c r="BH455" s="109">
        <f>IF(N455="sníž. přenesená",J455,0)</f>
        <v>0</v>
      </c>
      <c r="BI455" s="109">
        <f>IF(N455="nulová",J455,0)</f>
        <v>0</v>
      </c>
      <c r="BJ455" s="18" t="s">
        <v>86</v>
      </c>
      <c r="BK455" s="109">
        <f>ROUND(I455*H455,2)</f>
        <v>0</v>
      </c>
      <c r="BL455" s="18" t="s">
        <v>250</v>
      </c>
      <c r="BM455" s="203" t="s">
        <v>565</v>
      </c>
    </row>
    <row r="456" spans="1:65" s="12" customFormat="1" ht="22.9" customHeight="1">
      <c r="B456" s="176"/>
      <c r="C456" s="177"/>
      <c r="D456" s="178" t="s">
        <v>80</v>
      </c>
      <c r="E456" s="190" t="s">
        <v>175</v>
      </c>
      <c r="F456" s="190" t="s">
        <v>176</v>
      </c>
      <c r="G456" s="177"/>
      <c r="H456" s="177"/>
      <c r="I456" s="180"/>
      <c r="J456" s="191">
        <f>BK456</f>
        <v>0</v>
      </c>
      <c r="K456" s="177"/>
      <c r="L456" s="182"/>
      <c r="M456" s="183"/>
      <c r="N456" s="184"/>
      <c r="O456" s="184"/>
      <c r="P456" s="185">
        <f>SUM(P457:P462)</f>
        <v>0</v>
      </c>
      <c r="Q456" s="184"/>
      <c r="R456" s="185">
        <f>SUM(R457:R462)</f>
        <v>0</v>
      </c>
      <c r="S456" s="184"/>
      <c r="T456" s="186">
        <f>SUM(T457:T462)</f>
        <v>1.6300000000000002E-2</v>
      </c>
      <c r="AR456" s="187" t="s">
        <v>86</v>
      </c>
      <c r="AT456" s="188" t="s">
        <v>80</v>
      </c>
      <c r="AU456" s="188" t="s">
        <v>86</v>
      </c>
      <c r="AY456" s="187" t="s">
        <v>145</v>
      </c>
      <c r="BK456" s="189">
        <f>SUM(BK457:BK462)</f>
        <v>0</v>
      </c>
    </row>
    <row r="457" spans="1:65" s="2" customFormat="1" ht="24">
      <c r="A457" s="36"/>
      <c r="B457" s="37"/>
      <c r="C457" s="192" t="s">
        <v>566</v>
      </c>
      <c r="D457" s="192" t="s">
        <v>148</v>
      </c>
      <c r="E457" s="193" t="s">
        <v>177</v>
      </c>
      <c r="F457" s="194" t="s">
        <v>178</v>
      </c>
      <c r="G457" s="195" t="s">
        <v>173</v>
      </c>
      <c r="H457" s="196">
        <v>1.6E-2</v>
      </c>
      <c r="I457" s="197"/>
      <c r="J457" s="198">
        <f>ROUND(I457*H457,2)</f>
        <v>0</v>
      </c>
      <c r="K457" s="194" t="s">
        <v>152</v>
      </c>
      <c r="L457" s="39"/>
      <c r="M457" s="199" t="s">
        <v>1</v>
      </c>
      <c r="N457" s="200" t="s">
        <v>46</v>
      </c>
      <c r="O457" s="73"/>
      <c r="P457" s="201">
        <f>O457*H457</f>
        <v>0</v>
      </c>
      <c r="Q457" s="201">
        <v>0</v>
      </c>
      <c r="R457" s="201">
        <f>Q457*H457</f>
        <v>0</v>
      </c>
      <c r="S457" s="201">
        <v>0</v>
      </c>
      <c r="T457" s="202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03" t="s">
        <v>250</v>
      </c>
      <c r="AT457" s="203" t="s">
        <v>148</v>
      </c>
      <c r="AU457" s="203" t="s">
        <v>97</v>
      </c>
      <c r="AY457" s="18" t="s">
        <v>145</v>
      </c>
      <c r="BE457" s="109">
        <f>IF(N457="základní",J457,0)</f>
        <v>0</v>
      </c>
      <c r="BF457" s="109">
        <f>IF(N457="snížená",J457,0)</f>
        <v>0</v>
      </c>
      <c r="BG457" s="109">
        <f>IF(N457="zákl. přenesená",J457,0)</f>
        <v>0</v>
      </c>
      <c r="BH457" s="109">
        <f>IF(N457="sníž. přenesená",J457,0)</f>
        <v>0</v>
      </c>
      <c r="BI457" s="109">
        <f>IF(N457="nulová",J457,0)</f>
        <v>0</v>
      </c>
      <c r="BJ457" s="18" t="s">
        <v>86</v>
      </c>
      <c r="BK457" s="109">
        <f>ROUND(I457*H457,2)</f>
        <v>0</v>
      </c>
      <c r="BL457" s="18" t="s">
        <v>250</v>
      </c>
      <c r="BM457" s="203" t="s">
        <v>567</v>
      </c>
    </row>
    <row r="458" spans="1:65" s="2" customFormat="1" ht="21.75" customHeight="1">
      <c r="A458" s="36"/>
      <c r="B458" s="37"/>
      <c r="C458" s="192" t="s">
        <v>568</v>
      </c>
      <c r="D458" s="192" t="s">
        <v>148</v>
      </c>
      <c r="E458" s="193" t="s">
        <v>181</v>
      </c>
      <c r="F458" s="194" t="s">
        <v>182</v>
      </c>
      <c r="G458" s="195" t="s">
        <v>173</v>
      </c>
      <c r="H458" s="196">
        <v>1.6E-2</v>
      </c>
      <c r="I458" s="197"/>
      <c r="J458" s="198">
        <f>ROUND(I458*H458,2)</f>
        <v>0</v>
      </c>
      <c r="K458" s="194" t="s">
        <v>152</v>
      </c>
      <c r="L458" s="39"/>
      <c r="M458" s="199" t="s">
        <v>1</v>
      </c>
      <c r="N458" s="200" t="s">
        <v>46</v>
      </c>
      <c r="O458" s="73"/>
      <c r="P458" s="201">
        <f>O458*H458</f>
        <v>0</v>
      </c>
      <c r="Q458" s="201">
        <v>0</v>
      </c>
      <c r="R458" s="201">
        <f>Q458*H458</f>
        <v>0</v>
      </c>
      <c r="S458" s="201">
        <v>0</v>
      </c>
      <c r="T458" s="202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203" t="s">
        <v>250</v>
      </c>
      <c r="AT458" s="203" t="s">
        <v>148</v>
      </c>
      <c r="AU458" s="203" t="s">
        <v>97</v>
      </c>
      <c r="AY458" s="18" t="s">
        <v>145</v>
      </c>
      <c r="BE458" s="109">
        <f>IF(N458="základní",J458,0)</f>
        <v>0</v>
      </c>
      <c r="BF458" s="109">
        <f>IF(N458="snížená",J458,0)</f>
        <v>0</v>
      </c>
      <c r="BG458" s="109">
        <f>IF(N458="zákl. přenesená",J458,0)</f>
        <v>0</v>
      </c>
      <c r="BH458" s="109">
        <f>IF(N458="sníž. přenesená",J458,0)</f>
        <v>0</v>
      </c>
      <c r="BI458" s="109">
        <f>IF(N458="nulová",J458,0)</f>
        <v>0</v>
      </c>
      <c r="BJ458" s="18" t="s">
        <v>86</v>
      </c>
      <c r="BK458" s="109">
        <f>ROUND(I458*H458,2)</f>
        <v>0</v>
      </c>
      <c r="BL458" s="18" t="s">
        <v>250</v>
      </c>
      <c r="BM458" s="203" t="s">
        <v>569</v>
      </c>
    </row>
    <row r="459" spans="1:65" s="2" customFormat="1" ht="21.75" customHeight="1">
      <c r="A459" s="36"/>
      <c r="B459" s="37"/>
      <c r="C459" s="192" t="s">
        <v>570</v>
      </c>
      <c r="D459" s="192" t="s">
        <v>148</v>
      </c>
      <c r="E459" s="193" t="s">
        <v>185</v>
      </c>
      <c r="F459" s="194" t="s">
        <v>186</v>
      </c>
      <c r="G459" s="195" t="s">
        <v>173</v>
      </c>
      <c r="H459" s="196">
        <v>0.30399999999999999</v>
      </c>
      <c r="I459" s="197"/>
      <c r="J459" s="198">
        <f>ROUND(I459*H459,2)</f>
        <v>0</v>
      </c>
      <c r="K459" s="194" t="s">
        <v>152</v>
      </c>
      <c r="L459" s="39"/>
      <c r="M459" s="199" t="s">
        <v>1</v>
      </c>
      <c r="N459" s="200" t="s">
        <v>46</v>
      </c>
      <c r="O459" s="73"/>
      <c r="P459" s="201">
        <f>O459*H459</f>
        <v>0</v>
      </c>
      <c r="Q459" s="201">
        <v>0</v>
      </c>
      <c r="R459" s="201">
        <f>Q459*H459</f>
        <v>0</v>
      </c>
      <c r="S459" s="201">
        <v>0</v>
      </c>
      <c r="T459" s="202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203" t="s">
        <v>250</v>
      </c>
      <c r="AT459" s="203" t="s">
        <v>148</v>
      </c>
      <c r="AU459" s="203" t="s">
        <v>97</v>
      </c>
      <c r="AY459" s="18" t="s">
        <v>145</v>
      </c>
      <c r="BE459" s="109">
        <f>IF(N459="základní",J459,0)</f>
        <v>0</v>
      </c>
      <c r="BF459" s="109">
        <f>IF(N459="snížená",J459,0)</f>
        <v>0</v>
      </c>
      <c r="BG459" s="109">
        <f>IF(N459="zákl. přenesená",J459,0)</f>
        <v>0</v>
      </c>
      <c r="BH459" s="109">
        <f>IF(N459="sníž. přenesená",J459,0)</f>
        <v>0</v>
      </c>
      <c r="BI459" s="109">
        <f>IF(N459="nulová",J459,0)</f>
        <v>0</v>
      </c>
      <c r="BJ459" s="18" t="s">
        <v>86</v>
      </c>
      <c r="BK459" s="109">
        <f>ROUND(I459*H459,2)</f>
        <v>0</v>
      </c>
      <c r="BL459" s="18" t="s">
        <v>250</v>
      </c>
      <c r="BM459" s="203" t="s">
        <v>571</v>
      </c>
    </row>
    <row r="460" spans="1:65" s="13" customFormat="1" ht="11.25">
      <c r="B460" s="204"/>
      <c r="C460" s="205"/>
      <c r="D460" s="206" t="s">
        <v>188</v>
      </c>
      <c r="E460" s="205"/>
      <c r="F460" s="207" t="s">
        <v>572</v>
      </c>
      <c r="G460" s="205"/>
      <c r="H460" s="208">
        <v>0.30399999999999999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188</v>
      </c>
      <c r="AU460" s="214" t="s">
        <v>97</v>
      </c>
      <c r="AV460" s="13" t="s">
        <v>97</v>
      </c>
      <c r="AW460" s="13" t="s">
        <v>4</v>
      </c>
      <c r="AX460" s="13" t="s">
        <v>86</v>
      </c>
      <c r="AY460" s="214" t="s">
        <v>145</v>
      </c>
    </row>
    <row r="461" spans="1:65" s="2" customFormat="1" ht="24">
      <c r="A461" s="36"/>
      <c r="B461" s="37"/>
      <c r="C461" s="192" t="s">
        <v>573</v>
      </c>
      <c r="D461" s="192" t="s">
        <v>148</v>
      </c>
      <c r="E461" s="193" t="s">
        <v>190</v>
      </c>
      <c r="F461" s="194" t="s">
        <v>191</v>
      </c>
      <c r="G461" s="195" t="s">
        <v>173</v>
      </c>
      <c r="H461" s="196">
        <v>1.6E-2</v>
      </c>
      <c r="I461" s="197"/>
      <c r="J461" s="198">
        <f>ROUND(I461*H461,2)</f>
        <v>0</v>
      </c>
      <c r="K461" s="194" t="s">
        <v>152</v>
      </c>
      <c r="L461" s="39"/>
      <c r="M461" s="199" t="s">
        <v>1</v>
      </c>
      <c r="N461" s="200" t="s">
        <v>46</v>
      </c>
      <c r="O461" s="73"/>
      <c r="P461" s="201">
        <f>O461*H461</f>
        <v>0</v>
      </c>
      <c r="Q461" s="201">
        <v>0</v>
      </c>
      <c r="R461" s="201">
        <f>Q461*H461</f>
        <v>0</v>
      </c>
      <c r="S461" s="201">
        <v>0</v>
      </c>
      <c r="T461" s="202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03" t="s">
        <v>250</v>
      </c>
      <c r="AT461" s="203" t="s">
        <v>148</v>
      </c>
      <c r="AU461" s="203" t="s">
        <v>97</v>
      </c>
      <c r="AY461" s="18" t="s">
        <v>145</v>
      </c>
      <c r="BE461" s="109">
        <f>IF(N461="základní",J461,0)</f>
        <v>0</v>
      </c>
      <c r="BF461" s="109">
        <f>IF(N461="snížená",J461,0)</f>
        <v>0</v>
      </c>
      <c r="BG461" s="109">
        <f>IF(N461="zákl. přenesená",J461,0)</f>
        <v>0</v>
      </c>
      <c r="BH461" s="109">
        <f>IF(N461="sníž. přenesená",J461,0)</f>
        <v>0</v>
      </c>
      <c r="BI461" s="109">
        <f>IF(N461="nulová",J461,0)</f>
        <v>0</v>
      </c>
      <c r="BJ461" s="18" t="s">
        <v>86</v>
      </c>
      <c r="BK461" s="109">
        <f>ROUND(I461*H461,2)</f>
        <v>0</v>
      </c>
      <c r="BL461" s="18" t="s">
        <v>250</v>
      </c>
      <c r="BM461" s="203" t="s">
        <v>574</v>
      </c>
    </row>
    <row r="462" spans="1:65" s="2" customFormat="1" ht="16.5" customHeight="1">
      <c r="A462" s="36"/>
      <c r="B462" s="37"/>
      <c r="C462" s="192" t="s">
        <v>575</v>
      </c>
      <c r="D462" s="192" t="s">
        <v>148</v>
      </c>
      <c r="E462" s="193" t="s">
        <v>209</v>
      </c>
      <c r="F462" s="194" t="s">
        <v>210</v>
      </c>
      <c r="G462" s="195" t="s">
        <v>151</v>
      </c>
      <c r="H462" s="196">
        <v>0.2</v>
      </c>
      <c r="I462" s="197"/>
      <c r="J462" s="198">
        <f>ROUND(I462*H462,2)</f>
        <v>0</v>
      </c>
      <c r="K462" s="194" t="s">
        <v>152</v>
      </c>
      <c r="L462" s="39"/>
      <c r="M462" s="199" t="s">
        <v>1</v>
      </c>
      <c r="N462" s="200" t="s">
        <v>46</v>
      </c>
      <c r="O462" s="73"/>
      <c r="P462" s="201">
        <f>O462*H462</f>
        <v>0</v>
      </c>
      <c r="Q462" s="201">
        <v>0</v>
      </c>
      <c r="R462" s="201">
        <f>Q462*H462</f>
        <v>0</v>
      </c>
      <c r="S462" s="201">
        <v>8.1500000000000003E-2</v>
      </c>
      <c r="T462" s="202">
        <f>S462*H462</f>
        <v>1.6300000000000002E-2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203" t="s">
        <v>250</v>
      </c>
      <c r="AT462" s="203" t="s">
        <v>148</v>
      </c>
      <c r="AU462" s="203" t="s">
        <v>97</v>
      </c>
      <c r="AY462" s="18" t="s">
        <v>145</v>
      </c>
      <c r="BE462" s="109">
        <f>IF(N462="základní",J462,0)</f>
        <v>0</v>
      </c>
      <c r="BF462" s="109">
        <f>IF(N462="snížená",J462,0)</f>
        <v>0</v>
      </c>
      <c r="BG462" s="109">
        <f>IF(N462="zákl. přenesená",J462,0)</f>
        <v>0</v>
      </c>
      <c r="BH462" s="109">
        <f>IF(N462="sníž. přenesená",J462,0)</f>
        <v>0</v>
      </c>
      <c r="BI462" s="109">
        <f>IF(N462="nulová",J462,0)</f>
        <v>0</v>
      </c>
      <c r="BJ462" s="18" t="s">
        <v>86</v>
      </c>
      <c r="BK462" s="109">
        <f>ROUND(I462*H462,2)</f>
        <v>0</v>
      </c>
      <c r="BL462" s="18" t="s">
        <v>250</v>
      </c>
      <c r="BM462" s="203" t="s">
        <v>576</v>
      </c>
    </row>
    <row r="463" spans="1:65" s="12" customFormat="1" ht="22.9" customHeight="1">
      <c r="B463" s="176"/>
      <c r="C463" s="177"/>
      <c r="D463" s="178" t="s">
        <v>80</v>
      </c>
      <c r="E463" s="190" t="s">
        <v>168</v>
      </c>
      <c r="F463" s="190" t="s">
        <v>169</v>
      </c>
      <c r="G463" s="177"/>
      <c r="H463" s="177"/>
      <c r="I463" s="180"/>
      <c r="J463" s="191">
        <f>BK463</f>
        <v>0</v>
      </c>
      <c r="K463" s="177"/>
      <c r="L463" s="182"/>
      <c r="M463" s="183"/>
      <c r="N463" s="184"/>
      <c r="O463" s="184"/>
      <c r="P463" s="185">
        <f>P464</f>
        <v>0</v>
      </c>
      <c r="Q463" s="184"/>
      <c r="R463" s="185">
        <f>R464</f>
        <v>0</v>
      </c>
      <c r="S463" s="184"/>
      <c r="T463" s="186">
        <f>T464</f>
        <v>0</v>
      </c>
      <c r="AR463" s="187" t="s">
        <v>86</v>
      </c>
      <c r="AT463" s="188" t="s">
        <v>80</v>
      </c>
      <c r="AU463" s="188" t="s">
        <v>86</v>
      </c>
      <c r="AY463" s="187" t="s">
        <v>145</v>
      </c>
      <c r="BK463" s="189">
        <f>BK464</f>
        <v>0</v>
      </c>
    </row>
    <row r="464" spans="1:65" s="2" customFormat="1" ht="33" customHeight="1">
      <c r="A464" s="36"/>
      <c r="B464" s="37"/>
      <c r="C464" s="192" t="s">
        <v>577</v>
      </c>
      <c r="D464" s="192" t="s">
        <v>148</v>
      </c>
      <c r="E464" s="193" t="s">
        <v>171</v>
      </c>
      <c r="F464" s="194" t="s">
        <v>172</v>
      </c>
      <c r="G464" s="195" t="s">
        <v>173</v>
      </c>
      <c r="H464" s="196">
        <v>0.78500000000000003</v>
      </c>
      <c r="I464" s="197"/>
      <c r="J464" s="198">
        <f>ROUND(I464*H464,2)</f>
        <v>0</v>
      </c>
      <c r="K464" s="194" t="s">
        <v>152</v>
      </c>
      <c r="L464" s="39"/>
      <c r="M464" s="199" t="s">
        <v>1</v>
      </c>
      <c r="N464" s="200" t="s">
        <v>46</v>
      </c>
      <c r="O464" s="73"/>
      <c r="P464" s="201">
        <f>O464*H464</f>
        <v>0</v>
      </c>
      <c r="Q464" s="201">
        <v>0</v>
      </c>
      <c r="R464" s="201">
        <f>Q464*H464</f>
        <v>0</v>
      </c>
      <c r="S464" s="201">
        <v>0</v>
      </c>
      <c r="T464" s="202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203" t="s">
        <v>250</v>
      </c>
      <c r="AT464" s="203" t="s">
        <v>148</v>
      </c>
      <c r="AU464" s="203" t="s">
        <v>97</v>
      </c>
      <c r="AY464" s="18" t="s">
        <v>145</v>
      </c>
      <c r="BE464" s="109">
        <f>IF(N464="základní",J464,0)</f>
        <v>0</v>
      </c>
      <c r="BF464" s="109">
        <f>IF(N464="snížená",J464,0)</f>
        <v>0</v>
      </c>
      <c r="BG464" s="109">
        <f>IF(N464="zákl. přenesená",J464,0)</f>
        <v>0</v>
      </c>
      <c r="BH464" s="109">
        <f>IF(N464="sníž. přenesená",J464,0)</f>
        <v>0</v>
      </c>
      <c r="BI464" s="109">
        <f>IF(N464="nulová",J464,0)</f>
        <v>0</v>
      </c>
      <c r="BJ464" s="18" t="s">
        <v>86</v>
      </c>
      <c r="BK464" s="109">
        <f>ROUND(I464*H464,2)</f>
        <v>0</v>
      </c>
      <c r="BL464" s="18" t="s">
        <v>250</v>
      </c>
      <c r="BM464" s="203" t="s">
        <v>578</v>
      </c>
    </row>
    <row r="465" spans="1:65" s="12" customFormat="1" ht="25.9" customHeight="1">
      <c r="B465" s="176"/>
      <c r="C465" s="177"/>
      <c r="D465" s="178" t="s">
        <v>80</v>
      </c>
      <c r="E465" s="179" t="s">
        <v>579</v>
      </c>
      <c r="F465" s="179" t="s">
        <v>580</v>
      </c>
      <c r="G465" s="177"/>
      <c r="H465" s="177"/>
      <c r="I465" s="180"/>
      <c r="J465" s="181">
        <f>BK465</f>
        <v>0</v>
      </c>
      <c r="K465" s="177"/>
      <c r="L465" s="182"/>
      <c r="M465" s="183"/>
      <c r="N465" s="184"/>
      <c r="O465" s="184"/>
      <c r="P465" s="185">
        <f>P466+P472+P474+P481</f>
        <v>0</v>
      </c>
      <c r="Q465" s="184"/>
      <c r="R465" s="185">
        <f>R466+R472+R474+R481</f>
        <v>1.056916</v>
      </c>
      <c r="S465" s="184"/>
      <c r="T465" s="186">
        <f>T466+T472+T474+T481</f>
        <v>2.7709999999999999</v>
      </c>
      <c r="AR465" s="187" t="s">
        <v>153</v>
      </c>
      <c r="AT465" s="188" t="s">
        <v>80</v>
      </c>
      <c r="AU465" s="188" t="s">
        <v>81</v>
      </c>
      <c r="AY465" s="187" t="s">
        <v>145</v>
      </c>
      <c r="BK465" s="189">
        <f>BK466+BK472+BK474+BK481</f>
        <v>0</v>
      </c>
    </row>
    <row r="466" spans="1:65" s="12" customFormat="1" ht="22.9" customHeight="1">
      <c r="B466" s="176"/>
      <c r="C466" s="177"/>
      <c r="D466" s="178" t="s">
        <v>80</v>
      </c>
      <c r="E466" s="190" t="s">
        <v>146</v>
      </c>
      <c r="F466" s="190" t="s">
        <v>147</v>
      </c>
      <c r="G466" s="177"/>
      <c r="H466" s="177"/>
      <c r="I466" s="180"/>
      <c r="J466" s="191">
        <f>BK466</f>
        <v>0</v>
      </c>
      <c r="K466" s="177"/>
      <c r="L466" s="182"/>
      <c r="M466" s="183"/>
      <c r="N466" s="184"/>
      <c r="O466" s="184"/>
      <c r="P466" s="185">
        <f>SUM(P467:P471)</f>
        <v>0</v>
      </c>
      <c r="Q466" s="184"/>
      <c r="R466" s="185">
        <f>SUM(R467:R471)</f>
        <v>1.056916</v>
      </c>
      <c r="S466" s="184"/>
      <c r="T466" s="186">
        <f>SUM(T467:T471)</f>
        <v>0</v>
      </c>
      <c r="AR466" s="187" t="s">
        <v>86</v>
      </c>
      <c r="AT466" s="188" t="s">
        <v>80</v>
      </c>
      <c r="AU466" s="188" t="s">
        <v>86</v>
      </c>
      <c r="AY466" s="187" t="s">
        <v>145</v>
      </c>
      <c r="BK466" s="189">
        <f>SUM(BK467:BK471)</f>
        <v>0</v>
      </c>
    </row>
    <row r="467" spans="1:65" s="2" customFormat="1" ht="21.75" customHeight="1">
      <c r="A467" s="36"/>
      <c r="B467" s="37"/>
      <c r="C467" s="192" t="s">
        <v>581</v>
      </c>
      <c r="D467" s="192" t="s">
        <v>148</v>
      </c>
      <c r="E467" s="193" t="s">
        <v>149</v>
      </c>
      <c r="F467" s="194" t="s">
        <v>150</v>
      </c>
      <c r="G467" s="195" t="s">
        <v>151</v>
      </c>
      <c r="H467" s="196">
        <v>43.8</v>
      </c>
      <c r="I467" s="197"/>
      <c r="J467" s="198">
        <f>ROUND(I467*H467,2)</f>
        <v>0</v>
      </c>
      <c r="K467" s="194" t="s">
        <v>152</v>
      </c>
      <c r="L467" s="39"/>
      <c r="M467" s="199" t="s">
        <v>1</v>
      </c>
      <c r="N467" s="200" t="s">
        <v>46</v>
      </c>
      <c r="O467" s="73"/>
      <c r="P467" s="201">
        <f>O467*H467</f>
        <v>0</v>
      </c>
      <c r="Q467" s="201">
        <v>2.5999999999999998E-4</v>
      </c>
      <c r="R467" s="201">
        <f>Q467*H467</f>
        <v>1.1387999999999999E-2</v>
      </c>
      <c r="S467" s="201">
        <v>0</v>
      </c>
      <c r="T467" s="202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03" t="s">
        <v>250</v>
      </c>
      <c r="AT467" s="203" t="s">
        <v>148</v>
      </c>
      <c r="AU467" s="203" t="s">
        <v>97</v>
      </c>
      <c r="AY467" s="18" t="s">
        <v>145</v>
      </c>
      <c r="BE467" s="109">
        <f>IF(N467="základní",J467,0)</f>
        <v>0</v>
      </c>
      <c r="BF467" s="109">
        <f>IF(N467="snížená",J467,0)</f>
        <v>0</v>
      </c>
      <c r="BG467" s="109">
        <f>IF(N467="zákl. přenesená",J467,0)</f>
        <v>0</v>
      </c>
      <c r="BH467" s="109">
        <f>IF(N467="sníž. přenesená",J467,0)</f>
        <v>0</v>
      </c>
      <c r="BI467" s="109">
        <f>IF(N467="nulová",J467,0)</f>
        <v>0</v>
      </c>
      <c r="BJ467" s="18" t="s">
        <v>86</v>
      </c>
      <c r="BK467" s="109">
        <f>ROUND(I467*H467,2)</f>
        <v>0</v>
      </c>
      <c r="BL467" s="18" t="s">
        <v>250</v>
      </c>
      <c r="BM467" s="203" t="s">
        <v>582</v>
      </c>
    </row>
    <row r="468" spans="1:65" s="2" customFormat="1" ht="24">
      <c r="A468" s="36"/>
      <c r="B468" s="37"/>
      <c r="C468" s="192" t="s">
        <v>583</v>
      </c>
      <c r="D468" s="192" t="s">
        <v>148</v>
      </c>
      <c r="E468" s="193" t="s">
        <v>155</v>
      </c>
      <c r="F468" s="194" t="s">
        <v>156</v>
      </c>
      <c r="G468" s="195" t="s">
        <v>151</v>
      </c>
      <c r="H468" s="196">
        <v>43.8</v>
      </c>
      <c r="I468" s="197"/>
      <c r="J468" s="198">
        <f>ROUND(I468*H468,2)</f>
        <v>0</v>
      </c>
      <c r="K468" s="194" t="s">
        <v>152</v>
      </c>
      <c r="L468" s="39"/>
      <c r="M468" s="199" t="s">
        <v>1</v>
      </c>
      <c r="N468" s="200" t="s">
        <v>46</v>
      </c>
      <c r="O468" s="73"/>
      <c r="P468" s="201">
        <f>O468*H468</f>
        <v>0</v>
      </c>
      <c r="Q468" s="201">
        <v>4.3800000000000002E-3</v>
      </c>
      <c r="R468" s="201">
        <f>Q468*H468</f>
        <v>0.19184399999999999</v>
      </c>
      <c r="S468" s="201">
        <v>0</v>
      </c>
      <c r="T468" s="202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03" t="s">
        <v>250</v>
      </c>
      <c r="AT468" s="203" t="s">
        <v>148</v>
      </c>
      <c r="AU468" s="203" t="s">
        <v>97</v>
      </c>
      <c r="AY468" s="18" t="s">
        <v>145</v>
      </c>
      <c r="BE468" s="109">
        <f>IF(N468="základní",J468,0)</f>
        <v>0</v>
      </c>
      <c r="BF468" s="109">
        <f>IF(N468="snížená",J468,0)</f>
        <v>0</v>
      </c>
      <c r="BG468" s="109">
        <f>IF(N468="zákl. přenesená",J468,0)</f>
        <v>0</v>
      </c>
      <c r="BH468" s="109">
        <f>IF(N468="sníž. přenesená",J468,0)</f>
        <v>0</v>
      </c>
      <c r="BI468" s="109">
        <f>IF(N468="nulová",J468,0)</f>
        <v>0</v>
      </c>
      <c r="BJ468" s="18" t="s">
        <v>86</v>
      </c>
      <c r="BK468" s="109">
        <f>ROUND(I468*H468,2)</f>
        <v>0</v>
      </c>
      <c r="BL468" s="18" t="s">
        <v>250</v>
      </c>
      <c r="BM468" s="203" t="s">
        <v>584</v>
      </c>
    </row>
    <row r="469" spans="1:65" s="2" customFormat="1" ht="24">
      <c r="A469" s="36"/>
      <c r="B469" s="37"/>
      <c r="C469" s="192" t="s">
        <v>585</v>
      </c>
      <c r="D469" s="192" t="s">
        <v>148</v>
      </c>
      <c r="E469" s="193" t="s">
        <v>310</v>
      </c>
      <c r="F469" s="194" t="s">
        <v>311</v>
      </c>
      <c r="G469" s="195" t="s">
        <v>151</v>
      </c>
      <c r="H469" s="196">
        <v>40.6</v>
      </c>
      <c r="I469" s="197"/>
      <c r="J469" s="198">
        <f>ROUND(I469*H469,2)</f>
        <v>0</v>
      </c>
      <c r="K469" s="194" t="s">
        <v>152</v>
      </c>
      <c r="L469" s="39"/>
      <c r="M469" s="199" t="s">
        <v>1</v>
      </c>
      <c r="N469" s="200" t="s">
        <v>46</v>
      </c>
      <c r="O469" s="73"/>
      <c r="P469" s="201">
        <f>O469*H469</f>
        <v>0</v>
      </c>
      <c r="Q469" s="201">
        <v>1.8380000000000001E-2</v>
      </c>
      <c r="R469" s="201">
        <f>Q469*H469</f>
        <v>0.746228</v>
      </c>
      <c r="S469" s="201">
        <v>0</v>
      </c>
      <c r="T469" s="202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203" t="s">
        <v>250</v>
      </c>
      <c r="AT469" s="203" t="s">
        <v>148</v>
      </c>
      <c r="AU469" s="203" t="s">
        <v>97</v>
      </c>
      <c r="AY469" s="18" t="s">
        <v>145</v>
      </c>
      <c r="BE469" s="109">
        <f>IF(N469="základní",J469,0)</f>
        <v>0</v>
      </c>
      <c r="BF469" s="109">
        <f>IF(N469="snížená",J469,0)</f>
        <v>0</v>
      </c>
      <c r="BG469" s="109">
        <f>IF(N469="zákl. přenesená",J469,0)</f>
        <v>0</v>
      </c>
      <c r="BH469" s="109">
        <f>IF(N469="sníž. přenesená",J469,0)</f>
        <v>0</v>
      </c>
      <c r="BI469" s="109">
        <f>IF(N469="nulová",J469,0)</f>
        <v>0</v>
      </c>
      <c r="BJ469" s="18" t="s">
        <v>86</v>
      </c>
      <c r="BK469" s="109">
        <f>ROUND(I469*H469,2)</f>
        <v>0</v>
      </c>
      <c r="BL469" s="18" t="s">
        <v>250</v>
      </c>
      <c r="BM469" s="203" t="s">
        <v>586</v>
      </c>
    </row>
    <row r="470" spans="1:65" s="13" customFormat="1" ht="11.25">
      <c r="B470" s="204"/>
      <c r="C470" s="205"/>
      <c r="D470" s="206" t="s">
        <v>188</v>
      </c>
      <c r="E470" s="225" t="s">
        <v>1</v>
      </c>
      <c r="F470" s="207" t="s">
        <v>587</v>
      </c>
      <c r="G470" s="205"/>
      <c r="H470" s="208">
        <v>40.6</v>
      </c>
      <c r="I470" s="209"/>
      <c r="J470" s="205"/>
      <c r="K470" s="205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188</v>
      </c>
      <c r="AU470" s="214" t="s">
        <v>97</v>
      </c>
      <c r="AV470" s="13" t="s">
        <v>97</v>
      </c>
      <c r="AW470" s="13" t="s">
        <v>33</v>
      </c>
      <c r="AX470" s="13" t="s">
        <v>86</v>
      </c>
      <c r="AY470" s="214" t="s">
        <v>145</v>
      </c>
    </row>
    <row r="471" spans="1:65" s="2" customFormat="1" ht="16.5" customHeight="1">
      <c r="A471" s="36"/>
      <c r="B471" s="37"/>
      <c r="C471" s="192" t="s">
        <v>588</v>
      </c>
      <c r="D471" s="192" t="s">
        <v>148</v>
      </c>
      <c r="E471" s="193" t="s">
        <v>538</v>
      </c>
      <c r="F471" s="194" t="s">
        <v>539</v>
      </c>
      <c r="G471" s="195" t="s">
        <v>151</v>
      </c>
      <c r="H471" s="196">
        <v>3.2</v>
      </c>
      <c r="I471" s="197"/>
      <c r="J471" s="198">
        <f>ROUND(I471*H471,2)</f>
        <v>0</v>
      </c>
      <c r="K471" s="194" t="s">
        <v>152</v>
      </c>
      <c r="L471" s="39"/>
      <c r="M471" s="199" t="s">
        <v>1</v>
      </c>
      <c r="N471" s="200" t="s">
        <v>46</v>
      </c>
      <c r="O471" s="73"/>
      <c r="P471" s="201">
        <f>O471*H471</f>
        <v>0</v>
      </c>
      <c r="Q471" s="201">
        <v>3.3579999999999999E-2</v>
      </c>
      <c r="R471" s="201">
        <f>Q471*H471</f>
        <v>0.107456</v>
      </c>
      <c r="S471" s="201">
        <v>0</v>
      </c>
      <c r="T471" s="202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203" t="s">
        <v>250</v>
      </c>
      <c r="AT471" s="203" t="s">
        <v>148</v>
      </c>
      <c r="AU471" s="203" t="s">
        <v>97</v>
      </c>
      <c r="AY471" s="18" t="s">
        <v>145</v>
      </c>
      <c r="BE471" s="109">
        <f>IF(N471="základní",J471,0)</f>
        <v>0</v>
      </c>
      <c r="BF471" s="109">
        <f>IF(N471="snížená",J471,0)</f>
        <v>0</v>
      </c>
      <c r="BG471" s="109">
        <f>IF(N471="zákl. přenesená",J471,0)</f>
        <v>0</v>
      </c>
      <c r="BH471" s="109">
        <f>IF(N471="sníž. přenesená",J471,0)</f>
        <v>0</v>
      </c>
      <c r="BI471" s="109">
        <f>IF(N471="nulová",J471,0)</f>
        <v>0</v>
      </c>
      <c r="BJ471" s="18" t="s">
        <v>86</v>
      </c>
      <c r="BK471" s="109">
        <f>ROUND(I471*H471,2)</f>
        <v>0</v>
      </c>
      <c r="BL471" s="18" t="s">
        <v>250</v>
      </c>
      <c r="BM471" s="203" t="s">
        <v>589</v>
      </c>
    </row>
    <row r="472" spans="1:65" s="12" customFormat="1" ht="22.9" customHeight="1">
      <c r="B472" s="176"/>
      <c r="C472" s="177"/>
      <c r="D472" s="178" t="s">
        <v>80</v>
      </c>
      <c r="E472" s="190" t="s">
        <v>163</v>
      </c>
      <c r="F472" s="190" t="s">
        <v>164</v>
      </c>
      <c r="G472" s="177"/>
      <c r="H472" s="177"/>
      <c r="I472" s="180"/>
      <c r="J472" s="191">
        <f>BK472</f>
        <v>0</v>
      </c>
      <c r="K472" s="177"/>
      <c r="L472" s="182"/>
      <c r="M472" s="183"/>
      <c r="N472" s="184"/>
      <c r="O472" s="184"/>
      <c r="P472" s="185">
        <f>P473</f>
        <v>0</v>
      </c>
      <c r="Q472" s="184"/>
      <c r="R472" s="185">
        <f>R473</f>
        <v>0</v>
      </c>
      <c r="S472" s="184"/>
      <c r="T472" s="186">
        <f>T473</f>
        <v>0</v>
      </c>
      <c r="AR472" s="187" t="s">
        <v>86</v>
      </c>
      <c r="AT472" s="188" t="s">
        <v>80</v>
      </c>
      <c r="AU472" s="188" t="s">
        <v>86</v>
      </c>
      <c r="AY472" s="187" t="s">
        <v>145</v>
      </c>
      <c r="BK472" s="189">
        <f>BK473</f>
        <v>0</v>
      </c>
    </row>
    <row r="473" spans="1:65" s="2" customFormat="1" ht="16.5" customHeight="1">
      <c r="A473" s="36"/>
      <c r="B473" s="37"/>
      <c r="C473" s="192" t="s">
        <v>590</v>
      </c>
      <c r="D473" s="192" t="s">
        <v>148</v>
      </c>
      <c r="E473" s="193" t="s">
        <v>165</v>
      </c>
      <c r="F473" s="194" t="s">
        <v>166</v>
      </c>
      <c r="G473" s="195" t="s">
        <v>151</v>
      </c>
      <c r="H473" s="196">
        <v>43.8</v>
      </c>
      <c r="I473" s="197"/>
      <c r="J473" s="198">
        <f>ROUND(I473*H473,2)</f>
        <v>0</v>
      </c>
      <c r="K473" s="194" t="s">
        <v>1</v>
      </c>
      <c r="L473" s="39"/>
      <c r="M473" s="199" t="s">
        <v>1</v>
      </c>
      <c r="N473" s="200" t="s">
        <v>46</v>
      </c>
      <c r="O473" s="73"/>
      <c r="P473" s="201">
        <f>O473*H473</f>
        <v>0</v>
      </c>
      <c r="Q473" s="201">
        <v>0</v>
      </c>
      <c r="R473" s="201">
        <f>Q473*H473</f>
        <v>0</v>
      </c>
      <c r="S473" s="201">
        <v>0</v>
      </c>
      <c r="T473" s="202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203" t="s">
        <v>250</v>
      </c>
      <c r="AT473" s="203" t="s">
        <v>148</v>
      </c>
      <c r="AU473" s="203" t="s">
        <v>97</v>
      </c>
      <c r="AY473" s="18" t="s">
        <v>145</v>
      </c>
      <c r="BE473" s="109">
        <f>IF(N473="základní",J473,0)</f>
        <v>0</v>
      </c>
      <c r="BF473" s="109">
        <f>IF(N473="snížená",J473,0)</f>
        <v>0</v>
      </c>
      <c r="BG473" s="109">
        <f>IF(N473="zákl. přenesená",J473,0)</f>
        <v>0</v>
      </c>
      <c r="BH473" s="109">
        <f>IF(N473="sníž. přenesená",J473,0)</f>
        <v>0</v>
      </c>
      <c r="BI473" s="109">
        <f>IF(N473="nulová",J473,0)</f>
        <v>0</v>
      </c>
      <c r="BJ473" s="18" t="s">
        <v>86</v>
      </c>
      <c r="BK473" s="109">
        <f>ROUND(I473*H473,2)</f>
        <v>0</v>
      </c>
      <c r="BL473" s="18" t="s">
        <v>250</v>
      </c>
      <c r="BM473" s="203" t="s">
        <v>591</v>
      </c>
    </row>
    <row r="474" spans="1:65" s="12" customFormat="1" ht="22.9" customHeight="1">
      <c r="B474" s="176"/>
      <c r="C474" s="177"/>
      <c r="D474" s="178" t="s">
        <v>80</v>
      </c>
      <c r="E474" s="190" t="s">
        <v>175</v>
      </c>
      <c r="F474" s="190" t="s">
        <v>176</v>
      </c>
      <c r="G474" s="177"/>
      <c r="H474" s="177"/>
      <c r="I474" s="180"/>
      <c r="J474" s="191">
        <f>BK474</f>
        <v>0</v>
      </c>
      <c r="K474" s="177"/>
      <c r="L474" s="182"/>
      <c r="M474" s="183"/>
      <c r="N474" s="184"/>
      <c r="O474" s="184"/>
      <c r="P474" s="185">
        <f>SUM(P475:P480)</f>
        <v>0</v>
      </c>
      <c r="Q474" s="184"/>
      <c r="R474" s="185">
        <f>SUM(R475:R480)</f>
        <v>0</v>
      </c>
      <c r="S474" s="184"/>
      <c r="T474" s="186">
        <f>SUM(T475:T480)</f>
        <v>2.7709999999999999</v>
      </c>
      <c r="AR474" s="187" t="s">
        <v>86</v>
      </c>
      <c r="AT474" s="188" t="s">
        <v>80</v>
      </c>
      <c r="AU474" s="188" t="s">
        <v>86</v>
      </c>
      <c r="AY474" s="187" t="s">
        <v>145</v>
      </c>
      <c r="BK474" s="189">
        <f>SUM(BK475:BK480)</f>
        <v>0</v>
      </c>
    </row>
    <row r="475" spans="1:65" s="2" customFormat="1" ht="24">
      <c r="A475" s="36"/>
      <c r="B475" s="37"/>
      <c r="C475" s="192" t="s">
        <v>592</v>
      </c>
      <c r="D475" s="192" t="s">
        <v>148</v>
      </c>
      <c r="E475" s="193" t="s">
        <v>177</v>
      </c>
      <c r="F475" s="194" t="s">
        <v>178</v>
      </c>
      <c r="G475" s="195" t="s">
        <v>173</v>
      </c>
      <c r="H475" s="196">
        <v>2.7709999999999999</v>
      </c>
      <c r="I475" s="197"/>
      <c r="J475" s="198">
        <f>ROUND(I475*H475,2)</f>
        <v>0</v>
      </c>
      <c r="K475" s="194" t="s">
        <v>152</v>
      </c>
      <c r="L475" s="39"/>
      <c r="M475" s="199" t="s">
        <v>1</v>
      </c>
      <c r="N475" s="200" t="s">
        <v>46</v>
      </c>
      <c r="O475" s="73"/>
      <c r="P475" s="201">
        <f>O475*H475</f>
        <v>0</v>
      </c>
      <c r="Q475" s="201">
        <v>0</v>
      </c>
      <c r="R475" s="201">
        <f>Q475*H475</f>
        <v>0</v>
      </c>
      <c r="S475" s="201">
        <v>0</v>
      </c>
      <c r="T475" s="202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03" t="s">
        <v>250</v>
      </c>
      <c r="AT475" s="203" t="s">
        <v>148</v>
      </c>
      <c r="AU475" s="203" t="s">
        <v>97</v>
      </c>
      <c r="AY475" s="18" t="s">
        <v>145</v>
      </c>
      <c r="BE475" s="109">
        <f>IF(N475="základní",J475,0)</f>
        <v>0</v>
      </c>
      <c r="BF475" s="109">
        <f>IF(N475="snížená",J475,0)</f>
        <v>0</v>
      </c>
      <c r="BG475" s="109">
        <f>IF(N475="zákl. přenesená",J475,0)</f>
        <v>0</v>
      </c>
      <c r="BH475" s="109">
        <f>IF(N475="sníž. přenesená",J475,0)</f>
        <v>0</v>
      </c>
      <c r="BI475" s="109">
        <f>IF(N475="nulová",J475,0)</f>
        <v>0</v>
      </c>
      <c r="BJ475" s="18" t="s">
        <v>86</v>
      </c>
      <c r="BK475" s="109">
        <f>ROUND(I475*H475,2)</f>
        <v>0</v>
      </c>
      <c r="BL475" s="18" t="s">
        <v>250</v>
      </c>
      <c r="BM475" s="203" t="s">
        <v>593</v>
      </c>
    </row>
    <row r="476" spans="1:65" s="2" customFormat="1" ht="21.75" customHeight="1">
      <c r="A476" s="36"/>
      <c r="B476" s="37"/>
      <c r="C476" s="192" t="s">
        <v>594</v>
      </c>
      <c r="D476" s="192" t="s">
        <v>148</v>
      </c>
      <c r="E476" s="193" t="s">
        <v>181</v>
      </c>
      <c r="F476" s="194" t="s">
        <v>182</v>
      </c>
      <c r="G476" s="195" t="s">
        <v>173</v>
      </c>
      <c r="H476" s="196">
        <v>2.7709999999999999</v>
      </c>
      <c r="I476" s="197"/>
      <c r="J476" s="198">
        <f>ROUND(I476*H476,2)</f>
        <v>0</v>
      </c>
      <c r="K476" s="194" t="s">
        <v>152</v>
      </c>
      <c r="L476" s="39"/>
      <c r="M476" s="199" t="s">
        <v>1</v>
      </c>
      <c r="N476" s="200" t="s">
        <v>46</v>
      </c>
      <c r="O476" s="73"/>
      <c r="P476" s="201">
        <f>O476*H476</f>
        <v>0</v>
      </c>
      <c r="Q476" s="201">
        <v>0</v>
      </c>
      <c r="R476" s="201">
        <f>Q476*H476</f>
        <v>0</v>
      </c>
      <c r="S476" s="201">
        <v>0</v>
      </c>
      <c r="T476" s="202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03" t="s">
        <v>250</v>
      </c>
      <c r="AT476" s="203" t="s">
        <v>148</v>
      </c>
      <c r="AU476" s="203" t="s">
        <v>97</v>
      </c>
      <c r="AY476" s="18" t="s">
        <v>145</v>
      </c>
      <c r="BE476" s="109">
        <f>IF(N476="základní",J476,0)</f>
        <v>0</v>
      </c>
      <c r="BF476" s="109">
        <f>IF(N476="snížená",J476,0)</f>
        <v>0</v>
      </c>
      <c r="BG476" s="109">
        <f>IF(N476="zákl. přenesená",J476,0)</f>
        <v>0</v>
      </c>
      <c r="BH476" s="109">
        <f>IF(N476="sníž. přenesená",J476,0)</f>
        <v>0</v>
      </c>
      <c r="BI476" s="109">
        <f>IF(N476="nulová",J476,0)</f>
        <v>0</v>
      </c>
      <c r="BJ476" s="18" t="s">
        <v>86</v>
      </c>
      <c r="BK476" s="109">
        <f>ROUND(I476*H476,2)</f>
        <v>0</v>
      </c>
      <c r="BL476" s="18" t="s">
        <v>250</v>
      </c>
      <c r="BM476" s="203" t="s">
        <v>595</v>
      </c>
    </row>
    <row r="477" spans="1:65" s="2" customFormat="1" ht="21.75" customHeight="1">
      <c r="A477" s="36"/>
      <c r="B477" s="37"/>
      <c r="C477" s="192" t="s">
        <v>596</v>
      </c>
      <c r="D477" s="192" t="s">
        <v>148</v>
      </c>
      <c r="E477" s="193" t="s">
        <v>185</v>
      </c>
      <c r="F477" s="194" t="s">
        <v>186</v>
      </c>
      <c r="G477" s="195" t="s">
        <v>173</v>
      </c>
      <c r="H477" s="196">
        <v>52.649000000000001</v>
      </c>
      <c r="I477" s="197"/>
      <c r="J477" s="198">
        <f>ROUND(I477*H477,2)</f>
        <v>0</v>
      </c>
      <c r="K477" s="194" t="s">
        <v>152</v>
      </c>
      <c r="L477" s="39"/>
      <c r="M477" s="199" t="s">
        <v>1</v>
      </c>
      <c r="N477" s="200" t="s">
        <v>46</v>
      </c>
      <c r="O477" s="73"/>
      <c r="P477" s="201">
        <f>O477*H477</f>
        <v>0</v>
      </c>
      <c r="Q477" s="201">
        <v>0</v>
      </c>
      <c r="R477" s="201">
        <f>Q477*H477</f>
        <v>0</v>
      </c>
      <c r="S477" s="201">
        <v>0</v>
      </c>
      <c r="T477" s="202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203" t="s">
        <v>250</v>
      </c>
      <c r="AT477" s="203" t="s">
        <v>148</v>
      </c>
      <c r="AU477" s="203" t="s">
        <v>97</v>
      </c>
      <c r="AY477" s="18" t="s">
        <v>145</v>
      </c>
      <c r="BE477" s="109">
        <f>IF(N477="základní",J477,0)</f>
        <v>0</v>
      </c>
      <c r="BF477" s="109">
        <f>IF(N477="snížená",J477,0)</f>
        <v>0</v>
      </c>
      <c r="BG477" s="109">
        <f>IF(N477="zákl. přenesená",J477,0)</f>
        <v>0</v>
      </c>
      <c r="BH477" s="109">
        <f>IF(N477="sníž. přenesená",J477,0)</f>
        <v>0</v>
      </c>
      <c r="BI477" s="109">
        <f>IF(N477="nulová",J477,0)</f>
        <v>0</v>
      </c>
      <c r="BJ477" s="18" t="s">
        <v>86</v>
      </c>
      <c r="BK477" s="109">
        <f>ROUND(I477*H477,2)</f>
        <v>0</v>
      </c>
      <c r="BL477" s="18" t="s">
        <v>250</v>
      </c>
      <c r="BM477" s="203" t="s">
        <v>597</v>
      </c>
    </row>
    <row r="478" spans="1:65" s="13" customFormat="1" ht="11.25">
      <c r="B478" s="204"/>
      <c r="C478" s="205"/>
      <c r="D478" s="206" t="s">
        <v>188</v>
      </c>
      <c r="E478" s="205"/>
      <c r="F478" s="207" t="s">
        <v>598</v>
      </c>
      <c r="G478" s="205"/>
      <c r="H478" s="208">
        <v>52.649000000000001</v>
      </c>
      <c r="I478" s="209"/>
      <c r="J478" s="205"/>
      <c r="K478" s="205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188</v>
      </c>
      <c r="AU478" s="214" t="s">
        <v>97</v>
      </c>
      <c r="AV478" s="13" t="s">
        <v>97</v>
      </c>
      <c r="AW478" s="13" t="s">
        <v>4</v>
      </c>
      <c r="AX478" s="13" t="s">
        <v>86</v>
      </c>
      <c r="AY478" s="214" t="s">
        <v>145</v>
      </c>
    </row>
    <row r="479" spans="1:65" s="2" customFormat="1" ht="24">
      <c r="A479" s="36"/>
      <c r="B479" s="37"/>
      <c r="C479" s="192" t="s">
        <v>599</v>
      </c>
      <c r="D479" s="192" t="s">
        <v>148</v>
      </c>
      <c r="E479" s="193" t="s">
        <v>190</v>
      </c>
      <c r="F479" s="194" t="s">
        <v>191</v>
      </c>
      <c r="G479" s="195" t="s">
        <v>173</v>
      </c>
      <c r="H479" s="196">
        <v>2.7709999999999999</v>
      </c>
      <c r="I479" s="197"/>
      <c r="J479" s="198">
        <f>ROUND(I479*H479,2)</f>
        <v>0</v>
      </c>
      <c r="K479" s="194" t="s">
        <v>152</v>
      </c>
      <c r="L479" s="39"/>
      <c r="M479" s="199" t="s">
        <v>1</v>
      </c>
      <c r="N479" s="200" t="s">
        <v>46</v>
      </c>
      <c r="O479" s="73"/>
      <c r="P479" s="201">
        <f>O479*H479</f>
        <v>0</v>
      </c>
      <c r="Q479" s="201">
        <v>0</v>
      </c>
      <c r="R479" s="201">
        <f>Q479*H479</f>
        <v>0</v>
      </c>
      <c r="S479" s="201">
        <v>0</v>
      </c>
      <c r="T479" s="202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203" t="s">
        <v>250</v>
      </c>
      <c r="AT479" s="203" t="s">
        <v>148</v>
      </c>
      <c r="AU479" s="203" t="s">
        <v>97</v>
      </c>
      <c r="AY479" s="18" t="s">
        <v>145</v>
      </c>
      <c r="BE479" s="109">
        <f>IF(N479="základní",J479,0)</f>
        <v>0</v>
      </c>
      <c r="BF479" s="109">
        <f>IF(N479="snížená",J479,0)</f>
        <v>0</v>
      </c>
      <c r="BG479" s="109">
        <f>IF(N479="zákl. přenesená",J479,0)</f>
        <v>0</v>
      </c>
      <c r="BH479" s="109">
        <f>IF(N479="sníž. přenesená",J479,0)</f>
        <v>0</v>
      </c>
      <c r="BI479" s="109">
        <f>IF(N479="nulová",J479,0)</f>
        <v>0</v>
      </c>
      <c r="BJ479" s="18" t="s">
        <v>86</v>
      </c>
      <c r="BK479" s="109">
        <f>ROUND(I479*H479,2)</f>
        <v>0</v>
      </c>
      <c r="BL479" s="18" t="s">
        <v>250</v>
      </c>
      <c r="BM479" s="203" t="s">
        <v>600</v>
      </c>
    </row>
    <row r="480" spans="1:65" s="2" customFormat="1" ht="16.5" customHeight="1">
      <c r="A480" s="36"/>
      <c r="B480" s="37"/>
      <c r="C480" s="192" t="s">
        <v>601</v>
      </c>
      <c r="D480" s="192" t="s">
        <v>148</v>
      </c>
      <c r="E480" s="193" t="s">
        <v>209</v>
      </c>
      <c r="F480" s="194" t="s">
        <v>210</v>
      </c>
      <c r="G480" s="195" t="s">
        <v>151</v>
      </c>
      <c r="H480" s="196">
        <v>34</v>
      </c>
      <c r="I480" s="197"/>
      <c r="J480" s="198">
        <f>ROUND(I480*H480,2)</f>
        <v>0</v>
      </c>
      <c r="K480" s="194" t="s">
        <v>152</v>
      </c>
      <c r="L480" s="39"/>
      <c r="M480" s="199" t="s">
        <v>1</v>
      </c>
      <c r="N480" s="200" t="s">
        <v>46</v>
      </c>
      <c r="O480" s="73"/>
      <c r="P480" s="201">
        <f>O480*H480</f>
        <v>0</v>
      </c>
      <c r="Q480" s="201">
        <v>0</v>
      </c>
      <c r="R480" s="201">
        <f>Q480*H480</f>
        <v>0</v>
      </c>
      <c r="S480" s="201">
        <v>8.1500000000000003E-2</v>
      </c>
      <c r="T480" s="202">
        <f>S480*H480</f>
        <v>2.7709999999999999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203" t="s">
        <v>250</v>
      </c>
      <c r="AT480" s="203" t="s">
        <v>148</v>
      </c>
      <c r="AU480" s="203" t="s">
        <v>97</v>
      </c>
      <c r="AY480" s="18" t="s">
        <v>145</v>
      </c>
      <c r="BE480" s="109">
        <f>IF(N480="základní",J480,0)</f>
        <v>0</v>
      </c>
      <c r="BF480" s="109">
        <f>IF(N480="snížená",J480,0)</f>
        <v>0</v>
      </c>
      <c r="BG480" s="109">
        <f>IF(N480="zákl. přenesená",J480,0)</f>
        <v>0</v>
      </c>
      <c r="BH480" s="109">
        <f>IF(N480="sníž. přenesená",J480,0)</f>
        <v>0</v>
      </c>
      <c r="BI480" s="109">
        <f>IF(N480="nulová",J480,0)</f>
        <v>0</v>
      </c>
      <c r="BJ480" s="18" t="s">
        <v>86</v>
      </c>
      <c r="BK480" s="109">
        <f>ROUND(I480*H480,2)</f>
        <v>0</v>
      </c>
      <c r="BL480" s="18" t="s">
        <v>250</v>
      </c>
      <c r="BM480" s="203" t="s">
        <v>602</v>
      </c>
    </row>
    <row r="481" spans="1:65" s="12" customFormat="1" ht="22.9" customHeight="1">
      <c r="B481" s="176"/>
      <c r="C481" s="177"/>
      <c r="D481" s="178" t="s">
        <v>80</v>
      </c>
      <c r="E481" s="190" t="s">
        <v>168</v>
      </c>
      <c r="F481" s="190" t="s">
        <v>169</v>
      </c>
      <c r="G481" s="177"/>
      <c r="H481" s="177"/>
      <c r="I481" s="180"/>
      <c r="J481" s="191">
        <f>BK481</f>
        <v>0</v>
      </c>
      <c r="K481" s="177"/>
      <c r="L481" s="182"/>
      <c r="M481" s="183"/>
      <c r="N481" s="184"/>
      <c r="O481" s="184"/>
      <c r="P481" s="185">
        <f>P482</f>
        <v>0</v>
      </c>
      <c r="Q481" s="184"/>
      <c r="R481" s="185">
        <f>R482</f>
        <v>0</v>
      </c>
      <c r="S481" s="184"/>
      <c r="T481" s="186">
        <f>T482</f>
        <v>0</v>
      </c>
      <c r="AR481" s="187" t="s">
        <v>86</v>
      </c>
      <c r="AT481" s="188" t="s">
        <v>80</v>
      </c>
      <c r="AU481" s="188" t="s">
        <v>86</v>
      </c>
      <c r="AY481" s="187" t="s">
        <v>145</v>
      </c>
      <c r="BK481" s="189">
        <f>BK482</f>
        <v>0</v>
      </c>
    </row>
    <row r="482" spans="1:65" s="2" customFormat="1" ht="33" customHeight="1">
      <c r="A482" s="36"/>
      <c r="B482" s="37"/>
      <c r="C482" s="192" t="s">
        <v>603</v>
      </c>
      <c r="D482" s="192" t="s">
        <v>148</v>
      </c>
      <c r="E482" s="193" t="s">
        <v>171</v>
      </c>
      <c r="F482" s="194" t="s">
        <v>172</v>
      </c>
      <c r="G482" s="195" t="s">
        <v>173</v>
      </c>
      <c r="H482" s="196">
        <v>1.0569999999999999</v>
      </c>
      <c r="I482" s="197"/>
      <c r="J482" s="198">
        <f>ROUND(I482*H482,2)</f>
        <v>0</v>
      </c>
      <c r="K482" s="194" t="s">
        <v>152</v>
      </c>
      <c r="L482" s="39"/>
      <c r="M482" s="199" t="s">
        <v>1</v>
      </c>
      <c r="N482" s="200" t="s">
        <v>46</v>
      </c>
      <c r="O482" s="73"/>
      <c r="P482" s="201">
        <f>O482*H482</f>
        <v>0</v>
      </c>
      <c r="Q482" s="201">
        <v>0</v>
      </c>
      <c r="R482" s="201">
        <f>Q482*H482</f>
        <v>0</v>
      </c>
      <c r="S482" s="201">
        <v>0</v>
      </c>
      <c r="T482" s="202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203" t="s">
        <v>250</v>
      </c>
      <c r="AT482" s="203" t="s">
        <v>148</v>
      </c>
      <c r="AU482" s="203" t="s">
        <v>97</v>
      </c>
      <c r="AY482" s="18" t="s">
        <v>145</v>
      </c>
      <c r="BE482" s="109">
        <f>IF(N482="základní",J482,0)</f>
        <v>0</v>
      </c>
      <c r="BF482" s="109">
        <f>IF(N482="snížená",J482,0)</f>
        <v>0</v>
      </c>
      <c r="BG482" s="109">
        <f>IF(N482="zákl. přenesená",J482,0)</f>
        <v>0</v>
      </c>
      <c r="BH482" s="109">
        <f>IF(N482="sníž. přenesená",J482,0)</f>
        <v>0</v>
      </c>
      <c r="BI482" s="109">
        <f>IF(N482="nulová",J482,0)</f>
        <v>0</v>
      </c>
      <c r="BJ482" s="18" t="s">
        <v>86</v>
      </c>
      <c r="BK482" s="109">
        <f>ROUND(I482*H482,2)</f>
        <v>0</v>
      </c>
      <c r="BL482" s="18" t="s">
        <v>250</v>
      </c>
      <c r="BM482" s="203" t="s">
        <v>604</v>
      </c>
    </row>
    <row r="483" spans="1:65" s="12" customFormat="1" ht="25.9" customHeight="1">
      <c r="B483" s="176"/>
      <c r="C483" s="177"/>
      <c r="D483" s="178" t="s">
        <v>80</v>
      </c>
      <c r="E483" s="179" t="s">
        <v>605</v>
      </c>
      <c r="F483" s="179" t="s">
        <v>606</v>
      </c>
      <c r="G483" s="177"/>
      <c r="H483" s="177"/>
      <c r="I483" s="180"/>
      <c r="J483" s="181">
        <f>BK483</f>
        <v>0</v>
      </c>
      <c r="K483" s="177"/>
      <c r="L483" s="182"/>
      <c r="M483" s="183"/>
      <c r="N483" s="184"/>
      <c r="O483" s="184"/>
      <c r="P483" s="185">
        <f>P484+P488+P490+P497</f>
        <v>0</v>
      </c>
      <c r="Q483" s="184"/>
      <c r="R483" s="185">
        <f>R484+R488+R490+R497</f>
        <v>0.18084800000000001</v>
      </c>
      <c r="S483" s="184"/>
      <c r="T483" s="186">
        <f>T484+T488+T490+T497</f>
        <v>0.26080000000000003</v>
      </c>
      <c r="AR483" s="187" t="s">
        <v>153</v>
      </c>
      <c r="AT483" s="188" t="s">
        <v>80</v>
      </c>
      <c r="AU483" s="188" t="s">
        <v>81</v>
      </c>
      <c r="AY483" s="187" t="s">
        <v>145</v>
      </c>
      <c r="BK483" s="189">
        <f>BK484+BK488+BK490+BK497</f>
        <v>0</v>
      </c>
    </row>
    <row r="484" spans="1:65" s="12" customFormat="1" ht="22.9" customHeight="1">
      <c r="B484" s="176"/>
      <c r="C484" s="177"/>
      <c r="D484" s="178" t="s">
        <v>80</v>
      </c>
      <c r="E484" s="190" t="s">
        <v>146</v>
      </c>
      <c r="F484" s="190" t="s">
        <v>147</v>
      </c>
      <c r="G484" s="177"/>
      <c r="H484" s="177"/>
      <c r="I484" s="180"/>
      <c r="J484" s="191">
        <f>BK484</f>
        <v>0</v>
      </c>
      <c r="K484" s="177"/>
      <c r="L484" s="182"/>
      <c r="M484" s="183"/>
      <c r="N484" s="184"/>
      <c r="O484" s="184"/>
      <c r="P484" s="185">
        <f>SUM(P485:P487)</f>
        <v>0</v>
      </c>
      <c r="Q484" s="184"/>
      <c r="R484" s="185">
        <f>SUM(R485:R487)</f>
        <v>0.18084800000000001</v>
      </c>
      <c r="S484" s="184"/>
      <c r="T484" s="186">
        <f>SUM(T485:T487)</f>
        <v>0</v>
      </c>
      <c r="AR484" s="187" t="s">
        <v>86</v>
      </c>
      <c r="AT484" s="188" t="s">
        <v>80</v>
      </c>
      <c r="AU484" s="188" t="s">
        <v>86</v>
      </c>
      <c r="AY484" s="187" t="s">
        <v>145</v>
      </c>
      <c r="BK484" s="189">
        <f>SUM(BK485:BK487)</f>
        <v>0</v>
      </c>
    </row>
    <row r="485" spans="1:65" s="2" customFormat="1" ht="21.75" customHeight="1">
      <c r="A485" s="36"/>
      <c r="B485" s="37"/>
      <c r="C485" s="192" t="s">
        <v>607</v>
      </c>
      <c r="D485" s="192" t="s">
        <v>148</v>
      </c>
      <c r="E485" s="193" t="s">
        <v>149</v>
      </c>
      <c r="F485" s="194" t="s">
        <v>150</v>
      </c>
      <c r="G485" s="195" t="s">
        <v>151</v>
      </c>
      <c r="H485" s="196">
        <v>3.2</v>
      </c>
      <c r="I485" s="197"/>
      <c r="J485" s="198">
        <f>ROUND(I485*H485,2)</f>
        <v>0</v>
      </c>
      <c r="K485" s="194" t="s">
        <v>152</v>
      </c>
      <c r="L485" s="39"/>
      <c r="M485" s="199" t="s">
        <v>1</v>
      </c>
      <c r="N485" s="200" t="s">
        <v>46</v>
      </c>
      <c r="O485" s="73"/>
      <c r="P485" s="201">
        <f>O485*H485</f>
        <v>0</v>
      </c>
      <c r="Q485" s="201">
        <v>2.5999999999999998E-4</v>
      </c>
      <c r="R485" s="201">
        <f>Q485*H485</f>
        <v>8.3199999999999995E-4</v>
      </c>
      <c r="S485" s="201">
        <v>0</v>
      </c>
      <c r="T485" s="202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03" t="s">
        <v>250</v>
      </c>
      <c r="AT485" s="203" t="s">
        <v>148</v>
      </c>
      <c r="AU485" s="203" t="s">
        <v>97</v>
      </c>
      <c r="AY485" s="18" t="s">
        <v>145</v>
      </c>
      <c r="BE485" s="109">
        <f>IF(N485="základní",J485,0)</f>
        <v>0</v>
      </c>
      <c r="BF485" s="109">
        <f>IF(N485="snížená",J485,0)</f>
        <v>0</v>
      </c>
      <c r="BG485" s="109">
        <f>IF(N485="zákl. přenesená",J485,0)</f>
        <v>0</v>
      </c>
      <c r="BH485" s="109">
        <f>IF(N485="sníž. přenesená",J485,0)</f>
        <v>0</v>
      </c>
      <c r="BI485" s="109">
        <f>IF(N485="nulová",J485,0)</f>
        <v>0</v>
      </c>
      <c r="BJ485" s="18" t="s">
        <v>86</v>
      </c>
      <c r="BK485" s="109">
        <f>ROUND(I485*H485,2)</f>
        <v>0</v>
      </c>
      <c r="BL485" s="18" t="s">
        <v>250</v>
      </c>
      <c r="BM485" s="203" t="s">
        <v>608</v>
      </c>
    </row>
    <row r="486" spans="1:65" s="2" customFormat="1" ht="24">
      <c r="A486" s="36"/>
      <c r="B486" s="37"/>
      <c r="C486" s="192" t="s">
        <v>609</v>
      </c>
      <c r="D486" s="192" t="s">
        <v>148</v>
      </c>
      <c r="E486" s="193" t="s">
        <v>155</v>
      </c>
      <c r="F486" s="194" t="s">
        <v>156</v>
      </c>
      <c r="G486" s="195" t="s">
        <v>151</v>
      </c>
      <c r="H486" s="196">
        <v>3.2</v>
      </c>
      <c r="I486" s="197"/>
      <c r="J486" s="198">
        <f>ROUND(I486*H486,2)</f>
        <v>0</v>
      </c>
      <c r="K486" s="194" t="s">
        <v>152</v>
      </c>
      <c r="L486" s="39"/>
      <c r="M486" s="199" t="s">
        <v>1</v>
      </c>
      <c r="N486" s="200" t="s">
        <v>46</v>
      </c>
      <c r="O486" s="73"/>
      <c r="P486" s="201">
        <f>O486*H486</f>
        <v>0</v>
      </c>
      <c r="Q486" s="201">
        <v>4.3800000000000002E-3</v>
      </c>
      <c r="R486" s="201">
        <f>Q486*H486</f>
        <v>1.4016000000000001E-2</v>
      </c>
      <c r="S486" s="201">
        <v>0</v>
      </c>
      <c r="T486" s="202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203" t="s">
        <v>250</v>
      </c>
      <c r="AT486" s="203" t="s">
        <v>148</v>
      </c>
      <c r="AU486" s="203" t="s">
        <v>97</v>
      </c>
      <c r="AY486" s="18" t="s">
        <v>145</v>
      </c>
      <c r="BE486" s="109">
        <f>IF(N486="základní",J486,0)</f>
        <v>0</v>
      </c>
      <c r="BF486" s="109">
        <f>IF(N486="snížená",J486,0)</f>
        <v>0</v>
      </c>
      <c r="BG486" s="109">
        <f>IF(N486="zákl. přenesená",J486,0)</f>
        <v>0</v>
      </c>
      <c r="BH486" s="109">
        <f>IF(N486="sníž. přenesená",J486,0)</f>
        <v>0</v>
      </c>
      <c r="BI486" s="109">
        <f>IF(N486="nulová",J486,0)</f>
        <v>0</v>
      </c>
      <c r="BJ486" s="18" t="s">
        <v>86</v>
      </c>
      <c r="BK486" s="109">
        <f>ROUND(I486*H486,2)</f>
        <v>0</v>
      </c>
      <c r="BL486" s="18" t="s">
        <v>250</v>
      </c>
      <c r="BM486" s="203" t="s">
        <v>610</v>
      </c>
    </row>
    <row r="487" spans="1:65" s="2" customFormat="1" ht="21.75" customHeight="1">
      <c r="A487" s="36"/>
      <c r="B487" s="37"/>
      <c r="C487" s="192" t="s">
        <v>611</v>
      </c>
      <c r="D487" s="192" t="s">
        <v>148</v>
      </c>
      <c r="E487" s="193" t="s">
        <v>159</v>
      </c>
      <c r="F487" s="194" t="s">
        <v>160</v>
      </c>
      <c r="G487" s="195" t="s">
        <v>161</v>
      </c>
      <c r="H487" s="196">
        <v>4</v>
      </c>
      <c r="I487" s="197"/>
      <c r="J487" s="198">
        <f>ROUND(I487*H487,2)</f>
        <v>0</v>
      </c>
      <c r="K487" s="194" t="s">
        <v>152</v>
      </c>
      <c r="L487" s="39"/>
      <c r="M487" s="199" t="s">
        <v>1</v>
      </c>
      <c r="N487" s="200" t="s">
        <v>46</v>
      </c>
      <c r="O487" s="73"/>
      <c r="P487" s="201">
        <f>O487*H487</f>
        <v>0</v>
      </c>
      <c r="Q487" s="201">
        <v>4.1500000000000002E-2</v>
      </c>
      <c r="R487" s="201">
        <f>Q487*H487</f>
        <v>0.16600000000000001</v>
      </c>
      <c r="S487" s="201">
        <v>0</v>
      </c>
      <c r="T487" s="202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03" t="s">
        <v>250</v>
      </c>
      <c r="AT487" s="203" t="s">
        <v>148</v>
      </c>
      <c r="AU487" s="203" t="s">
        <v>97</v>
      </c>
      <c r="AY487" s="18" t="s">
        <v>145</v>
      </c>
      <c r="BE487" s="109">
        <f>IF(N487="základní",J487,0)</f>
        <v>0</v>
      </c>
      <c r="BF487" s="109">
        <f>IF(N487="snížená",J487,0)</f>
        <v>0</v>
      </c>
      <c r="BG487" s="109">
        <f>IF(N487="zákl. přenesená",J487,0)</f>
        <v>0</v>
      </c>
      <c r="BH487" s="109">
        <f>IF(N487="sníž. přenesená",J487,0)</f>
        <v>0</v>
      </c>
      <c r="BI487" s="109">
        <f>IF(N487="nulová",J487,0)</f>
        <v>0</v>
      </c>
      <c r="BJ487" s="18" t="s">
        <v>86</v>
      </c>
      <c r="BK487" s="109">
        <f>ROUND(I487*H487,2)</f>
        <v>0</v>
      </c>
      <c r="BL487" s="18" t="s">
        <v>250</v>
      </c>
      <c r="BM487" s="203" t="s">
        <v>612</v>
      </c>
    </row>
    <row r="488" spans="1:65" s="12" customFormat="1" ht="22.9" customHeight="1">
      <c r="B488" s="176"/>
      <c r="C488" s="177"/>
      <c r="D488" s="178" t="s">
        <v>80</v>
      </c>
      <c r="E488" s="190" t="s">
        <v>163</v>
      </c>
      <c r="F488" s="190" t="s">
        <v>164</v>
      </c>
      <c r="G488" s="177"/>
      <c r="H488" s="177"/>
      <c r="I488" s="180"/>
      <c r="J488" s="191">
        <f>BK488</f>
        <v>0</v>
      </c>
      <c r="K488" s="177"/>
      <c r="L488" s="182"/>
      <c r="M488" s="183"/>
      <c r="N488" s="184"/>
      <c r="O488" s="184"/>
      <c r="P488" s="185">
        <f>P489</f>
        <v>0</v>
      </c>
      <c r="Q488" s="184"/>
      <c r="R488" s="185">
        <f>R489</f>
        <v>0</v>
      </c>
      <c r="S488" s="184"/>
      <c r="T488" s="186">
        <f>T489</f>
        <v>0</v>
      </c>
      <c r="AR488" s="187" t="s">
        <v>86</v>
      </c>
      <c r="AT488" s="188" t="s">
        <v>80</v>
      </c>
      <c r="AU488" s="188" t="s">
        <v>86</v>
      </c>
      <c r="AY488" s="187" t="s">
        <v>145</v>
      </c>
      <c r="BK488" s="189">
        <f>BK489</f>
        <v>0</v>
      </c>
    </row>
    <row r="489" spans="1:65" s="2" customFormat="1" ht="16.5" customHeight="1">
      <c r="A489" s="36"/>
      <c r="B489" s="37"/>
      <c r="C489" s="192" t="s">
        <v>613</v>
      </c>
      <c r="D489" s="192" t="s">
        <v>148</v>
      </c>
      <c r="E489" s="193" t="s">
        <v>165</v>
      </c>
      <c r="F489" s="194" t="s">
        <v>166</v>
      </c>
      <c r="G489" s="195" t="s">
        <v>151</v>
      </c>
      <c r="H489" s="196">
        <v>3.2</v>
      </c>
      <c r="I489" s="197"/>
      <c r="J489" s="198">
        <f>ROUND(I489*H489,2)</f>
        <v>0</v>
      </c>
      <c r="K489" s="194" t="s">
        <v>1</v>
      </c>
      <c r="L489" s="39"/>
      <c r="M489" s="199" t="s">
        <v>1</v>
      </c>
      <c r="N489" s="200" t="s">
        <v>46</v>
      </c>
      <c r="O489" s="73"/>
      <c r="P489" s="201">
        <f>O489*H489</f>
        <v>0</v>
      </c>
      <c r="Q489" s="201">
        <v>0</v>
      </c>
      <c r="R489" s="201">
        <f>Q489*H489</f>
        <v>0</v>
      </c>
      <c r="S489" s="201">
        <v>0</v>
      </c>
      <c r="T489" s="202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203" t="s">
        <v>250</v>
      </c>
      <c r="AT489" s="203" t="s">
        <v>148</v>
      </c>
      <c r="AU489" s="203" t="s">
        <v>97</v>
      </c>
      <c r="AY489" s="18" t="s">
        <v>145</v>
      </c>
      <c r="BE489" s="109">
        <f>IF(N489="základní",J489,0)</f>
        <v>0</v>
      </c>
      <c r="BF489" s="109">
        <f>IF(N489="snížená",J489,0)</f>
        <v>0</v>
      </c>
      <c r="BG489" s="109">
        <f>IF(N489="zákl. přenesená",J489,0)</f>
        <v>0</v>
      </c>
      <c r="BH489" s="109">
        <f>IF(N489="sníž. přenesená",J489,0)</f>
        <v>0</v>
      </c>
      <c r="BI489" s="109">
        <f>IF(N489="nulová",J489,0)</f>
        <v>0</v>
      </c>
      <c r="BJ489" s="18" t="s">
        <v>86</v>
      </c>
      <c r="BK489" s="109">
        <f>ROUND(I489*H489,2)</f>
        <v>0</v>
      </c>
      <c r="BL489" s="18" t="s">
        <v>250</v>
      </c>
      <c r="BM489" s="203" t="s">
        <v>614</v>
      </c>
    </row>
    <row r="490" spans="1:65" s="12" customFormat="1" ht="22.9" customHeight="1">
      <c r="B490" s="176"/>
      <c r="C490" s="177"/>
      <c r="D490" s="178" t="s">
        <v>80</v>
      </c>
      <c r="E490" s="190" t="s">
        <v>175</v>
      </c>
      <c r="F490" s="190" t="s">
        <v>176</v>
      </c>
      <c r="G490" s="177"/>
      <c r="H490" s="177"/>
      <c r="I490" s="180"/>
      <c r="J490" s="191">
        <f>BK490</f>
        <v>0</v>
      </c>
      <c r="K490" s="177"/>
      <c r="L490" s="182"/>
      <c r="M490" s="183"/>
      <c r="N490" s="184"/>
      <c r="O490" s="184"/>
      <c r="P490" s="185">
        <f>SUM(P491:P496)</f>
        <v>0</v>
      </c>
      <c r="Q490" s="184"/>
      <c r="R490" s="185">
        <f>SUM(R491:R496)</f>
        <v>0</v>
      </c>
      <c r="S490" s="184"/>
      <c r="T490" s="186">
        <f>SUM(T491:T496)</f>
        <v>0.26080000000000003</v>
      </c>
      <c r="AR490" s="187" t="s">
        <v>86</v>
      </c>
      <c r="AT490" s="188" t="s">
        <v>80</v>
      </c>
      <c r="AU490" s="188" t="s">
        <v>86</v>
      </c>
      <c r="AY490" s="187" t="s">
        <v>145</v>
      </c>
      <c r="BK490" s="189">
        <f>SUM(BK491:BK496)</f>
        <v>0</v>
      </c>
    </row>
    <row r="491" spans="1:65" s="2" customFormat="1" ht="24">
      <c r="A491" s="36"/>
      <c r="B491" s="37"/>
      <c r="C491" s="192" t="s">
        <v>615</v>
      </c>
      <c r="D491" s="192" t="s">
        <v>148</v>
      </c>
      <c r="E491" s="193" t="s">
        <v>177</v>
      </c>
      <c r="F491" s="194" t="s">
        <v>178</v>
      </c>
      <c r="G491" s="195" t="s">
        <v>173</v>
      </c>
      <c r="H491" s="196">
        <v>0.26100000000000001</v>
      </c>
      <c r="I491" s="197"/>
      <c r="J491" s="198">
        <f>ROUND(I491*H491,2)</f>
        <v>0</v>
      </c>
      <c r="K491" s="194" t="s">
        <v>152</v>
      </c>
      <c r="L491" s="39"/>
      <c r="M491" s="199" t="s">
        <v>1</v>
      </c>
      <c r="N491" s="200" t="s">
        <v>46</v>
      </c>
      <c r="O491" s="73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03" t="s">
        <v>250</v>
      </c>
      <c r="AT491" s="203" t="s">
        <v>148</v>
      </c>
      <c r="AU491" s="203" t="s">
        <v>97</v>
      </c>
      <c r="AY491" s="18" t="s">
        <v>145</v>
      </c>
      <c r="BE491" s="109">
        <f>IF(N491="základní",J491,0)</f>
        <v>0</v>
      </c>
      <c r="BF491" s="109">
        <f>IF(N491="snížená",J491,0)</f>
        <v>0</v>
      </c>
      <c r="BG491" s="109">
        <f>IF(N491="zákl. přenesená",J491,0)</f>
        <v>0</v>
      </c>
      <c r="BH491" s="109">
        <f>IF(N491="sníž. přenesená",J491,0)</f>
        <v>0</v>
      </c>
      <c r="BI491" s="109">
        <f>IF(N491="nulová",J491,0)</f>
        <v>0</v>
      </c>
      <c r="BJ491" s="18" t="s">
        <v>86</v>
      </c>
      <c r="BK491" s="109">
        <f>ROUND(I491*H491,2)</f>
        <v>0</v>
      </c>
      <c r="BL491" s="18" t="s">
        <v>250</v>
      </c>
      <c r="BM491" s="203" t="s">
        <v>616</v>
      </c>
    </row>
    <row r="492" spans="1:65" s="2" customFormat="1" ht="21.75" customHeight="1">
      <c r="A492" s="36"/>
      <c r="B492" s="37"/>
      <c r="C492" s="192" t="s">
        <v>617</v>
      </c>
      <c r="D492" s="192" t="s">
        <v>148</v>
      </c>
      <c r="E492" s="193" t="s">
        <v>181</v>
      </c>
      <c r="F492" s="194" t="s">
        <v>182</v>
      </c>
      <c r="G492" s="195" t="s">
        <v>173</v>
      </c>
      <c r="H492" s="196">
        <v>0.26100000000000001</v>
      </c>
      <c r="I492" s="197"/>
      <c r="J492" s="198">
        <f>ROUND(I492*H492,2)</f>
        <v>0</v>
      </c>
      <c r="K492" s="194" t="s">
        <v>152</v>
      </c>
      <c r="L492" s="39"/>
      <c r="M492" s="199" t="s">
        <v>1</v>
      </c>
      <c r="N492" s="200" t="s">
        <v>46</v>
      </c>
      <c r="O492" s="73"/>
      <c r="P492" s="201">
        <f>O492*H492</f>
        <v>0</v>
      </c>
      <c r="Q492" s="201">
        <v>0</v>
      </c>
      <c r="R492" s="201">
        <f>Q492*H492</f>
        <v>0</v>
      </c>
      <c r="S492" s="201">
        <v>0</v>
      </c>
      <c r="T492" s="202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203" t="s">
        <v>250</v>
      </c>
      <c r="AT492" s="203" t="s">
        <v>148</v>
      </c>
      <c r="AU492" s="203" t="s">
        <v>97</v>
      </c>
      <c r="AY492" s="18" t="s">
        <v>145</v>
      </c>
      <c r="BE492" s="109">
        <f>IF(N492="základní",J492,0)</f>
        <v>0</v>
      </c>
      <c r="BF492" s="109">
        <f>IF(N492="snížená",J492,0)</f>
        <v>0</v>
      </c>
      <c r="BG492" s="109">
        <f>IF(N492="zákl. přenesená",J492,0)</f>
        <v>0</v>
      </c>
      <c r="BH492" s="109">
        <f>IF(N492="sníž. přenesená",J492,0)</f>
        <v>0</v>
      </c>
      <c r="BI492" s="109">
        <f>IF(N492="nulová",J492,0)</f>
        <v>0</v>
      </c>
      <c r="BJ492" s="18" t="s">
        <v>86</v>
      </c>
      <c r="BK492" s="109">
        <f>ROUND(I492*H492,2)</f>
        <v>0</v>
      </c>
      <c r="BL492" s="18" t="s">
        <v>250</v>
      </c>
      <c r="BM492" s="203" t="s">
        <v>618</v>
      </c>
    </row>
    <row r="493" spans="1:65" s="2" customFormat="1" ht="21.75" customHeight="1">
      <c r="A493" s="36"/>
      <c r="B493" s="37"/>
      <c r="C493" s="192" t="s">
        <v>619</v>
      </c>
      <c r="D493" s="192" t="s">
        <v>148</v>
      </c>
      <c r="E493" s="193" t="s">
        <v>185</v>
      </c>
      <c r="F493" s="194" t="s">
        <v>186</v>
      </c>
      <c r="G493" s="195" t="s">
        <v>173</v>
      </c>
      <c r="H493" s="196">
        <v>4.9589999999999996</v>
      </c>
      <c r="I493" s="197"/>
      <c r="J493" s="198">
        <f>ROUND(I493*H493,2)</f>
        <v>0</v>
      </c>
      <c r="K493" s="194" t="s">
        <v>152</v>
      </c>
      <c r="L493" s="39"/>
      <c r="M493" s="199" t="s">
        <v>1</v>
      </c>
      <c r="N493" s="200" t="s">
        <v>46</v>
      </c>
      <c r="O493" s="73"/>
      <c r="P493" s="201">
        <f>O493*H493</f>
        <v>0</v>
      </c>
      <c r="Q493" s="201">
        <v>0</v>
      </c>
      <c r="R493" s="201">
        <f>Q493*H493</f>
        <v>0</v>
      </c>
      <c r="S493" s="201">
        <v>0</v>
      </c>
      <c r="T493" s="202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203" t="s">
        <v>250</v>
      </c>
      <c r="AT493" s="203" t="s">
        <v>148</v>
      </c>
      <c r="AU493" s="203" t="s">
        <v>97</v>
      </c>
      <c r="AY493" s="18" t="s">
        <v>145</v>
      </c>
      <c r="BE493" s="109">
        <f>IF(N493="základní",J493,0)</f>
        <v>0</v>
      </c>
      <c r="BF493" s="109">
        <f>IF(N493="snížená",J493,0)</f>
        <v>0</v>
      </c>
      <c r="BG493" s="109">
        <f>IF(N493="zákl. přenesená",J493,0)</f>
        <v>0</v>
      </c>
      <c r="BH493" s="109">
        <f>IF(N493="sníž. přenesená",J493,0)</f>
        <v>0</v>
      </c>
      <c r="BI493" s="109">
        <f>IF(N493="nulová",J493,0)</f>
        <v>0</v>
      </c>
      <c r="BJ493" s="18" t="s">
        <v>86</v>
      </c>
      <c r="BK493" s="109">
        <f>ROUND(I493*H493,2)</f>
        <v>0</v>
      </c>
      <c r="BL493" s="18" t="s">
        <v>250</v>
      </c>
      <c r="BM493" s="203" t="s">
        <v>620</v>
      </c>
    </row>
    <row r="494" spans="1:65" s="13" customFormat="1" ht="11.25">
      <c r="B494" s="204"/>
      <c r="C494" s="205"/>
      <c r="D494" s="206" t="s">
        <v>188</v>
      </c>
      <c r="E494" s="205"/>
      <c r="F494" s="207" t="s">
        <v>621</v>
      </c>
      <c r="G494" s="205"/>
      <c r="H494" s="208">
        <v>4.9589999999999996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188</v>
      </c>
      <c r="AU494" s="214" t="s">
        <v>97</v>
      </c>
      <c r="AV494" s="13" t="s">
        <v>97</v>
      </c>
      <c r="AW494" s="13" t="s">
        <v>4</v>
      </c>
      <c r="AX494" s="13" t="s">
        <v>86</v>
      </c>
      <c r="AY494" s="214" t="s">
        <v>145</v>
      </c>
    </row>
    <row r="495" spans="1:65" s="2" customFormat="1" ht="24">
      <c r="A495" s="36"/>
      <c r="B495" s="37"/>
      <c r="C495" s="192" t="s">
        <v>622</v>
      </c>
      <c r="D495" s="192" t="s">
        <v>148</v>
      </c>
      <c r="E495" s="193" t="s">
        <v>190</v>
      </c>
      <c r="F495" s="194" t="s">
        <v>191</v>
      </c>
      <c r="G495" s="195" t="s">
        <v>173</v>
      </c>
      <c r="H495" s="196">
        <v>0.26100000000000001</v>
      </c>
      <c r="I495" s="197"/>
      <c r="J495" s="198">
        <f>ROUND(I495*H495,2)</f>
        <v>0</v>
      </c>
      <c r="K495" s="194" t="s">
        <v>152</v>
      </c>
      <c r="L495" s="39"/>
      <c r="M495" s="199" t="s">
        <v>1</v>
      </c>
      <c r="N495" s="200" t="s">
        <v>46</v>
      </c>
      <c r="O495" s="73"/>
      <c r="P495" s="201">
        <f>O495*H495</f>
        <v>0</v>
      </c>
      <c r="Q495" s="201">
        <v>0</v>
      </c>
      <c r="R495" s="201">
        <f>Q495*H495</f>
        <v>0</v>
      </c>
      <c r="S495" s="201">
        <v>0</v>
      </c>
      <c r="T495" s="202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203" t="s">
        <v>250</v>
      </c>
      <c r="AT495" s="203" t="s">
        <v>148</v>
      </c>
      <c r="AU495" s="203" t="s">
        <v>97</v>
      </c>
      <c r="AY495" s="18" t="s">
        <v>145</v>
      </c>
      <c r="BE495" s="109">
        <f>IF(N495="základní",J495,0)</f>
        <v>0</v>
      </c>
      <c r="BF495" s="109">
        <f>IF(N495="snížená",J495,0)</f>
        <v>0</v>
      </c>
      <c r="BG495" s="109">
        <f>IF(N495="zákl. přenesená",J495,0)</f>
        <v>0</v>
      </c>
      <c r="BH495" s="109">
        <f>IF(N495="sníž. přenesená",J495,0)</f>
        <v>0</v>
      </c>
      <c r="BI495" s="109">
        <f>IF(N495="nulová",J495,0)</f>
        <v>0</v>
      </c>
      <c r="BJ495" s="18" t="s">
        <v>86</v>
      </c>
      <c r="BK495" s="109">
        <f>ROUND(I495*H495,2)</f>
        <v>0</v>
      </c>
      <c r="BL495" s="18" t="s">
        <v>250</v>
      </c>
      <c r="BM495" s="203" t="s">
        <v>623</v>
      </c>
    </row>
    <row r="496" spans="1:65" s="2" customFormat="1" ht="16.5" customHeight="1">
      <c r="A496" s="36"/>
      <c r="B496" s="37"/>
      <c r="C496" s="192" t="s">
        <v>624</v>
      </c>
      <c r="D496" s="192" t="s">
        <v>148</v>
      </c>
      <c r="E496" s="193" t="s">
        <v>209</v>
      </c>
      <c r="F496" s="194" t="s">
        <v>210</v>
      </c>
      <c r="G496" s="195" t="s">
        <v>151</v>
      </c>
      <c r="H496" s="196">
        <v>3.2</v>
      </c>
      <c r="I496" s="197"/>
      <c r="J496" s="198">
        <f>ROUND(I496*H496,2)</f>
        <v>0</v>
      </c>
      <c r="K496" s="194" t="s">
        <v>152</v>
      </c>
      <c r="L496" s="39"/>
      <c r="M496" s="199" t="s">
        <v>1</v>
      </c>
      <c r="N496" s="200" t="s">
        <v>46</v>
      </c>
      <c r="O496" s="73"/>
      <c r="P496" s="201">
        <f>O496*H496</f>
        <v>0</v>
      </c>
      <c r="Q496" s="201">
        <v>0</v>
      </c>
      <c r="R496" s="201">
        <f>Q496*H496</f>
        <v>0</v>
      </c>
      <c r="S496" s="201">
        <v>8.1500000000000003E-2</v>
      </c>
      <c r="T496" s="202">
        <f>S496*H496</f>
        <v>0.26080000000000003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03" t="s">
        <v>250</v>
      </c>
      <c r="AT496" s="203" t="s">
        <v>148</v>
      </c>
      <c r="AU496" s="203" t="s">
        <v>97</v>
      </c>
      <c r="AY496" s="18" t="s">
        <v>145</v>
      </c>
      <c r="BE496" s="109">
        <f>IF(N496="základní",J496,0)</f>
        <v>0</v>
      </c>
      <c r="BF496" s="109">
        <f>IF(N496="snížená",J496,0)</f>
        <v>0</v>
      </c>
      <c r="BG496" s="109">
        <f>IF(N496="zákl. přenesená",J496,0)</f>
        <v>0</v>
      </c>
      <c r="BH496" s="109">
        <f>IF(N496="sníž. přenesená",J496,0)</f>
        <v>0</v>
      </c>
      <c r="BI496" s="109">
        <f>IF(N496="nulová",J496,0)</f>
        <v>0</v>
      </c>
      <c r="BJ496" s="18" t="s">
        <v>86</v>
      </c>
      <c r="BK496" s="109">
        <f>ROUND(I496*H496,2)</f>
        <v>0</v>
      </c>
      <c r="BL496" s="18" t="s">
        <v>250</v>
      </c>
      <c r="BM496" s="203" t="s">
        <v>625</v>
      </c>
    </row>
    <row r="497" spans="1:65" s="12" customFormat="1" ht="22.9" customHeight="1">
      <c r="B497" s="176"/>
      <c r="C497" s="177"/>
      <c r="D497" s="178" t="s">
        <v>80</v>
      </c>
      <c r="E497" s="190" t="s">
        <v>168</v>
      </c>
      <c r="F497" s="190" t="s">
        <v>169</v>
      </c>
      <c r="G497" s="177"/>
      <c r="H497" s="177"/>
      <c r="I497" s="180"/>
      <c r="J497" s="191">
        <f>BK497</f>
        <v>0</v>
      </c>
      <c r="K497" s="177"/>
      <c r="L497" s="182"/>
      <c r="M497" s="183"/>
      <c r="N497" s="184"/>
      <c r="O497" s="184"/>
      <c r="P497" s="185">
        <f>P498</f>
        <v>0</v>
      </c>
      <c r="Q497" s="184"/>
      <c r="R497" s="185">
        <f>R498</f>
        <v>0</v>
      </c>
      <c r="S497" s="184"/>
      <c r="T497" s="186">
        <f>T498</f>
        <v>0</v>
      </c>
      <c r="AR497" s="187" t="s">
        <v>86</v>
      </c>
      <c r="AT497" s="188" t="s">
        <v>80</v>
      </c>
      <c r="AU497" s="188" t="s">
        <v>86</v>
      </c>
      <c r="AY497" s="187" t="s">
        <v>145</v>
      </c>
      <c r="BK497" s="189">
        <f>BK498</f>
        <v>0</v>
      </c>
    </row>
    <row r="498" spans="1:65" s="2" customFormat="1" ht="33" customHeight="1">
      <c r="A498" s="36"/>
      <c r="B498" s="37"/>
      <c r="C498" s="192" t="s">
        <v>626</v>
      </c>
      <c r="D498" s="192" t="s">
        <v>148</v>
      </c>
      <c r="E498" s="193" t="s">
        <v>171</v>
      </c>
      <c r="F498" s="194" t="s">
        <v>172</v>
      </c>
      <c r="G498" s="195" t="s">
        <v>173</v>
      </c>
      <c r="H498" s="196">
        <v>0.18099999999999999</v>
      </c>
      <c r="I498" s="197"/>
      <c r="J498" s="198">
        <f>ROUND(I498*H498,2)</f>
        <v>0</v>
      </c>
      <c r="K498" s="194" t="s">
        <v>152</v>
      </c>
      <c r="L498" s="39"/>
      <c r="M498" s="199" t="s">
        <v>1</v>
      </c>
      <c r="N498" s="200" t="s">
        <v>46</v>
      </c>
      <c r="O498" s="73"/>
      <c r="P498" s="201">
        <f>O498*H498</f>
        <v>0</v>
      </c>
      <c r="Q498" s="201">
        <v>0</v>
      </c>
      <c r="R498" s="201">
        <f>Q498*H498</f>
        <v>0</v>
      </c>
      <c r="S498" s="201">
        <v>0</v>
      </c>
      <c r="T498" s="202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03" t="s">
        <v>250</v>
      </c>
      <c r="AT498" s="203" t="s">
        <v>148</v>
      </c>
      <c r="AU498" s="203" t="s">
        <v>97</v>
      </c>
      <c r="AY498" s="18" t="s">
        <v>145</v>
      </c>
      <c r="BE498" s="109">
        <f>IF(N498="základní",J498,0)</f>
        <v>0</v>
      </c>
      <c r="BF498" s="109">
        <f>IF(N498="snížená",J498,0)</f>
        <v>0</v>
      </c>
      <c r="BG498" s="109">
        <f>IF(N498="zákl. přenesená",J498,0)</f>
        <v>0</v>
      </c>
      <c r="BH498" s="109">
        <f>IF(N498="sníž. přenesená",J498,0)</f>
        <v>0</v>
      </c>
      <c r="BI498" s="109">
        <f>IF(N498="nulová",J498,0)</f>
        <v>0</v>
      </c>
      <c r="BJ498" s="18" t="s">
        <v>86</v>
      </c>
      <c r="BK498" s="109">
        <f>ROUND(I498*H498,2)</f>
        <v>0</v>
      </c>
      <c r="BL498" s="18" t="s">
        <v>250</v>
      </c>
      <c r="BM498" s="203" t="s">
        <v>627</v>
      </c>
    </row>
    <row r="499" spans="1:65" s="12" customFormat="1" ht="25.9" customHeight="1">
      <c r="B499" s="176"/>
      <c r="C499" s="177"/>
      <c r="D499" s="178" t="s">
        <v>80</v>
      </c>
      <c r="E499" s="179" t="s">
        <v>628</v>
      </c>
      <c r="F499" s="179" t="s">
        <v>629</v>
      </c>
      <c r="G499" s="177"/>
      <c r="H499" s="177"/>
      <c r="I499" s="180"/>
      <c r="J499" s="181">
        <f>BK499</f>
        <v>0</v>
      </c>
      <c r="K499" s="177"/>
      <c r="L499" s="182"/>
      <c r="M499" s="183"/>
      <c r="N499" s="184"/>
      <c r="O499" s="184"/>
      <c r="P499" s="185">
        <f>P500+P504+P506+P513</f>
        <v>0</v>
      </c>
      <c r="Q499" s="184"/>
      <c r="R499" s="185">
        <f>R500+R504+R506+R513</f>
        <v>0.137492</v>
      </c>
      <c r="S499" s="184"/>
      <c r="T499" s="186">
        <f>T500+T504+T506+T513</f>
        <v>0.22819999999999999</v>
      </c>
      <c r="AR499" s="187" t="s">
        <v>153</v>
      </c>
      <c r="AT499" s="188" t="s">
        <v>80</v>
      </c>
      <c r="AU499" s="188" t="s">
        <v>81</v>
      </c>
      <c r="AY499" s="187" t="s">
        <v>145</v>
      </c>
      <c r="BK499" s="189">
        <f>BK500+BK504+BK506+BK513</f>
        <v>0</v>
      </c>
    </row>
    <row r="500" spans="1:65" s="12" customFormat="1" ht="22.9" customHeight="1">
      <c r="B500" s="176"/>
      <c r="C500" s="177"/>
      <c r="D500" s="178" t="s">
        <v>80</v>
      </c>
      <c r="E500" s="190" t="s">
        <v>146</v>
      </c>
      <c r="F500" s="190" t="s">
        <v>147</v>
      </c>
      <c r="G500" s="177"/>
      <c r="H500" s="177"/>
      <c r="I500" s="180"/>
      <c r="J500" s="191">
        <f>BK500</f>
        <v>0</v>
      </c>
      <c r="K500" s="177"/>
      <c r="L500" s="182"/>
      <c r="M500" s="183"/>
      <c r="N500" s="184"/>
      <c r="O500" s="184"/>
      <c r="P500" s="185">
        <f>SUM(P501:P503)</f>
        <v>0</v>
      </c>
      <c r="Q500" s="184"/>
      <c r="R500" s="185">
        <f>SUM(R501:R503)</f>
        <v>0.137492</v>
      </c>
      <c r="S500" s="184"/>
      <c r="T500" s="186">
        <f>SUM(T501:T503)</f>
        <v>0</v>
      </c>
      <c r="AR500" s="187" t="s">
        <v>86</v>
      </c>
      <c r="AT500" s="188" t="s">
        <v>80</v>
      </c>
      <c r="AU500" s="188" t="s">
        <v>86</v>
      </c>
      <c r="AY500" s="187" t="s">
        <v>145</v>
      </c>
      <c r="BK500" s="189">
        <f>SUM(BK501:BK503)</f>
        <v>0</v>
      </c>
    </row>
    <row r="501" spans="1:65" s="2" customFormat="1" ht="21.75" customHeight="1">
      <c r="A501" s="36"/>
      <c r="B501" s="37"/>
      <c r="C501" s="192" t="s">
        <v>630</v>
      </c>
      <c r="D501" s="192" t="s">
        <v>148</v>
      </c>
      <c r="E501" s="193" t="s">
        <v>149</v>
      </c>
      <c r="F501" s="194" t="s">
        <v>150</v>
      </c>
      <c r="G501" s="195" t="s">
        <v>151</v>
      </c>
      <c r="H501" s="196">
        <v>2.8</v>
      </c>
      <c r="I501" s="197"/>
      <c r="J501" s="198">
        <f>ROUND(I501*H501,2)</f>
        <v>0</v>
      </c>
      <c r="K501" s="194" t="s">
        <v>152</v>
      </c>
      <c r="L501" s="39"/>
      <c r="M501" s="199" t="s">
        <v>1</v>
      </c>
      <c r="N501" s="200" t="s">
        <v>46</v>
      </c>
      <c r="O501" s="73"/>
      <c r="P501" s="201">
        <f>O501*H501</f>
        <v>0</v>
      </c>
      <c r="Q501" s="201">
        <v>2.5999999999999998E-4</v>
      </c>
      <c r="R501" s="201">
        <f>Q501*H501</f>
        <v>7.2799999999999991E-4</v>
      </c>
      <c r="S501" s="201">
        <v>0</v>
      </c>
      <c r="T501" s="202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203" t="s">
        <v>250</v>
      </c>
      <c r="AT501" s="203" t="s">
        <v>148</v>
      </c>
      <c r="AU501" s="203" t="s">
        <v>97</v>
      </c>
      <c r="AY501" s="18" t="s">
        <v>145</v>
      </c>
      <c r="BE501" s="109">
        <f>IF(N501="základní",J501,0)</f>
        <v>0</v>
      </c>
      <c r="BF501" s="109">
        <f>IF(N501="snížená",J501,0)</f>
        <v>0</v>
      </c>
      <c r="BG501" s="109">
        <f>IF(N501="zákl. přenesená",J501,0)</f>
        <v>0</v>
      </c>
      <c r="BH501" s="109">
        <f>IF(N501="sníž. přenesená",J501,0)</f>
        <v>0</v>
      </c>
      <c r="BI501" s="109">
        <f>IF(N501="nulová",J501,0)</f>
        <v>0</v>
      </c>
      <c r="BJ501" s="18" t="s">
        <v>86</v>
      </c>
      <c r="BK501" s="109">
        <f>ROUND(I501*H501,2)</f>
        <v>0</v>
      </c>
      <c r="BL501" s="18" t="s">
        <v>250</v>
      </c>
      <c r="BM501" s="203" t="s">
        <v>631</v>
      </c>
    </row>
    <row r="502" spans="1:65" s="2" customFormat="1" ht="24">
      <c r="A502" s="36"/>
      <c r="B502" s="37"/>
      <c r="C502" s="192" t="s">
        <v>632</v>
      </c>
      <c r="D502" s="192" t="s">
        <v>148</v>
      </c>
      <c r="E502" s="193" t="s">
        <v>155</v>
      </c>
      <c r="F502" s="194" t="s">
        <v>156</v>
      </c>
      <c r="G502" s="195" t="s">
        <v>151</v>
      </c>
      <c r="H502" s="196">
        <v>2.8</v>
      </c>
      <c r="I502" s="197"/>
      <c r="J502" s="198">
        <f>ROUND(I502*H502,2)</f>
        <v>0</v>
      </c>
      <c r="K502" s="194" t="s">
        <v>152</v>
      </c>
      <c r="L502" s="39"/>
      <c r="M502" s="199" t="s">
        <v>1</v>
      </c>
      <c r="N502" s="200" t="s">
        <v>46</v>
      </c>
      <c r="O502" s="73"/>
      <c r="P502" s="201">
        <f>O502*H502</f>
        <v>0</v>
      </c>
      <c r="Q502" s="201">
        <v>4.3800000000000002E-3</v>
      </c>
      <c r="R502" s="201">
        <f>Q502*H502</f>
        <v>1.2264000000000001E-2</v>
      </c>
      <c r="S502" s="201">
        <v>0</v>
      </c>
      <c r="T502" s="202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03" t="s">
        <v>250</v>
      </c>
      <c r="AT502" s="203" t="s">
        <v>148</v>
      </c>
      <c r="AU502" s="203" t="s">
        <v>97</v>
      </c>
      <c r="AY502" s="18" t="s">
        <v>145</v>
      </c>
      <c r="BE502" s="109">
        <f>IF(N502="základní",J502,0)</f>
        <v>0</v>
      </c>
      <c r="BF502" s="109">
        <f>IF(N502="snížená",J502,0)</f>
        <v>0</v>
      </c>
      <c r="BG502" s="109">
        <f>IF(N502="zákl. přenesená",J502,0)</f>
        <v>0</v>
      </c>
      <c r="BH502" s="109">
        <f>IF(N502="sníž. přenesená",J502,0)</f>
        <v>0</v>
      </c>
      <c r="BI502" s="109">
        <f>IF(N502="nulová",J502,0)</f>
        <v>0</v>
      </c>
      <c r="BJ502" s="18" t="s">
        <v>86</v>
      </c>
      <c r="BK502" s="109">
        <f>ROUND(I502*H502,2)</f>
        <v>0</v>
      </c>
      <c r="BL502" s="18" t="s">
        <v>250</v>
      </c>
      <c r="BM502" s="203" t="s">
        <v>633</v>
      </c>
    </row>
    <row r="503" spans="1:65" s="2" customFormat="1" ht="21.75" customHeight="1">
      <c r="A503" s="36"/>
      <c r="B503" s="37"/>
      <c r="C503" s="192" t="s">
        <v>634</v>
      </c>
      <c r="D503" s="192" t="s">
        <v>148</v>
      </c>
      <c r="E503" s="193" t="s">
        <v>159</v>
      </c>
      <c r="F503" s="194" t="s">
        <v>160</v>
      </c>
      <c r="G503" s="195" t="s">
        <v>161</v>
      </c>
      <c r="H503" s="196">
        <v>3</v>
      </c>
      <c r="I503" s="197"/>
      <c r="J503" s="198">
        <f>ROUND(I503*H503,2)</f>
        <v>0</v>
      </c>
      <c r="K503" s="194" t="s">
        <v>152</v>
      </c>
      <c r="L503" s="39"/>
      <c r="M503" s="199" t="s">
        <v>1</v>
      </c>
      <c r="N503" s="200" t="s">
        <v>46</v>
      </c>
      <c r="O503" s="73"/>
      <c r="P503" s="201">
        <f>O503*H503</f>
        <v>0</v>
      </c>
      <c r="Q503" s="201">
        <v>4.1500000000000002E-2</v>
      </c>
      <c r="R503" s="201">
        <f>Q503*H503</f>
        <v>0.1245</v>
      </c>
      <c r="S503" s="201">
        <v>0</v>
      </c>
      <c r="T503" s="202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203" t="s">
        <v>250</v>
      </c>
      <c r="AT503" s="203" t="s">
        <v>148</v>
      </c>
      <c r="AU503" s="203" t="s">
        <v>97</v>
      </c>
      <c r="AY503" s="18" t="s">
        <v>145</v>
      </c>
      <c r="BE503" s="109">
        <f>IF(N503="základní",J503,0)</f>
        <v>0</v>
      </c>
      <c r="BF503" s="109">
        <f>IF(N503="snížená",J503,0)</f>
        <v>0</v>
      </c>
      <c r="BG503" s="109">
        <f>IF(N503="zákl. přenesená",J503,0)</f>
        <v>0</v>
      </c>
      <c r="BH503" s="109">
        <f>IF(N503="sníž. přenesená",J503,0)</f>
        <v>0</v>
      </c>
      <c r="BI503" s="109">
        <f>IF(N503="nulová",J503,0)</f>
        <v>0</v>
      </c>
      <c r="BJ503" s="18" t="s">
        <v>86</v>
      </c>
      <c r="BK503" s="109">
        <f>ROUND(I503*H503,2)</f>
        <v>0</v>
      </c>
      <c r="BL503" s="18" t="s">
        <v>250</v>
      </c>
      <c r="BM503" s="203" t="s">
        <v>635</v>
      </c>
    </row>
    <row r="504" spans="1:65" s="12" customFormat="1" ht="22.9" customHeight="1">
      <c r="B504" s="176"/>
      <c r="C504" s="177"/>
      <c r="D504" s="178" t="s">
        <v>80</v>
      </c>
      <c r="E504" s="190" t="s">
        <v>163</v>
      </c>
      <c r="F504" s="190" t="s">
        <v>164</v>
      </c>
      <c r="G504" s="177"/>
      <c r="H504" s="177"/>
      <c r="I504" s="180"/>
      <c r="J504" s="191">
        <f>BK504</f>
        <v>0</v>
      </c>
      <c r="K504" s="177"/>
      <c r="L504" s="182"/>
      <c r="M504" s="183"/>
      <c r="N504" s="184"/>
      <c r="O504" s="184"/>
      <c r="P504" s="185">
        <f>P505</f>
        <v>0</v>
      </c>
      <c r="Q504" s="184"/>
      <c r="R504" s="185">
        <f>R505</f>
        <v>0</v>
      </c>
      <c r="S504" s="184"/>
      <c r="T504" s="186">
        <f>T505</f>
        <v>0</v>
      </c>
      <c r="AR504" s="187" t="s">
        <v>86</v>
      </c>
      <c r="AT504" s="188" t="s">
        <v>80</v>
      </c>
      <c r="AU504" s="188" t="s">
        <v>86</v>
      </c>
      <c r="AY504" s="187" t="s">
        <v>145</v>
      </c>
      <c r="BK504" s="189">
        <f>BK505</f>
        <v>0</v>
      </c>
    </row>
    <row r="505" spans="1:65" s="2" customFormat="1" ht="16.5" customHeight="1">
      <c r="A505" s="36"/>
      <c r="B505" s="37"/>
      <c r="C505" s="192" t="s">
        <v>636</v>
      </c>
      <c r="D505" s="192" t="s">
        <v>148</v>
      </c>
      <c r="E505" s="193" t="s">
        <v>165</v>
      </c>
      <c r="F505" s="194" t="s">
        <v>166</v>
      </c>
      <c r="G505" s="195" t="s">
        <v>151</v>
      </c>
      <c r="H505" s="196">
        <v>2.8</v>
      </c>
      <c r="I505" s="197"/>
      <c r="J505" s="198">
        <f>ROUND(I505*H505,2)</f>
        <v>0</v>
      </c>
      <c r="K505" s="194" t="s">
        <v>1</v>
      </c>
      <c r="L505" s="39"/>
      <c r="M505" s="199" t="s">
        <v>1</v>
      </c>
      <c r="N505" s="200" t="s">
        <v>46</v>
      </c>
      <c r="O505" s="73"/>
      <c r="P505" s="201">
        <f>O505*H505</f>
        <v>0</v>
      </c>
      <c r="Q505" s="201">
        <v>0</v>
      </c>
      <c r="R505" s="201">
        <f>Q505*H505</f>
        <v>0</v>
      </c>
      <c r="S505" s="201">
        <v>0</v>
      </c>
      <c r="T505" s="202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03" t="s">
        <v>250</v>
      </c>
      <c r="AT505" s="203" t="s">
        <v>148</v>
      </c>
      <c r="AU505" s="203" t="s">
        <v>97</v>
      </c>
      <c r="AY505" s="18" t="s">
        <v>145</v>
      </c>
      <c r="BE505" s="109">
        <f>IF(N505="základní",J505,0)</f>
        <v>0</v>
      </c>
      <c r="BF505" s="109">
        <f>IF(N505="snížená",J505,0)</f>
        <v>0</v>
      </c>
      <c r="BG505" s="109">
        <f>IF(N505="zákl. přenesená",J505,0)</f>
        <v>0</v>
      </c>
      <c r="BH505" s="109">
        <f>IF(N505="sníž. přenesená",J505,0)</f>
        <v>0</v>
      </c>
      <c r="BI505" s="109">
        <f>IF(N505="nulová",J505,0)</f>
        <v>0</v>
      </c>
      <c r="BJ505" s="18" t="s">
        <v>86</v>
      </c>
      <c r="BK505" s="109">
        <f>ROUND(I505*H505,2)</f>
        <v>0</v>
      </c>
      <c r="BL505" s="18" t="s">
        <v>250</v>
      </c>
      <c r="BM505" s="203" t="s">
        <v>637</v>
      </c>
    </row>
    <row r="506" spans="1:65" s="12" customFormat="1" ht="22.9" customHeight="1">
      <c r="B506" s="176"/>
      <c r="C506" s="177"/>
      <c r="D506" s="178" t="s">
        <v>80</v>
      </c>
      <c r="E506" s="190" t="s">
        <v>175</v>
      </c>
      <c r="F506" s="190" t="s">
        <v>176</v>
      </c>
      <c r="G506" s="177"/>
      <c r="H506" s="177"/>
      <c r="I506" s="180"/>
      <c r="J506" s="191">
        <f>BK506</f>
        <v>0</v>
      </c>
      <c r="K506" s="177"/>
      <c r="L506" s="182"/>
      <c r="M506" s="183"/>
      <c r="N506" s="184"/>
      <c r="O506" s="184"/>
      <c r="P506" s="185">
        <f>SUM(P507:P512)</f>
        <v>0</v>
      </c>
      <c r="Q506" s="184"/>
      <c r="R506" s="185">
        <f>SUM(R507:R512)</f>
        <v>0</v>
      </c>
      <c r="S506" s="184"/>
      <c r="T506" s="186">
        <f>SUM(T507:T512)</f>
        <v>0.22819999999999999</v>
      </c>
      <c r="AR506" s="187" t="s">
        <v>86</v>
      </c>
      <c r="AT506" s="188" t="s">
        <v>80</v>
      </c>
      <c r="AU506" s="188" t="s">
        <v>86</v>
      </c>
      <c r="AY506" s="187" t="s">
        <v>145</v>
      </c>
      <c r="BK506" s="189">
        <f>SUM(BK507:BK512)</f>
        <v>0</v>
      </c>
    </row>
    <row r="507" spans="1:65" s="2" customFormat="1" ht="24">
      <c r="A507" s="36"/>
      <c r="B507" s="37"/>
      <c r="C507" s="192" t="s">
        <v>638</v>
      </c>
      <c r="D507" s="192" t="s">
        <v>148</v>
      </c>
      <c r="E507" s="193" t="s">
        <v>177</v>
      </c>
      <c r="F507" s="194" t="s">
        <v>178</v>
      </c>
      <c r="G507" s="195" t="s">
        <v>173</v>
      </c>
      <c r="H507" s="196">
        <v>0.22800000000000001</v>
      </c>
      <c r="I507" s="197"/>
      <c r="J507" s="198">
        <f>ROUND(I507*H507,2)</f>
        <v>0</v>
      </c>
      <c r="K507" s="194" t="s">
        <v>152</v>
      </c>
      <c r="L507" s="39"/>
      <c r="M507" s="199" t="s">
        <v>1</v>
      </c>
      <c r="N507" s="200" t="s">
        <v>46</v>
      </c>
      <c r="O507" s="73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203" t="s">
        <v>250</v>
      </c>
      <c r="AT507" s="203" t="s">
        <v>148</v>
      </c>
      <c r="AU507" s="203" t="s">
        <v>97</v>
      </c>
      <c r="AY507" s="18" t="s">
        <v>145</v>
      </c>
      <c r="BE507" s="109">
        <f>IF(N507="základní",J507,0)</f>
        <v>0</v>
      </c>
      <c r="BF507" s="109">
        <f>IF(N507="snížená",J507,0)</f>
        <v>0</v>
      </c>
      <c r="BG507" s="109">
        <f>IF(N507="zákl. přenesená",J507,0)</f>
        <v>0</v>
      </c>
      <c r="BH507" s="109">
        <f>IF(N507="sníž. přenesená",J507,0)</f>
        <v>0</v>
      </c>
      <c r="BI507" s="109">
        <f>IF(N507="nulová",J507,0)</f>
        <v>0</v>
      </c>
      <c r="BJ507" s="18" t="s">
        <v>86</v>
      </c>
      <c r="BK507" s="109">
        <f>ROUND(I507*H507,2)</f>
        <v>0</v>
      </c>
      <c r="BL507" s="18" t="s">
        <v>250</v>
      </c>
      <c r="BM507" s="203" t="s">
        <v>639</v>
      </c>
    </row>
    <row r="508" spans="1:65" s="2" customFormat="1" ht="21.75" customHeight="1">
      <c r="A508" s="36"/>
      <c r="B508" s="37"/>
      <c r="C508" s="192" t="s">
        <v>640</v>
      </c>
      <c r="D508" s="192" t="s">
        <v>148</v>
      </c>
      <c r="E508" s="193" t="s">
        <v>181</v>
      </c>
      <c r="F508" s="194" t="s">
        <v>182</v>
      </c>
      <c r="G508" s="195" t="s">
        <v>173</v>
      </c>
      <c r="H508" s="196">
        <v>0.22800000000000001</v>
      </c>
      <c r="I508" s="197"/>
      <c r="J508" s="198">
        <f>ROUND(I508*H508,2)</f>
        <v>0</v>
      </c>
      <c r="K508" s="194" t="s">
        <v>152</v>
      </c>
      <c r="L508" s="39"/>
      <c r="M508" s="199" t="s">
        <v>1</v>
      </c>
      <c r="N508" s="200" t="s">
        <v>46</v>
      </c>
      <c r="O508" s="73"/>
      <c r="P508" s="201">
        <f>O508*H508</f>
        <v>0</v>
      </c>
      <c r="Q508" s="201">
        <v>0</v>
      </c>
      <c r="R508" s="201">
        <f>Q508*H508</f>
        <v>0</v>
      </c>
      <c r="S508" s="201">
        <v>0</v>
      </c>
      <c r="T508" s="202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203" t="s">
        <v>250</v>
      </c>
      <c r="AT508" s="203" t="s">
        <v>148</v>
      </c>
      <c r="AU508" s="203" t="s">
        <v>97</v>
      </c>
      <c r="AY508" s="18" t="s">
        <v>145</v>
      </c>
      <c r="BE508" s="109">
        <f>IF(N508="základní",J508,0)</f>
        <v>0</v>
      </c>
      <c r="BF508" s="109">
        <f>IF(N508="snížená",J508,0)</f>
        <v>0</v>
      </c>
      <c r="BG508" s="109">
        <f>IF(N508="zákl. přenesená",J508,0)</f>
        <v>0</v>
      </c>
      <c r="BH508" s="109">
        <f>IF(N508="sníž. přenesená",J508,0)</f>
        <v>0</v>
      </c>
      <c r="BI508" s="109">
        <f>IF(N508="nulová",J508,0)</f>
        <v>0</v>
      </c>
      <c r="BJ508" s="18" t="s">
        <v>86</v>
      </c>
      <c r="BK508" s="109">
        <f>ROUND(I508*H508,2)</f>
        <v>0</v>
      </c>
      <c r="BL508" s="18" t="s">
        <v>250</v>
      </c>
      <c r="BM508" s="203" t="s">
        <v>641</v>
      </c>
    </row>
    <row r="509" spans="1:65" s="2" customFormat="1" ht="21.75" customHeight="1">
      <c r="A509" s="36"/>
      <c r="B509" s="37"/>
      <c r="C509" s="192" t="s">
        <v>642</v>
      </c>
      <c r="D509" s="192" t="s">
        <v>148</v>
      </c>
      <c r="E509" s="193" t="s">
        <v>185</v>
      </c>
      <c r="F509" s="194" t="s">
        <v>186</v>
      </c>
      <c r="G509" s="195" t="s">
        <v>173</v>
      </c>
      <c r="H509" s="196">
        <v>4.3319999999999999</v>
      </c>
      <c r="I509" s="197"/>
      <c r="J509" s="198">
        <f>ROUND(I509*H509,2)</f>
        <v>0</v>
      </c>
      <c r="K509" s="194" t="s">
        <v>152</v>
      </c>
      <c r="L509" s="39"/>
      <c r="M509" s="199" t="s">
        <v>1</v>
      </c>
      <c r="N509" s="200" t="s">
        <v>46</v>
      </c>
      <c r="O509" s="73"/>
      <c r="P509" s="201">
        <f>O509*H509</f>
        <v>0</v>
      </c>
      <c r="Q509" s="201">
        <v>0</v>
      </c>
      <c r="R509" s="201">
        <f>Q509*H509</f>
        <v>0</v>
      </c>
      <c r="S509" s="201">
        <v>0</v>
      </c>
      <c r="T509" s="202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03" t="s">
        <v>250</v>
      </c>
      <c r="AT509" s="203" t="s">
        <v>148</v>
      </c>
      <c r="AU509" s="203" t="s">
        <v>97</v>
      </c>
      <c r="AY509" s="18" t="s">
        <v>145</v>
      </c>
      <c r="BE509" s="109">
        <f>IF(N509="základní",J509,0)</f>
        <v>0</v>
      </c>
      <c r="BF509" s="109">
        <f>IF(N509="snížená",J509,0)</f>
        <v>0</v>
      </c>
      <c r="BG509" s="109">
        <f>IF(N509="zákl. přenesená",J509,0)</f>
        <v>0</v>
      </c>
      <c r="BH509" s="109">
        <f>IF(N509="sníž. přenesená",J509,0)</f>
        <v>0</v>
      </c>
      <c r="BI509" s="109">
        <f>IF(N509="nulová",J509,0)</f>
        <v>0</v>
      </c>
      <c r="BJ509" s="18" t="s">
        <v>86</v>
      </c>
      <c r="BK509" s="109">
        <f>ROUND(I509*H509,2)</f>
        <v>0</v>
      </c>
      <c r="BL509" s="18" t="s">
        <v>250</v>
      </c>
      <c r="BM509" s="203" t="s">
        <v>643</v>
      </c>
    </row>
    <row r="510" spans="1:65" s="13" customFormat="1" ht="11.25">
      <c r="B510" s="204"/>
      <c r="C510" s="205"/>
      <c r="D510" s="206" t="s">
        <v>188</v>
      </c>
      <c r="E510" s="205"/>
      <c r="F510" s="207" t="s">
        <v>644</v>
      </c>
      <c r="G510" s="205"/>
      <c r="H510" s="208">
        <v>4.3319999999999999</v>
      </c>
      <c r="I510" s="209"/>
      <c r="J510" s="205"/>
      <c r="K510" s="205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188</v>
      </c>
      <c r="AU510" s="214" t="s">
        <v>97</v>
      </c>
      <c r="AV510" s="13" t="s">
        <v>97</v>
      </c>
      <c r="AW510" s="13" t="s">
        <v>4</v>
      </c>
      <c r="AX510" s="13" t="s">
        <v>86</v>
      </c>
      <c r="AY510" s="214" t="s">
        <v>145</v>
      </c>
    </row>
    <row r="511" spans="1:65" s="2" customFormat="1" ht="24">
      <c r="A511" s="36"/>
      <c r="B511" s="37"/>
      <c r="C511" s="192" t="s">
        <v>645</v>
      </c>
      <c r="D511" s="192" t="s">
        <v>148</v>
      </c>
      <c r="E511" s="193" t="s">
        <v>190</v>
      </c>
      <c r="F511" s="194" t="s">
        <v>191</v>
      </c>
      <c r="G511" s="195" t="s">
        <v>173</v>
      </c>
      <c r="H511" s="196">
        <v>0.22800000000000001</v>
      </c>
      <c r="I511" s="197"/>
      <c r="J511" s="198">
        <f>ROUND(I511*H511,2)</f>
        <v>0</v>
      </c>
      <c r="K511" s="194" t="s">
        <v>152</v>
      </c>
      <c r="L511" s="39"/>
      <c r="M511" s="199" t="s">
        <v>1</v>
      </c>
      <c r="N511" s="200" t="s">
        <v>46</v>
      </c>
      <c r="O511" s="73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203" t="s">
        <v>250</v>
      </c>
      <c r="AT511" s="203" t="s">
        <v>148</v>
      </c>
      <c r="AU511" s="203" t="s">
        <v>97</v>
      </c>
      <c r="AY511" s="18" t="s">
        <v>145</v>
      </c>
      <c r="BE511" s="109">
        <f>IF(N511="základní",J511,0)</f>
        <v>0</v>
      </c>
      <c r="BF511" s="109">
        <f>IF(N511="snížená",J511,0)</f>
        <v>0</v>
      </c>
      <c r="BG511" s="109">
        <f>IF(N511="zákl. přenesená",J511,0)</f>
        <v>0</v>
      </c>
      <c r="BH511" s="109">
        <f>IF(N511="sníž. přenesená",J511,0)</f>
        <v>0</v>
      </c>
      <c r="BI511" s="109">
        <f>IF(N511="nulová",J511,0)</f>
        <v>0</v>
      </c>
      <c r="BJ511" s="18" t="s">
        <v>86</v>
      </c>
      <c r="BK511" s="109">
        <f>ROUND(I511*H511,2)</f>
        <v>0</v>
      </c>
      <c r="BL511" s="18" t="s">
        <v>250</v>
      </c>
      <c r="BM511" s="203" t="s">
        <v>646</v>
      </c>
    </row>
    <row r="512" spans="1:65" s="2" customFormat="1" ht="16.5" customHeight="1">
      <c r="A512" s="36"/>
      <c r="B512" s="37"/>
      <c r="C512" s="192" t="s">
        <v>647</v>
      </c>
      <c r="D512" s="192" t="s">
        <v>148</v>
      </c>
      <c r="E512" s="193" t="s">
        <v>209</v>
      </c>
      <c r="F512" s="194" t="s">
        <v>210</v>
      </c>
      <c r="G512" s="195" t="s">
        <v>151</v>
      </c>
      <c r="H512" s="196">
        <v>2.8</v>
      </c>
      <c r="I512" s="197"/>
      <c r="J512" s="198">
        <f>ROUND(I512*H512,2)</f>
        <v>0</v>
      </c>
      <c r="K512" s="194" t="s">
        <v>152</v>
      </c>
      <c r="L512" s="39"/>
      <c r="M512" s="199" t="s">
        <v>1</v>
      </c>
      <c r="N512" s="200" t="s">
        <v>46</v>
      </c>
      <c r="O512" s="73"/>
      <c r="P512" s="201">
        <f>O512*H512</f>
        <v>0</v>
      </c>
      <c r="Q512" s="201">
        <v>0</v>
      </c>
      <c r="R512" s="201">
        <f>Q512*H512</f>
        <v>0</v>
      </c>
      <c r="S512" s="201">
        <v>8.1500000000000003E-2</v>
      </c>
      <c r="T512" s="202">
        <f>S512*H512</f>
        <v>0.22819999999999999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203" t="s">
        <v>250</v>
      </c>
      <c r="AT512" s="203" t="s">
        <v>148</v>
      </c>
      <c r="AU512" s="203" t="s">
        <v>97</v>
      </c>
      <c r="AY512" s="18" t="s">
        <v>145</v>
      </c>
      <c r="BE512" s="109">
        <f>IF(N512="základní",J512,0)</f>
        <v>0</v>
      </c>
      <c r="BF512" s="109">
        <f>IF(N512="snížená",J512,0)</f>
        <v>0</v>
      </c>
      <c r="BG512" s="109">
        <f>IF(N512="zákl. přenesená",J512,0)</f>
        <v>0</v>
      </c>
      <c r="BH512" s="109">
        <f>IF(N512="sníž. přenesená",J512,0)</f>
        <v>0</v>
      </c>
      <c r="BI512" s="109">
        <f>IF(N512="nulová",J512,0)</f>
        <v>0</v>
      </c>
      <c r="BJ512" s="18" t="s">
        <v>86</v>
      </c>
      <c r="BK512" s="109">
        <f>ROUND(I512*H512,2)</f>
        <v>0</v>
      </c>
      <c r="BL512" s="18" t="s">
        <v>250</v>
      </c>
      <c r="BM512" s="203" t="s">
        <v>648</v>
      </c>
    </row>
    <row r="513" spans="1:65" s="12" customFormat="1" ht="22.9" customHeight="1">
      <c r="B513" s="176"/>
      <c r="C513" s="177"/>
      <c r="D513" s="178" t="s">
        <v>80</v>
      </c>
      <c r="E513" s="190" t="s">
        <v>168</v>
      </c>
      <c r="F513" s="190" t="s">
        <v>169</v>
      </c>
      <c r="G513" s="177"/>
      <c r="H513" s="177"/>
      <c r="I513" s="180"/>
      <c r="J513" s="191">
        <f>BK513</f>
        <v>0</v>
      </c>
      <c r="K513" s="177"/>
      <c r="L513" s="182"/>
      <c r="M513" s="183"/>
      <c r="N513" s="184"/>
      <c r="O513" s="184"/>
      <c r="P513" s="185">
        <f>P514</f>
        <v>0</v>
      </c>
      <c r="Q513" s="184"/>
      <c r="R513" s="185">
        <f>R514</f>
        <v>0</v>
      </c>
      <c r="S513" s="184"/>
      <c r="T513" s="186">
        <f>T514</f>
        <v>0</v>
      </c>
      <c r="AR513" s="187" t="s">
        <v>86</v>
      </c>
      <c r="AT513" s="188" t="s">
        <v>80</v>
      </c>
      <c r="AU513" s="188" t="s">
        <v>86</v>
      </c>
      <c r="AY513" s="187" t="s">
        <v>145</v>
      </c>
      <c r="BK513" s="189">
        <f>BK514</f>
        <v>0</v>
      </c>
    </row>
    <row r="514" spans="1:65" s="2" customFormat="1" ht="33" customHeight="1">
      <c r="A514" s="36"/>
      <c r="B514" s="37"/>
      <c r="C514" s="192" t="s">
        <v>649</v>
      </c>
      <c r="D514" s="192" t="s">
        <v>148</v>
      </c>
      <c r="E514" s="193" t="s">
        <v>171</v>
      </c>
      <c r="F514" s="194" t="s">
        <v>172</v>
      </c>
      <c r="G514" s="195" t="s">
        <v>173</v>
      </c>
      <c r="H514" s="196">
        <v>0.13700000000000001</v>
      </c>
      <c r="I514" s="197"/>
      <c r="J514" s="198">
        <f>ROUND(I514*H514,2)</f>
        <v>0</v>
      </c>
      <c r="K514" s="194" t="s">
        <v>152</v>
      </c>
      <c r="L514" s="39"/>
      <c r="M514" s="199" t="s">
        <v>1</v>
      </c>
      <c r="N514" s="200" t="s">
        <v>46</v>
      </c>
      <c r="O514" s="73"/>
      <c r="P514" s="201">
        <f>O514*H514</f>
        <v>0</v>
      </c>
      <c r="Q514" s="201">
        <v>0</v>
      </c>
      <c r="R514" s="201">
        <f>Q514*H514</f>
        <v>0</v>
      </c>
      <c r="S514" s="201">
        <v>0</v>
      </c>
      <c r="T514" s="202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203" t="s">
        <v>250</v>
      </c>
      <c r="AT514" s="203" t="s">
        <v>148</v>
      </c>
      <c r="AU514" s="203" t="s">
        <v>97</v>
      </c>
      <c r="AY514" s="18" t="s">
        <v>145</v>
      </c>
      <c r="BE514" s="109">
        <f>IF(N514="základní",J514,0)</f>
        <v>0</v>
      </c>
      <c r="BF514" s="109">
        <f>IF(N514="snížená",J514,0)</f>
        <v>0</v>
      </c>
      <c r="BG514" s="109">
        <f>IF(N514="zákl. přenesená",J514,0)</f>
        <v>0</v>
      </c>
      <c r="BH514" s="109">
        <f>IF(N514="sníž. přenesená",J514,0)</f>
        <v>0</v>
      </c>
      <c r="BI514" s="109">
        <f>IF(N514="nulová",J514,0)</f>
        <v>0</v>
      </c>
      <c r="BJ514" s="18" t="s">
        <v>86</v>
      </c>
      <c r="BK514" s="109">
        <f>ROUND(I514*H514,2)</f>
        <v>0</v>
      </c>
      <c r="BL514" s="18" t="s">
        <v>250</v>
      </c>
      <c r="BM514" s="203" t="s">
        <v>650</v>
      </c>
    </row>
    <row r="515" spans="1:65" s="12" customFormat="1" ht="25.9" customHeight="1">
      <c r="B515" s="176"/>
      <c r="C515" s="177"/>
      <c r="D515" s="178" t="s">
        <v>80</v>
      </c>
      <c r="E515" s="179" t="s">
        <v>651</v>
      </c>
      <c r="F515" s="179" t="s">
        <v>651</v>
      </c>
      <c r="G515" s="177"/>
      <c r="H515" s="177"/>
      <c r="I515" s="180"/>
      <c r="J515" s="181">
        <f>BK515</f>
        <v>0</v>
      </c>
      <c r="K515" s="177"/>
      <c r="L515" s="182"/>
      <c r="M515" s="183"/>
      <c r="N515" s="184"/>
      <c r="O515" s="184"/>
      <c r="P515" s="185">
        <f>P516+P523+P534+P540+P542+P548+P587</f>
        <v>0</v>
      </c>
      <c r="Q515" s="184"/>
      <c r="R515" s="185">
        <f>R516+R523+R534+R540+R542+R548+R587</f>
        <v>3.9639884999999997</v>
      </c>
      <c r="S515" s="184"/>
      <c r="T515" s="186">
        <f>T516+T523+T534+T540+T542+T548+T587</f>
        <v>0.94268000000000007</v>
      </c>
      <c r="AR515" s="187" t="s">
        <v>153</v>
      </c>
      <c r="AT515" s="188" t="s">
        <v>80</v>
      </c>
      <c r="AU515" s="188" t="s">
        <v>81</v>
      </c>
      <c r="AY515" s="187" t="s">
        <v>145</v>
      </c>
      <c r="BK515" s="189">
        <f>BK516+BK523+BK534+BK540+BK542+BK548+BK587</f>
        <v>0</v>
      </c>
    </row>
    <row r="516" spans="1:65" s="12" customFormat="1" ht="22.9" customHeight="1">
      <c r="B516" s="176"/>
      <c r="C516" s="177"/>
      <c r="D516" s="178" t="s">
        <v>80</v>
      </c>
      <c r="E516" s="190" t="s">
        <v>146</v>
      </c>
      <c r="F516" s="190" t="s">
        <v>147</v>
      </c>
      <c r="G516" s="177"/>
      <c r="H516" s="177"/>
      <c r="I516" s="180"/>
      <c r="J516" s="191">
        <f>BK516</f>
        <v>0</v>
      </c>
      <c r="K516" s="177"/>
      <c r="L516" s="182"/>
      <c r="M516" s="183"/>
      <c r="N516" s="184"/>
      <c r="O516" s="184"/>
      <c r="P516" s="185">
        <f>SUM(P517:P522)</f>
        <v>0</v>
      </c>
      <c r="Q516" s="184"/>
      <c r="R516" s="185">
        <f>SUM(R517:R522)</f>
        <v>1.0282211999999999</v>
      </c>
      <c r="S516" s="184"/>
      <c r="T516" s="186">
        <f>SUM(T517:T522)</f>
        <v>0</v>
      </c>
      <c r="AR516" s="187" t="s">
        <v>86</v>
      </c>
      <c r="AT516" s="188" t="s">
        <v>80</v>
      </c>
      <c r="AU516" s="188" t="s">
        <v>86</v>
      </c>
      <c r="AY516" s="187" t="s">
        <v>145</v>
      </c>
      <c r="BK516" s="189">
        <f>SUM(BK517:BK522)</f>
        <v>0</v>
      </c>
    </row>
    <row r="517" spans="1:65" s="2" customFormat="1" ht="24">
      <c r="A517" s="36"/>
      <c r="B517" s="37"/>
      <c r="C517" s="192" t="s">
        <v>652</v>
      </c>
      <c r="D517" s="192" t="s">
        <v>148</v>
      </c>
      <c r="E517" s="193" t="s">
        <v>653</v>
      </c>
      <c r="F517" s="194" t="s">
        <v>654</v>
      </c>
      <c r="G517" s="195" t="s">
        <v>151</v>
      </c>
      <c r="H517" s="196">
        <v>19.02</v>
      </c>
      <c r="I517" s="197"/>
      <c r="J517" s="198">
        <f>ROUND(I517*H517,2)</f>
        <v>0</v>
      </c>
      <c r="K517" s="194" t="s">
        <v>152</v>
      </c>
      <c r="L517" s="39"/>
      <c r="M517" s="199" t="s">
        <v>1</v>
      </c>
      <c r="N517" s="200" t="s">
        <v>46</v>
      </c>
      <c r="O517" s="73"/>
      <c r="P517" s="201">
        <f>O517*H517</f>
        <v>0</v>
      </c>
      <c r="Q517" s="201">
        <v>2.0480000000000002E-2</v>
      </c>
      <c r="R517" s="201">
        <f>Q517*H517</f>
        <v>0.38952960000000003</v>
      </c>
      <c r="S517" s="201">
        <v>0</v>
      </c>
      <c r="T517" s="202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03" t="s">
        <v>153</v>
      </c>
      <c r="AT517" s="203" t="s">
        <v>148</v>
      </c>
      <c r="AU517" s="203" t="s">
        <v>97</v>
      </c>
      <c r="AY517" s="18" t="s">
        <v>145</v>
      </c>
      <c r="BE517" s="109">
        <f>IF(N517="základní",J517,0)</f>
        <v>0</v>
      </c>
      <c r="BF517" s="109">
        <f>IF(N517="snížená",J517,0)</f>
        <v>0</v>
      </c>
      <c r="BG517" s="109">
        <f>IF(N517="zákl. přenesená",J517,0)</f>
        <v>0</v>
      </c>
      <c r="BH517" s="109">
        <f>IF(N517="sníž. přenesená",J517,0)</f>
        <v>0</v>
      </c>
      <c r="BI517" s="109">
        <f>IF(N517="nulová",J517,0)</f>
        <v>0</v>
      </c>
      <c r="BJ517" s="18" t="s">
        <v>86</v>
      </c>
      <c r="BK517" s="109">
        <f>ROUND(I517*H517,2)</f>
        <v>0</v>
      </c>
      <c r="BL517" s="18" t="s">
        <v>153</v>
      </c>
      <c r="BM517" s="203" t="s">
        <v>655</v>
      </c>
    </row>
    <row r="518" spans="1:65" s="14" customFormat="1" ht="11.25">
      <c r="B518" s="226"/>
      <c r="C518" s="227"/>
      <c r="D518" s="206" t="s">
        <v>188</v>
      </c>
      <c r="E518" s="228" t="s">
        <v>1</v>
      </c>
      <c r="F518" s="229" t="s">
        <v>656</v>
      </c>
      <c r="G518" s="227"/>
      <c r="H518" s="228" t="s">
        <v>1</v>
      </c>
      <c r="I518" s="230"/>
      <c r="J518" s="227"/>
      <c r="K518" s="227"/>
      <c r="L518" s="231"/>
      <c r="M518" s="232"/>
      <c r="N518" s="233"/>
      <c r="O518" s="233"/>
      <c r="P518" s="233"/>
      <c r="Q518" s="233"/>
      <c r="R518" s="233"/>
      <c r="S518" s="233"/>
      <c r="T518" s="234"/>
      <c r="AT518" s="235" t="s">
        <v>188</v>
      </c>
      <c r="AU518" s="235" t="s">
        <v>97</v>
      </c>
      <c r="AV518" s="14" t="s">
        <v>86</v>
      </c>
      <c r="AW518" s="14" t="s">
        <v>33</v>
      </c>
      <c r="AX518" s="14" t="s">
        <v>81</v>
      </c>
      <c r="AY518" s="235" t="s">
        <v>145</v>
      </c>
    </row>
    <row r="519" spans="1:65" s="13" customFormat="1" ht="11.25">
      <c r="B519" s="204"/>
      <c r="C519" s="205"/>
      <c r="D519" s="206" t="s">
        <v>188</v>
      </c>
      <c r="E519" s="225" t="s">
        <v>1</v>
      </c>
      <c r="F519" s="207" t="s">
        <v>657</v>
      </c>
      <c r="G519" s="205"/>
      <c r="H519" s="208">
        <v>19.02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188</v>
      </c>
      <c r="AU519" s="214" t="s">
        <v>97</v>
      </c>
      <c r="AV519" s="13" t="s">
        <v>97</v>
      </c>
      <c r="AW519" s="13" t="s">
        <v>33</v>
      </c>
      <c r="AX519" s="13" t="s">
        <v>86</v>
      </c>
      <c r="AY519" s="214" t="s">
        <v>145</v>
      </c>
    </row>
    <row r="520" spans="1:65" s="2" customFormat="1" ht="16.5" customHeight="1">
      <c r="A520" s="36"/>
      <c r="B520" s="37"/>
      <c r="C520" s="192" t="s">
        <v>658</v>
      </c>
      <c r="D520" s="192" t="s">
        <v>148</v>
      </c>
      <c r="E520" s="193" t="s">
        <v>538</v>
      </c>
      <c r="F520" s="194" t="s">
        <v>539</v>
      </c>
      <c r="G520" s="195" t="s">
        <v>151</v>
      </c>
      <c r="H520" s="196">
        <v>19.02</v>
      </c>
      <c r="I520" s="197"/>
      <c r="J520" s="198">
        <f>ROUND(I520*H520,2)</f>
        <v>0</v>
      </c>
      <c r="K520" s="194" t="s">
        <v>152</v>
      </c>
      <c r="L520" s="39"/>
      <c r="M520" s="199" t="s">
        <v>1</v>
      </c>
      <c r="N520" s="200" t="s">
        <v>46</v>
      </c>
      <c r="O520" s="73"/>
      <c r="P520" s="201">
        <f>O520*H520</f>
        <v>0</v>
      </c>
      <c r="Q520" s="201">
        <v>3.3579999999999999E-2</v>
      </c>
      <c r="R520" s="201">
        <f>Q520*H520</f>
        <v>0.63869159999999991</v>
      </c>
      <c r="S520" s="201">
        <v>0</v>
      </c>
      <c r="T520" s="202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203" t="s">
        <v>250</v>
      </c>
      <c r="AT520" s="203" t="s">
        <v>148</v>
      </c>
      <c r="AU520" s="203" t="s">
        <v>97</v>
      </c>
      <c r="AY520" s="18" t="s">
        <v>145</v>
      </c>
      <c r="BE520" s="109">
        <f>IF(N520="základní",J520,0)</f>
        <v>0</v>
      </c>
      <c r="BF520" s="109">
        <f>IF(N520="snížená",J520,0)</f>
        <v>0</v>
      </c>
      <c r="BG520" s="109">
        <f>IF(N520="zákl. přenesená",J520,0)</f>
        <v>0</v>
      </c>
      <c r="BH520" s="109">
        <f>IF(N520="sníž. přenesená",J520,0)</f>
        <v>0</v>
      </c>
      <c r="BI520" s="109">
        <f>IF(N520="nulová",J520,0)</f>
        <v>0</v>
      </c>
      <c r="BJ520" s="18" t="s">
        <v>86</v>
      </c>
      <c r="BK520" s="109">
        <f>ROUND(I520*H520,2)</f>
        <v>0</v>
      </c>
      <c r="BL520" s="18" t="s">
        <v>250</v>
      </c>
      <c r="BM520" s="203" t="s">
        <v>659</v>
      </c>
    </row>
    <row r="521" spans="1:65" s="14" customFormat="1" ht="11.25">
      <c r="B521" s="226"/>
      <c r="C521" s="227"/>
      <c r="D521" s="206" t="s">
        <v>188</v>
      </c>
      <c r="E521" s="228" t="s">
        <v>1</v>
      </c>
      <c r="F521" s="229" t="s">
        <v>660</v>
      </c>
      <c r="G521" s="227"/>
      <c r="H521" s="228" t="s">
        <v>1</v>
      </c>
      <c r="I521" s="230"/>
      <c r="J521" s="227"/>
      <c r="K521" s="227"/>
      <c r="L521" s="231"/>
      <c r="M521" s="232"/>
      <c r="N521" s="233"/>
      <c r="O521" s="233"/>
      <c r="P521" s="233"/>
      <c r="Q521" s="233"/>
      <c r="R521" s="233"/>
      <c r="S521" s="233"/>
      <c r="T521" s="234"/>
      <c r="AT521" s="235" t="s">
        <v>188</v>
      </c>
      <c r="AU521" s="235" t="s">
        <v>97</v>
      </c>
      <c r="AV521" s="14" t="s">
        <v>86</v>
      </c>
      <c r="AW521" s="14" t="s">
        <v>33</v>
      </c>
      <c r="AX521" s="14" t="s">
        <v>81</v>
      </c>
      <c r="AY521" s="235" t="s">
        <v>145</v>
      </c>
    </row>
    <row r="522" spans="1:65" s="13" customFormat="1" ht="11.25">
      <c r="B522" s="204"/>
      <c r="C522" s="205"/>
      <c r="D522" s="206" t="s">
        <v>188</v>
      </c>
      <c r="E522" s="225" t="s">
        <v>1</v>
      </c>
      <c r="F522" s="207" t="s">
        <v>661</v>
      </c>
      <c r="G522" s="205"/>
      <c r="H522" s="208">
        <v>19.02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188</v>
      </c>
      <c r="AU522" s="214" t="s">
        <v>97</v>
      </c>
      <c r="AV522" s="13" t="s">
        <v>97</v>
      </c>
      <c r="AW522" s="13" t="s">
        <v>33</v>
      </c>
      <c r="AX522" s="13" t="s">
        <v>86</v>
      </c>
      <c r="AY522" s="214" t="s">
        <v>145</v>
      </c>
    </row>
    <row r="523" spans="1:65" s="12" customFormat="1" ht="22.9" customHeight="1">
      <c r="B523" s="176"/>
      <c r="C523" s="177"/>
      <c r="D523" s="178" t="s">
        <v>80</v>
      </c>
      <c r="E523" s="190" t="s">
        <v>163</v>
      </c>
      <c r="F523" s="190" t="s">
        <v>164</v>
      </c>
      <c r="G523" s="177"/>
      <c r="H523" s="177"/>
      <c r="I523" s="180"/>
      <c r="J523" s="191">
        <f>BK523</f>
        <v>0</v>
      </c>
      <c r="K523" s="177"/>
      <c r="L523" s="182"/>
      <c r="M523" s="183"/>
      <c r="N523" s="184"/>
      <c r="O523" s="184"/>
      <c r="P523" s="185">
        <f>SUM(P524:P533)</f>
        <v>0</v>
      </c>
      <c r="Q523" s="184"/>
      <c r="R523" s="185">
        <f>SUM(R524:R533)</f>
        <v>5.4139999999999994E-2</v>
      </c>
      <c r="S523" s="184"/>
      <c r="T523" s="186">
        <f>SUM(T524:T533)</f>
        <v>0</v>
      </c>
      <c r="AR523" s="187" t="s">
        <v>86</v>
      </c>
      <c r="AT523" s="188" t="s">
        <v>80</v>
      </c>
      <c r="AU523" s="188" t="s">
        <v>86</v>
      </c>
      <c r="AY523" s="187" t="s">
        <v>145</v>
      </c>
      <c r="BK523" s="189">
        <f>SUM(BK524:BK533)</f>
        <v>0</v>
      </c>
    </row>
    <row r="524" spans="1:65" s="2" customFormat="1" ht="24">
      <c r="A524" s="36"/>
      <c r="B524" s="37"/>
      <c r="C524" s="192" t="s">
        <v>662</v>
      </c>
      <c r="D524" s="192" t="s">
        <v>148</v>
      </c>
      <c r="E524" s="193" t="s">
        <v>663</v>
      </c>
      <c r="F524" s="194" t="s">
        <v>664</v>
      </c>
      <c r="G524" s="195" t="s">
        <v>151</v>
      </c>
      <c r="H524" s="196">
        <v>244.8</v>
      </c>
      <c r="I524" s="197"/>
      <c r="J524" s="198">
        <f>ROUND(I524*H524,2)</f>
        <v>0</v>
      </c>
      <c r="K524" s="194" t="s">
        <v>152</v>
      </c>
      <c r="L524" s="39"/>
      <c r="M524" s="199" t="s">
        <v>1</v>
      </c>
      <c r="N524" s="200" t="s">
        <v>46</v>
      </c>
      <c r="O524" s="73"/>
      <c r="P524" s="201">
        <f>O524*H524</f>
        <v>0</v>
      </c>
      <c r="Q524" s="201">
        <v>0</v>
      </c>
      <c r="R524" s="201">
        <f>Q524*H524</f>
        <v>0</v>
      </c>
      <c r="S524" s="201">
        <v>0</v>
      </c>
      <c r="T524" s="202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203" t="s">
        <v>250</v>
      </c>
      <c r="AT524" s="203" t="s">
        <v>148</v>
      </c>
      <c r="AU524" s="203" t="s">
        <v>97</v>
      </c>
      <c r="AY524" s="18" t="s">
        <v>145</v>
      </c>
      <c r="BE524" s="109">
        <f>IF(N524="základní",J524,0)</f>
        <v>0</v>
      </c>
      <c r="BF524" s="109">
        <f>IF(N524="snížená",J524,0)</f>
        <v>0</v>
      </c>
      <c r="BG524" s="109">
        <f>IF(N524="zákl. přenesená",J524,0)</f>
        <v>0</v>
      </c>
      <c r="BH524" s="109">
        <f>IF(N524="sníž. přenesená",J524,0)</f>
        <v>0</v>
      </c>
      <c r="BI524" s="109">
        <f>IF(N524="nulová",J524,0)</f>
        <v>0</v>
      </c>
      <c r="BJ524" s="18" t="s">
        <v>86</v>
      </c>
      <c r="BK524" s="109">
        <f>ROUND(I524*H524,2)</f>
        <v>0</v>
      </c>
      <c r="BL524" s="18" t="s">
        <v>250</v>
      </c>
      <c r="BM524" s="203" t="s">
        <v>665</v>
      </c>
    </row>
    <row r="525" spans="1:65" s="13" customFormat="1" ht="11.25">
      <c r="B525" s="204"/>
      <c r="C525" s="205"/>
      <c r="D525" s="206" t="s">
        <v>188</v>
      </c>
      <c r="E525" s="225" t="s">
        <v>1</v>
      </c>
      <c r="F525" s="207" t="s">
        <v>666</v>
      </c>
      <c r="G525" s="205"/>
      <c r="H525" s="208">
        <v>244.8</v>
      </c>
      <c r="I525" s="209"/>
      <c r="J525" s="205"/>
      <c r="K525" s="205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188</v>
      </c>
      <c r="AU525" s="214" t="s">
        <v>97</v>
      </c>
      <c r="AV525" s="13" t="s">
        <v>97</v>
      </c>
      <c r="AW525" s="13" t="s">
        <v>33</v>
      </c>
      <c r="AX525" s="13" t="s">
        <v>86</v>
      </c>
      <c r="AY525" s="214" t="s">
        <v>145</v>
      </c>
    </row>
    <row r="526" spans="1:65" s="2" customFormat="1" ht="24">
      <c r="A526" s="36"/>
      <c r="B526" s="37"/>
      <c r="C526" s="192" t="s">
        <v>667</v>
      </c>
      <c r="D526" s="192" t="s">
        <v>148</v>
      </c>
      <c r="E526" s="193" t="s">
        <v>668</v>
      </c>
      <c r="F526" s="194" t="s">
        <v>669</v>
      </c>
      <c r="G526" s="195" t="s">
        <v>151</v>
      </c>
      <c r="H526" s="196">
        <v>7344</v>
      </c>
      <c r="I526" s="197"/>
      <c r="J526" s="198">
        <f>ROUND(I526*H526,2)</f>
        <v>0</v>
      </c>
      <c r="K526" s="194" t="s">
        <v>152</v>
      </c>
      <c r="L526" s="39"/>
      <c r="M526" s="199" t="s">
        <v>1</v>
      </c>
      <c r="N526" s="200" t="s">
        <v>46</v>
      </c>
      <c r="O526" s="73"/>
      <c r="P526" s="201">
        <f>O526*H526</f>
        <v>0</v>
      </c>
      <c r="Q526" s="201">
        <v>0</v>
      </c>
      <c r="R526" s="201">
        <f>Q526*H526</f>
        <v>0</v>
      </c>
      <c r="S526" s="201">
        <v>0</v>
      </c>
      <c r="T526" s="202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03" t="s">
        <v>250</v>
      </c>
      <c r="AT526" s="203" t="s">
        <v>148</v>
      </c>
      <c r="AU526" s="203" t="s">
        <v>97</v>
      </c>
      <c r="AY526" s="18" t="s">
        <v>145</v>
      </c>
      <c r="BE526" s="109">
        <f>IF(N526="základní",J526,0)</f>
        <v>0</v>
      </c>
      <c r="BF526" s="109">
        <f>IF(N526="snížená",J526,0)</f>
        <v>0</v>
      </c>
      <c r="BG526" s="109">
        <f>IF(N526="zákl. přenesená",J526,0)</f>
        <v>0</v>
      </c>
      <c r="BH526" s="109">
        <f>IF(N526="sníž. přenesená",J526,0)</f>
        <v>0</v>
      </c>
      <c r="BI526" s="109">
        <f>IF(N526="nulová",J526,0)</f>
        <v>0</v>
      </c>
      <c r="BJ526" s="18" t="s">
        <v>86</v>
      </c>
      <c r="BK526" s="109">
        <f>ROUND(I526*H526,2)</f>
        <v>0</v>
      </c>
      <c r="BL526" s="18" t="s">
        <v>250</v>
      </c>
      <c r="BM526" s="203" t="s">
        <v>670</v>
      </c>
    </row>
    <row r="527" spans="1:65" s="13" customFormat="1" ht="11.25">
      <c r="B527" s="204"/>
      <c r="C527" s="205"/>
      <c r="D527" s="206" t="s">
        <v>188</v>
      </c>
      <c r="E527" s="205"/>
      <c r="F527" s="207" t="s">
        <v>671</v>
      </c>
      <c r="G527" s="205"/>
      <c r="H527" s="208">
        <v>7344</v>
      </c>
      <c r="I527" s="209"/>
      <c r="J527" s="205"/>
      <c r="K527" s="205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188</v>
      </c>
      <c r="AU527" s="214" t="s">
        <v>97</v>
      </c>
      <c r="AV527" s="13" t="s">
        <v>97</v>
      </c>
      <c r="AW527" s="13" t="s">
        <v>4</v>
      </c>
      <c r="AX527" s="13" t="s">
        <v>86</v>
      </c>
      <c r="AY527" s="214" t="s">
        <v>145</v>
      </c>
    </row>
    <row r="528" spans="1:65" s="2" customFormat="1" ht="24">
      <c r="A528" s="36"/>
      <c r="B528" s="37"/>
      <c r="C528" s="192" t="s">
        <v>672</v>
      </c>
      <c r="D528" s="192" t="s">
        <v>148</v>
      </c>
      <c r="E528" s="193" t="s">
        <v>673</v>
      </c>
      <c r="F528" s="194" t="s">
        <v>674</v>
      </c>
      <c r="G528" s="195" t="s">
        <v>151</v>
      </c>
      <c r="H528" s="196">
        <v>244.8</v>
      </c>
      <c r="I528" s="197"/>
      <c r="J528" s="198">
        <f>ROUND(I528*H528,2)</f>
        <v>0</v>
      </c>
      <c r="K528" s="194" t="s">
        <v>152</v>
      </c>
      <c r="L528" s="39"/>
      <c r="M528" s="199" t="s">
        <v>1</v>
      </c>
      <c r="N528" s="200" t="s">
        <v>46</v>
      </c>
      <c r="O528" s="73"/>
      <c r="P528" s="201">
        <f>O528*H528</f>
        <v>0</v>
      </c>
      <c r="Q528" s="201">
        <v>0</v>
      </c>
      <c r="R528" s="201">
        <f>Q528*H528</f>
        <v>0</v>
      </c>
      <c r="S528" s="201">
        <v>0</v>
      </c>
      <c r="T528" s="202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203" t="s">
        <v>250</v>
      </c>
      <c r="AT528" s="203" t="s">
        <v>148</v>
      </c>
      <c r="AU528" s="203" t="s">
        <v>97</v>
      </c>
      <c r="AY528" s="18" t="s">
        <v>145</v>
      </c>
      <c r="BE528" s="109">
        <f>IF(N528="základní",J528,0)</f>
        <v>0</v>
      </c>
      <c r="BF528" s="109">
        <f>IF(N528="snížená",J528,0)</f>
        <v>0</v>
      </c>
      <c r="BG528" s="109">
        <f>IF(N528="zákl. přenesená",J528,0)</f>
        <v>0</v>
      </c>
      <c r="BH528" s="109">
        <f>IF(N528="sníž. přenesená",J528,0)</f>
        <v>0</v>
      </c>
      <c r="BI528" s="109">
        <f>IF(N528="nulová",J528,0)</f>
        <v>0</v>
      </c>
      <c r="BJ528" s="18" t="s">
        <v>86</v>
      </c>
      <c r="BK528" s="109">
        <f>ROUND(I528*H528,2)</f>
        <v>0</v>
      </c>
      <c r="BL528" s="18" t="s">
        <v>250</v>
      </c>
      <c r="BM528" s="203" t="s">
        <v>675</v>
      </c>
    </row>
    <row r="529" spans="1:65" s="2" customFormat="1" ht="24">
      <c r="A529" s="36"/>
      <c r="B529" s="37"/>
      <c r="C529" s="192" t="s">
        <v>676</v>
      </c>
      <c r="D529" s="192" t="s">
        <v>148</v>
      </c>
      <c r="E529" s="193" t="s">
        <v>677</v>
      </c>
      <c r="F529" s="194" t="s">
        <v>678</v>
      </c>
      <c r="G529" s="195" t="s">
        <v>151</v>
      </c>
      <c r="H529" s="196">
        <v>274</v>
      </c>
      <c r="I529" s="197"/>
      <c r="J529" s="198">
        <f>ROUND(I529*H529,2)</f>
        <v>0</v>
      </c>
      <c r="K529" s="194" t="s">
        <v>152</v>
      </c>
      <c r="L529" s="39"/>
      <c r="M529" s="199" t="s">
        <v>1</v>
      </c>
      <c r="N529" s="200" t="s">
        <v>46</v>
      </c>
      <c r="O529" s="73"/>
      <c r="P529" s="201">
        <f>O529*H529</f>
        <v>0</v>
      </c>
      <c r="Q529" s="201">
        <v>1.2999999999999999E-4</v>
      </c>
      <c r="R529" s="201">
        <f>Q529*H529</f>
        <v>3.5619999999999999E-2</v>
      </c>
      <c r="S529" s="201">
        <v>0</v>
      </c>
      <c r="T529" s="202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203" t="s">
        <v>250</v>
      </c>
      <c r="AT529" s="203" t="s">
        <v>148</v>
      </c>
      <c r="AU529" s="203" t="s">
        <v>97</v>
      </c>
      <c r="AY529" s="18" t="s">
        <v>145</v>
      </c>
      <c r="BE529" s="109">
        <f>IF(N529="základní",J529,0)</f>
        <v>0</v>
      </c>
      <c r="BF529" s="109">
        <f>IF(N529="snížená",J529,0)</f>
        <v>0</v>
      </c>
      <c r="BG529" s="109">
        <f>IF(N529="zákl. přenesená",J529,0)</f>
        <v>0</v>
      </c>
      <c r="BH529" s="109">
        <f>IF(N529="sníž. přenesená",J529,0)</f>
        <v>0</v>
      </c>
      <c r="BI529" s="109">
        <f>IF(N529="nulová",J529,0)</f>
        <v>0</v>
      </c>
      <c r="BJ529" s="18" t="s">
        <v>86</v>
      </c>
      <c r="BK529" s="109">
        <f>ROUND(I529*H529,2)</f>
        <v>0</v>
      </c>
      <c r="BL529" s="18" t="s">
        <v>250</v>
      </c>
      <c r="BM529" s="203" t="s">
        <v>679</v>
      </c>
    </row>
    <row r="530" spans="1:65" s="13" customFormat="1" ht="11.25">
      <c r="B530" s="204"/>
      <c r="C530" s="205"/>
      <c r="D530" s="206" t="s">
        <v>188</v>
      </c>
      <c r="E530" s="225" t="s">
        <v>1</v>
      </c>
      <c r="F530" s="207" t="s">
        <v>680</v>
      </c>
      <c r="G530" s="205"/>
      <c r="H530" s="208">
        <v>274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188</v>
      </c>
      <c r="AU530" s="214" t="s">
        <v>97</v>
      </c>
      <c r="AV530" s="13" t="s">
        <v>97</v>
      </c>
      <c r="AW530" s="13" t="s">
        <v>33</v>
      </c>
      <c r="AX530" s="13" t="s">
        <v>86</v>
      </c>
      <c r="AY530" s="214" t="s">
        <v>145</v>
      </c>
    </row>
    <row r="531" spans="1:65" s="2" customFormat="1" ht="24">
      <c r="A531" s="36"/>
      <c r="B531" s="37"/>
      <c r="C531" s="192" t="s">
        <v>681</v>
      </c>
      <c r="D531" s="192" t="s">
        <v>148</v>
      </c>
      <c r="E531" s="193" t="s">
        <v>682</v>
      </c>
      <c r="F531" s="194" t="s">
        <v>683</v>
      </c>
      <c r="G531" s="195" t="s">
        <v>151</v>
      </c>
      <c r="H531" s="196">
        <v>274</v>
      </c>
      <c r="I531" s="197"/>
      <c r="J531" s="198">
        <f>ROUND(I531*H531,2)</f>
        <v>0</v>
      </c>
      <c r="K531" s="194" t="s">
        <v>152</v>
      </c>
      <c r="L531" s="39"/>
      <c r="M531" s="199" t="s">
        <v>1</v>
      </c>
      <c r="N531" s="200" t="s">
        <v>46</v>
      </c>
      <c r="O531" s="73"/>
      <c r="P531" s="201">
        <f>O531*H531</f>
        <v>0</v>
      </c>
      <c r="Q531" s="201">
        <v>4.0000000000000003E-5</v>
      </c>
      <c r="R531" s="201">
        <f>Q531*H531</f>
        <v>1.0960000000000001E-2</v>
      </c>
      <c r="S531" s="201">
        <v>0</v>
      </c>
      <c r="T531" s="202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203" t="s">
        <v>250</v>
      </c>
      <c r="AT531" s="203" t="s">
        <v>148</v>
      </c>
      <c r="AU531" s="203" t="s">
        <v>97</v>
      </c>
      <c r="AY531" s="18" t="s">
        <v>145</v>
      </c>
      <c r="BE531" s="109">
        <f>IF(N531="základní",J531,0)</f>
        <v>0</v>
      </c>
      <c r="BF531" s="109">
        <f>IF(N531="snížená",J531,0)</f>
        <v>0</v>
      </c>
      <c r="BG531" s="109">
        <f>IF(N531="zákl. přenesená",J531,0)</f>
        <v>0</v>
      </c>
      <c r="BH531" s="109">
        <f>IF(N531="sníž. přenesená",J531,0)</f>
        <v>0</v>
      </c>
      <c r="BI531" s="109">
        <f>IF(N531="nulová",J531,0)</f>
        <v>0</v>
      </c>
      <c r="BJ531" s="18" t="s">
        <v>86</v>
      </c>
      <c r="BK531" s="109">
        <f>ROUND(I531*H531,2)</f>
        <v>0</v>
      </c>
      <c r="BL531" s="18" t="s">
        <v>250</v>
      </c>
      <c r="BM531" s="203" t="s">
        <v>684</v>
      </c>
    </row>
    <row r="532" spans="1:65" s="13" customFormat="1" ht="11.25">
      <c r="B532" s="204"/>
      <c r="C532" s="205"/>
      <c r="D532" s="206" t="s">
        <v>188</v>
      </c>
      <c r="E532" s="225" t="s">
        <v>1</v>
      </c>
      <c r="F532" s="207" t="s">
        <v>680</v>
      </c>
      <c r="G532" s="205"/>
      <c r="H532" s="208">
        <v>274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188</v>
      </c>
      <c r="AU532" s="214" t="s">
        <v>97</v>
      </c>
      <c r="AV532" s="13" t="s">
        <v>97</v>
      </c>
      <c r="AW532" s="13" t="s">
        <v>33</v>
      </c>
      <c r="AX532" s="13" t="s">
        <v>86</v>
      </c>
      <c r="AY532" s="214" t="s">
        <v>145</v>
      </c>
    </row>
    <row r="533" spans="1:65" s="2" customFormat="1" ht="24">
      <c r="A533" s="36"/>
      <c r="B533" s="37"/>
      <c r="C533" s="192" t="s">
        <v>685</v>
      </c>
      <c r="D533" s="192" t="s">
        <v>148</v>
      </c>
      <c r="E533" s="193" t="s">
        <v>686</v>
      </c>
      <c r="F533" s="194" t="s">
        <v>687</v>
      </c>
      <c r="G533" s="195" t="s">
        <v>151</v>
      </c>
      <c r="H533" s="196">
        <v>189</v>
      </c>
      <c r="I533" s="197"/>
      <c r="J533" s="198">
        <f>ROUND(I533*H533,2)</f>
        <v>0</v>
      </c>
      <c r="K533" s="194" t="s">
        <v>152</v>
      </c>
      <c r="L533" s="39"/>
      <c r="M533" s="199" t="s">
        <v>1</v>
      </c>
      <c r="N533" s="200" t="s">
        <v>46</v>
      </c>
      <c r="O533" s="73"/>
      <c r="P533" s="201">
        <f>O533*H533</f>
        <v>0</v>
      </c>
      <c r="Q533" s="201">
        <v>4.0000000000000003E-5</v>
      </c>
      <c r="R533" s="201">
        <f>Q533*H533</f>
        <v>7.5600000000000007E-3</v>
      </c>
      <c r="S533" s="201">
        <v>0</v>
      </c>
      <c r="T533" s="202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203" t="s">
        <v>153</v>
      </c>
      <c r="AT533" s="203" t="s">
        <v>148</v>
      </c>
      <c r="AU533" s="203" t="s">
        <v>97</v>
      </c>
      <c r="AY533" s="18" t="s">
        <v>145</v>
      </c>
      <c r="BE533" s="109">
        <f>IF(N533="základní",J533,0)</f>
        <v>0</v>
      </c>
      <c r="BF533" s="109">
        <f>IF(N533="snížená",J533,0)</f>
        <v>0</v>
      </c>
      <c r="BG533" s="109">
        <f>IF(N533="zákl. přenesená",J533,0)</f>
        <v>0</v>
      </c>
      <c r="BH533" s="109">
        <f>IF(N533="sníž. přenesená",J533,0)</f>
        <v>0</v>
      </c>
      <c r="BI533" s="109">
        <f>IF(N533="nulová",J533,0)</f>
        <v>0</v>
      </c>
      <c r="BJ533" s="18" t="s">
        <v>86</v>
      </c>
      <c r="BK533" s="109">
        <f>ROUND(I533*H533,2)</f>
        <v>0</v>
      </c>
      <c r="BL533" s="18" t="s">
        <v>153</v>
      </c>
      <c r="BM533" s="203" t="s">
        <v>688</v>
      </c>
    </row>
    <row r="534" spans="1:65" s="12" customFormat="1" ht="22.9" customHeight="1">
      <c r="B534" s="176"/>
      <c r="C534" s="177"/>
      <c r="D534" s="178" t="s">
        <v>80</v>
      </c>
      <c r="E534" s="190" t="s">
        <v>175</v>
      </c>
      <c r="F534" s="190" t="s">
        <v>176</v>
      </c>
      <c r="G534" s="177"/>
      <c r="H534" s="177"/>
      <c r="I534" s="180"/>
      <c r="J534" s="191">
        <f>BK534</f>
        <v>0</v>
      </c>
      <c r="K534" s="177"/>
      <c r="L534" s="182"/>
      <c r="M534" s="183"/>
      <c r="N534" s="184"/>
      <c r="O534" s="184"/>
      <c r="P534" s="185">
        <f>SUM(P535:P539)</f>
        <v>0</v>
      </c>
      <c r="Q534" s="184"/>
      <c r="R534" s="185">
        <f>SUM(R535:R539)</f>
        <v>0</v>
      </c>
      <c r="S534" s="184"/>
      <c r="T534" s="186">
        <f>SUM(T535:T539)</f>
        <v>0</v>
      </c>
      <c r="AR534" s="187" t="s">
        <v>86</v>
      </c>
      <c r="AT534" s="188" t="s">
        <v>80</v>
      </c>
      <c r="AU534" s="188" t="s">
        <v>86</v>
      </c>
      <c r="AY534" s="187" t="s">
        <v>145</v>
      </c>
      <c r="BK534" s="189">
        <f>SUM(BK535:BK539)</f>
        <v>0</v>
      </c>
    </row>
    <row r="535" spans="1:65" s="2" customFormat="1" ht="24">
      <c r="A535" s="36"/>
      <c r="B535" s="37"/>
      <c r="C535" s="192" t="s">
        <v>689</v>
      </c>
      <c r="D535" s="192" t="s">
        <v>148</v>
      </c>
      <c r="E535" s="193" t="s">
        <v>177</v>
      </c>
      <c r="F535" s="194" t="s">
        <v>178</v>
      </c>
      <c r="G535" s="195" t="s">
        <v>173</v>
      </c>
      <c r="H535" s="196">
        <v>0.98299999999999998</v>
      </c>
      <c r="I535" s="197"/>
      <c r="J535" s="198">
        <f>ROUND(I535*H535,2)</f>
        <v>0</v>
      </c>
      <c r="K535" s="194" t="s">
        <v>152</v>
      </c>
      <c r="L535" s="39"/>
      <c r="M535" s="199" t="s">
        <v>1</v>
      </c>
      <c r="N535" s="200" t="s">
        <v>46</v>
      </c>
      <c r="O535" s="73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203" t="s">
        <v>153</v>
      </c>
      <c r="AT535" s="203" t="s">
        <v>148</v>
      </c>
      <c r="AU535" s="203" t="s">
        <v>97</v>
      </c>
      <c r="AY535" s="18" t="s">
        <v>145</v>
      </c>
      <c r="BE535" s="109">
        <f>IF(N535="základní",J535,0)</f>
        <v>0</v>
      </c>
      <c r="BF535" s="109">
        <f>IF(N535="snížená",J535,0)</f>
        <v>0</v>
      </c>
      <c r="BG535" s="109">
        <f>IF(N535="zákl. přenesená",J535,0)</f>
        <v>0</v>
      </c>
      <c r="BH535" s="109">
        <f>IF(N535="sníž. přenesená",J535,0)</f>
        <v>0</v>
      </c>
      <c r="BI535" s="109">
        <f>IF(N535="nulová",J535,0)</f>
        <v>0</v>
      </c>
      <c r="BJ535" s="18" t="s">
        <v>86</v>
      </c>
      <c r="BK535" s="109">
        <f>ROUND(I535*H535,2)</f>
        <v>0</v>
      </c>
      <c r="BL535" s="18" t="s">
        <v>153</v>
      </c>
      <c r="BM535" s="203" t="s">
        <v>690</v>
      </c>
    </row>
    <row r="536" spans="1:65" s="2" customFormat="1" ht="21.75" customHeight="1">
      <c r="A536" s="36"/>
      <c r="B536" s="37"/>
      <c r="C536" s="192" t="s">
        <v>691</v>
      </c>
      <c r="D536" s="192" t="s">
        <v>148</v>
      </c>
      <c r="E536" s="193" t="s">
        <v>181</v>
      </c>
      <c r="F536" s="194" t="s">
        <v>182</v>
      </c>
      <c r="G536" s="195" t="s">
        <v>173</v>
      </c>
      <c r="H536" s="196">
        <v>0.98299999999999998</v>
      </c>
      <c r="I536" s="197"/>
      <c r="J536" s="198">
        <f>ROUND(I536*H536,2)</f>
        <v>0</v>
      </c>
      <c r="K536" s="194" t="s">
        <v>152</v>
      </c>
      <c r="L536" s="39"/>
      <c r="M536" s="199" t="s">
        <v>1</v>
      </c>
      <c r="N536" s="200" t="s">
        <v>46</v>
      </c>
      <c r="O536" s="73"/>
      <c r="P536" s="201">
        <f>O536*H536</f>
        <v>0</v>
      </c>
      <c r="Q536" s="201">
        <v>0</v>
      </c>
      <c r="R536" s="201">
        <f>Q536*H536</f>
        <v>0</v>
      </c>
      <c r="S536" s="201">
        <v>0</v>
      </c>
      <c r="T536" s="202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203" t="s">
        <v>153</v>
      </c>
      <c r="AT536" s="203" t="s">
        <v>148</v>
      </c>
      <c r="AU536" s="203" t="s">
        <v>97</v>
      </c>
      <c r="AY536" s="18" t="s">
        <v>145</v>
      </c>
      <c r="BE536" s="109">
        <f>IF(N536="základní",J536,0)</f>
        <v>0</v>
      </c>
      <c r="BF536" s="109">
        <f>IF(N536="snížená",J536,0)</f>
        <v>0</v>
      </c>
      <c r="BG536" s="109">
        <f>IF(N536="zákl. přenesená",J536,0)</f>
        <v>0</v>
      </c>
      <c r="BH536" s="109">
        <f>IF(N536="sníž. přenesená",J536,0)</f>
        <v>0</v>
      </c>
      <c r="BI536" s="109">
        <f>IF(N536="nulová",J536,0)</f>
        <v>0</v>
      </c>
      <c r="BJ536" s="18" t="s">
        <v>86</v>
      </c>
      <c r="BK536" s="109">
        <f>ROUND(I536*H536,2)</f>
        <v>0</v>
      </c>
      <c r="BL536" s="18" t="s">
        <v>153</v>
      </c>
      <c r="BM536" s="203" t="s">
        <v>692</v>
      </c>
    </row>
    <row r="537" spans="1:65" s="2" customFormat="1" ht="21.75" customHeight="1">
      <c r="A537" s="36"/>
      <c r="B537" s="37"/>
      <c r="C537" s="192" t="s">
        <v>693</v>
      </c>
      <c r="D537" s="192" t="s">
        <v>148</v>
      </c>
      <c r="E537" s="193" t="s">
        <v>185</v>
      </c>
      <c r="F537" s="194" t="s">
        <v>186</v>
      </c>
      <c r="G537" s="195" t="s">
        <v>173</v>
      </c>
      <c r="H537" s="196">
        <v>18.677</v>
      </c>
      <c r="I537" s="197"/>
      <c r="J537" s="198">
        <f>ROUND(I537*H537,2)</f>
        <v>0</v>
      </c>
      <c r="K537" s="194" t="s">
        <v>152</v>
      </c>
      <c r="L537" s="39"/>
      <c r="M537" s="199" t="s">
        <v>1</v>
      </c>
      <c r="N537" s="200" t="s">
        <v>46</v>
      </c>
      <c r="O537" s="73"/>
      <c r="P537" s="201">
        <f>O537*H537</f>
        <v>0</v>
      </c>
      <c r="Q537" s="201">
        <v>0</v>
      </c>
      <c r="R537" s="201">
        <f>Q537*H537</f>
        <v>0</v>
      </c>
      <c r="S537" s="201">
        <v>0</v>
      </c>
      <c r="T537" s="202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203" t="s">
        <v>153</v>
      </c>
      <c r="AT537" s="203" t="s">
        <v>148</v>
      </c>
      <c r="AU537" s="203" t="s">
        <v>97</v>
      </c>
      <c r="AY537" s="18" t="s">
        <v>145</v>
      </c>
      <c r="BE537" s="109">
        <f>IF(N537="základní",J537,0)</f>
        <v>0</v>
      </c>
      <c r="BF537" s="109">
        <f>IF(N537="snížená",J537,0)</f>
        <v>0</v>
      </c>
      <c r="BG537" s="109">
        <f>IF(N537="zákl. přenesená",J537,0)</f>
        <v>0</v>
      </c>
      <c r="BH537" s="109">
        <f>IF(N537="sníž. přenesená",J537,0)</f>
        <v>0</v>
      </c>
      <c r="BI537" s="109">
        <f>IF(N537="nulová",J537,0)</f>
        <v>0</v>
      </c>
      <c r="BJ537" s="18" t="s">
        <v>86</v>
      </c>
      <c r="BK537" s="109">
        <f>ROUND(I537*H537,2)</f>
        <v>0</v>
      </c>
      <c r="BL537" s="18" t="s">
        <v>153</v>
      </c>
      <c r="BM537" s="203" t="s">
        <v>694</v>
      </c>
    </row>
    <row r="538" spans="1:65" s="13" customFormat="1" ht="11.25">
      <c r="B538" s="204"/>
      <c r="C538" s="205"/>
      <c r="D538" s="206" t="s">
        <v>188</v>
      </c>
      <c r="E538" s="205"/>
      <c r="F538" s="207" t="s">
        <v>695</v>
      </c>
      <c r="G538" s="205"/>
      <c r="H538" s="208">
        <v>18.677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188</v>
      </c>
      <c r="AU538" s="214" t="s">
        <v>97</v>
      </c>
      <c r="AV538" s="13" t="s">
        <v>97</v>
      </c>
      <c r="AW538" s="13" t="s">
        <v>4</v>
      </c>
      <c r="AX538" s="13" t="s">
        <v>86</v>
      </c>
      <c r="AY538" s="214" t="s">
        <v>145</v>
      </c>
    </row>
    <row r="539" spans="1:65" s="2" customFormat="1" ht="24">
      <c r="A539" s="36"/>
      <c r="B539" s="37"/>
      <c r="C539" s="192" t="s">
        <v>696</v>
      </c>
      <c r="D539" s="192" t="s">
        <v>148</v>
      </c>
      <c r="E539" s="193" t="s">
        <v>190</v>
      </c>
      <c r="F539" s="194" t="s">
        <v>191</v>
      </c>
      <c r="G539" s="195" t="s">
        <v>173</v>
      </c>
      <c r="H539" s="196">
        <v>0.98299999999999998</v>
      </c>
      <c r="I539" s="197"/>
      <c r="J539" s="198">
        <f>ROUND(I539*H539,2)</f>
        <v>0</v>
      </c>
      <c r="K539" s="194" t="s">
        <v>152</v>
      </c>
      <c r="L539" s="39"/>
      <c r="M539" s="199" t="s">
        <v>1</v>
      </c>
      <c r="N539" s="200" t="s">
        <v>46</v>
      </c>
      <c r="O539" s="73"/>
      <c r="P539" s="201">
        <f>O539*H539</f>
        <v>0</v>
      </c>
      <c r="Q539" s="201">
        <v>0</v>
      </c>
      <c r="R539" s="201">
        <f>Q539*H539</f>
        <v>0</v>
      </c>
      <c r="S539" s="201">
        <v>0</v>
      </c>
      <c r="T539" s="202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203" t="s">
        <v>153</v>
      </c>
      <c r="AT539" s="203" t="s">
        <v>148</v>
      </c>
      <c r="AU539" s="203" t="s">
        <v>97</v>
      </c>
      <c r="AY539" s="18" t="s">
        <v>145</v>
      </c>
      <c r="BE539" s="109">
        <f>IF(N539="základní",J539,0)</f>
        <v>0</v>
      </c>
      <c r="BF539" s="109">
        <f>IF(N539="snížená",J539,0)</f>
        <v>0</v>
      </c>
      <c r="BG539" s="109">
        <f>IF(N539="zákl. přenesená",J539,0)</f>
        <v>0</v>
      </c>
      <c r="BH539" s="109">
        <f>IF(N539="sníž. přenesená",J539,0)</f>
        <v>0</v>
      </c>
      <c r="BI539" s="109">
        <f>IF(N539="nulová",J539,0)</f>
        <v>0</v>
      </c>
      <c r="BJ539" s="18" t="s">
        <v>86</v>
      </c>
      <c r="BK539" s="109">
        <f>ROUND(I539*H539,2)</f>
        <v>0</v>
      </c>
      <c r="BL539" s="18" t="s">
        <v>153</v>
      </c>
      <c r="BM539" s="203" t="s">
        <v>697</v>
      </c>
    </row>
    <row r="540" spans="1:65" s="12" customFormat="1" ht="22.9" customHeight="1">
      <c r="B540" s="176"/>
      <c r="C540" s="177"/>
      <c r="D540" s="178" t="s">
        <v>80</v>
      </c>
      <c r="E540" s="190" t="s">
        <v>168</v>
      </c>
      <c r="F540" s="190" t="s">
        <v>169</v>
      </c>
      <c r="G540" s="177"/>
      <c r="H540" s="177"/>
      <c r="I540" s="180"/>
      <c r="J540" s="191">
        <f>BK540</f>
        <v>0</v>
      </c>
      <c r="K540" s="177"/>
      <c r="L540" s="182"/>
      <c r="M540" s="183"/>
      <c r="N540" s="184"/>
      <c r="O540" s="184"/>
      <c r="P540" s="185">
        <f>P541</f>
        <v>0</v>
      </c>
      <c r="Q540" s="184"/>
      <c r="R540" s="185">
        <f>R541</f>
        <v>0</v>
      </c>
      <c r="S540" s="184"/>
      <c r="T540" s="186">
        <f>T541</f>
        <v>0</v>
      </c>
      <c r="AR540" s="187" t="s">
        <v>86</v>
      </c>
      <c r="AT540" s="188" t="s">
        <v>80</v>
      </c>
      <c r="AU540" s="188" t="s">
        <v>86</v>
      </c>
      <c r="AY540" s="187" t="s">
        <v>145</v>
      </c>
      <c r="BK540" s="189">
        <f>BK541</f>
        <v>0</v>
      </c>
    </row>
    <row r="541" spans="1:65" s="2" customFormat="1" ht="33" customHeight="1">
      <c r="A541" s="36"/>
      <c r="B541" s="37"/>
      <c r="C541" s="192" t="s">
        <v>698</v>
      </c>
      <c r="D541" s="192" t="s">
        <v>148</v>
      </c>
      <c r="E541" s="193" t="s">
        <v>171</v>
      </c>
      <c r="F541" s="194" t="s">
        <v>172</v>
      </c>
      <c r="G541" s="195" t="s">
        <v>173</v>
      </c>
      <c r="H541" s="196">
        <v>3.964</v>
      </c>
      <c r="I541" s="197"/>
      <c r="J541" s="198">
        <f>ROUND(I541*H541,2)</f>
        <v>0</v>
      </c>
      <c r="K541" s="194" t="s">
        <v>152</v>
      </c>
      <c r="L541" s="39"/>
      <c r="M541" s="199" t="s">
        <v>1</v>
      </c>
      <c r="N541" s="200" t="s">
        <v>46</v>
      </c>
      <c r="O541" s="73"/>
      <c r="P541" s="201">
        <f>O541*H541</f>
        <v>0</v>
      </c>
      <c r="Q541" s="201">
        <v>0</v>
      </c>
      <c r="R541" s="201">
        <f>Q541*H541</f>
        <v>0</v>
      </c>
      <c r="S541" s="201">
        <v>0</v>
      </c>
      <c r="T541" s="202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203" t="s">
        <v>153</v>
      </c>
      <c r="AT541" s="203" t="s">
        <v>148</v>
      </c>
      <c r="AU541" s="203" t="s">
        <v>97</v>
      </c>
      <c r="AY541" s="18" t="s">
        <v>145</v>
      </c>
      <c r="BE541" s="109">
        <f>IF(N541="základní",J541,0)</f>
        <v>0</v>
      </c>
      <c r="BF541" s="109">
        <f>IF(N541="snížená",J541,0)</f>
        <v>0</v>
      </c>
      <c r="BG541" s="109">
        <f>IF(N541="zákl. přenesená",J541,0)</f>
        <v>0</v>
      </c>
      <c r="BH541" s="109">
        <f>IF(N541="sníž. přenesená",J541,0)</f>
        <v>0</v>
      </c>
      <c r="BI541" s="109">
        <f>IF(N541="nulová",J541,0)</f>
        <v>0</v>
      </c>
      <c r="BJ541" s="18" t="s">
        <v>86</v>
      </c>
      <c r="BK541" s="109">
        <f>ROUND(I541*H541,2)</f>
        <v>0</v>
      </c>
      <c r="BL541" s="18" t="s">
        <v>153</v>
      </c>
      <c r="BM541" s="203" t="s">
        <v>699</v>
      </c>
    </row>
    <row r="542" spans="1:65" s="12" customFormat="1" ht="22.9" customHeight="1">
      <c r="B542" s="176"/>
      <c r="C542" s="177"/>
      <c r="D542" s="178" t="s">
        <v>80</v>
      </c>
      <c r="E542" s="190" t="s">
        <v>700</v>
      </c>
      <c r="F542" s="190" t="s">
        <v>701</v>
      </c>
      <c r="G542" s="177"/>
      <c r="H542" s="177"/>
      <c r="I542" s="180"/>
      <c r="J542" s="191">
        <f>BK542</f>
        <v>0</v>
      </c>
      <c r="K542" s="177"/>
      <c r="L542" s="182"/>
      <c r="M542" s="183"/>
      <c r="N542" s="184"/>
      <c r="O542" s="184"/>
      <c r="P542" s="185">
        <f>SUM(P543:P547)</f>
        <v>0</v>
      </c>
      <c r="Q542" s="184"/>
      <c r="R542" s="185">
        <f>SUM(R543:R547)</f>
        <v>1.3600000000000001E-2</v>
      </c>
      <c r="S542" s="184"/>
      <c r="T542" s="186">
        <f>SUM(T543:T547)</f>
        <v>0</v>
      </c>
      <c r="AR542" s="187" t="s">
        <v>97</v>
      </c>
      <c r="AT542" s="188" t="s">
        <v>80</v>
      </c>
      <c r="AU542" s="188" t="s">
        <v>86</v>
      </c>
      <c r="AY542" s="187" t="s">
        <v>145</v>
      </c>
      <c r="BK542" s="189">
        <f>SUM(BK543:BK547)</f>
        <v>0</v>
      </c>
    </row>
    <row r="543" spans="1:65" s="2" customFormat="1" ht="24">
      <c r="A543" s="36"/>
      <c r="B543" s="37"/>
      <c r="C543" s="192" t="s">
        <v>702</v>
      </c>
      <c r="D543" s="192" t="s">
        <v>148</v>
      </c>
      <c r="E543" s="193" t="s">
        <v>703</v>
      </c>
      <c r="F543" s="194" t="s">
        <v>704</v>
      </c>
      <c r="G543" s="195" t="s">
        <v>161</v>
      </c>
      <c r="H543" s="196">
        <v>8</v>
      </c>
      <c r="I543" s="197"/>
      <c r="J543" s="198">
        <f>ROUND(I543*H543,2)</f>
        <v>0</v>
      </c>
      <c r="K543" s="194" t="s">
        <v>152</v>
      </c>
      <c r="L543" s="39"/>
      <c r="M543" s="199" t="s">
        <v>1</v>
      </c>
      <c r="N543" s="200" t="s">
        <v>46</v>
      </c>
      <c r="O543" s="73"/>
      <c r="P543" s="201">
        <f>O543*H543</f>
        <v>0</v>
      </c>
      <c r="Q543" s="201">
        <v>0</v>
      </c>
      <c r="R543" s="201">
        <f>Q543*H543</f>
        <v>0</v>
      </c>
      <c r="S543" s="201">
        <v>0</v>
      </c>
      <c r="T543" s="202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203" t="s">
        <v>198</v>
      </c>
      <c r="AT543" s="203" t="s">
        <v>148</v>
      </c>
      <c r="AU543" s="203" t="s">
        <v>97</v>
      </c>
      <c r="AY543" s="18" t="s">
        <v>145</v>
      </c>
      <c r="BE543" s="109">
        <f>IF(N543="základní",J543,0)</f>
        <v>0</v>
      </c>
      <c r="BF543" s="109">
        <f>IF(N543="snížená",J543,0)</f>
        <v>0</v>
      </c>
      <c r="BG543" s="109">
        <f>IF(N543="zákl. přenesená",J543,0)</f>
        <v>0</v>
      </c>
      <c r="BH543" s="109">
        <f>IF(N543="sníž. přenesená",J543,0)</f>
        <v>0</v>
      </c>
      <c r="BI543" s="109">
        <f>IF(N543="nulová",J543,0)</f>
        <v>0</v>
      </c>
      <c r="BJ543" s="18" t="s">
        <v>86</v>
      </c>
      <c r="BK543" s="109">
        <f>ROUND(I543*H543,2)</f>
        <v>0</v>
      </c>
      <c r="BL543" s="18" t="s">
        <v>198</v>
      </c>
      <c r="BM543" s="203" t="s">
        <v>705</v>
      </c>
    </row>
    <row r="544" spans="1:65" s="13" customFormat="1" ht="11.25">
      <c r="B544" s="204"/>
      <c r="C544" s="205"/>
      <c r="D544" s="206" t="s">
        <v>188</v>
      </c>
      <c r="E544" s="225" t="s">
        <v>1</v>
      </c>
      <c r="F544" s="207" t="s">
        <v>706</v>
      </c>
      <c r="G544" s="205"/>
      <c r="H544" s="208">
        <v>8</v>
      </c>
      <c r="I544" s="209"/>
      <c r="J544" s="205"/>
      <c r="K544" s="205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188</v>
      </c>
      <c r="AU544" s="214" t="s">
        <v>97</v>
      </c>
      <c r="AV544" s="13" t="s">
        <v>97</v>
      </c>
      <c r="AW544" s="13" t="s">
        <v>33</v>
      </c>
      <c r="AX544" s="13" t="s">
        <v>86</v>
      </c>
      <c r="AY544" s="214" t="s">
        <v>145</v>
      </c>
    </row>
    <row r="545" spans="1:65" s="2" customFormat="1" ht="16.5" customHeight="1">
      <c r="A545" s="36"/>
      <c r="B545" s="37"/>
      <c r="C545" s="215" t="s">
        <v>707</v>
      </c>
      <c r="D545" s="215" t="s">
        <v>216</v>
      </c>
      <c r="E545" s="216" t="s">
        <v>708</v>
      </c>
      <c r="F545" s="217" t="s">
        <v>709</v>
      </c>
      <c r="G545" s="218" t="s">
        <v>710</v>
      </c>
      <c r="H545" s="219">
        <v>8</v>
      </c>
      <c r="I545" s="220"/>
      <c r="J545" s="221">
        <f>ROUND(I545*H545,2)</f>
        <v>0</v>
      </c>
      <c r="K545" s="217" t="s">
        <v>152</v>
      </c>
      <c r="L545" s="222"/>
      <c r="M545" s="223" t="s">
        <v>1</v>
      </c>
      <c r="N545" s="224" t="s">
        <v>46</v>
      </c>
      <c r="O545" s="73"/>
      <c r="P545" s="201">
        <f>O545*H545</f>
        <v>0</v>
      </c>
      <c r="Q545" s="201">
        <v>1.5E-3</v>
      </c>
      <c r="R545" s="201">
        <f>Q545*H545</f>
        <v>1.2E-2</v>
      </c>
      <c r="S545" s="201">
        <v>0</v>
      </c>
      <c r="T545" s="202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203" t="s">
        <v>219</v>
      </c>
      <c r="AT545" s="203" t="s">
        <v>216</v>
      </c>
      <c r="AU545" s="203" t="s">
        <v>97</v>
      </c>
      <c r="AY545" s="18" t="s">
        <v>145</v>
      </c>
      <c r="BE545" s="109">
        <f>IF(N545="základní",J545,0)</f>
        <v>0</v>
      </c>
      <c r="BF545" s="109">
        <f>IF(N545="snížená",J545,0)</f>
        <v>0</v>
      </c>
      <c r="BG545" s="109">
        <f>IF(N545="zákl. přenesená",J545,0)</f>
        <v>0</v>
      </c>
      <c r="BH545" s="109">
        <f>IF(N545="sníž. přenesená",J545,0)</f>
        <v>0</v>
      </c>
      <c r="BI545" s="109">
        <f>IF(N545="nulová",J545,0)</f>
        <v>0</v>
      </c>
      <c r="BJ545" s="18" t="s">
        <v>86</v>
      </c>
      <c r="BK545" s="109">
        <f>ROUND(I545*H545,2)</f>
        <v>0</v>
      </c>
      <c r="BL545" s="18" t="s">
        <v>198</v>
      </c>
      <c r="BM545" s="203" t="s">
        <v>711</v>
      </c>
    </row>
    <row r="546" spans="1:65" s="2" customFormat="1" ht="16.5" customHeight="1">
      <c r="A546" s="36"/>
      <c r="B546" s="37"/>
      <c r="C546" s="215" t="s">
        <v>712</v>
      </c>
      <c r="D546" s="215" t="s">
        <v>216</v>
      </c>
      <c r="E546" s="216" t="s">
        <v>713</v>
      </c>
      <c r="F546" s="217" t="s">
        <v>714</v>
      </c>
      <c r="G546" s="218" t="s">
        <v>715</v>
      </c>
      <c r="H546" s="219">
        <v>8</v>
      </c>
      <c r="I546" s="220"/>
      <c r="J546" s="221">
        <f>ROUND(I546*H546,2)</f>
        <v>0</v>
      </c>
      <c r="K546" s="217" t="s">
        <v>152</v>
      </c>
      <c r="L546" s="222"/>
      <c r="M546" s="223" t="s">
        <v>1</v>
      </c>
      <c r="N546" s="224" t="s">
        <v>46</v>
      </c>
      <c r="O546" s="73"/>
      <c r="P546" s="201">
        <f>O546*H546</f>
        <v>0</v>
      </c>
      <c r="Q546" s="201">
        <v>2.0000000000000001E-4</v>
      </c>
      <c r="R546" s="201">
        <f>Q546*H546</f>
        <v>1.6000000000000001E-3</v>
      </c>
      <c r="S546" s="201">
        <v>0</v>
      </c>
      <c r="T546" s="202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203" t="s">
        <v>219</v>
      </c>
      <c r="AT546" s="203" t="s">
        <v>216</v>
      </c>
      <c r="AU546" s="203" t="s">
        <v>97</v>
      </c>
      <c r="AY546" s="18" t="s">
        <v>145</v>
      </c>
      <c r="BE546" s="109">
        <f>IF(N546="základní",J546,0)</f>
        <v>0</v>
      </c>
      <c r="BF546" s="109">
        <f>IF(N546="snížená",J546,0)</f>
        <v>0</v>
      </c>
      <c r="BG546" s="109">
        <f>IF(N546="zákl. přenesená",J546,0)</f>
        <v>0</v>
      </c>
      <c r="BH546" s="109">
        <f>IF(N546="sníž. přenesená",J546,0)</f>
        <v>0</v>
      </c>
      <c r="BI546" s="109">
        <f>IF(N546="nulová",J546,0)</f>
        <v>0</v>
      </c>
      <c r="BJ546" s="18" t="s">
        <v>86</v>
      </c>
      <c r="BK546" s="109">
        <f>ROUND(I546*H546,2)</f>
        <v>0</v>
      </c>
      <c r="BL546" s="18" t="s">
        <v>198</v>
      </c>
      <c r="BM546" s="203" t="s">
        <v>716</v>
      </c>
    </row>
    <row r="547" spans="1:65" s="2" customFormat="1" ht="24">
      <c r="A547" s="36"/>
      <c r="B547" s="37"/>
      <c r="C547" s="192" t="s">
        <v>717</v>
      </c>
      <c r="D547" s="192" t="s">
        <v>148</v>
      </c>
      <c r="E547" s="193" t="s">
        <v>718</v>
      </c>
      <c r="F547" s="194" t="s">
        <v>719</v>
      </c>
      <c r="G547" s="195" t="s">
        <v>173</v>
      </c>
      <c r="H547" s="196">
        <v>1.4E-2</v>
      </c>
      <c r="I547" s="197"/>
      <c r="J547" s="198">
        <f>ROUND(I547*H547,2)</f>
        <v>0</v>
      </c>
      <c r="K547" s="194" t="s">
        <v>152</v>
      </c>
      <c r="L547" s="39"/>
      <c r="M547" s="199" t="s">
        <v>1</v>
      </c>
      <c r="N547" s="200" t="s">
        <v>46</v>
      </c>
      <c r="O547" s="73"/>
      <c r="P547" s="201">
        <f>O547*H547</f>
        <v>0</v>
      </c>
      <c r="Q547" s="201">
        <v>0</v>
      </c>
      <c r="R547" s="201">
        <f>Q547*H547</f>
        <v>0</v>
      </c>
      <c r="S547" s="201">
        <v>0</v>
      </c>
      <c r="T547" s="202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203" t="s">
        <v>198</v>
      </c>
      <c r="AT547" s="203" t="s">
        <v>148</v>
      </c>
      <c r="AU547" s="203" t="s">
        <v>97</v>
      </c>
      <c r="AY547" s="18" t="s">
        <v>145</v>
      </c>
      <c r="BE547" s="109">
        <f>IF(N547="základní",J547,0)</f>
        <v>0</v>
      </c>
      <c r="BF547" s="109">
        <f>IF(N547="snížená",J547,0)</f>
        <v>0</v>
      </c>
      <c r="BG547" s="109">
        <f>IF(N547="zákl. přenesená",J547,0)</f>
        <v>0</v>
      </c>
      <c r="BH547" s="109">
        <f>IF(N547="sníž. přenesená",J547,0)</f>
        <v>0</v>
      </c>
      <c r="BI547" s="109">
        <f>IF(N547="nulová",J547,0)</f>
        <v>0</v>
      </c>
      <c r="BJ547" s="18" t="s">
        <v>86</v>
      </c>
      <c r="BK547" s="109">
        <f>ROUND(I547*H547,2)</f>
        <v>0</v>
      </c>
      <c r="BL547" s="18" t="s">
        <v>198</v>
      </c>
      <c r="BM547" s="203" t="s">
        <v>720</v>
      </c>
    </row>
    <row r="548" spans="1:65" s="12" customFormat="1" ht="22.9" customHeight="1">
      <c r="B548" s="176"/>
      <c r="C548" s="177"/>
      <c r="D548" s="178" t="s">
        <v>80</v>
      </c>
      <c r="E548" s="190" t="s">
        <v>193</v>
      </c>
      <c r="F548" s="190" t="s">
        <v>194</v>
      </c>
      <c r="G548" s="177"/>
      <c r="H548" s="177"/>
      <c r="I548" s="180"/>
      <c r="J548" s="191">
        <f>BK548</f>
        <v>0</v>
      </c>
      <c r="K548" s="177"/>
      <c r="L548" s="182"/>
      <c r="M548" s="183"/>
      <c r="N548" s="184"/>
      <c r="O548" s="184"/>
      <c r="P548" s="185">
        <f>SUM(P549:P586)</f>
        <v>0</v>
      </c>
      <c r="Q548" s="184"/>
      <c r="R548" s="185">
        <f>SUM(R549:R586)</f>
        <v>1.3874594</v>
      </c>
      <c r="S548" s="184"/>
      <c r="T548" s="186">
        <f>SUM(T549:T586)</f>
        <v>0.92</v>
      </c>
      <c r="AR548" s="187" t="s">
        <v>97</v>
      </c>
      <c r="AT548" s="188" t="s">
        <v>80</v>
      </c>
      <c r="AU548" s="188" t="s">
        <v>86</v>
      </c>
      <c r="AY548" s="187" t="s">
        <v>145</v>
      </c>
      <c r="BK548" s="189">
        <f>SUM(BK549:BK586)</f>
        <v>0</v>
      </c>
    </row>
    <row r="549" spans="1:65" s="2" customFormat="1" ht="16.5" customHeight="1">
      <c r="A549" s="36"/>
      <c r="B549" s="37"/>
      <c r="C549" s="192" t="s">
        <v>721</v>
      </c>
      <c r="D549" s="192" t="s">
        <v>148</v>
      </c>
      <c r="E549" s="193" t="s">
        <v>196</v>
      </c>
      <c r="F549" s="194" t="s">
        <v>197</v>
      </c>
      <c r="G549" s="195" t="s">
        <v>151</v>
      </c>
      <c r="H549" s="196">
        <v>49.962000000000003</v>
      </c>
      <c r="I549" s="197"/>
      <c r="J549" s="198">
        <f>ROUND(I549*H549,2)</f>
        <v>0</v>
      </c>
      <c r="K549" s="194" t="s">
        <v>152</v>
      </c>
      <c r="L549" s="39"/>
      <c r="M549" s="199" t="s">
        <v>1</v>
      </c>
      <c r="N549" s="200" t="s">
        <v>46</v>
      </c>
      <c r="O549" s="73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203" t="s">
        <v>198</v>
      </c>
      <c r="AT549" s="203" t="s">
        <v>148</v>
      </c>
      <c r="AU549" s="203" t="s">
        <v>97</v>
      </c>
      <c r="AY549" s="18" t="s">
        <v>145</v>
      </c>
      <c r="BE549" s="109">
        <f>IF(N549="základní",J549,0)</f>
        <v>0</v>
      </c>
      <c r="BF549" s="109">
        <f>IF(N549="snížená",J549,0)</f>
        <v>0</v>
      </c>
      <c r="BG549" s="109">
        <f>IF(N549="zákl. přenesená",J549,0)</f>
        <v>0</v>
      </c>
      <c r="BH549" s="109">
        <f>IF(N549="sníž. přenesená",J549,0)</f>
        <v>0</v>
      </c>
      <c r="BI549" s="109">
        <f>IF(N549="nulová",J549,0)</f>
        <v>0</v>
      </c>
      <c r="BJ549" s="18" t="s">
        <v>86</v>
      </c>
      <c r="BK549" s="109">
        <f>ROUND(I549*H549,2)</f>
        <v>0</v>
      </c>
      <c r="BL549" s="18" t="s">
        <v>198</v>
      </c>
      <c r="BM549" s="203" t="s">
        <v>722</v>
      </c>
    </row>
    <row r="550" spans="1:65" s="14" customFormat="1" ht="11.25">
      <c r="B550" s="226"/>
      <c r="C550" s="227"/>
      <c r="D550" s="206" t="s">
        <v>188</v>
      </c>
      <c r="E550" s="228" t="s">
        <v>1</v>
      </c>
      <c r="F550" s="229" t="s">
        <v>723</v>
      </c>
      <c r="G550" s="227"/>
      <c r="H550" s="228" t="s">
        <v>1</v>
      </c>
      <c r="I550" s="230"/>
      <c r="J550" s="227"/>
      <c r="K550" s="227"/>
      <c r="L550" s="231"/>
      <c r="M550" s="232"/>
      <c r="N550" s="233"/>
      <c r="O550" s="233"/>
      <c r="P550" s="233"/>
      <c r="Q550" s="233"/>
      <c r="R550" s="233"/>
      <c r="S550" s="233"/>
      <c r="T550" s="234"/>
      <c r="AT550" s="235" t="s">
        <v>188</v>
      </c>
      <c r="AU550" s="235" t="s">
        <v>97</v>
      </c>
      <c r="AV550" s="14" t="s">
        <v>86</v>
      </c>
      <c r="AW550" s="14" t="s">
        <v>33</v>
      </c>
      <c r="AX550" s="14" t="s">
        <v>81</v>
      </c>
      <c r="AY550" s="235" t="s">
        <v>145</v>
      </c>
    </row>
    <row r="551" spans="1:65" s="13" customFormat="1" ht="11.25">
      <c r="B551" s="204"/>
      <c r="C551" s="205"/>
      <c r="D551" s="206" t="s">
        <v>188</v>
      </c>
      <c r="E551" s="225" t="s">
        <v>1</v>
      </c>
      <c r="F551" s="207" t="s">
        <v>724</v>
      </c>
      <c r="G551" s="205"/>
      <c r="H551" s="208">
        <v>3.9750000000000001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188</v>
      </c>
      <c r="AU551" s="214" t="s">
        <v>97</v>
      </c>
      <c r="AV551" s="13" t="s">
        <v>97</v>
      </c>
      <c r="AW551" s="13" t="s">
        <v>33</v>
      </c>
      <c r="AX551" s="13" t="s">
        <v>81</v>
      </c>
      <c r="AY551" s="214" t="s">
        <v>145</v>
      </c>
    </row>
    <row r="552" spans="1:65" s="13" customFormat="1" ht="11.25">
      <c r="B552" s="204"/>
      <c r="C552" s="205"/>
      <c r="D552" s="206" t="s">
        <v>188</v>
      </c>
      <c r="E552" s="225" t="s">
        <v>1</v>
      </c>
      <c r="F552" s="207" t="s">
        <v>725</v>
      </c>
      <c r="G552" s="205"/>
      <c r="H552" s="208">
        <v>17.28</v>
      </c>
      <c r="I552" s="209"/>
      <c r="J552" s="205"/>
      <c r="K552" s="205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188</v>
      </c>
      <c r="AU552" s="214" t="s">
        <v>97</v>
      </c>
      <c r="AV552" s="13" t="s">
        <v>97</v>
      </c>
      <c r="AW552" s="13" t="s">
        <v>33</v>
      </c>
      <c r="AX552" s="13" t="s">
        <v>81</v>
      </c>
      <c r="AY552" s="214" t="s">
        <v>145</v>
      </c>
    </row>
    <row r="553" spans="1:65" s="13" customFormat="1" ht="11.25">
      <c r="B553" s="204"/>
      <c r="C553" s="205"/>
      <c r="D553" s="206" t="s">
        <v>188</v>
      </c>
      <c r="E553" s="225" t="s">
        <v>1</v>
      </c>
      <c r="F553" s="207" t="s">
        <v>726</v>
      </c>
      <c r="G553" s="205"/>
      <c r="H553" s="208">
        <v>6.75</v>
      </c>
      <c r="I553" s="209"/>
      <c r="J553" s="205"/>
      <c r="K553" s="205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188</v>
      </c>
      <c r="AU553" s="214" t="s">
        <v>97</v>
      </c>
      <c r="AV553" s="13" t="s">
        <v>97</v>
      </c>
      <c r="AW553" s="13" t="s">
        <v>33</v>
      </c>
      <c r="AX553" s="13" t="s">
        <v>81</v>
      </c>
      <c r="AY553" s="214" t="s">
        <v>145</v>
      </c>
    </row>
    <row r="554" spans="1:65" s="13" customFormat="1" ht="11.25">
      <c r="B554" s="204"/>
      <c r="C554" s="205"/>
      <c r="D554" s="206" t="s">
        <v>188</v>
      </c>
      <c r="E554" s="225" t="s">
        <v>1</v>
      </c>
      <c r="F554" s="207" t="s">
        <v>727</v>
      </c>
      <c r="G554" s="205"/>
      <c r="H554" s="208">
        <v>11.4</v>
      </c>
      <c r="I554" s="209"/>
      <c r="J554" s="205"/>
      <c r="K554" s="205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188</v>
      </c>
      <c r="AU554" s="214" t="s">
        <v>97</v>
      </c>
      <c r="AV554" s="13" t="s">
        <v>97</v>
      </c>
      <c r="AW554" s="13" t="s">
        <v>33</v>
      </c>
      <c r="AX554" s="13" t="s">
        <v>81</v>
      </c>
      <c r="AY554" s="214" t="s">
        <v>145</v>
      </c>
    </row>
    <row r="555" spans="1:65" s="13" customFormat="1" ht="11.25">
      <c r="B555" s="204"/>
      <c r="C555" s="205"/>
      <c r="D555" s="206" t="s">
        <v>188</v>
      </c>
      <c r="E555" s="225" t="s">
        <v>1</v>
      </c>
      <c r="F555" s="207" t="s">
        <v>728</v>
      </c>
      <c r="G555" s="205"/>
      <c r="H555" s="208">
        <v>2.7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188</v>
      </c>
      <c r="AU555" s="214" t="s">
        <v>97</v>
      </c>
      <c r="AV555" s="13" t="s">
        <v>97</v>
      </c>
      <c r="AW555" s="13" t="s">
        <v>33</v>
      </c>
      <c r="AX555" s="13" t="s">
        <v>81</v>
      </c>
      <c r="AY555" s="214" t="s">
        <v>145</v>
      </c>
    </row>
    <row r="556" spans="1:65" s="13" customFormat="1" ht="11.25">
      <c r="B556" s="204"/>
      <c r="C556" s="205"/>
      <c r="D556" s="206" t="s">
        <v>188</v>
      </c>
      <c r="E556" s="225" t="s">
        <v>1</v>
      </c>
      <c r="F556" s="207" t="s">
        <v>729</v>
      </c>
      <c r="G556" s="205"/>
      <c r="H556" s="208">
        <v>14.1</v>
      </c>
      <c r="I556" s="209"/>
      <c r="J556" s="205"/>
      <c r="K556" s="205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188</v>
      </c>
      <c r="AU556" s="214" t="s">
        <v>97</v>
      </c>
      <c r="AV556" s="13" t="s">
        <v>97</v>
      </c>
      <c r="AW556" s="13" t="s">
        <v>33</v>
      </c>
      <c r="AX556" s="13" t="s">
        <v>81</v>
      </c>
      <c r="AY556" s="214" t="s">
        <v>145</v>
      </c>
    </row>
    <row r="557" spans="1:65" s="13" customFormat="1" ht="11.25">
      <c r="B557" s="204"/>
      <c r="C557" s="205"/>
      <c r="D557" s="206" t="s">
        <v>188</v>
      </c>
      <c r="E557" s="225" t="s">
        <v>1</v>
      </c>
      <c r="F557" s="207" t="s">
        <v>730</v>
      </c>
      <c r="G557" s="205"/>
      <c r="H557" s="208">
        <v>3.2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188</v>
      </c>
      <c r="AU557" s="214" t="s">
        <v>97</v>
      </c>
      <c r="AV557" s="13" t="s">
        <v>97</v>
      </c>
      <c r="AW557" s="13" t="s">
        <v>33</v>
      </c>
      <c r="AX557" s="13" t="s">
        <v>81</v>
      </c>
      <c r="AY557" s="214" t="s">
        <v>145</v>
      </c>
    </row>
    <row r="558" spans="1:65" s="13" customFormat="1" ht="11.25">
      <c r="B558" s="204"/>
      <c r="C558" s="205"/>
      <c r="D558" s="206" t="s">
        <v>188</v>
      </c>
      <c r="E558" s="225" t="s">
        <v>1</v>
      </c>
      <c r="F558" s="207" t="s">
        <v>731</v>
      </c>
      <c r="G558" s="205"/>
      <c r="H558" s="208">
        <v>5.68</v>
      </c>
      <c r="I558" s="209"/>
      <c r="J558" s="205"/>
      <c r="K558" s="205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188</v>
      </c>
      <c r="AU558" s="214" t="s">
        <v>97</v>
      </c>
      <c r="AV558" s="13" t="s">
        <v>97</v>
      </c>
      <c r="AW558" s="13" t="s">
        <v>33</v>
      </c>
      <c r="AX558" s="13" t="s">
        <v>81</v>
      </c>
      <c r="AY558" s="214" t="s">
        <v>145</v>
      </c>
    </row>
    <row r="559" spans="1:65" s="13" customFormat="1" ht="11.25">
      <c r="B559" s="204"/>
      <c r="C559" s="205"/>
      <c r="D559" s="206" t="s">
        <v>188</v>
      </c>
      <c r="E559" s="225" t="s">
        <v>1</v>
      </c>
      <c r="F559" s="207" t="s">
        <v>732</v>
      </c>
      <c r="G559" s="205"/>
      <c r="H559" s="208">
        <v>14.3</v>
      </c>
      <c r="I559" s="209"/>
      <c r="J559" s="205"/>
      <c r="K559" s="205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188</v>
      </c>
      <c r="AU559" s="214" t="s">
        <v>97</v>
      </c>
      <c r="AV559" s="13" t="s">
        <v>97</v>
      </c>
      <c r="AW559" s="13" t="s">
        <v>33</v>
      </c>
      <c r="AX559" s="13" t="s">
        <v>81</v>
      </c>
      <c r="AY559" s="214" t="s">
        <v>145</v>
      </c>
    </row>
    <row r="560" spans="1:65" s="13" customFormat="1" ht="11.25">
      <c r="B560" s="204"/>
      <c r="C560" s="205"/>
      <c r="D560" s="206" t="s">
        <v>188</v>
      </c>
      <c r="E560" s="225" t="s">
        <v>1</v>
      </c>
      <c r="F560" s="207" t="s">
        <v>733</v>
      </c>
      <c r="G560" s="205"/>
      <c r="H560" s="208">
        <v>14.2</v>
      </c>
      <c r="I560" s="209"/>
      <c r="J560" s="205"/>
      <c r="K560" s="205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188</v>
      </c>
      <c r="AU560" s="214" t="s">
        <v>97</v>
      </c>
      <c r="AV560" s="13" t="s">
        <v>97</v>
      </c>
      <c r="AW560" s="13" t="s">
        <v>33</v>
      </c>
      <c r="AX560" s="13" t="s">
        <v>81</v>
      </c>
      <c r="AY560" s="214" t="s">
        <v>145</v>
      </c>
    </row>
    <row r="561" spans="2:51" s="13" customFormat="1" ht="11.25">
      <c r="B561" s="204"/>
      <c r="C561" s="205"/>
      <c r="D561" s="206" t="s">
        <v>188</v>
      </c>
      <c r="E561" s="225" t="s">
        <v>1</v>
      </c>
      <c r="F561" s="207" t="s">
        <v>734</v>
      </c>
      <c r="G561" s="205"/>
      <c r="H561" s="208">
        <v>4.7</v>
      </c>
      <c r="I561" s="209"/>
      <c r="J561" s="205"/>
      <c r="K561" s="205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188</v>
      </c>
      <c r="AU561" s="214" t="s">
        <v>97</v>
      </c>
      <c r="AV561" s="13" t="s">
        <v>97</v>
      </c>
      <c r="AW561" s="13" t="s">
        <v>33</v>
      </c>
      <c r="AX561" s="13" t="s">
        <v>81</v>
      </c>
      <c r="AY561" s="214" t="s">
        <v>145</v>
      </c>
    </row>
    <row r="562" spans="2:51" s="13" customFormat="1" ht="11.25">
      <c r="B562" s="204"/>
      <c r="C562" s="205"/>
      <c r="D562" s="206" t="s">
        <v>188</v>
      </c>
      <c r="E562" s="225" t="s">
        <v>1</v>
      </c>
      <c r="F562" s="207" t="s">
        <v>735</v>
      </c>
      <c r="G562" s="205"/>
      <c r="H562" s="208">
        <v>16.3</v>
      </c>
      <c r="I562" s="209"/>
      <c r="J562" s="205"/>
      <c r="K562" s="205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188</v>
      </c>
      <c r="AU562" s="214" t="s">
        <v>97</v>
      </c>
      <c r="AV562" s="13" t="s">
        <v>97</v>
      </c>
      <c r="AW562" s="13" t="s">
        <v>33</v>
      </c>
      <c r="AX562" s="13" t="s">
        <v>81</v>
      </c>
      <c r="AY562" s="214" t="s">
        <v>145</v>
      </c>
    </row>
    <row r="563" spans="2:51" s="13" customFormat="1" ht="11.25">
      <c r="B563" s="204"/>
      <c r="C563" s="205"/>
      <c r="D563" s="206" t="s">
        <v>188</v>
      </c>
      <c r="E563" s="225" t="s">
        <v>1</v>
      </c>
      <c r="F563" s="207" t="s">
        <v>736</v>
      </c>
      <c r="G563" s="205"/>
      <c r="H563" s="208">
        <v>24.215</v>
      </c>
      <c r="I563" s="209"/>
      <c r="J563" s="205"/>
      <c r="K563" s="205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188</v>
      </c>
      <c r="AU563" s="214" t="s">
        <v>97</v>
      </c>
      <c r="AV563" s="13" t="s">
        <v>97</v>
      </c>
      <c r="AW563" s="13" t="s">
        <v>33</v>
      </c>
      <c r="AX563" s="13" t="s">
        <v>81</v>
      </c>
      <c r="AY563" s="214" t="s">
        <v>145</v>
      </c>
    </row>
    <row r="564" spans="2:51" s="13" customFormat="1" ht="11.25">
      <c r="B564" s="204"/>
      <c r="C564" s="205"/>
      <c r="D564" s="206" t="s">
        <v>188</v>
      </c>
      <c r="E564" s="225" t="s">
        <v>1</v>
      </c>
      <c r="F564" s="207" t="s">
        <v>737</v>
      </c>
      <c r="G564" s="205"/>
      <c r="H564" s="208">
        <v>20.100000000000001</v>
      </c>
      <c r="I564" s="209"/>
      <c r="J564" s="205"/>
      <c r="K564" s="205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188</v>
      </c>
      <c r="AU564" s="214" t="s">
        <v>97</v>
      </c>
      <c r="AV564" s="13" t="s">
        <v>97</v>
      </c>
      <c r="AW564" s="13" t="s">
        <v>33</v>
      </c>
      <c r="AX564" s="13" t="s">
        <v>81</v>
      </c>
      <c r="AY564" s="214" t="s">
        <v>145</v>
      </c>
    </row>
    <row r="565" spans="2:51" s="13" customFormat="1" ht="11.25">
      <c r="B565" s="204"/>
      <c r="C565" s="205"/>
      <c r="D565" s="206" t="s">
        <v>188</v>
      </c>
      <c r="E565" s="225" t="s">
        <v>1</v>
      </c>
      <c r="F565" s="207" t="s">
        <v>738</v>
      </c>
      <c r="G565" s="205"/>
      <c r="H565" s="208">
        <v>31.65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188</v>
      </c>
      <c r="AU565" s="214" t="s">
        <v>97</v>
      </c>
      <c r="AV565" s="13" t="s">
        <v>97</v>
      </c>
      <c r="AW565" s="13" t="s">
        <v>33</v>
      </c>
      <c r="AX565" s="13" t="s">
        <v>81</v>
      </c>
      <c r="AY565" s="214" t="s">
        <v>145</v>
      </c>
    </row>
    <row r="566" spans="2:51" s="13" customFormat="1" ht="11.25">
      <c r="B566" s="204"/>
      <c r="C566" s="205"/>
      <c r="D566" s="206" t="s">
        <v>188</v>
      </c>
      <c r="E566" s="225" t="s">
        <v>1</v>
      </c>
      <c r="F566" s="207" t="s">
        <v>739</v>
      </c>
      <c r="G566" s="205"/>
      <c r="H566" s="208">
        <v>3.75</v>
      </c>
      <c r="I566" s="209"/>
      <c r="J566" s="205"/>
      <c r="K566" s="205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188</v>
      </c>
      <c r="AU566" s="214" t="s">
        <v>97</v>
      </c>
      <c r="AV566" s="13" t="s">
        <v>97</v>
      </c>
      <c r="AW566" s="13" t="s">
        <v>33</v>
      </c>
      <c r="AX566" s="13" t="s">
        <v>81</v>
      </c>
      <c r="AY566" s="214" t="s">
        <v>145</v>
      </c>
    </row>
    <row r="567" spans="2:51" s="13" customFormat="1" ht="11.25">
      <c r="B567" s="204"/>
      <c r="C567" s="205"/>
      <c r="D567" s="206" t="s">
        <v>188</v>
      </c>
      <c r="E567" s="225" t="s">
        <v>1</v>
      </c>
      <c r="F567" s="207" t="s">
        <v>740</v>
      </c>
      <c r="G567" s="205"/>
      <c r="H567" s="208">
        <v>11.85</v>
      </c>
      <c r="I567" s="209"/>
      <c r="J567" s="205"/>
      <c r="K567" s="205"/>
      <c r="L567" s="210"/>
      <c r="M567" s="211"/>
      <c r="N567" s="212"/>
      <c r="O567" s="212"/>
      <c r="P567" s="212"/>
      <c r="Q567" s="212"/>
      <c r="R567" s="212"/>
      <c r="S567" s="212"/>
      <c r="T567" s="213"/>
      <c r="AT567" s="214" t="s">
        <v>188</v>
      </c>
      <c r="AU567" s="214" t="s">
        <v>97</v>
      </c>
      <c r="AV567" s="13" t="s">
        <v>97</v>
      </c>
      <c r="AW567" s="13" t="s">
        <v>33</v>
      </c>
      <c r="AX567" s="13" t="s">
        <v>81</v>
      </c>
      <c r="AY567" s="214" t="s">
        <v>145</v>
      </c>
    </row>
    <row r="568" spans="2:51" s="13" customFormat="1" ht="11.25">
      <c r="B568" s="204"/>
      <c r="C568" s="205"/>
      <c r="D568" s="206" t="s">
        <v>188</v>
      </c>
      <c r="E568" s="225" t="s">
        <v>1</v>
      </c>
      <c r="F568" s="207" t="s">
        <v>741</v>
      </c>
      <c r="G568" s="205"/>
      <c r="H568" s="208">
        <v>45.723999999999997</v>
      </c>
      <c r="I568" s="209"/>
      <c r="J568" s="205"/>
      <c r="K568" s="205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188</v>
      </c>
      <c r="AU568" s="214" t="s">
        <v>97</v>
      </c>
      <c r="AV568" s="13" t="s">
        <v>97</v>
      </c>
      <c r="AW568" s="13" t="s">
        <v>33</v>
      </c>
      <c r="AX568" s="13" t="s">
        <v>81</v>
      </c>
      <c r="AY568" s="214" t="s">
        <v>145</v>
      </c>
    </row>
    <row r="569" spans="2:51" s="13" customFormat="1" ht="11.25">
      <c r="B569" s="204"/>
      <c r="C569" s="205"/>
      <c r="D569" s="206" t="s">
        <v>188</v>
      </c>
      <c r="E569" s="225" t="s">
        <v>1</v>
      </c>
      <c r="F569" s="207" t="s">
        <v>742</v>
      </c>
      <c r="G569" s="205"/>
      <c r="H569" s="208">
        <v>45.75</v>
      </c>
      <c r="I569" s="209"/>
      <c r="J569" s="205"/>
      <c r="K569" s="205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188</v>
      </c>
      <c r="AU569" s="214" t="s">
        <v>97</v>
      </c>
      <c r="AV569" s="13" t="s">
        <v>97</v>
      </c>
      <c r="AW569" s="13" t="s">
        <v>33</v>
      </c>
      <c r="AX569" s="13" t="s">
        <v>81</v>
      </c>
      <c r="AY569" s="214" t="s">
        <v>145</v>
      </c>
    </row>
    <row r="570" spans="2:51" s="13" customFormat="1" ht="11.25">
      <c r="B570" s="204"/>
      <c r="C570" s="205"/>
      <c r="D570" s="206" t="s">
        <v>188</v>
      </c>
      <c r="E570" s="225" t="s">
        <v>1</v>
      </c>
      <c r="F570" s="207" t="s">
        <v>743</v>
      </c>
      <c r="G570" s="205"/>
      <c r="H570" s="208">
        <v>1.1759999999999999</v>
      </c>
      <c r="I570" s="209"/>
      <c r="J570" s="205"/>
      <c r="K570" s="205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188</v>
      </c>
      <c r="AU570" s="214" t="s">
        <v>97</v>
      </c>
      <c r="AV570" s="13" t="s">
        <v>97</v>
      </c>
      <c r="AW570" s="13" t="s">
        <v>33</v>
      </c>
      <c r="AX570" s="13" t="s">
        <v>81</v>
      </c>
      <c r="AY570" s="214" t="s">
        <v>145</v>
      </c>
    </row>
    <row r="571" spans="2:51" s="13" customFormat="1" ht="11.25">
      <c r="B571" s="204"/>
      <c r="C571" s="205"/>
      <c r="D571" s="206" t="s">
        <v>188</v>
      </c>
      <c r="E571" s="225" t="s">
        <v>1</v>
      </c>
      <c r="F571" s="207" t="s">
        <v>744</v>
      </c>
      <c r="G571" s="205"/>
      <c r="H571" s="208">
        <v>4.6399999999999997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188</v>
      </c>
      <c r="AU571" s="214" t="s">
        <v>97</v>
      </c>
      <c r="AV571" s="13" t="s">
        <v>97</v>
      </c>
      <c r="AW571" s="13" t="s">
        <v>33</v>
      </c>
      <c r="AX571" s="13" t="s">
        <v>81</v>
      </c>
      <c r="AY571" s="214" t="s">
        <v>145</v>
      </c>
    </row>
    <row r="572" spans="2:51" s="13" customFormat="1" ht="11.25">
      <c r="B572" s="204"/>
      <c r="C572" s="205"/>
      <c r="D572" s="206" t="s">
        <v>188</v>
      </c>
      <c r="E572" s="225" t="s">
        <v>1</v>
      </c>
      <c r="F572" s="207" t="s">
        <v>745</v>
      </c>
      <c r="G572" s="205"/>
      <c r="H572" s="208">
        <v>5.2</v>
      </c>
      <c r="I572" s="209"/>
      <c r="J572" s="205"/>
      <c r="K572" s="205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188</v>
      </c>
      <c r="AU572" s="214" t="s">
        <v>97</v>
      </c>
      <c r="AV572" s="13" t="s">
        <v>97</v>
      </c>
      <c r="AW572" s="13" t="s">
        <v>33</v>
      </c>
      <c r="AX572" s="13" t="s">
        <v>81</v>
      </c>
      <c r="AY572" s="214" t="s">
        <v>145</v>
      </c>
    </row>
    <row r="573" spans="2:51" s="13" customFormat="1" ht="11.25">
      <c r="B573" s="204"/>
      <c r="C573" s="205"/>
      <c r="D573" s="206" t="s">
        <v>188</v>
      </c>
      <c r="E573" s="225" t="s">
        <v>1</v>
      </c>
      <c r="F573" s="207" t="s">
        <v>746</v>
      </c>
      <c r="G573" s="205"/>
      <c r="H573" s="208">
        <v>3.64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188</v>
      </c>
      <c r="AU573" s="214" t="s">
        <v>97</v>
      </c>
      <c r="AV573" s="13" t="s">
        <v>97</v>
      </c>
      <c r="AW573" s="13" t="s">
        <v>33</v>
      </c>
      <c r="AX573" s="13" t="s">
        <v>81</v>
      </c>
      <c r="AY573" s="214" t="s">
        <v>145</v>
      </c>
    </row>
    <row r="574" spans="2:51" s="13" customFormat="1" ht="11.25">
      <c r="B574" s="204"/>
      <c r="C574" s="205"/>
      <c r="D574" s="206" t="s">
        <v>188</v>
      </c>
      <c r="E574" s="225" t="s">
        <v>1</v>
      </c>
      <c r="F574" s="207" t="s">
        <v>747</v>
      </c>
      <c r="G574" s="205"/>
      <c r="H574" s="208">
        <v>8.4499999999999993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188</v>
      </c>
      <c r="AU574" s="214" t="s">
        <v>97</v>
      </c>
      <c r="AV574" s="13" t="s">
        <v>97</v>
      </c>
      <c r="AW574" s="13" t="s">
        <v>33</v>
      </c>
      <c r="AX574" s="13" t="s">
        <v>81</v>
      </c>
      <c r="AY574" s="214" t="s">
        <v>145</v>
      </c>
    </row>
    <row r="575" spans="2:51" s="13" customFormat="1" ht="11.25">
      <c r="B575" s="204"/>
      <c r="C575" s="205"/>
      <c r="D575" s="206" t="s">
        <v>188</v>
      </c>
      <c r="E575" s="225" t="s">
        <v>1</v>
      </c>
      <c r="F575" s="207" t="s">
        <v>748</v>
      </c>
      <c r="G575" s="205"/>
      <c r="H575" s="208">
        <v>7.15</v>
      </c>
      <c r="I575" s="209"/>
      <c r="J575" s="205"/>
      <c r="K575" s="205"/>
      <c r="L575" s="210"/>
      <c r="M575" s="211"/>
      <c r="N575" s="212"/>
      <c r="O575" s="212"/>
      <c r="P575" s="212"/>
      <c r="Q575" s="212"/>
      <c r="R575" s="212"/>
      <c r="S575" s="212"/>
      <c r="T575" s="213"/>
      <c r="AT575" s="214" t="s">
        <v>188</v>
      </c>
      <c r="AU575" s="214" t="s">
        <v>97</v>
      </c>
      <c r="AV575" s="13" t="s">
        <v>97</v>
      </c>
      <c r="AW575" s="13" t="s">
        <v>33</v>
      </c>
      <c r="AX575" s="13" t="s">
        <v>81</v>
      </c>
      <c r="AY575" s="214" t="s">
        <v>145</v>
      </c>
    </row>
    <row r="576" spans="2:51" s="13" customFormat="1" ht="11.25">
      <c r="B576" s="204"/>
      <c r="C576" s="205"/>
      <c r="D576" s="206" t="s">
        <v>188</v>
      </c>
      <c r="E576" s="225" t="s">
        <v>1</v>
      </c>
      <c r="F576" s="207" t="s">
        <v>749</v>
      </c>
      <c r="G576" s="205"/>
      <c r="H576" s="208">
        <v>5.2</v>
      </c>
      <c r="I576" s="209"/>
      <c r="J576" s="205"/>
      <c r="K576" s="205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188</v>
      </c>
      <c r="AU576" s="214" t="s">
        <v>97</v>
      </c>
      <c r="AV576" s="13" t="s">
        <v>97</v>
      </c>
      <c r="AW576" s="13" t="s">
        <v>33</v>
      </c>
      <c r="AX576" s="13" t="s">
        <v>81</v>
      </c>
      <c r="AY576" s="214" t="s">
        <v>145</v>
      </c>
    </row>
    <row r="577" spans="1:65" s="15" customFormat="1" ht="11.25">
      <c r="B577" s="236"/>
      <c r="C577" s="237"/>
      <c r="D577" s="206" t="s">
        <v>188</v>
      </c>
      <c r="E577" s="238" t="s">
        <v>1</v>
      </c>
      <c r="F577" s="239" t="s">
        <v>750</v>
      </c>
      <c r="G577" s="237"/>
      <c r="H577" s="240">
        <v>333.07999999999993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AT577" s="246" t="s">
        <v>188</v>
      </c>
      <c r="AU577" s="246" t="s">
        <v>97</v>
      </c>
      <c r="AV577" s="15" t="s">
        <v>158</v>
      </c>
      <c r="AW577" s="15" t="s">
        <v>33</v>
      </c>
      <c r="AX577" s="15" t="s">
        <v>81</v>
      </c>
      <c r="AY577" s="246" t="s">
        <v>145</v>
      </c>
    </row>
    <row r="578" spans="1:65" s="13" customFormat="1" ht="11.25">
      <c r="B578" s="204"/>
      <c r="C578" s="205"/>
      <c r="D578" s="206" t="s">
        <v>188</v>
      </c>
      <c r="E578" s="225" t="s">
        <v>1</v>
      </c>
      <c r="F578" s="207" t="s">
        <v>751</v>
      </c>
      <c r="G578" s="205"/>
      <c r="H578" s="208">
        <v>-283.11799999999999</v>
      </c>
      <c r="I578" s="209"/>
      <c r="J578" s="205"/>
      <c r="K578" s="205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188</v>
      </c>
      <c r="AU578" s="214" t="s">
        <v>97</v>
      </c>
      <c r="AV578" s="13" t="s">
        <v>97</v>
      </c>
      <c r="AW578" s="13" t="s">
        <v>33</v>
      </c>
      <c r="AX578" s="13" t="s">
        <v>81</v>
      </c>
      <c r="AY578" s="214" t="s">
        <v>145</v>
      </c>
    </row>
    <row r="579" spans="1:65" s="16" customFormat="1" ht="11.25">
      <c r="B579" s="247"/>
      <c r="C579" s="248"/>
      <c r="D579" s="206" t="s">
        <v>188</v>
      </c>
      <c r="E579" s="249" t="s">
        <v>1</v>
      </c>
      <c r="F579" s="250" t="s">
        <v>752</v>
      </c>
      <c r="G579" s="248"/>
      <c r="H579" s="251">
        <v>49.961999999999932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AT579" s="257" t="s">
        <v>188</v>
      </c>
      <c r="AU579" s="257" t="s">
        <v>97</v>
      </c>
      <c r="AV579" s="16" t="s">
        <v>153</v>
      </c>
      <c r="AW579" s="16" t="s">
        <v>33</v>
      </c>
      <c r="AX579" s="16" t="s">
        <v>86</v>
      </c>
      <c r="AY579" s="257" t="s">
        <v>145</v>
      </c>
    </row>
    <row r="580" spans="1:65" s="2" customFormat="1" ht="16.5" customHeight="1">
      <c r="A580" s="36"/>
      <c r="B580" s="37"/>
      <c r="C580" s="192" t="s">
        <v>753</v>
      </c>
      <c r="D580" s="192" t="s">
        <v>148</v>
      </c>
      <c r="E580" s="193" t="s">
        <v>201</v>
      </c>
      <c r="F580" s="194" t="s">
        <v>202</v>
      </c>
      <c r="G580" s="195" t="s">
        <v>151</v>
      </c>
      <c r="H580" s="196">
        <v>49.962000000000003</v>
      </c>
      <c r="I580" s="197"/>
      <c r="J580" s="198">
        <f>ROUND(I580*H580,2)</f>
        <v>0</v>
      </c>
      <c r="K580" s="194" t="s">
        <v>152</v>
      </c>
      <c r="L580" s="39"/>
      <c r="M580" s="199" t="s">
        <v>1</v>
      </c>
      <c r="N580" s="200" t="s">
        <v>46</v>
      </c>
      <c r="O580" s="73"/>
      <c r="P580" s="201">
        <f>O580*H580</f>
        <v>0</v>
      </c>
      <c r="Q580" s="201">
        <v>2.9999999999999997E-4</v>
      </c>
      <c r="R580" s="201">
        <f>Q580*H580</f>
        <v>1.4988599999999999E-2</v>
      </c>
      <c r="S580" s="201">
        <v>0</v>
      </c>
      <c r="T580" s="202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203" t="s">
        <v>198</v>
      </c>
      <c r="AT580" s="203" t="s">
        <v>148</v>
      </c>
      <c r="AU580" s="203" t="s">
        <v>97</v>
      </c>
      <c r="AY580" s="18" t="s">
        <v>145</v>
      </c>
      <c r="BE580" s="109">
        <f>IF(N580="základní",J580,0)</f>
        <v>0</v>
      </c>
      <c r="BF580" s="109">
        <f>IF(N580="snížená",J580,0)</f>
        <v>0</v>
      </c>
      <c r="BG580" s="109">
        <f>IF(N580="zákl. přenesená",J580,0)</f>
        <v>0</v>
      </c>
      <c r="BH580" s="109">
        <f>IF(N580="sníž. přenesená",J580,0)</f>
        <v>0</v>
      </c>
      <c r="BI580" s="109">
        <f>IF(N580="nulová",J580,0)</f>
        <v>0</v>
      </c>
      <c r="BJ580" s="18" t="s">
        <v>86</v>
      </c>
      <c r="BK580" s="109">
        <f>ROUND(I580*H580,2)</f>
        <v>0</v>
      </c>
      <c r="BL580" s="18" t="s">
        <v>198</v>
      </c>
      <c r="BM580" s="203" t="s">
        <v>754</v>
      </c>
    </row>
    <row r="581" spans="1:65" s="2" customFormat="1" ht="24">
      <c r="A581" s="36"/>
      <c r="B581" s="37"/>
      <c r="C581" s="192" t="s">
        <v>755</v>
      </c>
      <c r="D581" s="192" t="s">
        <v>148</v>
      </c>
      <c r="E581" s="193" t="s">
        <v>364</v>
      </c>
      <c r="F581" s="194" t="s">
        <v>365</v>
      </c>
      <c r="G581" s="195" t="s">
        <v>161</v>
      </c>
      <c r="H581" s="196">
        <v>1000</v>
      </c>
      <c r="I581" s="197"/>
      <c r="J581" s="198">
        <f>ROUND(I581*H581,2)</f>
        <v>0</v>
      </c>
      <c r="K581" s="194" t="s">
        <v>152</v>
      </c>
      <c r="L581" s="39"/>
      <c r="M581" s="199" t="s">
        <v>1</v>
      </c>
      <c r="N581" s="200" t="s">
        <v>46</v>
      </c>
      <c r="O581" s="73"/>
      <c r="P581" s="201">
        <f>O581*H581</f>
        <v>0</v>
      </c>
      <c r="Q581" s="201">
        <v>4.4000000000000002E-4</v>
      </c>
      <c r="R581" s="201">
        <f>Q581*H581</f>
        <v>0.44</v>
      </c>
      <c r="S581" s="201">
        <v>0</v>
      </c>
      <c r="T581" s="202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203" t="s">
        <v>198</v>
      </c>
      <c r="AT581" s="203" t="s">
        <v>148</v>
      </c>
      <c r="AU581" s="203" t="s">
        <v>97</v>
      </c>
      <c r="AY581" s="18" t="s">
        <v>145</v>
      </c>
      <c r="BE581" s="109">
        <f>IF(N581="základní",J581,0)</f>
        <v>0</v>
      </c>
      <c r="BF581" s="109">
        <f>IF(N581="snížená",J581,0)</f>
        <v>0</v>
      </c>
      <c r="BG581" s="109">
        <f>IF(N581="zákl. přenesená",J581,0)</f>
        <v>0</v>
      </c>
      <c r="BH581" s="109">
        <f>IF(N581="sníž. přenesená",J581,0)</f>
        <v>0</v>
      </c>
      <c r="BI581" s="109">
        <f>IF(N581="nulová",J581,0)</f>
        <v>0</v>
      </c>
      <c r="BJ581" s="18" t="s">
        <v>86</v>
      </c>
      <c r="BK581" s="109">
        <f>ROUND(I581*H581,2)</f>
        <v>0</v>
      </c>
      <c r="BL581" s="18" t="s">
        <v>198</v>
      </c>
      <c r="BM581" s="203" t="s">
        <v>756</v>
      </c>
    </row>
    <row r="582" spans="1:65" s="2" customFormat="1" ht="21.75" customHeight="1">
      <c r="A582" s="36"/>
      <c r="B582" s="37"/>
      <c r="C582" s="192" t="s">
        <v>757</v>
      </c>
      <c r="D582" s="192" t="s">
        <v>148</v>
      </c>
      <c r="E582" s="193" t="s">
        <v>213</v>
      </c>
      <c r="F582" s="194" t="s">
        <v>214</v>
      </c>
      <c r="G582" s="195" t="s">
        <v>161</v>
      </c>
      <c r="H582" s="196">
        <v>1000</v>
      </c>
      <c r="I582" s="197"/>
      <c r="J582" s="198">
        <f>ROUND(I582*H582,2)</f>
        <v>0</v>
      </c>
      <c r="K582" s="194" t="s">
        <v>152</v>
      </c>
      <c r="L582" s="39"/>
      <c r="M582" s="199" t="s">
        <v>1</v>
      </c>
      <c r="N582" s="200" t="s">
        <v>46</v>
      </c>
      <c r="O582" s="73"/>
      <c r="P582" s="201">
        <f>O582*H582</f>
        <v>0</v>
      </c>
      <c r="Q582" s="201">
        <v>2.4000000000000001E-4</v>
      </c>
      <c r="R582" s="201">
        <f>Q582*H582</f>
        <v>0.24000000000000002</v>
      </c>
      <c r="S582" s="201">
        <v>9.2000000000000003E-4</v>
      </c>
      <c r="T582" s="202">
        <f>S582*H582</f>
        <v>0.92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203" t="s">
        <v>198</v>
      </c>
      <c r="AT582" s="203" t="s">
        <v>148</v>
      </c>
      <c r="AU582" s="203" t="s">
        <v>97</v>
      </c>
      <c r="AY582" s="18" t="s">
        <v>145</v>
      </c>
      <c r="BE582" s="109">
        <f>IF(N582="základní",J582,0)</f>
        <v>0</v>
      </c>
      <c r="BF582" s="109">
        <f>IF(N582="snížená",J582,0)</f>
        <v>0</v>
      </c>
      <c r="BG582" s="109">
        <f>IF(N582="zákl. přenesená",J582,0)</f>
        <v>0</v>
      </c>
      <c r="BH582" s="109">
        <f>IF(N582="sníž. přenesená",J582,0)</f>
        <v>0</v>
      </c>
      <c r="BI582" s="109">
        <f>IF(N582="nulová",J582,0)</f>
        <v>0</v>
      </c>
      <c r="BJ582" s="18" t="s">
        <v>86</v>
      </c>
      <c r="BK582" s="109">
        <f>ROUND(I582*H582,2)</f>
        <v>0</v>
      </c>
      <c r="BL582" s="18" t="s">
        <v>198</v>
      </c>
      <c r="BM582" s="203" t="s">
        <v>758</v>
      </c>
    </row>
    <row r="583" spans="1:65" s="13" customFormat="1" ht="11.25">
      <c r="B583" s="204"/>
      <c r="C583" s="205"/>
      <c r="D583" s="206" t="s">
        <v>188</v>
      </c>
      <c r="E583" s="225" t="s">
        <v>1</v>
      </c>
      <c r="F583" s="207" t="s">
        <v>759</v>
      </c>
      <c r="G583" s="205"/>
      <c r="H583" s="208">
        <v>1000</v>
      </c>
      <c r="I583" s="209"/>
      <c r="J583" s="205"/>
      <c r="K583" s="205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188</v>
      </c>
      <c r="AU583" s="214" t="s">
        <v>97</v>
      </c>
      <c r="AV583" s="13" t="s">
        <v>97</v>
      </c>
      <c r="AW583" s="13" t="s">
        <v>33</v>
      </c>
      <c r="AX583" s="13" t="s">
        <v>86</v>
      </c>
      <c r="AY583" s="214" t="s">
        <v>145</v>
      </c>
    </row>
    <row r="584" spans="1:65" s="2" customFormat="1" ht="16.5" customHeight="1">
      <c r="A584" s="36"/>
      <c r="B584" s="37"/>
      <c r="C584" s="215" t="s">
        <v>760</v>
      </c>
      <c r="D584" s="215" t="s">
        <v>216</v>
      </c>
      <c r="E584" s="216" t="s">
        <v>217</v>
      </c>
      <c r="F584" s="217" t="s">
        <v>218</v>
      </c>
      <c r="G584" s="218" t="s">
        <v>151</v>
      </c>
      <c r="H584" s="219">
        <v>54.957999999999998</v>
      </c>
      <c r="I584" s="220"/>
      <c r="J584" s="221">
        <f>ROUND(I584*H584,2)</f>
        <v>0</v>
      </c>
      <c r="K584" s="217" t="s">
        <v>152</v>
      </c>
      <c r="L584" s="222"/>
      <c r="M584" s="223" t="s">
        <v>1</v>
      </c>
      <c r="N584" s="224" t="s">
        <v>46</v>
      </c>
      <c r="O584" s="73"/>
      <c r="P584" s="201">
        <f>O584*H584</f>
        <v>0</v>
      </c>
      <c r="Q584" s="201">
        <v>1.26E-2</v>
      </c>
      <c r="R584" s="201">
        <f>Q584*H584</f>
        <v>0.69247079999999994</v>
      </c>
      <c r="S584" s="201">
        <v>0</v>
      </c>
      <c r="T584" s="202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203" t="s">
        <v>219</v>
      </c>
      <c r="AT584" s="203" t="s">
        <v>216</v>
      </c>
      <c r="AU584" s="203" t="s">
        <v>97</v>
      </c>
      <c r="AY584" s="18" t="s">
        <v>145</v>
      </c>
      <c r="BE584" s="109">
        <f>IF(N584="základní",J584,0)</f>
        <v>0</v>
      </c>
      <c r="BF584" s="109">
        <f>IF(N584="snížená",J584,0)</f>
        <v>0</v>
      </c>
      <c r="BG584" s="109">
        <f>IF(N584="zákl. přenesená",J584,0)</f>
        <v>0</v>
      </c>
      <c r="BH584" s="109">
        <f>IF(N584="sníž. přenesená",J584,0)</f>
        <v>0</v>
      </c>
      <c r="BI584" s="109">
        <f>IF(N584="nulová",J584,0)</f>
        <v>0</v>
      </c>
      <c r="BJ584" s="18" t="s">
        <v>86</v>
      </c>
      <c r="BK584" s="109">
        <f>ROUND(I584*H584,2)</f>
        <v>0</v>
      </c>
      <c r="BL584" s="18" t="s">
        <v>198</v>
      </c>
      <c r="BM584" s="203" t="s">
        <v>761</v>
      </c>
    </row>
    <row r="585" spans="1:65" s="13" customFormat="1" ht="11.25">
      <c r="B585" s="204"/>
      <c r="C585" s="205"/>
      <c r="D585" s="206" t="s">
        <v>188</v>
      </c>
      <c r="E585" s="205"/>
      <c r="F585" s="207" t="s">
        <v>762</v>
      </c>
      <c r="G585" s="205"/>
      <c r="H585" s="208">
        <v>54.957999999999998</v>
      </c>
      <c r="I585" s="209"/>
      <c r="J585" s="205"/>
      <c r="K585" s="205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188</v>
      </c>
      <c r="AU585" s="214" t="s">
        <v>97</v>
      </c>
      <c r="AV585" s="13" t="s">
        <v>97</v>
      </c>
      <c r="AW585" s="13" t="s">
        <v>4</v>
      </c>
      <c r="AX585" s="13" t="s">
        <v>86</v>
      </c>
      <c r="AY585" s="214" t="s">
        <v>145</v>
      </c>
    </row>
    <row r="586" spans="1:65" s="2" customFormat="1" ht="24">
      <c r="A586" s="36"/>
      <c r="B586" s="37"/>
      <c r="C586" s="192" t="s">
        <v>763</v>
      </c>
      <c r="D586" s="192" t="s">
        <v>148</v>
      </c>
      <c r="E586" s="193" t="s">
        <v>222</v>
      </c>
      <c r="F586" s="194" t="s">
        <v>223</v>
      </c>
      <c r="G586" s="195" t="s">
        <v>173</v>
      </c>
      <c r="H586" s="196">
        <v>1.387</v>
      </c>
      <c r="I586" s="197"/>
      <c r="J586" s="198">
        <f>ROUND(I586*H586,2)</f>
        <v>0</v>
      </c>
      <c r="K586" s="194" t="s">
        <v>152</v>
      </c>
      <c r="L586" s="39"/>
      <c r="M586" s="199" t="s">
        <v>1</v>
      </c>
      <c r="N586" s="200" t="s">
        <v>46</v>
      </c>
      <c r="O586" s="73"/>
      <c r="P586" s="201">
        <f>O586*H586</f>
        <v>0</v>
      </c>
      <c r="Q586" s="201">
        <v>0</v>
      </c>
      <c r="R586" s="201">
        <f>Q586*H586</f>
        <v>0</v>
      </c>
      <c r="S586" s="201">
        <v>0</v>
      </c>
      <c r="T586" s="202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203" t="s">
        <v>198</v>
      </c>
      <c r="AT586" s="203" t="s">
        <v>148</v>
      </c>
      <c r="AU586" s="203" t="s">
        <v>97</v>
      </c>
      <c r="AY586" s="18" t="s">
        <v>145</v>
      </c>
      <c r="BE586" s="109">
        <f>IF(N586="základní",J586,0)</f>
        <v>0</v>
      </c>
      <c r="BF586" s="109">
        <f>IF(N586="snížená",J586,0)</f>
        <v>0</v>
      </c>
      <c r="BG586" s="109">
        <f>IF(N586="zákl. přenesená",J586,0)</f>
        <v>0</v>
      </c>
      <c r="BH586" s="109">
        <f>IF(N586="sníž. přenesená",J586,0)</f>
        <v>0</v>
      </c>
      <c r="BI586" s="109">
        <f>IF(N586="nulová",J586,0)</f>
        <v>0</v>
      </c>
      <c r="BJ586" s="18" t="s">
        <v>86</v>
      </c>
      <c r="BK586" s="109">
        <f>ROUND(I586*H586,2)</f>
        <v>0</v>
      </c>
      <c r="BL586" s="18" t="s">
        <v>198</v>
      </c>
      <c r="BM586" s="203" t="s">
        <v>764</v>
      </c>
    </row>
    <row r="587" spans="1:65" s="12" customFormat="1" ht="22.9" customHeight="1">
      <c r="B587" s="176"/>
      <c r="C587" s="177"/>
      <c r="D587" s="178" t="s">
        <v>80</v>
      </c>
      <c r="E587" s="190" t="s">
        <v>765</v>
      </c>
      <c r="F587" s="190" t="s">
        <v>766</v>
      </c>
      <c r="G587" s="177"/>
      <c r="H587" s="177"/>
      <c r="I587" s="180"/>
      <c r="J587" s="191">
        <f>BK587</f>
        <v>0</v>
      </c>
      <c r="K587" s="177"/>
      <c r="L587" s="182"/>
      <c r="M587" s="183"/>
      <c r="N587" s="184"/>
      <c r="O587" s="184"/>
      <c r="P587" s="185">
        <f>SUM(P588:P628)</f>
        <v>0</v>
      </c>
      <c r="Q587" s="184"/>
      <c r="R587" s="185">
        <f>SUM(R588:R628)</f>
        <v>1.4805678999999996</v>
      </c>
      <c r="S587" s="184"/>
      <c r="T587" s="186">
        <f>SUM(T588:T628)</f>
        <v>2.2680000000000002E-2</v>
      </c>
      <c r="AR587" s="187" t="s">
        <v>97</v>
      </c>
      <c r="AT587" s="188" t="s">
        <v>80</v>
      </c>
      <c r="AU587" s="188" t="s">
        <v>86</v>
      </c>
      <c r="AY587" s="187" t="s">
        <v>145</v>
      </c>
      <c r="BK587" s="189">
        <f>SUM(BK588:BK628)</f>
        <v>0</v>
      </c>
    </row>
    <row r="588" spans="1:65" s="2" customFormat="1" ht="16.5" customHeight="1">
      <c r="A588" s="36"/>
      <c r="B588" s="37"/>
      <c r="C588" s="192" t="s">
        <v>767</v>
      </c>
      <c r="D588" s="192" t="s">
        <v>148</v>
      </c>
      <c r="E588" s="193" t="s">
        <v>768</v>
      </c>
      <c r="F588" s="194" t="s">
        <v>769</v>
      </c>
      <c r="G588" s="195" t="s">
        <v>151</v>
      </c>
      <c r="H588" s="196">
        <v>461.9</v>
      </c>
      <c r="I588" s="197"/>
      <c r="J588" s="198">
        <f>ROUND(I588*H588,2)</f>
        <v>0</v>
      </c>
      <c r="K588" s="194" t="s">
        <v>152</v>
      </c>
      <c r="L588" s="39"/>
      <c r="M588" s="199" t="s">
        <v>1</v>
      </c>
      <c r="N588" s="200" t="s">
        <v>46</v>
      </c>
      <c r="O588" s="73"/>
      <c r="P588" s="201">
        <f>O588*H588</f>
        <v>0</v>
      </c>
      <c r="Q588" s="201">
        <v>0</v>
      </c>
      <c r="R588" s="201">
        <f>Q588*H588</f>
        <v>0</v>
      </c>
      <c r="S588" s="201">
        <v>0</v>
      </c>
      <c r="T588" s="202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203" t="s">
        <v>198</v>
      </c>
      <c r="AT588" s="203" t="s">
        <v>148</v>
      </c>
      <c r="AU588" s="203" t="s">
        <v>97</v>
      </c>
      <c r="AY588" s="18" t="s">
        <v>145</v>
      </c>
      <c r="BE588" s="109">
        <f>IF(N588="základní",J588,0)</f>
        <v>0</v>
      </c>
      <c r="BF588" s="109">
        <f>IF(N588="snížená",J588,0)</f>
        <v>0</v>
      </c>
      <c r="BG588" s="109">
        <f>IF(N588="zákl. přenesená",J588,0)</f>
        <v>0</v>
      </c>
      <c r="BH588" s="109">
        <f>IF(N588="sníž. přenesená",J588,0)</f>
        <v>0</v>
      </c>
      <c r="BI588" s="109">
        <f>IF(N588="nulová",J588,0)</f>
        <v>0</v>
      </c>
      <c r="BJ588" s="18" t="s">
        <v>86</v>
      </c>
      <c r="BK588" s="109">
        <f>ROUND(I588*H588,2)</f>
        <v>0</v>
      </c>
      <c r="BL588" s="18" t="s">
        <v>198</v>
      </c>
      <c r="BM588" s="203" t="s">
        <v>770</v>
      </c>
    </row>
    <row r="589" spans="1:65" s="2" customFormat="1" ht="16.5" customHeight="1">
      <c r="A589" s="36"/>
      <c r="B589" s="37"/>
      <c r="C589" s="192" t="s">
        <v>771</v>
      </c>
      <c r="D589" s="192" t="s">
        <v>148</v>
      </c>
      <c r="E589" s="193" t="s">
        <v>772</v>
      </c>
      <c r="F589" s="194" t="s">
        <v>773</v>
      </c>
      <c r="G589" s="195" t="s">
        <v>151</v>
      </c>
      <c r="H589" s="196">
        <v>339.1</v>
      </c>
      <c r="I589" s="197"/>
      <c r="J589" s="198">
        <f>ROUND(I589*H589,2)</f>
        <v>0</v>
      </c>
      <c r="K589" s="194" t="s">
        <v>152</v>
      </c>
      <c r="L589" s="39"/>
      <c r="M589" s="199" t="s">
        <v>1</v>
      </c>
      <c r="N589" s="200" t="s">
        <v>46</v>
      </c>
      <c r="O589" s="73"/>
      <c r="P589" s="201">
        <f>O589*H589</f>
        <v>0</v>
      </c>
      <c r="Q589" s="201">
        <v>0</v>
      </c>
      <c r="R589" s="201">
        <f>Q589*H589</f>
        <v>0</v>
      </c>
      <c r="S589" s="201">
        <v>0</v>
      </c>
      <c r="T589" s="202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203" t="s">
        <v>198</v>
      </c>
      <c r="AT589" s="203" t="s">
        <v>148</v>
      </c>
      <c r="AU589" s="203" t="s">
        <v>97</v>
      </c>
      <c r="AY589" s="18" t="s">
        <v>145</v>
      </c>
      <c r="BE589" s="109">
        <f>IF(N589="základní",J589,0)</f>
        <v>0</v>
      </c>
      <c r="BF589" s="109">
        <f>IF(N589="snížená",J589,0)</f>
        <v>0</v>
      </c>
      <c r="BG589" s="109">
        <f>IF(N589="zákl. přenesená",J589,0)</f>
        <v>0</v>
      </c>
      <c r="BH589" s="109">
        <f>IF(N589="sníž. přenesená",J589,0)</f>
        <v>0</v>
      </c>
      <c r="BI589" s="109">
        <f>IF(N589="nulová",J589,0)</f>
        <v>0</v>
      </c>
      <c r="BJ589" s="18" t="s">
        <v>86</v>
      </c>
      <c r="BK589" s="109">
        <f>ROUND(I589*H589,2)</f>
        <v>0</v>
      </c>
      <c r="BL589" s="18" t="s">
        <v>198</v>
      </c>
      <c r="BM589" s="203" t="s">
        <v>774</v>
      </c>
    </row>
    <row r="590" spans="1:65" s="2" customFormat="1" ht="16.5" customHeight="1">
      <c r="A590" s="36"/>
      <c r="B590" s="37"/>
      <c r="C590" s="192" t="s">
        <v>775</v>
      </c>
      <c r="D590" s="192" t="s">
        <v>148</v>
      </c>
      <c r="E590" s="193" t="s">
        <v>776</v>
      </c>
      <c r="F590" s="194" t="s">
        <v>777</v>
      </c>
      <c r="G590" s="195" t="s">
        <v>151</v>
      </c>
      <c r="H590" s="196">
        <v>189</v>
      </c>
      <c r="I590" s="197"/>
      <c r="J590" s="198">
        <f>ROUND(I590*H590,2)</f>
        <v>0</v>
      </c>
      <c r="K590" s="194" t="s">
        <v>152</v>
      </c>
      <c r="L590" s="39"/>
      <c r="M590" s="199" t="s">
        <v>1</v>
      </c>
      <c r="N590" s="200" t="s">
        <v>46</v>
      </c>
      <c r="O590" s="73"/>
      <c r="P590" s="201">
        <f>O590*H590</f>
        <v>0</v>
      </c>
      <c r="Q590" s="201">
        <v>1.0000000000000001E-5</v>
      </c>
      <c r="R590" s="201">
        <f>Q590*H590</f>
        <v>1.8900000000000002E-3</v>
      </c>
      <c r="S590" s="201">
        <v>1.2E-4</v>
      </c>
      <c r="T590" s="202">
        <f>S590*H590</f>
        <v>2.2680000000000002E-2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203" t="s">
        <v>198</v>
      </c>
      <c r="AT590" s="203" t="s">
        <v>148</v>
      </c>
      <c r="AU590" s="203" t="s">
        <v>97</v>
      </c>
      <c r="AY590" s="18" t="s">
        <v>145</v>
      </c>
      <c r="BE590" s="109">
        <f>IF(N590="základní",J590,0)</f>
        <v>0</v>
      </c>
      <c r="BF590" s="109">
        <f>IF(N590="snížená",J590,0)</f>
        <v>0</v>
      </c>
      <c r="BG590" s="109">
        <f>IF(N590="zákl. přenesená",J590,0)</f>
        <v>0</v>
      </c>
      <c r="BH590" s="109">
        <f>IF(N590="sníž. přenesená",J590,0)</f>
        <v>0</v>
      </c>
      <c r="BI590" s="109">
        <f>IF(N590="nulová",J590,0)</f>
        <v>0</v>
      </c>
      <c r="BJ590" s="18" t="s">
        <v>86</v>
      </c>
      <c r="BK590" s="109">
        <f>ROUND(I590*H590,2)</f>
        <v>0</v>
      </c>
      <c r="BL590" s="18" t="s">
        <v>198</v>
      </c>
      <c r="BM590" s="203" t="s">
        <v>778</v>
      </c>
    </row>
    <row r="591" spans="1:65" s="13" customFormat="1" ht="11.25">
      <c r="B591" s="204"/>
      <c r="C591" s="205"/>
      <c r="D591" s="206" t="s">
        <v>188</v>
      </c>
      <c r="E591" s="225" t="s">
        <v>1</v>
      </c>
      <c r="F591" s="207" t="s">
        <v>779</v>
      </c>
      <c r="G591" s="205"/>
      <c r="H591" s="208">
        <v>189</v>
      </c>
      <c r="I591" s="209"/>
      <c r="J591" s="205"/>
      <c r="K591" s="205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188</v>
      </c>
      <c r="AU591" s="214" t="s">
        <v>97</v>
      </c>
      <c r="AV591" s="13" t="s">
        <v>97</v>
      </c>
      <c r="AW591" s="13" t="s">
        <v>33</v>
      </c>
      <c r="AX591" s="13" t="s">
        <v>86</v>
      </c>
      <c r="AY591" s="214" t="s">
        <v>145</v>
      </c>
    </row>
    <row r="592" spans="1:65" s="2" customFormat="1" ht="16.5" customHeight="1">
      <c r="A592" s="36"/>
      <c r="B592" s="37"/>
      <c r="C592" s="192" t="s">
        <v>780</v>
      </c>
      <c r="D592" s="192" t="s">
        <v>148</v>
      </c>
      <c r="E592" s="193" t="s">
        <v>781</v>
      </c>
      <c r="F592" s="194" t="s">
        <v>782</v>
      </c>
      <c r="G592" s="195" t="s">
        <v>710</v>
      </c>
      <c r="H592" s="196">
        <v>306.39999999999998</v>
      </c>
      <c r="I592" s="197"/>
      <c r="J592" s="198">
        <f>ROUND(I592*H592,2)</f>
        <v>0</v>
      </c>
      <c r="K592" s="194" t="s">
        <v>152</v>
      </c>
      <c r="L592" s="39"/>
      <c r="M592" s="199" t="s">
        <v>1</v>
      </c>
      <c r="N592" s="200" t="s">
        <v>46</v>
      </c>
      <c r="O592" s="73"/>
      <c r="P592" s="201">
        <f>O592*H592</f>
        <v>0</v>
      </c>
      <c r="Q592" s="201">
        <v>4.0000000000000003E-5</v>
      </c>
      <c r="R592" s="201">
        <f>Q592*H592</f>
        <v>1.2256E-2</v>
      </c>
      <c r="S592" s="201">
        <v>0</v>
      </c>
      <c r="T592" s="202">
        <f>S592*H592</f>
        <v>0</v>
      </c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R592" s="203" t="s">
        <v>198</v>
      </c>
      <c r="AT592" s="203" t="s">
        <v>148</v>
      </c>
      <c r="AU592" s="203" t="s">
        <v>97</v>
      </c>
      <c r="AY592" s="18" t="s">
        <v>145</v>
      </c>
      <c r="BE592" s="109">
        <f>IF(N592="základní",J592,0)</f>
        <v>0</v>
      </c>
      <c r="BF592" s="109">
        <f>IF(N592="snížená",J592,0)</f>
        <v>0</v>
      </c>
      <c r="BG592" s="109">
        <f>IF(N592="zákl. přenesená",J592,0)</f>
        <v>0</v>
      </c>
      <c r="BH592" s="109">
        <f>IF(N592="sníž. přenesená",J592,0)</f>
        <v>0</v>
      </c>
      <c r="BI592" s="109">
        <f>IF(N592="nulová",J592,0)</f>
        <v>0</v>
      </c>
      <c r="BJ592" s="18" t="s">
        <v>86</v>
      </c>
      <c r="BK592" s="109">
        <f>ROUND(I592*H592,2)</f>
        <v>0</v>
      </c>
      <c r="BL592" s="18" t="s">
        <v>198</v>
      </c>
      <c r="BM592" s="203" t="s">
        <v>783</v>
      </c>
    </row>
    <row r="593" spans="1:65" s="14" customFormat="1" ht="11.25">
      <c r="B593" s="226"/>
      <c r="C593" s="227"/>
      <c r="D593" s="206" t="s">
        <v>188</v>
      </c>
      <c r="E593" s="228" t="s">
        <v>1</v>
      </c>
      <c r="F593" s="229" t="s">
        <v>784</v>
      </c>
      <c r="G593" s="227"/>
      <c r="H593" s="228" t="s">
        <v>1</v>
      </c>
      <c r="I593" s="230"/>
      <c r="J593" s="227"/>
      <c r="K593" s="227"/>
      <c r="L593" s="231"/>
      <c r="M593" s="232"/>
      <c r="N593" s="233"/>
      <c r="O593" s="233"/>
      <c r="P593" s="233"/>
      <c r="Q593" s="233"/>
      <c r="R593" s="233"/>
      <c r="S593" s="233"/>
      <c r="T593" s="234"/>
      <c r="AT593" s="235" t="s">
        <v>188</v>
      </c>
      <c r="AU593" s="235" t="s">
        <v>97</v>
      </c>
      <c r="AV593" s="14" t="s">
        <v>86</v>
      </c>
      <c r="AW593" s="14" t="s">
        <v>33</v>
      </c>
      <c r="AX593" s="14" t="s">
        <v>81</v>
      </c>
      <c r="AY593" s="235" t="s">
        <v>145</v>
      </c>
    </row>
    <row r="594" spans="1:65" s="13" customFormat="1" ht="11.25">
      <c r="B594" s="204"/>
      <c r="C594" s="205"/>
      <c r="D594" s="206" t="s">
        <v>188</v>
      </c>
      <c r="E594" s="225" t="s">
        <v>1</v>
      </c>
      <c r="F594" s="207" t="s">
        <v>785</v>
      </c>
      <c r="G594" s="205"/>
      <c r="H594" s="208">
        <v>252</v>
      </c>
      <c r="I594" s="209"/>
      <c r="J594" s="205"/>
      <c r="K594" s="205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188</v>
      </c>
      <c r="AU594" s="214" t="s">
        <v>97</v>
      </c>
      <c r="AV594" s="13" t="s">
        <v>97</v>
      </c>
      <c r="AW594" s="13" t="s">
        <v>33</v>
      </c>
      <c r="AX594" s="13" t="s">
        <v>81</v>
      </c>
      <c r="AY594" s="214" t="s">
        <v>145</v>
      </c>
    </row>
    <row r="595" spans="1:65" s="13" customFormat="1" ht="11.25">
      <c r="B595" s="204"/>
      <c r="C595" s="205"/>
      <c r="D595" s="206" t="s">
        <v>188</v>
      </c>
      <c r="E595" s="225" t="s">
        <v>1</v>
      </c>
      <c r="F595" s="207" t="s">
        <v>786</v>
      </c>
      <c r="G595" s="205"/>
      <c r="H595" s="208">
        <v>54.4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188</v>
      </c>
      <c r="AU595" s="214" t="s">
        <v>97</v>
      </c>
      <c r="AV595" s="13" t="s">
        <v>97</v>
      </c>
      <c r="AW595" s="13" t="s">
        <v>33</v>
      </c>
      <c r="AX595" s="13" t="s">
        <v>81</v>
      </c>
      <c r="AY595" s="214" t="s">
        <v>145</v>
      </c>
    </row>
    <row r="596" spans="1:65" s="16" customFormat="1" ht="11.25">
      <c r="B596" s="247"/>
      <c r="C596" s="248"/>
      <c r="D596" s="206" t="s">
        <v>188</v>
      </c>
      <c r="E596" s="249" t="s">
        <v>1</v>
      </c>
      <c r="F596" s="250" t="s">
        <v>752</v>
      </c>
      <c r="G596" s="248"/>
      <c r="H596" s="251">
        <v>306.39999999999998</v>
      </c>
      <c r="I596" s="252"/>
      <c r="J596" s="248"/>
      <c r="K596" s="248"/>
      <c r="L596" s="253"/>
      <c r="M596" s="254"/>
      <c r="N596" s="255"/>
      <c r="O596" s="255"/>
      <c r="P596" s="255"/>
      <c r="Q596" s="255"/>
      <c r="R596" s="255"/>
      <c r="S596" s="255"/>
      <c r="T596" s="256"/>
      <c r="AT596" s="257" t="s">
        <v>188</v>
      </c>
      <c r="AU596" s="257" t="s">
        <v>97</v>
      </c>
      <c r="AV596" s="16" t="s">
        <v>153</v>
      </c>
      <c r="AW596" s="16" t="s">
        <v>33</v>
      </c>
      <c r="AX596" s="16" t="s">
        <v>86</v>
      </c>
      <c r="AY596" s="257" t="s">
        <v>145</v>
      </c>
    </row>
    <row r="597" spans="1:65" s="2" customFormat="1" ht="16.5" customHeight="1">
      <c r="A597" s="36"/>
      <c r="B597" s="37"/>
      <c r="C597" s="215" t="s">
        <v>787</v>
      </c>
      <c r="D597" s="215" t="s">
        <v>216</v>
      </c>
      <c r="E597" s="216" t="s">
        <v>788</v>
      </c>
      <c r="F597" s="217" t="s">
        <v>789</v>
      </c>
      <c r="G597" s="218" t="s">
        <v>710</v>
      </c>
      <c r="H597" s="219">
        <v>321.72000000000003</v>
      </c>
      <c r="I597" s="220"/>
      <c r="J597" s="221">
        <f>ROUND(I597*H597,2)</f>
        <v>0</v>
      </c>
      <c r="K597" s="217" t="s">
        <v>1</v>
      </c>
      <c r="L597" s="222"/>
      <c r="M597" s="223" t="s">
        <v>1</v>
      </c>
      <c r="N597" s="224" t="s">
        <v>46</v>
      </c>
      <c r="O597" s="73"/>
      <c r="P597" s="201">
        <f>O597*H597</f>
        <v>0</v>
      </c>
      <c r="Q597" s="201">
        <v>2.0000000000000002E-5</v>
      </c>
      <c r="R597" s="201">
        <f>Q597*H597</f>
        <v>6.4344000000000007E-3</v>
      </c>
      <c r="S597" s="201">
        <v>0</v>
      </c>
      <c r="T597" s="202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203" t="s">
        <v>219</v>
      </c>
      <c r="AT597" s="203" t="s">
        <v>216</v>
      </c>
      <c r="AU597" s="203" t="s">
        <v>97</v>
      </c>
      <c r="AY597" s="18" t="s">
        <v>145</v>
      </c>
      <c r="BE597" s="109">
        <f>IF(N597="základní",J597,0)</f>
        <v>0</v>
      </c>
      <c r="BF597" s="109">
        <f>IF(N597="snížená",J597,0)</f>
        <v>0</v>
      </c>
      <c r="BG597" s="109">
        <f>IF(N597="zákl. přenesená",J597,0)</f>
        <v>0</v>
      </c>
      <c r="BH597" s="109">
        <f>IF(N597="sníž. přenesená",J597,0)</f>
        <v>0</v>
      </c>
      <c r="BI597" s="109">
        <f>IF(N597="nulová",J597,0)</f>
        <v>0</v>
      </c>
      <c r="BJ597" s="18" t="s">
        <v>86</v>
      </c>
      <c r="BK597" s="109">
        <f>ROUND(I597*H597,2)</f>
        <v>0</v>
      </c>
      <c r="BL597" s="18" t="s">
        <v>198</v>
      </c>
      <c r="BM597" s="203" t="s">
        <v>790</v>
      </c>
    </row>
    <row r="598" spans="1:65" s="13" customFormat="1" ht="11.25">
      <c r="B598" s="204"/>
      <c r="C598" s="205"/>
      <c r="D598" s="206" t="s">
        <v>188</v>
      </c>
      <c r="E598" s="205"/>
      <c r="F598" s="207" t="s">
        <v>791</v>
      </c>
      <c r="G598" s="205"/>
      <c r="H598" s="208">
        <v>321.72000000000003</v>
      </c>
      <c r="I598" s="209"/>
      <c r="J598" s="205"/>
      <c r="K598" s="205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188</v>
      </c>
      <c r="AU598" s="214" t="s">
        <v>97</v>
      </c>
      <c r="AV598" s="13" t="s">
        <v>97</v>
      </c>
      <c r="AW598" s="13" t="s">
        <v>4</v>
      </c>
      <c r="AX598" s="13" t="s">
        <v>86</v>
      </c>
      <c r="AY598" s="214" t="s">
        <v>145</v>
      </c>
    </row>
    <row r="599" spans="1:65" s="2" customFormat="1" ht="24">
      <c r="A599" s="36"/>
      <c r="B599" s="37"/>
      <c r="C599" s="192" t="s">
        <v>792</v>
      </c>
      <c r="D599" s="192" t="s">
        <v>148</v>
      </c>
      <c r="E599" s="193" t="s">
        <v>793</v>
      </c>
      <c r="F599" s="194" t="s">
        <v>794</v>
      </c>
      <c r="G599" s="195" t="s">
        <v>151</v>
      </c>
      <c r="H599" s="196">
        <v>189</v>
      </c>
      <c r="I599" s="197"/>
      <c r="J599" s="198">
        <f>ROUND(I599*H599,2)</f>
        <v>0</v>
      </c>
      <c r="K599" s="194" t="s">
        <v>152</v>
      </c>
      <c r="L599" s="39"/>
      <c r="M599" s="199" t="s">
        <v>1</v>
      </c>
      <c r="N599" s="200" t="s">
        <v>46</v>
      </c>
      <c r="O599" s="73"/>
      <c r="P599" s="201">
        <f>O599*H599</f>
        <v>0</v>
      </c>
      <c r="Q599" s="201">
        <v>4.4999999999999997E-3</v>
      </c>
      <c r="R599" s="201">
        <f>Q599*H599</f>
        <v>0.85049999999999992</v>
      </c>
      <c r="S599" s="201">
        <v>0</v>
      </c>
      <c r="T599" s="202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203" t="s">
        <v>198</v>
      </c>
      <c r="AT599" s="203" t="s">
        <v>148</v>
      </c>
      <c r="AU599" s="203" t="s">
        <v>97</v>
      </c>
      <c r="AY599" s="18" t="s">
        <v>145</v>
      </c>
      <c r="BE599" s="109">
        <f>IF(N599="základní",J599,0)</f>
        <v>0</v>
      </c>
      <c r="BF599" s="109">
        <f>IF(N599="snížená",J599,0)</f>
        <v>0</v>
      </c>
      <c r="BG599" s="109">
        <f>IF(N599="zákl. přenesená",J599,0)</f>
        <v>0</v>
      </c>
      <c r="BH599" s="109">
        <f>IF(N599="sníž. přenesená",J599,0)</f>
        <v>0</v>
      </c>
      <c r="BI599" s="109">
        <f>IF(N599="nulová",J599,0)</f>
        <v>0</v>
      </c>
      <c r="BJ599" s="18" t="s">
        <v>86</v>
      </c>
      <c r="BK599" s="109">
        <f>ROUND(I599*H599,2)</f>
        <v>0</v>
      </c>
      <c r="BL599" s="18" t="s">
        <v>198</v>
      </c>
      <c r="BM599" s="203" t="s">
        <v>795</v>
      </c>
    </row>
    <row r="600" spans="1:65" s="13" customFormat="1" ht="11.25">
      <c r="B600" s="204"/>
      <c r="C600" s="205"/>
      <c r="D600" s="206" t="s">
        <v>188</v>
      </c>
      <c r="E600" s="225" t="s">
        <v>1</v>
      </c>
      <c r="F600" s="207" t="s">
        <v>796</v>
      </c>
      <c r="G600" s="205"/>
      <c r="H600" s="208">
        <v>189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188</v>
      </c>
      <c r="AU600" s="214" t="s">
        <v>97</v>
      </c>
      <c r="AV600" s="13" t="s">
        <v>97</v>
      </c>
      <c r="AW600" s="13" t="s">
        <v>33</v>
      </c>
      <c r="AX600" s="13" t="s">
        <v>86</v>
      </c>
      <c r="AY600" s="214" t="s">
        <v>145</v>
      </c>
    </row>
    <row r="601" spans="1:65" s="2" customFormat="1" ht="16.5" customHeight="1">
      <c r="A601" s="36"/>
      <c r="B601" s="37"/>
      <c r="C601" s="192" t="s">
        <v>797</v>
      </c>
      <c r="D601" s="192" t="s">
        <v>148</v>
      </c>
      <c r="E601" s="193" t="s">
        <v>798</v>
      </c>
      <c r="F601" s="194" t="s">
        <v>799</v>
      </c>
      <c r="G601" s="195" t="s">
        <v>151</v>
      </c>
      <c r="H601" s="196">
        <v>463</v>
      </c>
      <c r="I601" s="197"/>
      <c r="J601" s="198">
        <f>ROUND(I601*H601,2)</f>
        <v>0</v>
      </c>
      <c r="K601" s="194" t="s">
        <v>152</v>
      </c>
      <c r="L601" s="39"/>
      <c r="M601" s="199" t="s">
        <v>1</v>
      </c>
      <c r="N601" s="200" t="s">
        <v>46</v>
      </c>
      <c r="O601" s="73"/>
      <c r="P601" s="201">
        <f>O601*H601</f>
        <v>0</v>
      </c>
      <c r="Q601" s="201">
        <v>0</v>
      </c>
      <c r="R601" s="201">
        <f>Q601*H601</f>
        <v>0</v>
      </c>
      <c r="S601" s="201">
        <v>0</v>
      </c>
      <c r="T601" s="202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203" t="s">
        <v>198</v>
      </c>
      <c r="AT601" s="203" t="s">
        <v>148</v>
      </c>
      <c r="AU601" s="203" t="s">
        <v>97</v>
      </c>
      <c r="AY601" s="18" t="s">
        <v>145</v>
      </c>
      <c r="BE601" s="109">
        <f>IF(N601="základní",J601,0)</f>
        <v>0</v>
      </c>
      <c r="BF601" s="109">
        <f>IF(N601="snížená",J601,0)</f>
        <v>0</v>
      </c>
      <c r="BG601" s="109">
        <f>IF(N601="zákl. přenesená",J601,0)</f>
        <v>0</v>
      </c>
      <c r="BH601" s="109">
        <f>IF(N601="sníž. přenesená",J601,0)</f>
        <v>0</v>
      </c>
      <c r="BI601" s="109">
        <f>IF(N601="nulová",J601,0)</f>
        <v>0</v>
      </c>
      <c r="BJ601" s="18" t="s">
        <v>86</v>
      </c>
      <c r="BK601" s="109">
        <f>ROUND(I601*H601,2)</f>
        <v>0</v>
      </c>
      <c r="BL601" s="18" t="s">
        <v>198</v>
      </c>
      <c r="BM601" s="203" t="s">
        <v>800</v>
      </c>
    </row>
    <row r="602" spans="1:65" s="2" customFormat="1" ht="16.5" customHeight="1">
      <c r="A602" s="36"/>
      <c r="B602" s="37"/>
      <c r="C602" s="215" t="s">
        <v>801</v>
      </c>
      <c r="D602" s="215" t="s">
        <v>216</v>
      </c>
      <c r="E602" s="216" t="s">
        <v>802</v>
      </c>
      <c r="F602" s="217" t="s">
        <v>803</v>
      </c>
      <c r="G602" s="218" t="s">
        <v>151</v>
      </c>
      <c r="H602" s="219">
        <v>486.15</v>
      </c>
      <c r="I602" s="220"/>
      <c r="J602" s="221">
        <f>ROUND(I602*H602,2)</f>
        <v>0</v>
      </c>
      <c r="K602" s="217" t="s">
        <v>152</v>
      </c>
      <c r="L602" s="222"/>
      <c r="M602" s="223" t="s">
        <v>1</v>
      </c>
      <c r="N602" s="224" t="s">
        <v>46</v>
      </c>
      <c r="O602" s="73"/>
      <c r="P602" s="201">
        <f>O602*H602</f>
        <v>0</v>
      </c>
      <c r="Q602" s="201">
        <v>3.5E-4</v>
      </c>
      <c r="R602" s="201">
        <f>Q602*H602</f>
        <v>0.17015249999999998</v>
      </c>
      <c r="S602" s="201">
        <v>0</v>
      </c>
      <c r="T602" s="202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203" t="s">
        <v>219</v>
      </c>
      <c r="AT602" s="203" t="s">
        <v>216</v>
      </c>
      <c r="AU602" s="203" t="s">
        <v>97</v>
      </c>
      <c r="AY602" s="18" t="s">
        <v>145</v>
      </c>
      <c r="BE602" s="109">
        <f>IF(N602="základní",J602,0)</f>
        <v>0</v>
      </c>
      <c r="BF602" s="109">
        <f>IF(N602="snížená",J602,0)</f>
        <v>0</v>
      </c>
      <c r="BG602" s="109">
        <f>IF(N602="zákl. přenesená",J602,0)</f>
        <v>0</v>
      </c>
      <c r="BH602" s="109">
        <f>IF(N602="sníž. přenesená",J602,0)</f>
        <v>0</v>
      </c>
      <c r="BI602" s="109">
        <f>IF(N602="nulová",J602,0)</f>
        <v>0</v>
      </c>
      <c r="BJ602" s="18" t="s">
        <v>86</v>
      </c>
      <c r="BK602" s="109">
        <f>ROUND(I602*H602,2)</f>
        <v>0</v>
      </c>
      <c r="BL602" s="18" t="s">
        <v>198</v>
      </c>
      <c r="BM602" s="203" t="s">
        <v>804</v>
      </c>
    </row>
    <row r="603" spans="1:65" s="13" customFormat="1" ht="11.25">
      <c r="B603" s="204"/>
      <c r="C603" s="205"/>
      <c r="D603" s="206" t="s">
        <v>188</v>
      </c>
      <c r="E603" s="205"/>
      <c r="F603" s="207" t="s">
        <v>805</v>
      </c>
      <c r="G603" s="205"/>
      <c r="H603" s="208">
        <v>486.15</v>
      </c>
      <c r="I603" s="209"/>
      <c r="J603" s="205"/>
      <c r="K603" s="205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188</v>
      </c>
      <c r="AU603" s="214" t="s">
        <v>97</v>
      </c>
      <c r="AV603" s="13" t="s">
        <v>97</v>
      </c>
      <c r="AW603" s="13" t="s">
        <v>4</v>
      </c>
      <c r="AX603" s="13" t="s">
        <v>86</v>
      </c>
      <c r="AY603" s="214" t="s">
        <v>145</v>
      </c>
    </row>
    <row r="604" spans="1:65" s="2" customFormat="1" ht="24">
      <c r="A604" s="36"/>
      <c r="B604" s="37"/>
      <c r="C604" s="192" t="s">
        <v>806</v>
      </c>
      <c r="D604" s="192" t="s">
        <v>148</v>
      </c>
      <c r="E604" s="193" t="s">
        <v>807</v>
      </c>
      <c r="F604" s="194" t="s">
        <v>808</v>
      </c>
      <c r="G604" s="195" t="s">
        <v>151</v>
      </c>
      <c r="H604" s="196">
        <v>50</v>
      </c>
      <c r="I604" s="197"/>
      <c r="J604" s="198">
        <f>ROUND(I604*H604,2)</f>
        <v>0</v>
      </c>
      <c r="K604" s="194" t="s">
        <v>152</v>
      </c>
      <c r="L604" s="39"/>
      <c r="M604" s="199" t="s">
        <v>1</v>
      </c>
      <c r="N604" s="200" t="s">
        <v>46</v>
      </c>
      <c r="O604" s="73"/>
      <c r="P604" s="201">
        <f>O604*H604</f>
        <v>0</v>
      </c>
      <c r="Q604" s="201">
        <v>0</v>
      </c>
      <c r="R604" s="201">
        <f>Q604*H604</f>
        <v>0</v>
      </c>
      <c r="S604" s="201">
        <v>0</v>
      </c>
      <c r="T604" s="202">
        <f>S604*H604</f>
        <v>0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203" t="s">
        <v>198</v>
      </c>
      <c r="AT604" s="203" t="s">
        <v>148</v>
      </c>
      <c r="AU604" s="203" t="s">
        <v>97</v>
      </c>
      <c r="AY604" s="18" t="s">
        <v>145</v>
      </c>
      <c r="BE604" s="109">
        <f>IF(N604="základní",J604,0)</f>
        <v>0</v>
      </c>
      <c r="BF604" s="109">
        <f>IF(N604="snížená",J604,0)</f>
        <v>0</v>
      </c>
      <c r="BG604" s="109">
        <f>IF(N604="zákl. přenesená",J604,0)</f>
        <v>0</v>
      </c>
      <c r="BH604" s="109">
        <f>IF(N604="sníž. přenesená",J604,0)</f>
        <v>0</v>
      </c>
      <c r="BI604" s="109">
        <f>IF(N604="nulová",J604,0)</f>
        <v>0</v>
      </c>
      <c r="BJ604" s="18" t="s">
        <v>86</v>
      </c>
      <c r="BK604" s="109">
        <f>ROUND(I604*H604,2)</f>
        <v>0</v>
      </c>
      <c r="BL604" s="18" t="s">
        <v>198</v>
      </c>
      <c r="BM604" s="203" t="s">
        <v>809</v>
      </c>
    </row>
    <row r="605" spans="1:65" s="13" customFormat="1" ht="11.25">
      <c r="B605" s="204"/>
      <c r="C605" s="205"/>
      <c r="D605" s="206" t="s">
        <v>188</v>
      </c>
      <c r="E605" s="225" t="s">
        <v>1</v>
      </c>
      <c r="F605" s="207" t="s">
        <v>810</v>
      </c>
      <c r="G605" s="205"/>
      <c r="H605" s="208">
        <v>50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188</v>
      </c>
      <c r="AU605" s="214" t="s">
        <v>97</v>
      </c>
      <c r="AV605" s="13" t="s">
        <v>97</v>
      </c>
      <c r="AW605" s="13" t="s">
        <v>33</v>
      </c>
      <c r="AX605" s="13" t="s">
        <v>86</v>
      </c>
      <c r="AY605" s="214" t="s">
        <v>145</v>
      </c>
    </row>
    <row r="606" spans="1:65" s="2" customFormat="1" ht="16.5" customHeight="1">
      <c r="A606" s="36"/>
      <c r="B606" s="37"/>
      <c r="C606" s="215" t="s">
        <v>811</v>
      </c>
      <c r="D606" s="215" t="s">
        <v>216</v>
      </c>
      <c r="E606" s="216" t="s">
        <v>802</v>
      </c>
      <c r="F606" s="217" t="s">
        <v>803</v>
      </c>
      <c r="G606" s="218" t="s">
        <v>151</v>
      </c>
      <c r="H606" s="219">
        <v>52.5</v>
      </c>
      <c r="I606" s="220"/>
      <c r="J606" s="221">
        <f>ROUND(I606*H606,2)</f>
        <v>0</v>
      </c>
      <c r="K606" s="217" t="s">
        <v>152</v>
      </c>
      <c r="L606" s="222"/>
      <c r="M606" s="223" t="s">
        <v>1</v>
      </c>
      <c r="N606" s="224" t="s">
        <v>46</v>
      </c>
      <c r="O606" s="73"/>
      <c r="P606" s="201">
        <f>O606*H606</f>
        <v>0</v>
      </c>
      <c r="Q606" s="201">
        <v>3.5E-4</v>
      </c>
      <c r="R606" s="201">
        <f>Q606*H606</f>
        <v>1.8374999999999999E-2</v>
      </c>
      <c r="S606" s="201">
        <v>0</v>
      </c>
      <c r="T606" s="202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203" t="s">
        <v>219</v>
      </c>
      <c r="AT606" s="203" t="s">
        <v>216</v>
      </c>
      <c r="AU606" s="203" t="s">
        <v>97</v>
      </c>
      <c r="AY606" s="18" t="s">
        <v>145</v>
      </c>
      <c r="BE606" s="109">
        <f>IF(N606="základní",J606,0)</f>
        <v>0</v>
      </c>
      <c r="BF606" s="109">
        <f>IF(N606="snížená",J606,0)</f>
        <v>0</v>
      </c>
      <c r="BG606" s="109">
        <f>IF(N606="zákl. přenesená",J606,0)</f>
        <v>0</v>
      </c>
      <c r="BH606" s="109">
        <f>IF(N606="sníž. přenesená",J606,0)</f>
        <v>0</v>
      </c>
      <c r="BI606" s="109">
        <f>IF(N606="nulová",J606,0)</f>
        <v>0</v>
      </c>
      <c r="BJ606" s="18" t="s">
        <v>86</v>
      </c>
      <c r="BK606" s="109">
        <f>ROUND(I606*H606,2)</f>
        <v>0</v>
      </c>
      <c r="BL606" s="18" t="s">
        <v>198</v>
      </c>
      <c r="BM606" s="203" t="s">
        <v>812</v>
      </c>
    </row>
    <row r="607" spans="1:65" s="13" customFormat="1" ht="11.25">
      <c r="B607" s="204"/>
      <c r="C607" s="205"/>
      <c r="D607" s="206" t="s">
        <v>188</v>
      </c>
      <c r="E607" s="205"/>
      <c r="F607" s="207" t="s">
        <v>813</v>
      </c>
      <c r="G607" s="205"/>
      <c r="H607" s="208">
        <v>52.5</v>
      </c>
      <c r="I607" s="209"/>
      <c r="J607" s="205"/>
      <c r="K607" s="205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188</v>
      </c>
      <c r="AU607" s="214" t="s">
        <v>97</v>
      </c>
      <c r="AV607" s="13" t="s">
        <v>97</v>
      </c>
      <c r="AW607" s="13" t="s">
        <v>4</v>
      </c>
      <c r="AX607" s="13" t="s">
        <v>86</v>
      </c>
      <c r="AY607" s="214" t="s">
        <v>145</v>
      </c>
    </row>
    <row r="608" spans="1:65" s="2" customFormat="1" ht="16.5" customHeight="1">
      <c r="A608" s="36"/>
      <c r="B608" s="37"/>
      <c r="C608" s="215" t="s">
        <v>814</v>
      </c>
      <c r="D608" s="215" t="s">
        <v>216</v>
      </c>
      <c r="E608" s="216" t="s">
        <v>815</v>
      </c>
      <c r="F608" s="217" t="s">
        <v>816</v>
      </c>
      <c r="G608" s="218" t="s">
        <v>710</v>
      </c>
      <c r="H608" s="219">
        <v>52.5</v>
      </c>
      <c r="I608" s="220"/>
      <c r="J608" s="221">
        <f>ROUND(I608*H608,2)</f>
        <v>0</v>
      </c>
      <c r="K608" s="217" t="s">
        <v>152</v>
      </c>
      <c r="L608" s="222"/>
      <c r="M608" s="223" t="s">
        <v>1</v>
      </c>
      <c r="N608" s="224" t="s">
        <v>46</v>
      </c>
      <c r="O608" s="73"/>
      <c r="P608" s="201">
        <f>O608*H608</f>
        <v>0</v>
      </c>
      <c r="Q608" s="201">
        <v>1E-4</v>
      </c>
      <c r="R608" s="201">
        <f>Q608*H608</f>
        <v>5.2500000000000003E-3</v>
      </c>
      <c r="S608" s="201">
        <v>0</v>
      </c>
      <c r="T608" s="202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203" t="s">
        <v>219</v>
      </c>
      <c r="AT608" s="203" t="s">
        <v>216</v>
      </c>
      <c r="AU608" s="203" t="s">
        <v>97</v>
      </c>
      <c r="AY608" s="18" t="s">
        <v>145</v>
      </c>
      <c r="BE608" s="109">
        <f>IF(N608="základní",J608,0)</f>
        <v>0</v>
      </c>
      <c r="BF608" s="109">
        <f>IF(N608="snížená",J608,0)</f>
        <v>0</v>
      </c>
      <c r="BG608" s="109">
        <f>IF(N608="zákl. přenesená",J608,0)</f>
        <v>0</v>
      </c>
      <c r="BH608" s="109">
        <f>IF(N608="sníž. přenesená",J608,0)</f>
        <v>0</v>
      </c>
      <c r="BI608" s="109">
        <f>IF(N608="nulová",J608,0)</f>
        <v>0</v>
      </c>
      <c r="BJ608" s="18" t="s">
        <v>86</v>
      </c>
      <c r="BK608" s="109">
        <f>ROUND(I608*H608,2)</f>
        <v>0</v>
      </c>
      <c r="BL608" s="18" t="s">
        <v>198</v>
      </c>
      <c r="BM608" s="203" t="s">
        <v>817</v>
      </c>
    </row>
    <row r="609" spans="1:65" s="13" customFormat="1" ht="11.25">
      <c r="B609" s="204"/>
      <c r="C609" s="205"/>
      <c r="D609" s="206" t="s">
        <v>188</v>
      </c>
      <c r="E609" s="205"/>
      <c r="F609" s="207" t="s">
        <v>813</v>
      </c>
      <c r="G609" s="205"/>
      <c r="H609" s="208">
        <v>52.5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188</v>
      </c>
      <c r="AU609" s="214" t="s">
        <v>97</v>
      </c>
      <c r="AV609" s="13" t="s">
        <v>97</v>
      </c>
      <c r="AW609" s="13" t="s">
        <v>4</v>
      </c>
      <c r="AX609" s="13" t="s">
        <v>86</v>
      </c>
      <c r="AY609" s="214" t="s">
        <v>145</v>
      </c>
    </row>
    <row r="610" spans="1:65" s="2" customFormat="1" ht="24">
      <c r="A610" s="36"/>
      <c r="B610" s="37"/>
      <c r="C610" s="192" t="s">
        <v>818</v>
      </c>
      <c r="D610" s="192" t="s">
        <v>148</v>
      </c>
      <c r="E610" s="193" t="s">
        <v>819</v>
      </c>
      <c r="F610" s="194" t="s">
        <v>820</v>
      </c>
      <c r="G610" s="195" t="s">
        <v>151</v>
      </c>
      <c r="H610" s="196">
        <v>100</v>
      </c>
      <c r="I610" s="197"/>
      <c r="J610" s="198">
        <f>ROUND(I610*H610,2)</f>
        <v>0</v>
      </c>
      <c r="K610" s="194" t="s">
        <v>152</v>
      </c>
      <c r="L610" s="39"/>
      <c r="M610" s="199" t="s">
        <v>1</v>
      </c>
      <c r="N610" s="200" t="s">
        <v>46</v>
      </c>
      <c r="O610" s="73"/>
      <c r="P610" s="201">
        <f>O610*H610</f>
        <v>0</v>
      </c>
      <c r="Q610" s="201">
        <v>0</v>
      </c>
      <c r="R610" s="201">
        <f>Q610*H610</f>
        <v>0</v>
      </c>
      <c r="S610" s="201">
        <v>0</v>
      </c>
      <c r="T610" s="202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203" t="s">
        <v>198</v>
      </c>
      <c r="AT610" s="203" t="s">
        <v>148</v>
      </c>
      <c r="AU610" s="203" t="s">
        <v>97</v>
      </c>
      <c r="AY610" s="18" t="s">
        <v>145</v>
      </c>
      <c r="BE610" s="109">
        <f>IF(N610="základní",J610,0)</f>
        <v>0</v>
      </c>
      <c r="BF610" s="109">
        <f>IF(N610="snížená",J610,0)</f>
        <v>0</v>
      </c>
      <c r="BG610" s="109">
        <f>IF(N610="zákl. přenesená",J610,0)</f>
        <v>0</v>
      </c>
      <c r="BH610" s="109">
        <f>IF(N610="sníž. přenesená",J610,0)</f>
        <v>0</v>
      </c>
      <c r="BI610" s="109">
        <f>IF(N610="nulová",J610,0)</f>
        <v>0</v>
      </c>
      <c r="BJ610" s="18" t="s">
        <v>86</v>
      </c>
      <c r="BK610" s="109">
        <f>ROUND(I610*H610,2)</f>
        <v>0</v>
      </c>
      <c r="BL610" s="18" t="s">
        <v>198</v>
      </c>
      <c r="BM610" s="203" t="s">
        <v>821</v>
      </c>
    </row>
    <row r="611" spans="1:65" s="13" customFormat="1" ht="11.25">
      <c r="B611" s="204"/>
      <c r="C611" s="205"/>
      <c r="D611" s="206" t="s">
        <v>188</v>
      </c>
      <c r="E611" s="225" t="s">
        <v>1</v>
      </c>
      <c r="F611" s="207" t="s">
        <v>822</v>
      </c>
      <c r="G611" s="205"/>
      <c r="H611" s="208">
        <v>100</v>
      </c>
      <c r="I611" s="209"/>
      <c r="J611" s="205"/>
      <c r="K611" s="205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188</v>
      </c>
      <c r="AU611" s="214" t="s">
        <v>97</v>
      </c>
      <c r="AV611" s="13" t="s">
        <v>97</v>
      </c>
      <c r="AW611" s="13" t="s">
        <v>33</v>
      </c>
      <c r="AX611" s="13" t="s">
        <v>86</v>
      </c>
      <c r="AY611" s="214" t="s">
        <v>145</v>
      </c>
    </row>
    <row r="612" spans="1:65" s="2" customFormat="1" ht="16.5" customHeight="1">
      <c r="A612" s="36"/>
      <c r="B612" s="37"/>
      <c r="C612" s="215" t="s">
        <v>823</v>
      </c>
      <c r="D612" s="215" t="s">
        <v>216</v>
      </c>
      <c r="E612" s="216" t="s">
        <v>802</v>
      </c>
      <c r="F612" s="217" t="s">
        <v>803</v>
      </c>
      <c r="G612" s="218" t="s">
        <v>151</v>
      </c>
      <c r="H612" s="219">
        <v>105</v>
      </c>
      <c r="I612" s="220"/>
      <c r="J612" s="221">
        <f>ROUND(I612*H612,2)</f>
        <v>0</v>
      </c>
      <c r="K612" s="217" t="s">
        <v>152</v>
      </c>
      <c r="L612" s="222"/>
      <c r="M612" s="223" t="s">
        <v>1</v>
      </c>
      <c r="N612" s="224" t="s">
        <v>46</v>
      </c>
      <c r="O612" s="73"/>
      <c r="P612" s="201">
        <f>O612*H612</f>
        <v>0</v>
      </c>
      <c r="Q612" s="201">
        <v>3.5E-4</v>
      </c>
      <c r="R612" s="201">
        <f>Q612*H612</f>
        <v>3.6749999999999998E-2</v>
      </c>
      <c r="S612" s="201">
        <v>0</v>
      </c>
      <c r="T612" s="202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203" t="s">
        <v>219</v>
      </c>
      <c r="AT612" s="203" t="s">
        <v>216</v>
      </c>
      <c r="AU612" s="203" t="s">
        <v>97</v>
      </c>
      <c r="AY612" s="18" t="s">
        <v>145</v>
      </c>
      <c r="BE612" s="109">
        <f>IF(N612="základní",J612,0)</f>
        <v>0</v>
      </c>
      <c r="BF612" s="109">
        <f>IF(N612="snížená",J612,0)</f>
        <v>0</v>
      </c>
      <c r="BG612" s="109">
        <f>IF(N612="zákl. přenesená",J612,0)</f>
        <v>0</v>
      </c>
      <c r="BH612" s="109">
        <f>IF(N612="sníž. přenesená",J612,0)</f>
        <v>0</v>
      </c>
      <c r="BI612" s="109">
        <f>IF(N612="nulová",J612,0)</f>
        <v>0</v>
      </c>
      <c r="BJ612" s="18" t="s">
        <v>86</v>
      </c>
      <c r="BK612" s="109">
        <f>ROUND(I612*H612,2)</f>
        <v>0</v>
      </c>
      <c r="BL612" s="18" t="s">
        <v>198</v>
      </c>
      <c r="BM612" s="203" t="s">
        <v>824</v>
      </c>
    </row>
    <row r="613" spans="1:65" s="13" customFormat="1" ht="11.25">
      <c r="B613" s="204"/>
      <c r="C613" s="205"/>
      <c r="D613" s="206" t="s">
        <v>188</v>
      </c>
      <c r="E613" s="205"/>
      <c r="F613" s="207" t="s">
        <v>825</v>
      </c>
      <c r="G613" s="205"/>
      <c r="H613" s="208">
        <v>105</v>
      </c>
      <c r="I613" s="209"/>
      <c r="J613" s="205"/>
      <c r="K613" s="205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188</v>
      </c>
      <c r="AU613" s="214" t="s">
        <v>97</v>
      </c>
      <c r="AV613" s="13" t="s">
        <v>97</v>
      </c>
      <c r="AW613" s="13" t="s">
        <v>4</v>
      </c>
      <c r="AX613" s="13" t="s">
        <v>86</v>
      </c>
      <c r="AY613" s="214" t="s">
        <v>145</v>
      </c>
    </row>
    <row r="614" spans="1:65" s="2" customFormat="1" ht="16.5" customHeight="1">
      <c r="A614" s="36"/>
      <c r="B614" s="37"/>
      <c r="C614" s="215" t="s">
        <v>826</v>
      </c>
      <c r="D614" s="215" t="s">
        <v>216</v>
      </c>
      <c r="E614" s="216" t="s">
        <v>815</v>
      </c>
      <c r="F614" s="217" t="s">
        <v>816</v>
      </c>
      <c r="G614" s="218" t="s">
        <v>710</v>
      </c>
      <c r="H614" s="219">
        <v>105</v>
      </c>
      <c r="I614" s="220"/>
      <c r="J614" s="221">
        <f>ROUND(I614*H614,2)</f>
        <v>0</v>
      </c>
      <c r="K614" s="217" t="s">
        <v>152</v>
      </c>
      <c r="L614" s="222"/>
      <c r="M614" s="223" t="s">
        <v>1</v>
      </c>
      <c r="N614" s="224" t="s">
        <v>46</v>
      </c>
      <c r="O614" s="73"/>
      <c r="P614" s="201">
        <f>O614*H614</f>
        <v>0</v>
      </c>
      <c r="Q614" s="201">
        <v>1E-4</v>
      </c>
      <c r="R614" s="201">
        <f>Q614*H614</f>
        <v>1.0500000000000001E-2</v>
      </c>
      <c r="S614" s="201">
        <v>0</v>
      </c>
      <c r="T614" s="202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203" t="s">
        <v>219</v>
      </c>
      <c r="AT614" s="203" t="s">
        <v>216</v>
      </c>
      <c r="AU614" s="203" t="s">
        <v>97</v>
      </c>
      <c r="AY614" s="18" t="s">
        <v>145</v>
      </c>
      <c r="BE614" s="109">
        <f>IF(N614="základní",J614,0)</f>
        <v>0</v>
      </c>
      <c r="BF614" s="109">
        <f>IF(N614="snížená",J614,0)</f>
        <v>0</v>
      </c>
      <c r="BG614" s="109">
        <f>IF(N614="zákl. přenesená",J614,0)</f>
        <v>0</v>
      </c>
      <c r="BH614" s="109">
        <f>IF(N614="sníž. přenesená",J614,0)</f>
        <v>0</v>
      </c>
      <c r="BI614" s="109">
        <f>IF(N614="nulová",J614,0)</f>
        <v>0</v>
      </c>
      <c r="BJ614" s="18" t="s">
        <v>86</v>
      </c>
      <c r="BK614" s="109">
        <f>ROUND(I614*H614,2)</f>
        <v>0</v>
      </c>
      <c r="BL614" s="18" t="s">
        <v>198</v>
      </c>
      <c r="BM614" s="203" t="s">
        <v>827</v>
      </c>
    </row>
    <row r="615" spans="1:65" s="13" customFormat="1" ht="11.25">
      <c r="B615" s="204"/>
      <c r="C615" s="205"/>
      <c r="D615" s="206" t="s">
        <v>188</v>
      </c>
      <c r="E615" s="205"/>
      <c r="F615" s="207" t="s">
        <v>825</v>
      </c>
      <c r="G615" s="205"/>
      <c r="H615" s="208">
        <v>105</v>
      </c>
      <c r="I615" s="209"/>
      <c r="J615" s="205"/>
      <c r="K615" s="205"/>
      <c r="L615" s="210"/>
      <c r="M615" s="211"/>
      <c r="N615" s="212"/>
      <c r="O615" s="212"/>
      <c r="P615" s="212"/>
      <c r="Q615" s="212"/>
      <c r="R615" s="212"/>
      <c r="S615" s="212"/>
      <c r="T615" s="213"/>
      <c r="AT615" s="214" t="s">
        <v>188</v>
      </c>
      <c r="AU615" s="214" t="s">
        <v>97</v>
      </c>
      <c r="AV615" s="13" t="s">
        <v>97</v>
      </c>
      <c r="AW615" s="13" t="s">
        <v>4</v>
      </c>
      <c r="AX615" s="13" t="s">
        <v>86</v>
      </c>
      <c r="AY615" s="214" t="s">
        <v>145</v>
      </c>
    </row>
    <row r="616" spans="1:65" s="2" customFormat="1" ht="16.5" customHeight="1">
      <c r="A616" s="36"/>
      <c r="B616" s="37"/>
      <c r="C616" s="192" t="s">
        <v>828</v>
      </c>
      <c r="D616" s="192" t="s">
        <v>148</v>
      </c>
      <c r="E616" s="193" t="s">
        <v>829</v>
      </c>
      <c r="F616" s="194" t="s">
        <v>830</v>
      </c>
      <c r="G616" s="195" t="s">
        <v>151</v>
      </c>
      <c r="H616" s="196">
        <v>461.9</v>
      </c>
      <c r="I616" s="197"/>
      <c r="J616" s="198">
        <f>ROUND(I616*H616,2)</f>
        <v>0</v>
      </c>
      <c r="K616" s="194" t="s">
        <v>152</v>
      </c>
      <c r="L616" s="39"/>
      <c r="M616" s="199" t="s">
        <v>1</v>
      </c>
      <c r="N616" s="200" t="s">
        <v>46</v>
      </c>
      <c r="O616" s="73"/>
      <c r="P616" s="201">
        <f>O616*H616</f>
        <v>0</v>
      </c>
      <c r="Q616" s="201">
        <v>2.0000000000000001E-4</v>
      </c>
      <c r="R616" s="201">
        <f>Q616*H616</f>
        <v>9.2380000000000004E-2</v>
      </c>
      <c r="S616" s="201">
        <v>0</v>
      </c>
      <c r="T616" s="202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203" t="s">
        <v>198</v>
      </c>
      <c r="AT616" s="203" t="s">
        <v>148</v>
      </c>
      <c r="AU616" s="203" t="s">
        <v>97</v>
      </c>
      <c r="AY616" s="18" t="s">
        <v>145</v>
      </c>
      <c r="BE616" s="109">
        <f>IF(N616="základní",J616,0)</f>
        <v>0</v>
      </c>
      <c r="BF616" s="109">
        <f>IF(N616="snížená",J616,0)</f>
        <v>0</v>
      </c>
      <c r="BG616" s="109">
        <f>IF(N616="zákl. přenesená",J616,0)</f>
        <v>0</v>
      </c>
      <c r="BH616" s="109">
        <f>IF(N616="sníž. přenesená",J616,0)</f>
        <v>0</v>
      </c>
      <c r="BI616" s="109">
        <f>IF(N616="nulová",J616,0)</f>
        <v>0</v>
      </c>
      <c r="BJ616" s="18" t="s">
        <v>86</v>
      </c>
      <c r="BK616" s="109">
        <f>ROUND(I616*H616,2)</f>
        <v>0</v>
      </c>
      <c r="BL616" s="18" t="s">
        <v>198</v>
      </c>
      <c r="BM616" s="203" t="s">
        <v>831</v>
      </c>
    </row>
    <row r="617" spans="1:65" s="13" customFormat="1" ht="11.25">
      <c r="B617" s="204"/>
      <c r="C617" s="205"/>
      <c r="D617" s="206" t="s">
        <v>188</v>
      </c>
      <c r="E617" s="225" t="s">
        <v>1</v>
      </c>
      <c r="F617" s="207" t="s">
        <v>832</v>
      </c>
      <c r="G617" s="205"/>
      <c r="H617" s="208">
        <v>461.9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188</v>
      </c>
      <c r="AU617" s="214" t="s">
        <v>97</v>
      </c>
      <c r="AV617" s="13" t="s">
        <v>97</v>
      </c>
      <c r="AW617" s="13" t="s">
        <v>33</v>
      </c>
      <c r="AX617" s="13" t="s">
        <v>86</v>
      </c>
      <c r="AY617" s="214" t="s">
        <v>145</v>
      </c>
    </row>
    <row r="618" spans="1:65" s="2" customFormat="1" ht="16.5" customHeight="1">
      <c r="A618" s="36"/>
      <c r="B618" s="37"/>
      <c r="C618" s="192" t="s">
        <v>833</v>
      </c>
      <c r="D618" s="192" t="s">
        <v>148</v>
      </c>
      <c r="E618" s="193" t="s">
        <v>834</v>
      </c>
      <c r="F618" s="194" t="s">
        <v>835</v>
      </c>
      <c r="G618" s="195" t="s">
        <v>151</v>
      </c>
      <c r="H618" s="196">
        <v>339.1</v>
      </c>
      <c r="I618" s="197"/>
      <c r="J618" s="198">
        <f>ROUND(I618*H618,2)</f>
        <v>0</v>
      </c>
      <c r="K618" s="194" t="s">
        <v>152</v>
      </c>
      <c r="L618" s="39"/>
      <c r="M618" s="199" t="s">
        <v>1</v>
      </c>
      <c r="N618" s="200" t="s">
        <v>46</v>
      </c>
      <c r="O618" s="73"/>
      <c r="P618" s="201">
        <f>O618*H618</f>
        <v>0</v>
      </c>
      <c r="Q618" s="201">
        <v>2.0000000000000001E-4</v>
      </c>
      <c r="R618" s="201">
        <f>Q618*H618</f>
        <v>6.7820000000000005E-2</v>
      </c>
      <c r="S618" s="201">
        <v>0</v>
      </c>
      <c r="T618" s="202">
        <f>S618*H618</f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203" t="s">
        <v>198</v>
      </c>
      <c r="AT618" s="203" t="s">
        <v>148</v>
      </c>
      <c r="AU618" s="203" t="s">
        <v>97</v>
      </c>
      <c r="AY618" s="18" t="s">
        <v>145</v>
      </c>
      <c r="BE618" s="109">
        <f>IF(N618="základní",J618,0)</f>
        <v>0</v>
      </c>
      <c r="BF618" s="109">
        <f>IF(N618="snížená",J618,0)</f>
        <v>0</v>
      </c>
      <c r="BG618" s="109">
        <f>IF(N618="zákl. přenesená",J618,0)</f>
        <v>0</v>
      </c>
      <c r="BH618" s="109">
        <f>IF(N618="sníž. přenesená",J618,0)</f>
        <v>0</v>
      </c>
      <c r="BI618" s="109">
        <f>IF(N618="nulová",J618,0)</f>
        <v>0</v>
      </c>
      <c r="BJ618" s="18" t="s">
        <v>86</v>
      </c>
      <c r="BK618" s="109">
        <f>ROUND(I618*H618,2)</f>
        <v>0</v>
      </c>
      <c r="BL618" s="18" t="s">
        <v>198</v>
      </c>
      <c r="BM618" s="203" t="s">
        <v>836</v>
      </c>
    </row>
    <row r="619" spans="1:65" s="13" customFormat="1" ht="11.25">
      <c r="B619" s="204"/>
      <c r="C619" s="205"/>
      <c r="D619" s="206" t="s">
        <v>188</v>
      </c>
      <c r="E619" s="225" t="s">
        <v>1</v>
      </c>
      <c r="F619" s="207" t="s">
        <v>796</v>
      </c>
      <c r="G619" s="205"/>
      <c r="H619" s="208">
        <v>189</v>
      </c>
      <c r="I619" s="209"/>
      <c r="J619" s="205"/>
      <c r="K619" s="205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188</v>
      </c>
      <c r="AU619" s="214" t="s">
        <v>97</v>
      </c>
      <c r="AV619" s="13" t="s">
        <v>97</v>
      </c>
      <c r="AW619" s="13" t="s">
        <v>33</v>
      </c>
      <c r="AX619" s="13" t="s">
        <v>81</v>
      </c>
      <c r="AY619" s="214" t="s">
        <v>145</v>
      </c>
    </row>
    <row r="620" spans="1:65" s="13" customFormat="1" ht="11.25">
      <c r="B620" s="204"/>
      <c r="C620" s="205"/>
      <c r="D620" s="206" t="s">
        <v>188</v>
      </c>
      <c r="E620" s="225" t="s">
        <v>1</v>
      </c>
      <c r="F620" s="207" t="s">
        <v>837</v>
      </c>
      <c r="G620" s="205"/>
      <c r="H620" s="208">
        <v>19.600000000000001</v>
      </c>
      <c r="I620" s="209"/>
      <c r="J620" s="205"/>
      <c r="K620" s="205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188</v>
      </c>
      <c r="AU620" s="214" t="s">
        <v>97</v>
      </c>
      <c r="AV620" s="13" t="s">
        <v>97</v>
      </c>
      <c r="AW620" s="13" t="s">
        <v>33</v>
      </c>
      <c r="AX620" s="13" t="s">
        <v>81</v>
      </c>
      <c r="AY620" s="214" t="s">
        <v>145</v>
      </c>
    </row>
    <row r="621" spans="1:65" s="13" customFormat="1" ht="11.25">
      <c r="B621" s="204"/>
      <c r="C621" s="205"/>
      <c r="D621" s="206" t="s">
        <v>188</v>
      </c>
      <c r="E621" s="225" t="s">
        <v>1</v>
      </c>
      <c r="F621" s="207" t="s">
        <v>838</v>
      </c>
      <c r="G621" s="205"/>
      <c r="H621" s="208">
        <v>46.6</v>
      </c>
      <c r="I621" s="209"/>
      <c r="J621" s="205"/>
      <c r="K621" s="205"/>
      <c r="L621" s="210"/>
      <c r="M621" s="211"/>
      <c r="N621" s="212"/>
      <c r="O621" s="212"/>
      <c r="P621" s="212"/>
      <c r="Q621" s="212"/>
      <c r="R621" s="212"/>
      <c r="S621" s="212"/>
      <c r="T621" s="213"/>
      <c r="AT621" s="214" t="s">
        <v>188</v>
      </c>
      <c r="AU621" s="214" t="s">
        <v>97</v>
      </c>
      <c r="AV621" s="13" t="s">
        <v>97</v>
      </c>
      <c r="AW621" s="13" t="s">
        <v>33</v>
      </c>
      <c r="AX621" s="13" t="s">
        <v>81</v>
      </c>
      <c r="AY621" s="214" t="s">
        <v>145</v>
      </c>
    </row>
    <row r="622" spans="1:65" s="13" customFormat="1" ht="11.25">
      <c r="B622" s="204"/>
      <c r="C622" s="205"/>
      <c r="D622" s="206" t="s">
        <v>188</v>
      </c>
      <c r="E622" s="225" t="s">
        <v>1</v>
      </c>
      <c r="F622" s="207" t="s">
        <v>839</v>
      </c>
      <c r="G622" s="205"/>
      <c r="H622" s="208">
        <v>34.1</v>
      </c>
      <c r="I622" s="209"/>
      <c r="J622" s="205"/>
      <c r="K622" s="205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188</v>
      </c>
      <c r="AU622" s="214" t="s">
        <v>97</v>
      </c>
      <c r="AV622" s="13" t="s">
        <v>97</v>
      </c>
      <c r="AW622" s="13" t="s">
        <v>33</v>
      </c>
      <c r="AX622" s="13" t="s">
        <v>81</v>
      </c>
      <c r="AY622" s="214" t="s">
        <v>145</v>
      </c>
    </row>
    <row r="623" spans="1:65" s="13" customFormat="1" ht="11.25">
      <c r="B623" s="204"/>
      <c r="C623" s="205"/>
      <c r="D623" s="206" t="s">
        <v>188</v>
      </c>
      <c r="E623" s="225" t="s">
        <v>1</v>
      </c>
      <c r="F623" s="207" t="s">
        <v>840</v>
      </c>
      <c r="G623" s="205"/>
      <c r="H623" s="208">
        <v>43.8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188</v>
      </c>
      <c r="AU623" s="214" t="s">
        <v>97</v>
      </c>
      <c r="AV623" s="13" t="s">
        <v>97</v>
      </c>
      <c r="AW623" s="13" t="s">
        <v>33</v>
      </c>
      <c r="AX623" s="13" t="s">
        <v>81</v>
      </c>
      <c r="AY623" s="214" t="s">
        <v>145</v>
      </c>
    </row>
    <row r="624" spans="1:65" s="13" customFormat="1" ht="11.25">
      <c r="B624" s="204"/>
      <c r="C624" s="205"/>
      <c r="D624" s="206" t="s">
        <v>188</v>
      </c>
      <c r="E624" s="225" t="s">
        <v>1</v>
      </c>
      <c r="F624" s="207" t="s">
        <v>841</v>
      </c>
      <c r="G624" s="205"/>
      <c r="H624" s="208">
        <v>3.2</v>
      </c>
      <c r="I624" s="209"/>
      <c r="J624" s="205"/>
      <c r="K624" s="205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188</v>
      </c>
      <c r="AU624" s="214" t="s">
        <v>97</v>
      </c>
      <c r="AV624" s="13" t="s">
        <v>97</v>
      </c>
      <c r="AW624" s="13" t="s">
        <v>33</v>
      </c>
      <c r="AX624" s="13" t="s">
        <v>81</v>
      </c>
      <c r="AY624" s="214" t="s">
        <v>145</v>
      </c>
    </row>
    <row r="625" spans="1:65" s="13" customFormat="1" ht="11.25">
      <c r="B625" s="204"/>
      <c r="C625" s="205"/>
      <c r="D625" s="206" t="s">
        <v>188</v>
      </c>
      <c r="E625" s="225" t="s">
        <v>1</v>
      </c>
      <c r="F625" s="207" t="s">
        <v>842</v>
      </c>
      <c r="G625" s="205"/>
      <c r="H625" s="208">
        <v>2.8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188</v>
      </c>
      <c r="AU625" s="214" t="s">
        <v>97</v>
      </c>
      <c r="AV625" s="13" t="s">
        <v>97</v>
      </c>
      <c r="AW625" s="13" t="s">
        <v>33</v>
      </c>
      <c r="AX625" s="13" t="s">
        <v>81</v>
      </c>
      <c r="AY625" s="214" t="s">
        <v>145</v>
      </c>
    </row>
    <row r="626" spans="1:65" s="16" customFormat="1" ht="11.25">
      <c r="B626" s="247"/>
      <c r="C626" s="248"/>
      <c r="D626" s="206" t="s">
        <v>188</v>
      </c>
      <c r="E626" s="249" t="s">
        <v>1</v>
      </c>
      <c r="F626" s="250" t="s">
        <v>752</v>
      </c>
      <c r="G626" s="248"/>
      <c r="H626" s="251">
        <v>339.1</v>
      </c>
      <c r="I626" s="252"/>
      <c r="J626" s="248"/>
      <c r="K626" s="248"/>
      <c r="L626" s="253"/>
      <c r="M626" s="254"/>
      <c r="N626" s="255"/>
      <c r="O626" s="255"/>
      <c r="P626" s="255"/>
      <c r="Q626" s="255"/>
      <c r="R626" s="255"/>
      <c r="S626" s="255"/>
      <c r="T626" s="256"/>
      <c r="AT626" s="257" t="s">
        <v>188</v>
      </c>
      <c r="AU626" s="257" t="s">
        <v>97</v>
      </c>
      <c r="AV626" s="16" t="s">
        <v>153</v>
      </c>
      <c r="AW626" s="16" t="s">
        <v>33</v>
      </c>
      <c r="AX626" s="16" t="s">
        <v>86</v>
      </c>
      <c r="AY626" s="257" t="s">
        <v>145</v>
      </c>
    </row>
    <row r="627" spans="1:65" s="2" customFormat="1" ht="24">
      <c r="A627" s="36"/>
      <c r="B627" s="37"/>
      <c r="C627" s="192" t="s">
        <v>843</v>
      </c>
      <c r="D627" s="192" t="s">
        <v>148</v>
      </c>
      <c r="E627" s="193" t="s">
        <v>844</v>
      </c>
      <c r="F627" s="194" t="s">
        <v>845</v>
      </c>
      <c r="G627" s="195" t="s">
        <v>151</v>
      </c>
      <c r="H627" s="196">
        <v>461.9</v>
      </c>
      <c r="I627" s="197"/>
      <c r="J627" s="198">
        <f>ROUND(I627*H627,2)</f>
        <v>0</v>
      </c>
      <c r="K627" s="194" t="s">
        <v>152</v>
      </c>
      <c r="L627" s="39"/>
      <c r="M627" s="199" t="s">
        <v>1</v>
      </c>
      <c r="N627" s="200" t="s">
        <v>46</v>
      </c>
      <c r="O627" s="73"/>
      <c r="P627" s="201">
        <f>O627*H627</f>
        <v>0</v>
      </c>
      <c r="Q627" s="201">
        <v>2.5999999999999998E-4</v>
      </c>
      <c r="R627" s="201">
        <f>Q627*H627</f>
        <v>0.12009399999999998</v>
      </c>
      <c r="S627" s="201">
        <v>0</v>
      </c>
      <c r="T627" s="202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203" t="s">
        <v>198</v>
      </c>
      <c r="AT627" s="203" t="s">
        <v>148</v>
      </c>
      <c r="AU627" s="203" t="s">
        <v>97</v>
      </c>
      <c r="AY627" s="18" t="s">
        <v>145</v>
      </c>
      <c r="BE627" s="109">
        <f>IF(N627="základní",J627,0)</f>
        <v>0</v>
      </c>
      <c r="BF627" s="109">
        <f>IF(N627="snížená",J627,0)</f>
        <v>0</v>
      </c>
      <c r="BG627" s="109">
        <f>IF(N627="zákl. přenesená",J627,0)</f>
        <v>0</v>
      </c>
      <c r="BH627" s="109">
        <f>IF(N627="sníž. přenesená",J627,0)</f>
        <v>0</v>
      </c>
      <c r="BI627" s="109">
        <f>IF(N627="nulová",J627,0)</f>
        <v>0</v>
      </c>
      <c r="BJ627" s="18" t="s">
        <v>86</v>
      </c>
      <c r="BK627" s="109">
        <f>ROUND(I627*H627,2)</f>
        <v>0</v>
      </c>
      <c r="BL627" s="18" t="s">
        <v>198</v>
      </c>
      <c r="BM627" s="203" t="s">
        <v>846</v>
      </c>
    </row>
    <row r="628" spans="1:65" s="2" customFormat="1" ht="24">
      <c r="A628" s="36"/>
      <c r="B628" s="37"/>
      <c r="C628" s="192" t="s">
        <v>847</v>
      </c>
      <c r="D628" s="192" t="s">
        <v>148</v>
      </c>
      <c r="E628" s="193" t="s">
        <v>848</v>
      </c>
      <c r="F628" s="194" t="s">
        <v>849</v>
      </c>
      <c r="G628" s="195" t="s">
        <v>151</v>
      </c>
      <c r="H628" s="196">
        <v>339.1</v>
      </c>
      <c r="I628" s="197"/>
      <c r="J628" s="198">
        <f>ROUND(I628*H628,2)</f>
        <v>0</v>
      </c>
      <c r="K628" s="194" t="s">
        <v>152</v>
      </c>
      <c r="L628" s="39"/>
      <c r="M628" s="258" t="s">
        <v>1</v>
      </c>
      <c r="N628" s="259" t="s">
        <v>46</v>
      </c>
      <c r="O628" s="260"/>
      <c r="P628" s="261">
        <f>O628*H628</f>
        <v>0</v>
      </c>
      <c r="Q628" s="261">
        <v>2.5999999999999998E-4</v>
      </c>
      <c r="R628" s="261">
        <f>Q628*H628</f>
        <v>8.8165999999999994E-2</v>
      </c>
      <c r="S628" s="261">
        <v>0</v>
      </c>
      <c r="T628" s="262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203" t="s">
        <v>198</v>
      </c>
      <c r="AT628" s="203" t="s">
        <v>148</v>
      </c>
      <c r="AU628" s="203" t="s">
        <v>97</v>
      </c>
      <c r="AY628" s="18" t="s">
        <v>145</v>
      </c>
      <c r="BE628" s="109">
        <f>IF(N628="základní",J628,0)</f>
        <v>0</v>
      </c>
      <c r="BF628" s="109">
        <f>IF(N628="snížená",J628,0)</f>
        <v>0</v>
      </c>
      <c r="BG628" s="109">
        <f>IF(N628="zákl. přenesená",J628,0)</f>
        <v>0</v>
      </c>
      <c r="BH628" s="109">
        <f>IF(N628="sníž. přenesená",J628,0)</f>
        <v>0</v>
      </c>
      <c r="BI628" s="109">
        <f>IF(N628="nulová",J628,0)</f>
        <v>0</v>
      </c>
      <c r="BJ628" s="18" t="s">
        <v>86</v>
      </c>
      <c r="BK628" s="109">
        <f>ROUND(I628*H628,2)</f>
        <v>0</v>
      </c>
      <c r="BL628" s="18" t="s">
        <v>198</v>
      </c>
      <c r="BM628" s="203" t="s">
        <v>850</v>
      </c>
    </row>
    <row r="629" spans="1:65" s="2" customFormat="1" ht="6.95" customHeight="1">
      <c r="A629" s="36"/>
      <c r="B629" s="56"/>
      <c r="C629" s="57"/>
      <c r="D629" s="57"/>
      <c r="E629" s="57"/>
      <c r="F629" s="57"/>
      <c r="G629" s="57"/>
      <c r="H629" s="57"/>
      <c r="I629" s="57"/>
      <c r="J629" s="57"/>
      <c r="K629" s="57"/>
      <c r="L629" s="39"/>
      <c r="M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</row>
  </sheetData>
  <sheetProtection algorithmName="SHA-512" hashValue="IWSC6DkcOleXzel6XJVJznUOX6si2iqYLUtRE0H2gpybVRwDEJPHUnAi1IjO39+W2LCxYWZVpaixCsk0IeMHMw==" saltValue="jEyrZJY7oJI8EjXfZua3VYzmmG/5EoWqdqc4uXGBHBmxH9ZqSzdGP++60EkyMO84rye9cW7l1EOEIAO+ypJ33A==" spinCount="100000" sheet="1" objects="1" scenarios="1" formatColumns="0" formatRows="0" autoFilter="0"/>
  <autoFilter ref="C207:K628"/>
  <mergeCells count="6">
    <mergeCell ref="L2:V2"/>
    <mergeCell ref="E7:H7"/>
    <mergeCell ref="E16:H16"/>
    <mergeCell ref="E25:H25"/>
    <mergeCell ref="E85:H85"/>
    <mergeCell ref="E200:H200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210309 - KKN a.s.-pavilon...</vt:lpstr>
      <vt:lpstr>'210309 - KKN a.s.-pavilon...'!Názvy_tisku</vt:lpstr>
      <vt:lpstr>'Rekapitulace zakázky'!Názvy_tisku</vt:lpstr>
      <vt:lpstr>'210309 - KKN a.s.-pavilon...'!Oblast_tisku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JANA_2018\jana</dc:creator>
  <cp:lastModifiedBy>Ilona Vltavská</cp:lastModifiedBy>
  <cp:lastPrinted>2021-03-23T09:56:52Z</cp:lastPrinted>
  <dcterms:created xsi:type="dcterms:W3CDTF">2021-03-10T13:28:08Z</dcterms:created>
  <dcterms:modified xsi:type="dcterms:W3CDTF">2021-03-23T09:57:00Z</dcterms:modified>
</cp:coreProperties>
</file>