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SFDI_2020\III-21227 Jindřichov\III-21227 Jindřichov\PD\"/>
    </mc:Choice>
  </mc:AlternateContent>
  <bookViews>
    <workbookView xWindow="0" yWindow="0" windowWidth="28800" windowHeight="12000"/>
  </bookViews>
  <sheets>
    <sheet name="Rekapitulace stavby" sheetId="1" r:id="rId1"/>
    <sheet name="SO 101a - Velkoplošná opr..." sheetId="2" state="hidden" r:id="rId2"/>
    <sheet name="SO 101b - Velkoplošná opr..." sheetId="3" r:id="rId3"/>
    <sheet name="VRN - Vedlejší rozpočtové..." sheetId="4" r:id="rId4"/>
  </sheets>
  <definedNames>
    <definedName name="_xlnm._FilterDatabase" localSheetId="1" hidden="1">'SO 101a - Velkoplošná opr...'!$C$122:$K$230</definedName>
    <definedName name="_xlnm._FilterDatabase" localSheetId="2" hidden="1">'SO 101b - Velkoplošná opr...'!$C$121:$K$322</definedName>
    <definedName name="_xlnm._FilterDatabase" localSheetId="3" hidden="1">'VRN - Vedlejší rozpočtové...'!$C$116:$K$167</definedName>
    <definedName name="_xlnm.Print_Titles" localSheetId="0">'Rekapitulace stavby'!$92:$92</definedName>
    <definedName name="_xlnm.Print_Titles" localSheetId="1">'SO 101a - Velkoplošná opr...'!$122:$122</definedName>
    <definedName name="_xlnm.Print_Titles" localSheetId="2">'SO 101b - Velkoplošná opr...'!$121:$121</definedName>
    <definedName name="_xlnm.Print_Titles" localSheetId="3">'VRN - Vedlejší rozpočtové...'!$116:$116</definedName>
    <definedName name="_xlnm.Print_Area" localSheetId="0">'Rekapitulace stavby'!$D$4:$AO$76,'Rekapitulace stavby'!$C$82:$AQ$98</definedName>
    <definedName name="_xlnm.Print_Area" localSheetId="1">'SO 101a - Velkoplošná opr...'!$C$4:$J$76,'SO 101a - Velkoplošná opr...'!$C$82:$J$104,'SO 101a - Velkoplošná opr...'!$C$110:$K$230</definedName>
    <definedName name="_xlnm.Print_Area" localSheetId="2">'SO 101b - Velkoplošná opr...'!$C$4:$J$76,'SO 101b - Velkoplošná opr...'!$C$82:$J$103,'SO 101b - Velkoplošná opr...'!$C$109:$K$322</definedName>
    <definedName name="_xlnm.Print_Area" localSheetId="3">'VRN - Vedlejší rozpočtové...'!$C$4:$J$76,'VRN - Vedlejší rozpočtové...'!$C$82:$J$98,'VRN - Vedlejší rozpočtové...'!$C$104:$K$167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66" i="4"/>
  <c r="BH166" i="4"/>
  <c r="BG166" i="4"/>
  <c r="BF166" i="4"/>
  <c r="T166" i="4"/>
  <c r="R166" i="4"/>
  <c r="P166" i="4"/>
  <c r="BK166" i="4"/>
  <c r="J166" i="4"/>
  <c r="BE166" i="4"/>
  <c r="BI161" i="4"/>
  <c r="BH161" i="4"/>
  <c r="BG161" i="4"/>
  <c r="BF161" i="4"/>
  <c r="T161" i="4"/>
  <c r="R161" i="4"/>
  <c r="P161" i="4"/>
  <c r="BK161" i="4"/>
  <c r="J161" i="4"/>
  <c r="BE161" i="4"/>
  <c r="BI156" i="4"/>
  <c r="BH156" i="4"/>
  <c r="BG156" i="4"/>
  <c r="BF156" i="4"/>
  <c r="T156" i="4"/>
  <c r="R156" i="4"/>
  <c r="P156" i="4"/>
  <c r="BK156" i="4"/>
  <c r="J156" i="4"/>
  <c r="BE156" i="4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P149" i="4"/>
  <c r="BK149" i="4"/>
  <c r="J149" i="4"/>
  <c r="BE149" i="4"/>
  <c r="BI144" i="4"/>
  <c r="BH144" i="4"/>
  <c r="BG144" i="4"/>
  <c r="BF144" i="4"/>
  <c r="T144" i="4"/>
  <c r="R144" i="4"/>
  <c r="P144" i="4"/>
  <c r="BK144" i="4"/>
  <c r="J144" i="4"/>
  <c r="BE144" i="4"/>
  <c r="BI139" i="4"/>
  <c r="BH139" i="4"/>
  <c r="BG139" i="4"/>
  <c r="BF139" i="4"/>
  <c r="T139" i="4"/>
  <c r="R139" i="4"/>
  <c r="P139" i="4"/>
  <c r="BK139" i="4"/>
  <c r="J139" i="4"/>
  <c r="BE139" i="4"/>
  <c r="BI134" i="4"/>
  <c r="BH134" i="4"/>
  <c r="BG134" i="4"/>
  <c r="BF134" i="4"/>
  <c r="T134" i="4"/>
  <c r="R134" i="4"/>
  <c r="P134" i="4"/>
  <c r="BK134" i="4"/>
  <c r="J134" i="4"/>
  <c r="BE134" i="4"/>
  <c r="BI129" i="4"/>
  <c r="BH129" i="4"/>
  <c r="F36" i="4" s="1"/>
  <c r="BC97" i="1" s="1"/>
  <c r="BG129" i="4"/>
  <c r="BF129" i="4"/>
  <c r="T129" i="4"/>
  <c r="R129" i="4"/>
  <c r="P129" i="4"/>
  <c r="P118" i="4" s="1"/>
  <c r="P117" i="4" s="1"/>
  <c r="AU97" i="1" s="1"/>
  <c r="BK129" i="4"/>
  <c r="J129" i="4"/>
  <c r="BE129" i="4"/>
  <c r="BI124" i="4"/>
  <c r="BH124" i="4"/>
  <c r="BG124" i="4"/>
  <c r="BF124" i="4"/>
  <c r="J34" i="4" s="1"/>
  <c r="AW97" i="1" s="1"/>
  <c r="T124" i="4"/>
  <c r="T118" i="4" s="1"/>
  <c r="T117" i="4" s="1"/>
  <c r="R124" i="4"/>
  <c r="P124" i="4"/>
  <c r="BK124" i="4"/>
  <c r="J124" i="4"/>
  <c r="BE124" i="4"/>
  <c r="J33" i="4" s="1"/>
  <c r="AV97" i="1" s="1"/>
  <c r="AT97" i="1" s="1"/>
  <c r="BI119" i="4"/>
  <c r="F37" i="4"/>
  <c r="BD97" i="1" s="1"/>
  <c r="BH119" i="4"/>
  <c r="BG119" i="4"/>
  <c r="F35" i="4"/>
  <c r="BB97" i="1" s="1"/>
  <c r="BF119" i="4"/>
  <c r="T119" i="4"/>
  <c r="R119" i="4"/>
  <c r="R118" i="4" s="1"/>
  <c r="R117" i="4" s="1"/>
  <c r="P119" i="4"/>
  <c r="BK119" i="4"/>
  <c r="BK118" i="4"/>
  <c r="BK117" i="4" s="1"/>
  <c r="J117" i="4" s="1"/>
  <c r="J119" i="4"/>
  <c r="BE119" i="4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/>
  <c r="F92" i="4"/>
  <c r="J17" i="4"/>
  <c r="J12" i="4"/>
  <c r="J89" i="4" s="1"/>
  <c r="E7" i="4"/>
  <c r="E85" i="4" s="1"/>
  <c r="E107" i="4"/>
  <c r="J37" i="3"/>
  <c r="J36" i="3"/>
  <c r="AY96" i="1"/>
  <c r="J35" i="3"/>
  <c r="AX96" i="1"/>
  <c r="BI316" i="3"/>
  <c r="BH316" i="3"/>
  <c r="BG316" i="3"/>
  <c r="BF316" i="3"/>
  <c r="T316" i="3"/>
  <c r="T308" i="3" s="1"/>
  <c r="R316" i="3"/>
  <c r="P316" i="3"/>
  <c r="BK316" i="3"/>
  <c r="BK308" i="3" s="1"/>
  <c r="J308" i="3" s="1"/>
  <c r="J102" i="3" s="1"/>
  <c r="J316" i="3"/>
  <c r="BE316" i="3"/>
  <c r="BI309" i="3"/>
  <c r="BH309" i="3"/>
  <c r="BG309" i="3"/>
  <c r="BF309" i="3"/>
  <c r="T309" i="3"/>
  <c r="R309" i="3"/>
  <c r="R308" i="3"/>
  <c r="P309" i="3"/>
  <c r="P308" i="3"/>
  <c r="BK309" i="3"/>
  <c r="J309" i="3"/>
  <c r="BE309" i="3" s="1"/>
  <c r="F33" i="3" s="1"/>
  <c r="AZ96" i="1" s="1"/>
  <c r="BI301" i="3"/>
  <c r="BH301" i="3"/>
  <c r="BG301" i="3"/>
  <c r="BF301" i="3"/>
  <c r="T301" i="3"/>
  <c r="R301" i="3"/>
  <c r="P301" i="3"/>
  <c r="BK301" i="3"/>
  <c r="J301" i="3"/>
  <c r="BE301" i="3"/>
  <c r="BI294" i="3"/>
  <c r="BH294" i="3"/>
  <c r="BG294" i="3"/>
  <c r="BF294" i="3"/>
  <c r="T294" i="3"/>
  <c r="R294" i="3"/>
  <c r="R283" i="3" s="1"/>
  <c r="P294" i="3"/>
  <c r="BK294" i="3"/>
  <c r="J294" i="3"/>
  <c r="BE294" i="3"/>
  <c r="BI289" i="3"/>
  <c r="BH289" i="3"/>
  <c r="BG289" i="3"/>
  <c r="BF289" i="3"/>
  <c r="T289" i="3"/>
  <c r="R289" i="3"/>
  <c r="P289" i="3"/>
  <c r="BK289" i="3"/>
  <c r="J289" i="3"/>
  <c r="BE289" i="3"/>
  <c r="BI284" i="3"/>
  <c r="BH284" i="3"/>
  <c r="BG284" i="3"/>
  <c r="BF284" i="3"/>
  <c r="T284" i="3"/>
  <c r="T283" i="3"/>
  <c r="R284" i="3"/>
  <c r="P284" i="3"/>
  <c r="P283" i="3"/>
  <c r="BK284" i="3"/>
  <c r="BK283" i="3"/>
  <c r="J283" i="3" s="1"/>
  <c r="J101" i="3" s="1"/>
  <c r="J284" i="3"/>
  <c r="BE284" i="3"/>
  <c r="BI278" i="3"/>
  <c r="BH278" i="3"/>
  <c r="BG278" i="3"/>
  <c r="BF278" i="3"/>
  <c r="T278" i="3"/>
  <c r="R278" i="3"/>
  <c r="P278" i="3"/>
  <c r="BK278" i="3"/>
  <c r="J278" i="3"/>
  <c r="BE278" i="3"/>
  <c r="BI271" i="3"/>
  <c r="BH271" i="3"/>
  <c r="BG271" i="3"/>
  <c r="BF271" i="3"/>
  <c r="T271" i="3"/>
  <c r="R271" i="3"/>
  <c r="P271" i="3"/>
  <c r="BK271" i="3"/>
  <c r="J271" i="3"/>
  <c r="BE271" i="3"/>
  <c r="BI263" i="3"/>
  <c r="BH263" i="3"/>
  <c r="BG263" i="3"/>
  <c r="BF263" i="3"/>
  <c r="T263" i="3"/>
  <c r="R263" i="3"/>
  <c r="P263" i="3"/>
  <c r="BK263" i="3"/>
  <c r="J263" i="3"/>
  <c r="BE263" i="3"/>
  <c r="BI257" i="3"/>
  <c r="BH257" i="3"/>
  <c r="BG257" i="3"/>
  <c r="BF257" i="3"/>
  <c r="T257" i="3"/>
  <c r="R257" i="3"/>
  <c r="P257" i="3"/>
  <c r="BK257" i="3"/>
  <c r="J257" i="3"/>
  <c r="BE257" i="3"/>
  <c r="BI252" i="3"/>
  <c r="BH252" i="3"/>
  <c r="BG252" i="3"/>
  <c r="BF252" i="3"/>
  <c r="T252" i="3"/>
  <c r="R252" i="3"/>
  <c r="P252" i="3"/>
  <c r="BK252" i="3"/>
  <c r="J252" i="3"/>
  <c r="BE252" i="3"/>
  <c r="BI247" i="3"/>
  <c r="BH247" i="3"/>
  <c r="BG247" i="3"/>
  <c r="BF247" i="3"/>
  <c r="T247" i="3"/>
  <c r="R247" i="3"/>
  <c r="P247" i="3"/>
  <c r="BK247" i="3"/>
  <c r="J247" i="3"/>
  <c r="BE247" i="3"/>
  <c r="BI242" i="3"/>
  <c r="BH242" i="3"/>
  <c r="BG242" i="3"/>
  <c r="BF242" i="3"/>
  <c r="T242" i="3"/>
  <c r="R242" i="3"/>
  <c r="R230" i="3" s="1"/>
  <c r="P242" i="3"/>
  <c r="BK242" i="3"/>
  <c r="J242" i="3"/>
  <c r="BE242" i="3"/>
  <c r="BI236" i="3"/>
  <c r="BH236" i="3"/>
  <c r="BG236" i="3"/>
  <c r="BF236" i="3"/>
  <c r="T236" i="3"/>
  <c r="R236" i="3"/>
  <c r="P236" i="3"/>
  <c r="BK236" i="3"/>
  <c r="BK230" i="3" s="1"/>
  <c r="J236" i="3"/>
  <c r="BE236" i="3"/>
  <c r="BI231" i="3"/>
  <c r="BH231" i="3"/>
  <c r="BG231" i="3"/>
  <c r="BF231" i="3"/>
  <c r="T231" i="3"/>
  <c r="T230" i="3"/>
  <c r="T229" i="3" s="1"/>
  <c r="R231" i="3"/>
  <c r="P231" i="3"/>
  <c r="P230" i="3"/>
  <c r="P229" i="3" s="1"/>
  <c r="BK231" i="3"/>
  <c r="J231" i="3"/>
  <c r="BE231" i="3"/>
  <c r="BI224" i="3"/>
  <c r="BH224" i="3"/>
  <c r="BG224" i="3"/>
  <c r="BF224" i="3"/>
  <c r="T224" i="3"/>
  <c r="R224" i="3"/>
  <c r="P224" i="3"/>
  <c r="BK224" i="3"/>
  <c r="J224" i="3"/>
  <c r="BE224" i="3"/>
  <c r="BI219" i="3"/>
  <c r="BH219" i="3"/>
  <c r="BG219" i="3"/>
  <c r="BF219" i="3"/>
  <c r="T219" i="3"/>
  <c r="R219" i="3"/>
  <c r="P219" i="3"/>
  <c r="BK219" i="3"/>
  <c r="J219" i="3"/>
  <c r="BE219" i="3"/>
  <c r="BI214" i="3"/>
  <c r="BH214" i="3"/>
  <c r="BG214" i="3"/>
  <c r="BF214" i="3"/>
  <c r="T214" i="3"/>
  <c r="R214" i="3"/>
  <c r="P214" i="3"/>
  <c r="BK214" i="3"/>
  <c r="J214" i="3"/>
  <c r="BE214" i="3"/>
  <c r="BI209" i="3"/>
  <c r="BH209" i="3"/>
  <c r="BG209" i="3"/>
  <c r="BF209" i="3"/>
  <c r="T209" i="3"/>
  <c r="R209" i="3"/>
  <c r="P209" i="3"/>
  <c r="BK209" i="3"/>
  <c r="J209" i="3"/>
  <c r="BE209" i="3"/>
  <c r="BI204" i="3"/>
  <c r="BH204" i="3"/>
  <c r="BG204" i="3"/>
  <c r="BF204" i="3"/>
  <c r="T204" i="3"/>
  <c r="R204" i="3"/>
  <c r="P204" i="3"/>
  <c r="BK204" i="3"/>
  <c r="J204" i="3"/>
  <c r="BE204" i="3"/>
  <c r="BI200" i="3"/>
  <c r="BH200" i="3"/>
  <c r="BG200" i="3"/>
  <c r="BF200" i="3"/>
  <c r="T200" i="3"/>
  <c r="R200" i="3"/>
  <c r="P200" i="3"/>
  <c r="BK200" i="3"/>
  <c r="J200" i="3"/>
  <c r="BE200" i="3"/>
  <c r="BI196" i="3"/>
  <c r="BH196" i="3"/>
  <c r="BG196" i="3"/>
  <c r="BF196" i="3"/>
  <c r="T196" i="3"/>
  <c r="R196" i="3"/>
  <c r="P196" i="3"/>
  <c r="BK196" i="3"/>
  <c r="J196" i="3"/>
  <c r="BE196" i="3"/>
  <c r="BI192" i="3"/>
  <c r="BH192" i="3"/>
  <c r="BG192" i="3"/>
  <c r="BF192" i="3"/>
  <c r="T192" i="3"/>
  <c r="R192" i="3"/>
  <c r="P192" i="3"/>
  <c r="BK192" i="3"/>
  <c r="J192" i="3"/>
  <c r="BE192" i="3"/>
  <c r="BI188" i="3"/>
  <c r="BH188" i="3"/>
  <c r="BG188" i="3"/>
  <c r="BF188" i="3"/>
  <c r="T188" i="3"/>
  <c r="R188" i="3"/>
  <c r="P188" i="3"/>
  <c r="BK188" i="3"/>
  <c r="J188" i="3"/>
  <c r="BE188" i="3"/>
  <c r="BI184" i="3"/>
  <c r="BH184" i="3"/>
  <c r="BG184" i="3"/>
  <c r="BF184" i="3"/>
  <c r="T184" i="3"/>
  <c r="R184" i="3"/>
  <c r="P184" i="3"/>
  <c r="BK184" i="3"/>
  <c r="J184" i="3"/>
  <c r="BE184" i="3"/>
  <c r="BI180" i="3"/>
  <c r="BH180" i="3"/>
  <c r="BG180" i="3"/>
  <c r="BF180" i="3"/>
  <c r="T180" i="3"/>
  <c r="R180" i="3"/>
  <c r="P180" i="3"/>
  <c r="BK180" i="3"/>
  <c r="J180" i="3"/>
  <c r="BE180" i="3"/>
  <c r="BI176" i="3"/>
  <c r="BH176" i="3"/>
  <c r="BG176" i="3"/>
  <c r="BF176" i="3"/>
  <c r="T176" i="3"/>
  <c r="R176" i="3"/>
  <c r="P176" i="3"/>
  <c r="BK176" i="3"/>
  <c r="J176" i="3"/>
  <c r="BE176" i="3"/>
  <c r="BI172" i="3"/>
  <c r="BH172" i="3"/>
  <c r="BG172" i="3"/>
  <c r="BF172" i="3"/>
  <c r="T172" i="3"/>
  <c r="R172" i="3"/>
  <c r="P172" i="3"/>
  <c r="BK172" i="3"/>
  <c r="J172" i="3"/>
  <c r="BE172" i="3"/>
  <c r="BI168" i="3"/>
  <c r="BH168" i="3"/>
  <c r="BG168" i="3"/>
  <c r="BF168" i="3"/>
  <c r="T168" i="3"/>
  <c r="R168" i="3"/>
  <c r="P168" i="3"/>
  <c r="BK168" i="3"/>
  <c r="J168" i="3"/>
  <c r="BE168" i="3"/>
  <c r="BI164" i="3"/>
  <c r="BH164" i="3"/>
  <c r="BG164" i="3"/>
  <c r="BF164" i="3"/>
  <c r="T164" i="3"/>
  <c r="R164" i="3"/>
  <c r="P164" i="3"/>
  <c r="BK164" i="3"/>
  <c r="J164" i="3"/>
  <c r="BE164" i="3"/>
  <c r="BI160" i="3"/>
  <c r="BH160" i="3"/>
  <c r="BG160" i="3"/>
  <c r="BF160" i="3"/>
  <c r="T160" i="3"/>
  <c r="R160" i="3"/>
  <c r="P160" i="3"/>
  <c r="BK160" i="3"/>
  <c r="J160" i="3"/>
  <c r="BE160" i="3"/>
  <c r="BI156" i="3"/>
  <c r="BH156" i="3"/>
  <c r="BG156" i="3"/>
  <c r="BF156" i="3"/>
  <c r="T156" i="3"/>
  <c r="R156" i="3"/>
  <c r="P156" i="3"/>
  <c r="BK156" i="3"/>
  <c r="J156" i="3"/>
  <c r="BE156" i="3"/>
  <c r="BI149" i="3"/>
  <c r="BH149" i="3"/>
  <c r="BG149" i="3"/>
  <c r="BF149" i="3"/>
  <c r="T149" i="3"/>
  <c r="R149" i="3"/>
  <c r="P149" i="3"/>
  <c r="BK149" i="3"/>
  <c r="J149" i="3"/>
  <c r="BE149" i="3"/>
  <c r="BI145" i="3"/>
  <c r="BH145" i="3"/>
  <c r="BG145" i="3"/>
  <c r="BF145" i="3"/>
  <c r="T145" i="3"/>
  <c r="R145" i="3"/>
  <c r="P145" i="3"/>
  <c r="BK145" i="3"/>
  <c r="J145" i="3"/>
  <c r="BE145" i="3"/>
  <c r="BI141" i="3"/>
  <c r="BH141" i="3"/>
  <c r="BG141" i="3"/>
  <c r="BF141" i="3"/>
  <c r="T141" i="3"/>
  <c r="R141" i="3"/>
  <c r="P141" i="3"/>
  <c r="BK141" i="3"/>
  <c r="J141" i="3"/>
  <c r="BE141" i="3"/>
  <c r="BI137" i="3"/>
  <c r="BH137" i="3"/>
  <c r="BG137" i="3"/>
  <c r="BF137" i="3"/>
  <c r="T137" i="3"/>
  <c r="R137" i="3"/>
  <c r="P137" i="3"/>
  <c r="BK137" i="3"/>
  <c r="J137" i="3"/>
  <c r="BE137" i="3"/>
  <c r="BI133" i="3"/>
  <c r="BH133" i="3"/>
  <c r="BG133" i="3"/>
  <c r="BF133" i="3"/>
  <c r="T133" i="3"/>
  <c r="R133" i="3"/>
  <c r="R124" i="3" s="1"/>
  <c r="P133" i="3"/>
  <c r="BK133" i="3"/>
  <c r="J133" i="3"/>
  <c r="BE133" i="3"/>
  <c r="BI129" i="3"/>
  <c r="F37" i="3" s="1"/>
  <c r="BD96" i="1" s="1"/>
  <c r="BH129" i="3"/>
  <c r="BG129" i="3"/>
  <c r="F35" i="3" s="1"/>
  <c r="BB96" i="1" s="1"/>
  <c r="BF129" i="3"/>
  <c r="T129" i="3"/>
  <c r="R129" i="3"/>
  <c r="P129" i="3"/>
  <c r="BK129" i="3"/>
  <c r="J129" i="3"/>
  <c r="BE129" i="3"/>
  <c r="J33" i="3" s="1"/>
  <c r="AV96" i="1" s="1"/>
  <c r="BI125" i="3"/>
  <c r="BH125" i="3"/>
  <c r="F36" i="3" s="1"/>
  <c r="BC96" i="1" s="1"/>
  <c r="BG125" i="3"/>
  <c r="BF125" i="3"/>
  <c r="J34" i="3" s="1"/>
  <c r="AW96" i="1" s="1"/>
  <c r="T125" i="3"/>
  <c r="T124" i="3"/>
  <c r="R125" i="3"/>
  <c r="P125" i="3"/>
  <c r="P124" i="3"/>
  <c r="P123" i="3" s="1"/>
  <c r="P122" i="3" s="1"/>
  <c r="AU96" i="1" s="1"/>
  <c r="BK125" i="3"/>
  <c r="BK124" i="3" s="1"/>
  <c r="J125" i="3"/>
  <c r="BE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 s="1"/>
  <c r="F92" i="3"/>
  <c r="J17" i="3"/>
  <c r="J12" i="3"/>
  <c r="J116" i="3"/>
  <c r="J89" i="3"/>
  <c r="E7" i="3"/>
  <c r="E85" i="3" s="1"/>
  <c r="J37" i="2"/>
  <c r="J36" i="2"/>
  <c r="AY95" i="1"/>
  <c r="J35" i="2"/>
  <c r="AX95" i="1"/>
  <c r="BI224" i="2"/>
  <c r="BH224" i="2"/>
  <c r="BG224" i="2"/>
  <c r="BF224" i="2"/>
  <c r="T224" i="2"/>
  <c r="R224" i="2"/>
  <c r="P224" i="2"/>
  <c r="BK224" i="2"/>
  <c r="J224" i="2"/>
  <c r="BE224" i="2"/>
  <c r="BI217" i="2"/>
  <c r="BH217" i="2"/>
  <c r="BG217" i="2"/>
  <c r="BF217" i="2"/>
  <c r="T217" i="2"/>
  <c r="R217" i="2"/>
  <c r="R206" i="2" s="1"/>
  <c r="P217" i="2"/>
  <c r="BK217" i="2"/>
  <c r="J217" i="2"/>
  <c r="BE217" i="2"/>
  <c r="BI212" i="2"/>
  <c r="BH212" i="2"/>
  <c r="BG212" i="2"/>
  <c r="BF212" i="2"/>
  <c r="T212" i="2"/>
  <c r="R212" i="2"/>
  <c r="P212" i="2"/>
  <c r="BK212" i="2"/>
  <c r="J212" i="2"/>
  <c r="BE212" i="2"/>
  <c r="BI207" i="2"/>
  <c r="BH207" i="2"/>
  <c r="BG207" i="2"/>
  <c r="BF207" i="2"/>
  <c r="T207" i="2"/>
  <c r="T206" i="2"/>
  <c r="R207" i="2"/>
  <c r="P207" i="2"/>
  <c r="P206" i="2"/>
  <c r="BK207" i="2"/>
  <c r="BK206" i="2"/>
  <c r="J206" i="2" s="1"/>
  <c r="J103" i="2" s="1"/>
  <c r="J207" i="2"/>
  <c r="BE207" i="2"/>
  <c r="BI204" i="2"/>
  <c r="BH204" i="2"/>
  <c r="BG204" i="2"/>
  <c r="BF204" i="2"/>
  <c r="T204" i="2"/>
  <c r="R204" i="2"/>
  <c r="R193" i="2" s="1"/>
  <c r="P204" i="2"/>
  <c r="BK204" i="2"/>
  <c r="J204" i="2"/>
  <c r="BE204" i="2"/>
  <c r="BI199" i="2"/>
  <c r="BH199" i="2"/>
  <c r="BG199" i="2"/>
  <c r="BF199" i="2"/>
  <c r="T199" i="2"/>
  <c r="R199" i="2"/>
  <c r="P199" i="2"/>
  <c r="BK199" i="2"/>
  <c r="J199" i="2"/>
  <c r="BE199" i="2"/>
  <c r="BI194" i="2"/>
  <c r="BH194" i="2"/>
  <c r="BG194" i="2"/>
  <c r="BF194" i="2"/>
  <c r="T194" i="2"/>
  <c r="T193" i="2"/>
  <c r="R194" i="2"/>
  <c r="P194" i="2"/>
  <c r="P193" i="2"/>
  <c r="BK194" i="2"/>
  <c r="BK193" i="2"/>
  <c r="J193" i="2" s="1"/>
  <c r="J102" i="2" s="1"/>
  <c r="J194" i="2"/>
  <c r="BE194" i="2"/>
  <c r="BI188" i="2"/>
  <c r="BH188" i="2"/>
  <c r="BG188" i="2"/>
  <c r="BF188" i="2"/>
  <c r="T188" i="2"/>
  <c r="T182" i="2" s="1"/>
  <c r="R188" i="2"/>
  <c r="P188" i="2"/>
  <c r="BK188" i="2"/>
  <c r="BK182" i="2" s="1"/>
  <c r="J182" i="2" s="1"/>
  <c r="J101" i="2" s="1"/>
  <c r="J188" i="2"/>
  <c r="BE188" i="2"/>
  <c r="BI183" i="2"/>
  <c r="BH183" i="2"/>
  <c r="BG183" i="2"/>
  <c r="BF183" i="2"/>
  <c r="T183" i="2"/>
  <c r="R183" i="2"/>
  <c r="R182" i="2"/>
  <c r="P183" i="2"/>
  <c r="P182" i="2"/>
  <c r="BK183" i="2"/>
  <c r="J183" i="2"/>
  <c r="BE183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55" i="2"/>
  <c r="BH155" i="2"/>
  <c r="BG155" i="2"/>
  <c r="BF155" i="2"/>
  <c r="T155" i="2"/>
  <c r="T154" i="2"/>
  <c r="T153" i="2" s="1"/>
  <c r="R155" i="2"/>
  <c r="R154" i="2" s="1"/>
  <c r="R153" i="2" s="1"/>
  <c r="P155" i="2"/>
  <c r="P154" i="2"/>
  <c r="P153" i="2" s="1"/>
  <c r="BK155" i="2"/>
  <c r="BK154" i="2" s="1"/>
  <c r="J155" i="2"/>
  <c r="BE155" i="2"/>
  <c r="BI148" i="2"/>
  <c r="BH148" i="2"/>
  <c r="BG148" i="2"/>
  <c r="BF148" i="2"/>
  <c r="T148" i="2"/>
  <c r="R148" i="2"/>
  <c r="P148" i="2"/>
  <c r="BK148" i="2"/>
  <c r="J148" i="2"/>
  <c r="BE148" i="2"/>
  <c r="BI143" i="2"/>
  <c r="BH143" i="2"/>
  <c r="BG143" i="2"/>
  <c r="BF143" i="2"/>
  <c r="T143" i="2"/>
  <c r="R143" i="2"/>
  <c r="P143" i="2"/>
  <c r="BK143" i="2"/>
  <c r="J143" i="2"/>
  <c r="BE143" i="2"/>
  <c r="BI138" i="2"/>
  <c r="BH138" i="2"/>
  <c r="BG138" i="2"/>
  <c r="BF138" i="2"/>
  <c r="T138" i="2"/>
  <c r="R138" i="2"/>
  <c r="P138" i="2"/>
  <c r="BK138" i="2"/>
  <c r="J138" i="2"/>
  <c r="BE138" i="2"/>
  <c r="BI133" i="2"/>
  <c r="BH133" i="2"/>
  <c r="F36" i="2" s="1"/>
  <c r="BC95" i="1" s="1"/>
  <c r="BG133" i="2"/>
  <c r="BF133" i="2"/>
  <c r="T133" i="2"/>
  <c r="R133" i="2"/>
  <c r="P133" i="2"/>
  <c r="BK133" i="2"/>
  <c r="BK125" i="2" s="1"/>
  <c r="J133" i="2"/>
  <c r="BE133" i="2"/>
  <c r="BI128" i="2"/>
  <c r="BH128" i="2"/>
  <c r="BG128" i="2"/>
  <c r="BF128" i="2"/>
  <c r="J34" i="2" s="1"/>
  <c r="AW95" i="1" s="1"/>
  <c r="T128" i="2"/>
  <c r="T125" i="2" s="1"/>
  <c r="R128" i="2"/>
  <c r="P128" i="2"/>
  <c r="BK128" i="2"/>
  <c r="J128" i="2"/>
  <c r="BE128" i="2"/>
  <c r="BI126" i="2"/>
  <c r="F37" i="2"/>
  <c r="BD95" i="1" s="1"/>
  <c r="BD94" i="1" s="1"/>
  <c r="W33" i="1" s="1"/>
  <c r="BH126" i="2"/>
  <c r="BG126" i="2"/>
  <c r="F35" i="2"/>
  <c r="BB95" i="1" s="1"/>
  <c r="BF126" i="2"/>
  <c r="T126" i="2"/>
  <c r="R126" i="2"/>
  <c r="R125" i="2"/>
  <c r="R124" i="2" s="1"/>
  <c r="R123" i="2" s="1"/>
  <c r="P126" i="2"/>
  <c r="P125" i="2"/>
  <c r="BK126" i="2"/>
  <c r="J126" i="2"/>
  <c r="BE126" i="2" s="1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/>
  <c r="F92" i="2"/>
  <c r="J17" i="2"/>
  <c r="J12" i="2"/>
  <c r="J89" i="2" s="1"/>
  <c r="E7" i="2"/>
  <c r="E113" i="2"/>
  <c r="E85" i="2"/>
  <c r="AS94" i="1"/>
  <c r="L90" i="1"/>
  <c r="AM90" i="1"/>
  <c r="AM89" i="1"/>
  <c r="L89" i="1"/>
  <c r="AM87" i="1"/>
  <c r="L87" i="1"/>
  <c r="L85" i="1"/>
  <c r="L84" i="1"/>
  <c r="E112" i="3" l="1"/>
  <c r="J96" i="4"/>
  <c r="J30" i="4"/>
  <c r="J230" i="3"/>
  <c r="J100" i="3" s="1"/>
  <c r="BK229" i="3"/>
  <c r="J229" i="3" s="1"/>
  <c r="J99" i="3" s="1"/>
  <c r="R229" i="3"/>
  <c r="J125" i="2"/>
  <c r="J98" i="2" s="1"/>
  <c r="BC94" i="1"/>
  <c r="BK123" i="3"/>
  <c r="J124" i="3"/>
  <c r="J98" i="3" s="1"/>
  <c r="R123" i="3"/>
  <c r="R122" i="3" s="1"/>
  <c r="J154" i="2"/>
  <c r="J100" i="2" s="1"/>
  <c r="BK153" i="2"/>
  <c r="J153" i="2" s="1"/>
  <c r="J99" i="2" s="1"/>
  <c r="J33" i="2"/>
  <c r="AV95" i="1" s="1"/>
  <c r="AT95" i="1" s="1"/>
  <c r="F33" i="2"/>
  <c r="AZ95" i="1" s="1"/>
  <c r="AZ94" i="1" s="1"/>
  <c r="T124" i="2"/>
  <c r="T123" i="2" s="1"/>
  <c r="P124" i="2"/>
  <c r="P123" i="2" s="1"/>
  <c r="AU95" i="1" s="1"/>
  <c r="AU94" i="1" s="1"/>
  <c r="BB94" i="1"/>
  <c r="T123" i="3"/>
  <c r="T122" i="3" s="1"/>
  <c r="AT96" i="1"/>
  <c r="J117" i="2"/>
  <c r="F34" i="3"/>
  <c r="BA96" i="1" s="1"/>
  <c r="J111" i="4"/>
  <c r="J118" i="4"/>
  <c r="J97" i="4" s="1"/>
  <c r="F34" i="2"/>
  <c r="BA95" i="1" s="1"/>
  <c r="F33" i="4"/>
  <c r="AZ97" i="1" s="1"/>
  <c r="F34" i="4"/>
  <c r="BA97" i="1" s="1"/>
  <c r="AV94" i="1" l="1"/>
  <c r="W29" i="1"/>
  <c r="W32" i="1"/>
  <c r="AY94" i="1"/>
  <c r="AG97" i="1"/>
  <c r="AN97" i="1" s="1"/>
  <c r="J39" i="4"/>
  <c r="BA94" i="1"/>
  <c r="BK124" i="2"/>
  <c r="W31" i="1"/>
  <c r="AX94" i="1"/>
  <c r="J123" i="3"/>
  <c r="J97" i="3" s="1"/>
  <c r="BK122" i="3"/>
  <c r="J122" i="3" s="1"/>
  <c r="J124" i="2" l="1"/>
  <c r="J97" i="2" s="1"/>
  <c r="BK123" i="2"/>
  <c r="J123" i="2" s="1"/>
  <c r="AK29" i="1"/>
  <c r="AT94" i="1"/>
  <c r="J30" i="3"/>
  <c r="J96" i="3"/>
  <c r="AW94" i="1"/>
  <c r="AK30" i="1" s="1"/>
  <c r="W30" i="1"/>
  <c r="J96" i="2" l="1"/>
  <c r="J30" i="2"/>
  <c r="J39" i="3"/>
  <c r="AG96" i="1"/>
  <c r="AN96" i="1" s="1"/>
  <c r="J39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<sst xmlns="http://schemas.openxmlformats.org/spreadsheetml/2006/main" count="3810" uniqueCount="460">
  <si>
    <t>Export Komplet</t>
  </si>
  <si>
    <t/>
  </si>
  <si>
    <t>2.0</t>
  </si>
  <si>
    <t>False</t>
  </si>
  <si>
    <t>{bf14b0ab-01ff-4c07-b5ad-762cc7f7d73d}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</si>
  <si>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</si>
  <si>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</si>
  <si>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</si>
  <si>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</si>
  <si>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</si>
  <si>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</si>
  <si>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</si>
  <si>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</si>
  <si>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</si>
  <si>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SPR_09_07_20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</si>
  <si>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</si>
  <si>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</si>
  <si>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</si>
  <si>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</si>
  <si>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</si>
  <si>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Hradiště u Chebu, Jindřichov u Tršnic</t>
  </si>
  <si>
    <t>Datum:</t>
  </si>
  <si>
    <t>19. 2. 2020</t>
  </si>
  <si>
    <t>Zadavatel:</t>
  </si>
  <si>
    <t>IČ:</t>
  </si>
  <si>
    <t>Krajská správa a údržba silnic Karlovarského kraje</t>
  </si>
  <si>
    <t>DIČ:</t>
  </si>
  <si>
    <t>Uchazeč:</t>
  </si>
  <si>
    <t>Vyplň údaj</t>
  </si>
  <si>
    <t>Projektant:</t>
  </si>
  <si>
    <t>PROGEOCONT s.r.o.</t>
  </si>
  <si>
    <t>True</t>
  </si>
  <si>
    <t>Zpracovatel:</t>
  </si>
  <si>
    <t>06324827</t>
  </si>
  <si>
    <t xml:space="preserve">SPRINCL s.r.o.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</si>
  <si>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</si>
  <si>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</si>
  <si>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</si>
  <si>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</si>
  <si>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</si>
  <si>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</si>
  <si>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</si>
  <si>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</si>
  <si>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</si>
  <si>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</si>
  <si>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</si>
  <si>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</si>
  <si>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</si>
  <si>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</si>
  <si>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</si>
  <si>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</si>
  <si>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</si>
  <si>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</si>
  <si>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</si>
  <si>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</si>
  <si>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</si>
  <si>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</si>
  <si>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</si>
  <si>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</si>
  <si>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</si>
  <si>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</si>
  <si>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</si>
  <si>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</si>
  <si>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</si>
  <si>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</si>
  <si>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</si>
  <si>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</si>
  <si>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</si>
  <si>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</si>
  <si>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</si>
  <si>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</si>
  <si>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</si>
  <si>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</si>
  <si>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</si>
  <si>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</si>
  <si>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</si>
  <si>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</si>
  <si>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</si>
  <si>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</si>
  <si>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</si>
  <si>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</si>
  <si>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</si>
  <si>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Velkoplošná oprava v km 0,000-0,115</t>
  </si>
  <si>
    <t>STA</t>
  </si>
  <si>
    <t>1</t>
  </si>
  <si>
    <t>{d25737a5-d37c-4509-a5cc-64fa68a027dd}</t>
  </si>
  <si>
    <t>2</t>
  </si>
  <si>
    <t>SO 101b</t>
  </si>
  <si>
    <t>Velkoplošná oprava v km 0,865-1,335</t>
  </si>
  <si>
    <t>{4d2d8bb7-5d71-4b1b-8cb0-18c559c9012b}</t>
  </si>
  <si>
    <t>VRN</t>
  </si>
  <si>
    <t>Vedlejší rozpočtové náklady</t>
  </si>
  <si>
    <t>{8d54e679-095a-44c0-99d0-b251cbe87fa9}</t>
  </si>
  <si>
    <t>KRYCÍ LIST SOUPISU PRACÍ</t>
  </si>
  <si>
    <t>Objekt:</t>
  </si>
  <si>
    <t>SO 101a - Velkoplošná oprava v km 0,000-0,115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</si>
  <si>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</si>
  <si>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</si>
  <si>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</si>
  <si>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</si>
  <si>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</si>
  <si>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</si>
  <si>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Zemní práce - přípravné a přidružené práce</t>
  </si>
  <si>
    <t xml:space="preserve">    5 - Komunikace pozemní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</si>
  <si>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</si>
  <si>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</si>
  <si>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</si>
  <si>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</si>
  <si>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</si>
  <si>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</si>
  <si>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</si>
  <si>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</si>
  <si>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</si>
  <si>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</si>
  <si>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</si>
  <si>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</si>
  <si>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</si>
  <si>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</si>
  <si>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</si>
  <si>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</si>
  <si>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</si>
  <si>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</si>
  <si>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</si>
  <si>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</si>
  <si>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</si>
  <si>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</si>
  <si>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</si>
  <si>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113154232</t>
  </si>
  <si>
    <t>Frézování živičného krytu tl 40 mm pruh š 2 m pl do 1000 m2 bez překážek v trase</t>
  </si>
  <si>
    <t>m2</t>
  </si>
  <si>
    <t>CS ÚRS 2020 01</t>
  </si>
  <si>
    <t>4</t>
  </si>
  <si>
    <t>-1278171203</t>
  </si>
  <si>
    <t>PP</t>
  </si>
  <si>
    <t>Frézování živičného podkladu nebo krytu  s naložením na dopravní prostředek plochy přes 500 do 1 000 m2 bez překážek v trase pruhu šířky přes 1 m do 2 m, tloušťky vrstvy 40 mm</t>
  </si>
  <si>
    <t>919735111</t>
  </si>
  <si>
    <t>Řezání stávajícího živičného krytu hl do 50 mm</t>
  </si>
  <si>
    <t>m</t>
  </si>
  <si>
    <t>-1617869764</t>
  </si>
  <si>
    <t>Řezání stávajícího živičného krytu nebo podkladu  hloubky do 50 mm</t>
  </si>
  <si>
    <t>VV</t>
  </si>
  <si>
    <t>7,142+6,629+11,399+8,313+11,205+22,146</t>
  </si>
  <si>
    <t>Součet</t>
  </si>
  <si>
    <t>3</t>
  </si>
  <si>
    <t>997002511</t>
  </si>
  <si>
    <t>Vodorovné přemístění suti a vybouraných hmot bez naložení ale se složením a urovnáním do 1 km</t>
  </si>
  <si>
    <t>t</t>
  </si>
  <si>
    <t>934116551</t>
  </si>
  <si>
    <t>Vodorovné přemístění suti a vybouraných hmot  bez naložení, se složením a hrubým urovnáním na vzdálenost do 1 km</t>
  </si>
  <si>
    <t>odpad - asfalt</t>
  </si>
  <si>
    <t>89,453</t>
  </si>
  <si>
    <t>997002519</t>
  </si>
  <si>
    <t>Příplatek ZKD 1 km přemístění suti a vybouraných hmot</t>
  </si>
  <si>
    <t>-1569343157</t>
  </si>
  <si>
    <t>Vodorovné přemístění suti a vybouraných hmot  bez naložení, se složením a hrubým urovnáním Příplatek k ceně za každý další i započatý 1 km přes 1 km</t>
  </si>
  <si>
    <t>89,453*19</t>
  </si>
  <si>
    <t>5</t>
  </si>
  <si>
    <t>997221611</t>
  </si>
  <si>
    <t>Nakládání suti na dopravní prostředky pro vodorovnou dopravu</t>
  </si>
  <si>
    <t>-1129864926</t>
  </si>
  <si>
    <t>Nakládání na dopravní prostředky  pro vodorovnou dopravu suti</t>
  </si>
  <si>
    <t>6</t>
  </si>
  <si>
    <t>997221645</t>
  </si>
  <si>
    <t>Poplatek za uložení na skládce (skládkovné) odpadu asfaltového bez dehtu kód odpadu 17 03 02</t>
  </si>
  <si>
    <t>-1573688853</t>
  </si>
  <si>
    <t>Poplatek za uložení stavebního odpadu na skládce (skládkovné) asfaltového bez obsahu dehtu zatříděného do Katalogu odpadů pod kódem 17 03 02</t>
  </si>
  <si>
    <t>odpad - asfalt, fakturováno bude dle vážních lístků po odsouhlasení TDI</t>
  </si>
  <si>
    <t>Komunikace pozemní</t>
  </si>
  <si>
    <t>57</t>
  </si>
  <si>
    <t>Kryty pozemních komunikací letišť a ploch z kameniva nebo živičné</t>
  </si>
  <si>
    <t>7</t>
  </si>
  <si>
    <t>569931132</t>
  </si>
  <si>
    <t>Zpevnění krajnic asfaltovým recyklátem tl 100 mm</t>
  </si>
  <si>
    <t>-825385074</t>
  </si>
  <si>
    <t>Zpevnění krajnic nebo komunikací pro pěší  s rozprostřením a zhutněním, po zhutnění asfaltovým recyklátem tl. 100 mm</t>
  </si>
  <si>
    <t>zpevnění krajnic</t>
  </si>
  <si>
    <t>13,69+24,112+9,589</t>
  </si>
  <si>
    <t>17,023+24,064</t>
  </si>
  <si>
    <t>8</t>
  </si>
  <si>
    <t>573211107</t>
  </si>
  <si>
    <t>Postřik živičný spojovací z asfaltu v množství 0,30 kg/m2</t>
  </si>
  <si>
    <t>1834308586</t>
  </si>
  <si>
    <t>Postřik spojovací PS bez posypu kamenivem z asfaltu silničního, v množství 0,30 kg/m2</t>
  </si>
  <si>
    <t>9</t>
  </si>
  <si>
    <t>577134121</t>
  </si>
  <si>
    <t>Asfaltový beton vrstva obrusná ACO 11 (ABS) tř. I tl 40 mm š přes 3 m z nemodifikovaného asfaltu</t>
  </si>
  <si>
    <t>1376582591</t>
  </si>
  <si>
    <t>Asfaltový beton vrstva obrusná ACO 11 (ABS)  s rozprostřením a se zhutněním z nemodifikovaného asfaltu v pruhu šířky přes 3 m tř. I, po zhutnění tl. 40 mm</t>
  </si>
  <si>
    <t>10</t>
  </si>
  <si>
    <t>577135122</t>
  </si>
  <si>
    <t>Asfaltový beton vrstva ložní ACL 16 (ABH) tl 40 mm š přes 3 m z nemodifikovaného asfaltu</t>
  </si>
  <si>
    <t>143850044</t>
  </si>
  <si>
    <t>Asfaltový beton vrstva ložní ACL 16 (ABH)  s rozprostřením a zhutněním z nemodifikovaného asfaltu v pruhu šířky přes 3 m, po zhutnění tl. 40 mm</t>
  </si>
  <si>
    <t>577144111</t>
  </si>
  <si>
    <t>Asfaltový beton vrstva obrusná ACO 11 (ABS) tř. I tl 50 mm š do 3 m z nemodifikovaného asfaltu</t>
  </si>
  <si>
    <t>1817815591</t>
  </si>
  <si>
    <t>Asfaltový beton vrstva obrusná ACO 11 (ABS)  s rozprostřením a se zhutněním z nemodifikovaného asfaltu v pruhu šířky do 3 m tř. I, po zhutnění tl. 50 mm</t>
  </si>
  <si>
    <t>ACO 11 (50/70)</t>
  </si>
  <si>
    <t>sjezdy</t>
  </si>
  <si>
    <t>10,96+9,084+8,28+17,486</t>
  </si>
  <si>
    <t>12</t>
  </si>
  <si>
    <t>57910323R</t>
  </si>
  <si>
    <t>Spojovací mikrokoberec tl. 12-18 mm</t>
  </si>
  <si>
    <t>-885284996</t>
  </si>
  <si>
    <t>13</t>
  </si>
  <si>
    <t>91972129R</t>
  </si>
  <si>
    <t>D+M vyztužení stávajícího asfaltového povrchu ze sítě Mesh track drát 6,5x2,0 mm)</t>
  </si>
  <si>
    <t>CS ÚRS 2019 01</t>
  </si>
  <si>
    <t>1380334371</t>
  </si>
  <si>
    <t>14</t>
  </si>
  <si>
    <t>919732211</t>
  </si>
  <si>
    <t>Styčná spára napojení nového živičného povrchu na stávající za tepla š 15 mm hl 25 mm s prořezáním</t>
  </si>
  <si>
    <t>493667608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</si>
  <si>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</si>
  <si>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styčná spára</t>
  </si>
  <si>
    <t>115+7,142+6,629+11,399+8,313+11,205+22,146</t>
  </si>
  <si>
    <t>59</t>
  </si>
  <si>
    <t>Kryty pozemních komunikací, letišť a ploch dlážděné</t>
  </si>
  <si>
    <t>916131213</t>
  </si>
  <si>
    <t>Osazení silničního obrubníku betonového stojatého s boční opěrou do lože z betonu prostého</t>
  </si>
  <si>
    <t>1029792447</t>
  </si>
  <si>
    <t>Osazení silničního obrubníku betonového se zřízením lože, s vyplněním a zatřením spár cementovou maltou stojatého s boční opěrou z betonu prostého, do lože z betonu prostého</t>
  </si>
  <si>
    <t>obrubník betonový silniční 1000x150x250mm</t>
  </si>
  <si>
    <t>12,6</t>
  </si>
  <si>
    <t>16</t>
  </si>
  <si>
    <t>M</t>
  </si>
  <si>
    <t>59217031</t>
  </si>
  <si>
    <t>-1294069665</t>
  </si>
  <si>
    <t>91</t>
  </si>
  <si>
    <t>Doplňující konstrukce a práce pozemních komunikací, letišť a ploch</t>
  </si>
  <si>
    <t>17</t>
  </si>
  <si>
    <t>915211112</t>
  </si>
  <si>
    <t>Vodorovné dopravní značení dělící čáry souvislé š 125 mm retroreflexní bílý plast</t>
  </si>
  <si>
    <t>-385494450</t>
  </si>
  <si>
    <t>Vodorovné dopravní značení stříkaným plastem  dělící čára šířky 125 mm souvislá bílá retroreflexní</t>
  </si>
  <si>
    <t>V4 (0,125)</t>
  </si>
  <si>
    <t>115,62+114,53</t>
  </si>
  <si>
    <t>18</t>
  </si>
  <si>
    <t>915611111</t>
  </si>
  <si>
    <t>Předznačení vodorovného liniového značení</t>
  </si>
  <si>
    <t>-1059263360</t>
  </si>
  <si>
    <t>Předznačení pro vodorovné značení  stříkané barvou nebo prováděné z nátěrových hmot liniové dělicí čáry, vodicí proužky</t>
  </si>
  <si>
    <t>předznačení V4 (0,125)</t>
  </si>
  <si>
    <t>19</t>
  </si>
  <si>
    <t>938909311</t>
  </si>
  <si>
    <t>Čištění vozovek metením strojně podkladu nebo krytu betonového nebo živičného</t>
  </si>
  <si>
    <t>-1147659641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</si>
  <si>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</si>
  <si>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998</t>
  </si>
  <si>
    <t>Přesun hmot</t>
  </si>
  <si>
    <t>20</t>
  </si>
  <si>
    <t>998223011</t>
  </si>
  <si>
    <t>Přesun hmot pro pozemní komunikace s krytem dlážděným</t>
  </si>
  <si>
    <t>-873474095</t>
  </si>
  <si>
    <t>Přesun hmot pro pozemní komunikace s krytem dlážděným  dopravní vzdálenost do 200 m jakékoliv délky objektu</t>
  </si>
  <si>
    <t>obrubníky+beton</t>
  </si>
  <si>
    <t>1,958+1,008</t>
  </si>
  <si>
    <t>998223095</t>
  </si>
  <si>
    <t>Příplatek k přesunu hmot pro pozemní komunikace s krytem dlážděným za zvětšený přesun ZKD 5000 m</t>
  </si>
  <si>
    <t>-1531542977</t>
  </si>
  <si>
    <t>Přesun hmot pro pozemní komunikace s krytem dlážděným  Příplatek k ceně za zvětšený přesun přes vymezenou největší dopravní vzdálenost za každých dalších 5000 m přes 5000 m</t>
  </si>
  <si>
    <t>(1,958+1,008)*4</t>
  </si>
  <si>
    <t>22</t>
  </si>
  <si>
    <t>998225111</t>
  </si>
  <si>
    <t>Přesun hmot pro pozemní komunikace s krytem z kamene, monolitickým betonovým nebo živičným</t>
  </si>
  <si>
    <t>-1639623735</t>
  </si>
  <si>
    <t>Přesun hmot pro komunikace s krytem z kameniva, monolitickým betonovým nebo živičným  dopravní vzdálenost do 200 m jakékoliv délky objektu</t>
  </si>
  <si>
    <t>asfalt, spojovací koberec, postřik</t>
  </si>
  <si>
    <t>85,335+85,335+5,94+44,223+1,72+0,255</t>
  </si>
  <si>
    <t>R-mat</t>
  </si>
  <si>
    <t>19,111</t>
  </si>
  <si>
    <t>23</t>
  </si>
  <si>
    <t>998225195</t>
  </si>
  <si>
    <t>Příplatek k přesunu hmot pro pozemní komunikace s krytem z kamene, živičným, betonovým ZKD 5000 m</t>
  </si>
  <si>
    <t>-1432544626</t>
  </si>
  <si>
    <t>Přesun hmot pro komunikace s krytem z kameniva, monolitickým betonovým nebo živičným  Příplatek k ceně za zvětšený přesun přes vymezenou největší dopravní vzdálenost za každých dalších 5000 m přes 5000 m</t>
  </si>
  <si>
    <t>asfalt, spojovací koberec</t>
  </si>
  <si>
    <t>(85,335+85,335+5,94+44,223+1,72)*4</t>
  </si>
  <si>
    <t>19,111*4</t>
  </si>
  <si>
    <t>SO 101b - Velkoplošná oprava v km 0,865-1,335</t>
  </si>
  <si>
    <t>112151116</t>
  </si>
  <si>
    <t>Směrové kácení stromů s rozřezáním a odvětvením D kmene do 700 mm</t>
  </si>
  <si>
    <t>kus</t>
  </si>
  <si>
    <t>1787058827</t>
  </si>
  <si>
    <t>Pokácení stromu směrové v celku s odřezáním kmene a s odvětvením průměru kmene přes 600 do 700 mm</t>
  </si>
  <si>
    <t>1+1+1+1</t>
  </si>
  <si>
    <t>112151117</t>
  </si>
  <si>
    <t>Směrové kácení stromů s rozřezáním a odvětvením D kmene do 800 mm</t>
  </si>
  <si>
    <t>-1245511318</t>
  </si>
  <si>
    <t>Pokácení stromu směrové v celku s odřezáním kmene a s odvětvením průměru kmene přes 700 do 800 mm</t>
  </si>
  <si>
    <t>1+1</t>
  </si>
  <si>
    <t>112151118</t>
  </si>
  <si>
    <t>Směrové kácení stromů s rozřezáním a odvětvením D kmene do 900 mm</t>
  </si>
  <si>
    <t>1264654805</t>
  </si>
  <si>
    <t>Pokácení stromu směrové v celku s odřezáním kmene a s odvětvením průměru kmene přes 800 do 900 mm</t>
  </si>
  <si>
    <t>112201116</t>
  </si>
  <si>
    <t>Odstranění pařezů D do 0,7 m v rovině a svahu 1:5 s odklizením do 20 m a zasypáním jámy</t>
  </si>
  <si>
    <t>-189564488</t>
  </si>
  <si>
    <t>Odstranění pařezu v rovině nebo na svahu do 1:5 o průměru pařezu na řezné ploše přes 600 do 700 mm</t>
  </si>
  <si>
    <t>112201117</t>
  </si>
  <si>
    <t>Odstranění pařezů D do 0,8 m v rovině a svahu 1:5 s odklizením do 20 m a zasypáním jámy</t>
  </si>
  <si>
    <t>-1823197972</t>
  </si>
  <si>
    <t>Odstranění pařezu v rovině nebo na svahu do 1:5 o průměru pařezu na řezné ploše přes 700 do 800 mm</t>
  </si>
  <si>
    <t>112201118</t>
  </si>
  <si>
    <t>Odstranění pařezů D do 0,9 m v rovině a svahu 1:5 s odklizením do 20 m a zasypáním jámy</t>
  </si>
  <si>
    <t>-667447354</t>
  </si>
  <si>
    <t>Odstranění pařezu v rovině nebo na svahu do 1:5 o průměru pařezu na řezné ploše přes 800 do 900 mm</t>
  </si>
  <si>
    <t>237079160</t>
  </si>
  <si>
    <t>komunikace</t>
  </si>
  <si>
    <t>3173,763</t>
  </si>
  <si>
    <t>5,36+14,2+13,754+9,58+18,08</t>
  </si>
  <si>
    <t>162201403</t>
  </si>
  <si>
    <t>Vodorovné přemístění větví stromů listnatých do 1 km D kmene do 700 mm</t>
  </si>
  <si>
    <t>1892791518</t>
  </si>
  <si>
    <t>Vodorovné přemístění větví, kmenů nebo pařezů s naložením, složením a dopravou do 1000 m větví stromů listnatých, průměru kmene přes 500 do 700 mm</t>
  </si>
  <si>
    <t>162301933</t>
  </si>
  <si>
    <t>Příplatek k vodorovnému přemístění větví stromů listnatých D kmene do 700 mm ZKD 1 km</t>
  </si>
  <si>
    <t>357619248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</si>
  <si>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</si>
  <si>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(1+1+1+1)*9</t>
  </si>
  <si>
    <t>162201404</t>
  </si>
  <si>
    <t>Vodorovné přemístění větví stromů listnatých do 1 km D kmene do 900 mm</t>
  </si>
  <si>
    <t>-637418141</t>
  </si>
  <si>
    <t>Vodorovné přemístění větví, kmenů nebo pařezů s naložením, složením a dopravou do 1000 m větví stromů listnatých, průměru kmene přes 700 do 900 mm</t>
  </si>
  <si>
    <t>2+1</t>
  </si>
  <si>
    <t>162301934</t>
  </si>
  <si>
    <t>Příplatek k vodorovnému přemístění větví stromů listnatých D kmene do 900 mm ZKD 1 km</t>
  </si>
  <si>
    <t>-1451344207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</si>
  <si>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</si>
  <si>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(2+1)*9</t>
  </si>
  <si>
    <t>162201413</t>
  </si>
  <si>
    <t>Vodorovné přemístění kmenů stromů listnatých do 1 km D kmene do 700 mm</t>
  </si>
  <si>
    <t>412476307</t>
  </si>
  <si>
    <t>Vodorovné přemístění větví, kmenů nebo pařezů s naložením, složením a dopravou do 1000 m kmenů stromů listnatých, průměru přes 500 do 700 mm</t>
  </si>
  <si>
    <t>162301953</t>
  </si>
  <si>
    <t>Příplatek k vodorovnému přemístění kmenů stromů listnatých D kmene do 700 mm ZKD 1 km</t>
  </si>
  <si>
    <t>1479817414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</si>
  <si>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</si>
  <si>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162201414</t>
  </si>
  <si>
    <t>Vodorovné přemístění kmenů stromů listnatých do 1 km D kmene do 900 mm</t>
  </si>
  <si>
    <t>-1212661827</t>
  </si>
  <si>
    <t>Vodorovné přemístění větví, kmenů nebo pařezů s naložením, složením a dopravou do 1000 m kmenů stromů listnatých, průměru přes 700 do 900 mm</t>
  </si>
  <si>
    <t>162301954</t>
  </si>
  <si>
    <t>Příplatek k vodorovnému přemístění kmenů stromů listnatých D kmene do 900 mm ZKD 1 km</t>
  </si>
  <si>
    <t>294015609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</si>
  <si>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</si>
  <si>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162201423</t>
  </si>
  <si>
    <t>Vodorovné přemístění pařezů do 1 km D do 700 mm</t>
  </si>
  <si>
    <t>1000917533</t>
  </si>
  <si>
    <t>Vodorovné přemístění větví, kmenů nebo pařezů s naložením, složením a dopravou do 1000 m pařezů kmenů, průměru přes 500 do 700 mm</t>
  </si>
  <si>
    <t>162301973</t>
  </si>
  <si>
    <t>Příplatek k vodorovnému přemístění pařezů D 700 mm ZKD 1 km</t>
  </si>
  <si>
    <t>-1451012611</t>
  </si>
  <si>
    <t>Vodorovné přemístění větví, kmenů nebo pařezů s naložením, složením a dopravou Příplatek k cenám za každých dalších i započatých 1000 m přes 1000 m pařezů kmenů, průměru přes 500 do 700 mm</t>
  </si>
  <si>
    <t>162201424</t>
  </si>
  <si>
    <t>Vodorovné přemístění pařezů do 1 km D do 900 mm</t>
  </si>
  <si>
    <t>188750524</t>
  </si>
  <si>
    <t>Vodorovné přemístění větví, kmenů nebo pařezů s naložením, složením a dopravou do 1000 m pařezů kmenů, průměru přes 700 do 900 mm</t>
  </si>
  <si>
    <t>162301974</t>
  </si>
  <si>
    <t>Příplatek k vodorovnému přemístění pařezů D 900 mm ZKD 1 km</t>
  </si>
  <si>
    <t>1612899119</t>
  </si>
  <si>
    <t>Vodorovné přemístění větví, kmenů nebo pařezů s naložením, složením a dopravou Příplatek k cenám za každých dalších i započatých 1000 m přes 1000 m pařezů kmenů, průměru přes 700 do 900 mm</t>
  </si>
  <si>
    <t>87184823</t>
  </si>
  <si>
    <t>6,68+7,53+2,99+16,81+13,76+11,43+18,15</t>
  </si>
  <si>
    <t>-1665293468</t>
  </si>
  <si>
    <t>333,178</t>
  </si>
  <si>
    <t>-419195786</t>
  </si>
  <si>
    <t>333,178*19</t>
  </si>
  <si>
    <t>1116671766</t>
  </si>
  <si>
    <t>24</t>
  </si>
  <si>
    <t>-1990130537</t>
  </si>
  <si>
    <t>25</t>
  </si>
  <si>
    <t>564931412</t>
  </si>
  <si>
    <t>Podklad z asfaltového recyklátu tl 100 mm</t>
  </si>
  <si>
    <t>718422273</t>
  </si>
  <si>
    <t>Podklad nebo podsyp z asfaltového recyklátu  s rozprostřením a zhutněním, po zhutnění tl. 100 mm</t>
  </si>
  <si>
    <t>16,912+29,32+3,18</t>
  </si>
  <si>
    <t>26</t>
  </si>
  <si>
    <t>-5417460</t>
  </si>
  <si>
    <t>2,873+121,3+62,57+32,741</t>
  </si>
  <si>
    <t>17,42+136,38+18,653+28,14+2,62+2,07</t>
  </si>
  <si>
    <t>27</t>
  </si>
  <si>
    <t>866354631</t>
  </si>
  <si>
    <t>28</t>
  </si>
  <si>
    <t>-96431356</t>
  </si>
  <si>
    <t>29</t>
  </si>
  <si>
    <t>-1423637217</t>
  </si>
  <si>
    <t>ACL 16</t>
  </si>
  <si>
    <t>30</t>
  </si>
  <si>
    <t>-1046595138</t>
  </si>
  <si>
    <t>31</t>
  </si>
  <si>
    <t>-837133113</t>
  </si>
  <si>
    <t>Spojovací mikrokoberec</t>
  </si>
  <si>
    <t>32</t>
  </si>
  <si>
    <t>-1958917737</t>
  </si>
  <si>
    <t>33</t>
  </si>
  <si>
    <t>746251867</t>
  </si>
  <si>
    <t>469,8+3,035+16,58+14,94+9,768+16,72</t>
  </si>
  <si>
    <t>34</t>
  </si>
  <si>
    <t>915111122</t>
  </si>
  <si>
    <t>Vodorovné dopravní značení dělící čáry přerušované š 125 mm retroreflexní bílá barva</t>
  </si>
  <si>
    <t>22409827</t>
  </si>
  <si>
    <t>Vodorovné dopravní značení stříkané barvou  dělící čára šířky 125 mm přerušovaná bílá retroreflexní</t>
  </si>
  <si>
    <t>V2b (0,125) 1,5/1,5</t>
  </si>
  <si>
    <t>13,95+7,1</t>
  </si>
  <si>
    <t>35</t>
  </si>
  <si>
    <t>178710383</t>
  </si>
  <si>
    <t>469,14+43,52+401,1+4,84</t>
  </si>
  <si>
    <t>36</t>
  </si>
  <si>
    <t>999711740</t>
  </si>
  <si>
    <t>předznačení V2b (0,125) 1,5/1,5</t>
  </si>
  <si>
    <t>37</t>
  </si>
  <si>
    <t>1274351239</t>
  </si>
  <si>
    <t>38</t>
  </si>
  <si>
    <t>-1692923234</t>
  </si>
  <si>
    <t>0,984+329,214+329,214+7,906+164,713+6,405</t>
  </si>
  <si>
    <t>10,673+91,75</t>
  </si>
  <si>
    <t>39</t>
  </si>
  <si>
    <t>-2125691697</t>
  </si>
  <si>
    <t>(0,984+329,214+329,214+7,906+164,713+6,405)*4</t>
  </si>
  <si>
    <t>(10,673+91,75)*4</t>
  </si>
  <si>
    <t>VRN - Vedlejší rozpočtové náklady</t>
  </si>
  <si>
    <t>012103000</t>
  </si>
  <si>
    <t>Geodetické práce před výstavbou</t>
  </si>
  <si>
    <t>kpl</t>
  </si>
  <si>
    <t>1012839477</t>
  </si>
  <si>
    <t>012203000</t>
  </si>
  <si>
    <t>Geodetické práce při provádění stavby</t>
  </si>
  <si>
    <t>1041403045</t>
  </si>
  <si>
    <t>012303000</t>
  </si>
  <si>
    <t>Geodetické práce po výstavbě</t>
  </si>
  <si>
    <t>1911175585</t>
  </si>
  <si>
    <t>013254000</t>
  </si>
  <si>
    <t>Dokumentace skutečného provedení stavby</t>
  </si>
  <si>
    <t>-916310849</t>
  </si>
  <si>
    <t>020001000</t>
  </si>
  <si>
    <t>Příprava staveniště</t>
  </si>
  <si>
    <t>378282853</t>
  </si>
  <si>
    <t>030001000</t>
  </si>
  <si>
    <t>Zařízení staveniště</t>
  </si>
  <si>
    <t>-980883442</t>
  </si>
  <si>
    <t>041103000</t>
  </si>
  <si>
    <t>Autorský dozor projektanta</t>
  </si>
  <si>
    <t>1024</t>
  </si>
  <si>
    <t>116990397</t>
  </si>
  <si>
    <t>043002000</t>
  </si>
  <si>
    <t>Zkoušky a ostatní měření</t>
  </si>
  <si>
    <t>730769371</t>
  </si>
  <si>
    <t>1+1+1+1+1+1</t>
  </si>
  <si>
    <t>043194000</t>
  </si>
  <si>
    <t>Ostatní zkoušky - rozbor zeminy</t>
  </si>
  <si>
    <t>-1571269180</t>
  </si>
  <si>
    <t>DIO</t>
  </si>
  <si>
    <t>DIO - Dopravní značení na staveništi</t>
  </si>
  <si>
    <t>-66414347</t>
  </si>
  <si>
    <t>Dočasné dopravní značení na staveništi</t>
  </si>
  <si>
    <t>VYT</t>
  </si>
  <si>
    <t>Vytyčení inženýrských sítí</t>
  </si>
  <si>
    <t>-1627322081</t>
  </si>
  <si>
    <t>OPRAVA SILNICE III21227 JINDŘICHOV_betonárka HRADIŠTĚ v km 0,865-1,500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</si>
</sst>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I13" sqref="AI1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16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7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9"/>
      <c r="BE5" s="20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28" t="s">
        <v>459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9"/>
      <c r="BE6" s="208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8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08"/>
      <c r="BS8" s="16" t="s">
        <v>6</v>
      </c>
    </row>
    <row r="9" spans="1:74" ht="14.45" customHeight="1">
      <c r="B9" s="19"/>
      <c r="AR9" s="19"/>
      <c r="BE9" s="208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08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08"/>
      <c r="BS11" s="16" t="s">
        <v>6</v>
      </c>
    </row>
    <row r="12" spans="1:74" ht="6.95" customHeight="1">
      <c r="B12" s="19"/>
      <c r="AR12" s="19"/>
      <c r="BE12" s="208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08"/>
      <c r="BS13" s="16" t="s">
        <v>6</v>
      </c>
    </row>
    <row r="14" spans="1:74" ht="12.75">
      <c r="B14" s="19"/>
      <c r="E14" s="229" t="s">
        <v>28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6" t="s">
        <v>26</v>
      </c>
      <c r="AN14" s="28" t="s">
        <v>28</v>
      </c>
      <c r="AR14" s="19"/>
      <c r="BE14" s="208"/>
      <c r="BS14" s="16" t="s">
        <v>6</v>
      </c>
    </row>
    <row r="15" spans="1:74" ht="6.95" customHeight="1">
      <c r="B15" s="19"/>
      <c r="AR15" s="19"/>
      <c r="BE15" s="208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08"/>
      <c r="BS16" s="16" t="s">
        <v>3</v>
      </c>
    </row>
    <row r="17" spans="2:7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208"/>
      <c r="BS17" s="16" t="s">
        <v>31</v>
      </c>
    </row>
    <row r="18" spans="2:71" ht="6.95" customHeight="1">
      <c r="B18" s="19"/>
      <c r="AR18" s="19"/>
      <c r="BE18" s="208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33</v>
      </c>
      <c r="AR19" s="19"/>
      <c r="BE19" s="208"/>
      <c r="BS19" s="16" t="s">
        <v>6</v>
      </c>
    </row>
    <row r="20" spans="2:71" ht="18.399999999999999" customHeight="1">
      <c r="B20" s="19"/>
      <c r="E20" s="24" t="s">
        <v>34</v>
      </c>
      <c r="AK20" s="26" t="s">
        <v>26</v>
      </c>
      <c r="AN20" s="24" t="s">
        <v>1</v>
      </c>
      <c r="AR20" s="19"/>
      <c r="BE20" s="208"/>
      <c r="BS20" s="16" t="s">
        <v>31</v>
      </c>
    </row>
    <row r="21" spans="2:71" ht="6.95" customHeight="1">
      <c r="B21" s="19"/>
      <c r="AR21" s="19"/>
      <c r="BE21" s="208"/>
    </row>
    <row r="22" spans="2:71" ht="12" customHeight="1">
      <c r="B22" s="19"/>
      <c r="D22" s="26" t="s">
        <v>35</v>
      </c>
      <c r="AR22" s="19"/>
      <c r="BE22" s="208"/>
    </row>
    <row r="23" spans="2:71" ht="16.5" customHeight="1">
      <c r="B23" s="19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9"/>
      <c r="BE23" s="208"/>
    </row>
    <row r="24" spans="2:71" ht="6.95" customHeight="1">
      <c r="B24" s="19"/>
      <c r="AR24" s="19"/>
      <c r="BE24" s="20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ROUND(AG94,2)</f>
        <v>0</v>
      </c>
      <c r="AL26" s="211"/>
      <c r="AM26" s="211"/>
      <c r="AN26" s="211"/>
      <c r="AO26" s="211"/>
      <c r="AR26" s="31"/>
      <c r="BE26" s="208"/>
    </row>
    <row r="27" spans="2:71" s="1" customFormat="1" ht="6.95" customHeight="1">
      <c r="B27" s="31"/>
      <c r="AR27" s="31"/>
      <c r="BE27" s="208"/>
    </row>
    <row r="28" spans="2:71" s="1" customFormat="1" ht="12.75">
      <c r="B28" s="31"/>
      <c r="L28" s="232" t="s">
        <v>37</v>
      </c>
      <c r="M28" s="232"/>
      <c r="N28" s="232"/>
      <c r="O28" s="232"/>
      <c r="P28" s="2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39</v>
      </c>
      <c r="AL28" s="232"/>
      <c r="AM28" s="232"/>
      <c r="AN28" s="232"/>
      <c r="AO28" s="232"/>
      <c r="AR28" s="31"/>
      <c r="BE28" s="208"/>
    </row>
    <row r="29" spans="2:71" s="2" customFormat="1" ht="14.45" customHeight="1">
      <c r="B29" s="35"/>
      <c r="D29" s="26" t="s">
        <v>40</v>
      </c>
      <c r="F29" s="26" t="s">
        <v>41</v>
      </c>
      <c r="L29" s="233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5"/>
      <c r="BE29" s="209"/>
    </row>
    <row r="30" spans="2:71" s="2" customFormat="1" ht="14.45" customHeight="1">
      <c r="B30" s="35"/>
      <c r="F30" s="26" t="s">
        <v>42</v>
      </c>
      <c r="L30" s="233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5"/>
      <c r="BE30" s="209"/>
    </row>
    <row r="31" spans="2:71" s="2" customFormat="1" ht="14.45" hidden="1" customHeight="1">
      <c r="B31" s="35"/>
      <c r="F31" s="26" t="s">
        <v>43</v>
      </c>
      <c r="L31" s="233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5"/>
      <c r="BE31" s="209"/>
    </row>
    <row r="32" spans="2:71" s="2" customFormat="1" ht="14.45" hidden="1" customHeight="1">
      <c r="B32" s="35"/>
      <c r="F32" s="26" t="s">
        <v>44</v>
      </c>
      <c r="L32" s="233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5"/>
      <c r="BE32" s="209"/>
    </row>
    <row r="33" spans="2:57" s="2" customFormat="1" ht="14.45" hidden="1" customHeight="1">
      <c r="B33" s="35"/>
      <c r="F33" s="26" t="s">
        <v>45</v>
      </c>
      <c r="L33" s="233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5"/>
      <c r="BE33" s="209"/>
    </row>
    <row r="34" spans="2:57" s="1" customFormat="1" ht="6.95" customHeight="1">
      <c r="B34" s="31"/>
      <c r="AR34" s="31"/>
      <c r="BE34" s="20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12" t="s">
        <v>48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4">
        <f>SUM(AK26:AK33)</f>
        <v>0</v>
      </c>
      <c r="AL35" s="213"/>
      <c r="AM35" s="213"/>
      <c r="AN35" s="213"/>
      <c r="AO35" s="21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SPR_09_07_20</v>
      </c>
      <c r="AR84" s="47"/>
    </row>
    <row r="85" spans="1:91" s="4" customFormat="1" ht="36.950000000000003" customHeight="1">
      <c r="B85" s="48"/>
      <c r="C85" s="49" t="s">
        <v>16</v>
      </c>
      <c r="L85" s="224" t="str">
        <f>K6</f>
        <v>OPRAVA SILNICE III21227 JINDŘICHOV_betonárka HRADIŠTĚ v km 0,865-1,500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19</v>
      </c>
      <c r="L87" s="50" t="str">
        <f>IF(K8="","",K8)</f>
        <v>Hradiště u Chebu, Jindřichov u Tršnic</v>
      </c>
      <c r="AI87" s="26" t="s">
        <v>21</v>
      </c>
      <c r="AM87" s="226" t="str">
        <f>IF(AN8= "","",AN8)</f>
        <v>19. 2. 2020</v>
      </c>
      <c r="AN87" s="22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23</v>
      </c>
      <c r="L89" s="3" t="str">
        <f>IF(E11= "","",E11)</f>
        <v>Krajská správa a údržba silnic Karlovarského kraje</v>
      </c>
      <c r="AI89" s="26" t="s">
        <v>29</v>
      </c>
      <c r="AM89" s="222" t="str">
        <f>IF(E17="","",E17)</f>
        <v>PROGEOCONT s.r.o.</v>
      </c>
      <c r="AN89" s="223"/>
      <c r="AO89" s="223"/>
      <c r="AP89" s="223"/>
      <c r="AR89" s="31"/>
      <c r="AS89" s="218" t="s">
        <v>56</v>
      </c>
      <c r="AT89" s="21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22" t="str">
        <f>IF(E20="","",E20)</f>
        <v xml:space="preserve">SPRINCL s.r.o. </v>
      </c>
      <c r="AN90" s="223"/>
      <c r="AO90" s="223"/>
      <c r="AP90" s="223"/>
      <c r="AR90" s="31"/>
      <c r="AS90" s="220"/>
      <c r="AT90" s="221"/>
      <c r="AU90" s="54"/>
      <c r="AV90" s="54"/>
      <c r="AW90" s="54"/>
      <c r="AX90" s="54"/>
      <c r="AY90" s="54"/>
      <c r="AZ90" s="54"/>
      <c r="BA90" s="54"/>
      <c r="BB90" s="54"/>
      <c r="BC90" s="54"/>
      <c r="BD90" s="55"/>
    </row>
    <row r="91" spans="1:91" s="1" customFormat="1" ht="10.9" customHeight="1">
      <c r="B91" s="31"/>
      <c r="AR91" s="31"/>
      <c r="AS91" s="220"/>
      <c r="AT91" s="221"/>
      <c r="AU91" s="54"/>
      <c r="AV91" s="54"/>
      <c r="AW91" s="54"/>
      <c r="AX91" s="54"/>
      <c r="AY91" s="54"/>
      <c r="AZ91" s="54"/>
      <c r="BA91" s="54"/>
      <c r="BB91" s="54"/>
      <c r="BC91" s="54"/>
      <c r="BD91" s="55"/>
    </row>
    <row r="92" spans="1:91" s="1" customFormat="1" ht="29.25" customHeight="1">
      <c r="B92" s="31"/>
      <c r="C92" s="242" t="s">
        <v>57</v>
      </c>
      <c r="D92" s="235"/>
      <c r="E92" s="235"/>
      <c r="F92" s="235"/>
      <c r="G92" s="235"/>
      <c r="H92" s="56"/>
      <c r="I92" s="234" t="s">
        <v>58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59</v>
      </c>
      <c r="AH92" s="235"/>
      <c r="AI92" s="235"/>
      <c r="AJ92" s="235"/>
      <c r="AK92" s="235"/>
      <c r="AL92" s="235"/>
      <c r="AM92" s="235"/>
      <c r="AN92" s="234" t="s">
        <v>60</v>
      </c>
      <c r="AO92" s="235"/>
      <c r="AP92" s="236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40">
        <f>ROUND(SUM(AG95:AG97),2)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27" customHeight="1">
      <c r="A95" s="73" t="s">
        <v>80</v>
      </c>
      <c r="B95" s="74"/>
      <c r="C95" s="75"/>
      <c r="D95" s="243" t="s">
        <v>81</v>
      </c>
      <c r="E95" s="243"/>
      <c r="F95" s="243"/>
      <c r="G95" s="243"/>
      <c r="H95" s="243"/>
      <c r="I95" s="76"/>
      <c r="J95" s="243" t="s">
        <v>82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38">
        <f>'SO 101a - Velkoplošná opr...'!J30</f>
        <v>0</v>
      </c>
      <c r="AH95" s="239"/>
      <c r="AI95" s="239"/>
      <c r="AJ95" s="239"/>
      <c r="AK95" s="239"/>
      <c r="AL95" s="239"/>
      <c r="AM95" s="239"/>
      <c r="AN95" s="238">
        <f>SUM(AG95,AT95)</f>
        <v>0</v>
      </c>
      <c r="AO95" s="239"/>
      <c r="AP95" s="239"/>
      <c r="AQ95" s="77" t="s">
        <v>83</v>
      </c>
      <c r="AR95" s="74"/>
      <c r="AS95" s="78">
        <v>0</v>
      </c>
      <c r="AT95" s="79">
        <f>ROUND(SUM(AV95:AW95),2)</f>
        <v>0</v>
      </c>
      <c r="AU95" s="80">
        <f>'SO 101a - Velkoplošná opr...'!P123</f>
        <v>0</v>
      </c>
      <c r="AV95" s="79">
        <f>'SO 101a - Velkoplošná opr...'!J33</f>
        <v>0</v>
      </c>
      <c r="AW95" s="79">
        <f>'SO 101a - Velkoplošná opr...'!J34</f>
        <v>0</v>
      </c>
      <c r="AX95" s="79">
        <f>'SO 101a - Velkoplošná opr...'!J35</f>
        <v>0</v>
      </c>
      <c r="AY95" s="79">
        <f>'SO 101a - Velkoplošná opr...'!J36</f>
        <v>0</v>
      </c>
      <c r="AZ95" s="79">
        <f>'SO 101a - Velkoplošná opr...'!F33</f>
        <v>0</v>
      </c>
      <c r="BA95" s="79">
        <f>'SO 101a - Velkoplošná opr...'!F34</f>
        <v>0</v>
      </c>
      <c r="BB95" s="79">
        <f>'SO 101a - Velkoplošná opr...'!F35</f>
        <v>0</v>
      </c>
      <c r="BC95" s="79">
        <f>'SO 101a - Velkoplošná opr...'!F36</f>
        <v>0</v>
      </c>
      <c r="BD95" s="81">
        <f>'SO 101a - Velkoplošná opr...'!F37</f>
        <v>0</v>
      </c>
      <c r="BT95" s="82" t="s">
        <v>84</v>
      </c>
      <c r="BV95" s="82" t="s">
        <v>78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6" customFormat="1" ht="27" customHeight="1">
      <c r="A96" s="73" t="s">
        <v>80</v>
      </c>
      <c r="B96" s="74"/>
      <c r="C96" s="75"/>
      <c r="D96" s="243" t="s">
        <v>87</v>
      </c>
      <c r="E96" s="243"/>
      <c r="F96" s="243"/>
      <c r="G96" s="243"/>
      <c r="H96" s="243"/>
      <c r="I96" s="76"/>
      <c r="J96" s="243" t="s">
        <v>88</v>
      </c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38">
        <f>'SO 101b - Velkoplošná opr...'!J30</f>
        <v>0</v>
      </c>
      <c r="AH96" s="239"/>
      <c r="AI96" s="239"/>
      <c r="AJ96" s="239"/>
      <c r="AK96" s="239"/>
      <c r="AL96" s="239"/>
      <c r="AM96" s="239"/>
      <c r="AN96" s="238">
        <f>SUM(AG96,AT96)</f>
        <v>0</v>
      </c>
      <c r="AO96" s="239"/>
      <c r="AP96" s="239"/>
      <c r="AQ96" s="77" t="s">
        <v>83</v>
      </c>
      <c r="AR96" s="74"/>
      <c r="AS96" s="78">
        <v>0</v>
      </c>
      <c r="AT96" s="79">
        <f>ROUND(SUM(AV96:AW96),2)</f>
        <v>0</v>
      </c>
      <c r="AU96" s="80">
        <f>'SO 101b - Velkoplošná opr...'!P122</f>
        <v>0</v>
      </c>
      <c r="AV96" s="79">
        <f>'SO 101b - Velkoplošná opr...'!J33</f>
        <v>0</v>
      </c>
      <c r="AW96" s="79">
        <f>'SO 101b - Velkoplošná opr...'!J34</f>
        <v>0</v>
      </c>
      <c r="AX96" s="79">
        <f>'SO 101b - Velkoplošná opr...'!J35</f>
        <v>0</v>
      </c>
      <c r="AY96" s="79">
        <f>'SO 101b - Velkoplošná opr...'!J36</f>
        <v>0</v>
      </c>
      <c r="AZ96" s="79">
        <f>'SO 101b - Velkoplošná opr...'!F33</f>
        <v>0</v>
      </c>
      <c r="BA96" s="79">
        <f>'SO 101b - Velkoplošná opr...'!F34</f>
        <v>0</v>
      </c>
      <c r="BB96" s="79">
        <f>'SO 101b - Velkoplošná opr...'!F35</f>
        <v>0</v>
      </c>
      <c r="BC96" s="79">
        <f>'SO 101b - Velkoplošná opr...'!F36</f>
        <v>0</v>
      </c>
      <c r="BD96" s="81">
        <f>'SO 101b - Velkoplošná opr...'!F37</f>
        <v>0</v>
      </c>
      <c r="BT96" s="82" t="s">
        <v>84</v>
      </c>
      <c r="BV96" s="82" t="s">
        <v>78</v>
      </c>
      <c r="BW96" s="82" t="s">
        <v>89</v>
      </c>
      <c r="BX96" s="82" t="s">
        <v>4</v>
      </c>
      <c r="CL96" s="82" t="s">
        <v>1</v>
      </c>
      <c r="CM96" s="82" t="s">
        <v>86</v>
      </c>
    </row>
    <row r="97" spans="1:91" s="6" customFormat="1" ht="16.5" customHeight="1">
      <c r="A97" s="73" t="s">
        <v>80</v>
      </c>
      <c r="B97" s="74"/>
      <c r="C97" s="75"/>
      <c r="D97" s="243" t="s">
        <v>90</v>
      </c>
      <c r="E97" s="243"/>
      <c r="F97" s="243"/>
      <c r="G97" s="243"/>
      <c r="H97" s="243"/>
      <c r="I97" s="76"/>
      <c r="J97" s="243" t="s">
        <v>91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38">
        <f>'VRN - Vedlejší rozpočtové...'!J30</f>
        <v>0</v>
      </c>
      <c r="AH97" s="239"/>
      <c r="AI97" s="239"/>
      <c r="AJ97" s="239"/>
      <c r="AK97" s="239"/>
      <c r="AL97" s="239"/>
      <c r="AM97" s="239"/>
      <c r="AN97" s="238">
        <f>SUM(AG97,AT97)</f>
        <v>0</v>
      </c>
      <c r="AO97" s="239"/>
      <c r="AP97" s="239"/>
      <c r="AQ97" s="77" t="s">
        <v>83</v>
      </c>
      <c r="AR97" s="74"/>
      <c r="AS97" s="83">
        <v>0</v>
      </c>
      <c r="AT97" s="84">
        <f>ROUND(SUM(AV97:AW97),2)</f>
        <v>0</v>
      </c>
      <c r="AU97" s="85">
        <f>'VRN - Vedlejší rozpočtové...'!P117</f>
        <v>0</v>
      </c>
      <c r="AV97" s="84">
        <f>'VRN - Vedlejší rozpočtové...'!J33</f>
        <v>0</v>
      </c>
      <c r="AW97" s="84">
        <f>'VRN - Vedlejší rozpočtové...'!J34</f>
        <v>0</v>
      </c>
      <c r="AX97" s="84">
        <f>'VRN - Vedlejší rozpočtové...'!J35</f>
        <v>0</v>
      </c>
      <c r="AY97" s="84">
        <f>'VRN - Vedlejší rozpočtové...'!J36</f>
        <v>0</v>
      </c>
      <c r="AZ97" s="84">
        <f>'VRN - Vedlejší rozpočtové...'!F33</f>
        <v>0</v>
      </c>
      <c r="BA97" s="84">
        <f>'VRN - Vedlejší rozpočtové...'!F34</f>
        <v>0</v>
      </c>
      <c r="BB97" s="84">
        <f>'VRN - Vedlejší rozpočtové...'!F35</f>
        <v>0</v>
      </c>
      <c r="BC97" s="84">
        <f>'VRN - Vedlejší rozpočtové...'!F36</f>
        <v>0</v>
      </c>
      <c r="BD97" s="86">
        <f>'VRN - Vedlejší rozpočtové...'!F37</f>
        <v>0</v>
      </c>
      <c r="BT97" s="82" t="s">
        <v>84</v>
      </c>
      <c r="BV97" s="82" t="s">
        <v>78</v>
      </c>
      <c r="BW97" s="82" t="s">
        <v>92</v>
      </c>
      <c r="BX97" s="82" t="s">
        <v>4</v>
      </c>
      <c r="CL97" s="82" t="s">
        <v>1</v>
      </c>
      <c r="CM97" s="82" t="s">
        <v>86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101a - Velkoplošná opr...'!C2" display="/"/>
    <hyperlink ref="A96" location="'SO 101b - Velkoplošná opr...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1"/>
  <sheetViews>
    <sheetView showGridLines="0" topLeftCell="A1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4" t="str">
        <f>'Rekapitulace stavby'!K6</f>
        <v>OPRAVA SILNICE III21227 JINDŘICHOV_betonárka HRADIŠTĚ v km 0,865-1,500</v>
      </c>
      <c r="F7" s="245"/>
      <c r="G7" s="245"/>
      <c r="H7" s="245"/>
      <c r="L7" s="19"/>
    </row>
    <row r="8" spans="2:46" s="1" customFormat="1" ht="12" customHeight="1">
      <c r="B8" s="31"/>
      <c r="D8" s="26" t="s">
        <v>94</v>
      </c>
      <c r="I8" s="90"/>
      <c r="L8" s="31"/>
    </row>
    <row r="9" spans="2:46" s="1" customFormat="1" ht="36.950000000000003" customHeight="1">
      <c r="B9" s="31"/>
      <c r="E9" s="224" t="s">
        <v>95</v>
      </c>
      <c r="F9" s="246"/>
      <c r="G9" s="246"/>
      <c r="H9" s="246"/>
      <c r="I9" s="90"/>
      <c r="L9" s="31"/>
    </row>
    <row r="10" spans="2:46" s="1" customFormat="1" ht="11.25">
      <c r="B10" s="31"/>
      <c r="I10" s="90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91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91" t="s">
        <v>21</v>
      </c>
      <c r="J12" s="51" t="str">
        <f>'Rekapitulace stavby'!AN8</f>
        <v>19. 2. 2020</v>
      </c>
      <c r="L12" s="31"/>
    </row>
    <row r="13" spans="2:46" s="1" customFormat="1" ht="10.9" customHeight="1">
      <c r="B13" s="31"/>
      <c r="I13" s="90"/>
      <c r="L13" s="31"/>
    </row>
    <row r="14" spans="2:46" s="1" customFormat="1" ht="12" customHeight="1">
      <c r="B14" s="31"/>
      <c r="D14" s="26" t="s">
        <v>23</v>
      </c>
      <c r="I14" s="91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91" t="s">
        <v>26</v>
      </c>
      <c r="J15" s="24" t="s">
        <v>1</v>
      </c>
      <c r="L15" s="31"/>
    </row>
    <row r="16" spans="2:46" s="1" customFormat="1" ht="6.95" customHeight="1">
      <c r="B16" s="31"/>
      <c r="I16" s="90"/>
      <c r="L16" s="31"/>
    </row>
    <row r="17" spans="2:12" s="1" customFormat="1" ht="12" customHeight="1">
      <c r="B17" s="31"/>
      <c r="D17" s="26" t="s">
        <v>27</v>
      </c>
      <c r="I17" s="91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47" t="str">
        <f>'Rekapitulace stavby'!E14</f>
        <v>Vyplň údaj</v>
      </c>
      <c r="F18" s="227"/>
      <c r="G18" s="227"/>
      <c r="H18" s="227"/>
      <c r="I18" s="91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0"/>
      <c r="L19" s="31"/>
    </row>
    <row r="20" spans="2:12" s="1" customFormat="1" ht="12" customHeight="1">
      <c r="B20" s="31"/>
      <c r="D20" s="26" t="s">
        <v>29</v>
      </c>
      <c r="I20" s="91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91" t="s">
        <v>26</v>
      </c>
      <c r="J21" s="24" t="s">
        <v>1</v>
      </c>
      <c r="L21" s="31"/>
    </row>
    <row r="22" spans="2:12" s="1" customFormat="1" ht="6.95" customHeight="1">
      <c r="B22" s="31"/>
      <c r="I22" s="90"/>
      <c r="L22" s="31"/>
    </row>
    <row r="23" spans="2:12" s="1" customFormat="1" ht="12" customHeight="1">
      <c r="B23" s="31"/>
      <c r="D23" s="26" t="s">
        <v>32</v>
      </c>
      <c r="I23" s="91" t="s">
        <v>24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91" t="s">
        <v>26</v>
      </c>
      <c r="J24" s="24" t="s">
        <v>1</v>
      </c>
      <c r="L24" s="31"/>
    </row>
    <row r="25" spans="2:12" s="1" customFormat="1" ht="6.95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6.5" customHeight="1">
      <c r="B27" s="92"/>
      <c r="E27" s="231" t="s">
        <v>1</v>
      </c>
      <c r="F27" s="231"/>
      <c r="G27" s="231"/>
      <c r="H27" s="231"/>
      <c r="I27" s="93"/>
      <c r="L27" s="92"/>
    </row>
    <row r="28" spans="2:12" s="1" customFormat="1" ht="6.95" customHeight="1">
      <c r="B28" s="31"/>
      <c r="I28" s="90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5" customHeight="1">
      <c r="B33" s="31"/>
      <c r="D33" s="97" t="s">
        <v>40</v>
      </c>
      <c r="E33" s="26" t="s">
        <v>41</v>
      </c>
      <c r="F33" s="98">
        <f>ROUND((SUM(BE123:BE230)),  2)</f>
        <v>0</v>
      </c>
      <c r="I33" s="99">
        <v>0.21</v>
      </c>
      <c r="J33" s="98">
        <f>ROUND(((SUM(BE123:BE230))*I33),  2)</f>
        <v>0</v>
      </c>
      <c r="L33" s="31"/>
    </row>
    <row r="34" spans="2:12" s="1" customFormat="1" ht="14.45" customHeight="1">
      <c r="B34" s="31"/>
      <c r="E34" s="26" t="s">
        <v>42</v>
      </c>
      <c r="F34" s="98">
        <f>ROUND((SUM(BF123:BF230)),  2)</f>
        <v>0</v>
      </c>
      <c r="I34" s="99">
        <v>0.15</v>
      </c>
      <c r="J34" s="98">
        <f>ROUND(((SUM(BF123:BF230))*I34),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8">
        <f>ROUND((SUM(BG123:BG230)),  2)</f>
        <v>0</v>
      </c>
      <c r="I35" s="99">
        <v>0.21</v>
      </c>
      <c r="J35" s="98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8">
        <f>ROUND((SUM(BH123:BH230)),  2)</f>
        <v>0</v>
      </c>
      <c r="I36" s="99">
        <v>0.15</v>
      </c>
      <c r="J36" s="98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8">
        <f>ROUND((SUM(BI123:BI230)),  2)</f>
        <v>0</v>
      </c>
      <c r="I37" s="99">
        <v>0</v>
      </c>
      <c r="J37" s="98">
        <f>0</f>
        <v>0</v>
      </c>
      <c r="L37" s="31"/>
    </row>
    <row r="38" spans="2:12" s="1" customFormat="1" ht="6.95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5" customHeight="1">
      <c r="B40" s="31"/>
      <c r="I40" s="90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5" customHeight="1">
      <c r="B82" s="31"/>
      <c r="C82" s="20" t="s">
        <v>96</v>
      </c>
      <c r="I82" s="90"/>
      <c r="L82" s="31"/>
    </row>
    <row r="83" spans="2:47" s="1" customFormat="1" ht="6.95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6.5" customHeight="1">
      <c r="B85" s="31"/>
      <c r="E85" s="244" t="str">
        <f>E7</f>
        <v>OPRAVA SILNICE III21227 JINDŘICHOV_betonárka HRADIŠTĚ v km 0,865-1,500</v>
      </c>
      <c r="F85" s="245"/>
      <c r="G85" s="245"/>
      <c r="H85" s="245"/>
      <c r="I85" s="90"/>
      <c r="L85" s="31"/>
    </row>
    <row r="86" spans="2:47" s="1" customFormat="1" ht="12" customHeight="1">
      <c r="B86" s="31"/>
      <c r="C86" s="26" t="s">
        <v>94</v>
      </c>
      <c r="I86" s="90"/>
      <c r="L86" s="31"/>
    </row>
    <row r="87" spans="2:47" s="1" customFormat="1" ht="16.5" customHeight="1">
      <c r="B87" s="31"/>
      <c r="E87" s="224" t="str">
        <f>E9</f>
        <v>SO 101a - Velkoplošná oprava v km 0,000-0,115</v>
      </c>
      <c r="F87" s="246"/>
      <c r="G87" s="246"/>
      <c r="H87" s="246"/>
      <c r="I87" s="90"/>
      <c r="L87" s="31"/>
    </row>
    <row r="88" spans="2:47" s="1" customFormat="1" ht="6.95" customHeight="1">
      <c r="B88" s="31"/>
      <c r="I88" s="90"/>
      <c r="L88" s="31"/>
    </row>
    <row r="89" spans="2:47" s="1" customFormat="1" ht="12" customHeight="1">
      <c r="B89" s="31"/>
      <c r="C89" s="26" t="s">
        <v>19</v>
      </c>
      <c r="F89" s="24" t="str">
        <f>F12</f>
        <v>Hradiště u Chebu, Jindřichov u Tršnic</v>
      </c>
      <c r="I89" s="91" t="s">
        <v>21</v>
      </c>
      <c r="J89" s="51" t="str">
        <f>IF(J12="","",J12)</f>
        <v>19. 2. 2020</v>
      </c>
      <c r="L89" s="31"/>
    </row>
    <row r="90" spans="2:47" s="1" customFormat="1" ht="6.95" customHeight="1">
      <c r="B90" s="31"/>
      <c r="I90" s="90"/>
      <c r="L90" s="31"/>
    </row>
    <row r="91" spans="2:47" s="1" customFormat="1" ht="27.95" customHeight="1">
      <c r="B91" s="31"/>
      <c r="C91" s="26" t="s">
        <v>23</v>
      </c>
      <c r="F91" s="24" t="str">
        <f>E15</f>
        <v>Krajská správa a údržba silnic Karlovarského kraje</v>
      </c>
      <c r="I91" s="91" t="s">
        <v>29</v>
      </c>
      <c r="J91" s="29" t="str">
        <f>E21</f>
        <v>PROGEOCONT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91" t="s">
        <v>32</v>
      </c>
      <c r="J92" s="29" t="str">
        <f>E24</f>
        <v xml:space="preserve">SPRINCL s.r.o. 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97</v>
      </c>
      <c r="D94" s="100"/>
      <c r="E94" s="100"/>
      <c r="F94" s="100"/>
      <c r="G94" s="100"/>
      <c r="H94" s="100"/>
      <c r="I94" s="114"/>
      <c r="J94" s="115" t="s">
        <v>98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9" customHeight="1">
      <c r="B96" s="31"/>
      <c r="C96" s="116" t="s">
        <v>99</v>
      </c>
      <c r="I96" s="90"/>
      <c r="J96" s="65">
        <f>J123</f>
        <v>0</v>
      </c>
      <c r="L96" s="31"/>
      <c r="AU96" s="16" t="s">
        <v>100</v>
      </c>
    </row>
    <row r="97" spans="2:12" s="8" customFormat="1" ht="24.95" customHeight="1">
      <c r="B97" s="117"/>
      <c r="D97" s="118" t="s">
        <v>101</v>
      </c>
      <c r="E97" s="119"/>
      <c r="F97" s="119"/>
      <c r="G97" s="119"/>
      <c r="H97" s="119"/>
      <c r="I97" s="120"/>
      <c r="J97" s="121">
        <f>J124</f>
        <v>0</v>
      </c>
      <c r="L97" s="117"/>
    </row>
    <row r="98" spans="2:12" s="9" customFormat="1" ht="19.899999999999999" customHeight="1">
      <c r="B98" s="122"/>
      <c r="D98" s="123" t="s">
        <v>102</v>
      </c>
      <c r="E98" s="124"/>
      <c r="F98" s="124"/>
      <c r="G98" s="124"/>
      <c r="H98" s="124"/>
      <c r="I98" s="125"/>
      <c r="J98" s="126">
        <f>J125</f>
        <v>0</v>
      </c>
      <c r="L98" s="122"/>
    </row>
    <row r="99" spans="2:12" s="9" customFormat="1" ht="19.899999999999999" customHeight="1">
      <c r="B99" s="122"/>
      <c r="D99" s="123" t="s">
        <v>103</v>
      </c>
      <c r="E99" s="124"/>
      <c r="F99" s="124"/>
      <c r="G99" s="124"/>
      <c r="H99" s="124"/>
      <c r="I99" s="125"/>
      <c r="J99" s="126">
        <f>J153</f>
        <v>0</v>
      </c>
      <c r="L99" s="122"/>
    </row>
    <row r="100" spans="2:12" s="9" customFormat="1" ht="14.85" customHeight="1">
      <c r="B100" s="122"/>
      <c r="D100" s="123" t="s">
        <v>104</v>
      </c>
      <c r="E100" s="124"/>
      <c r="F100" s="124"/>
      <c r="G100" s="124"/>
      <c r="H100" s="124"/>
      <c r="I100" s="125"/>
      <c r="J100" s="126">
        <f>J154</f>
        <v>0</v>
      </c>
      <c r="L100" s="122"/>
    </row>
    <row r="101" spans="2:12" s="9" customFormat="1" ht="14.85" customHeight="1">
      <c r="B101" s="122"/>
      <c r="D101" s="123" t="s">
        <v>105</v>
      </c>
      <c r="E101" s="124"/>
      <c r="F101" s="124"/>
      <c r="G101" s="124"/>
      <c r="H101" s="124"/>
      <c r="I101" s="125"/>
      <c r="J101" s="126">
        <f>J182</f>
        <v>0</v>
      </c>
      <c r="L101" s="122"/>
    </row>
    <row r="102" spans="2:12" s="9" customFormat="1" ht="14.85" customHeight="1">
      <c r="B102" s="122"/>
      <c r="D102" s="123" t="s">
        <v>106</v>
      </c>
      <c r="E102" s="124"/>
      <c r="F102" s="124"/>
      <c r="G102" s="124"/>
      <c r="H102" s="124"/>
      <c r="I102" s="125"/>
      <c r="J102" s="126">
        <f>J193</f>
        <v>0</v>
      </c>
      <c r="L102" s="122"/>
    </row>
    <row r="103" spans="2:12" s="9" customFormat="1" ht="19.899999999999999" customHeight="1">
      <c r="B103" s="122"/>
      <c r="D103" s="123" t="s">
        <v>107</v>
      </c>
      <c r="E103" s="124"/>
      <c r="F103" s="124"/>
      <c r="G103" s="124"/>
      <c r="H103" s="124"/>
      <c r="I103" s="125"/>
      <c r="J103" s="126">
        <f>J206</f>
        <v>0</v>
      </c>
      <c r="L103" s="122"/>
    </row>
    <row r="104" spans="2:12" s="1" customFormat="1" ht="21.75" customHeight="1">
      <c r="B104" s="31"/>
      <c r="I104" s="90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111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112"/>
      <c r="J109" s="46"/>
      <c r="K109" s="46"/>
      <c r="L109" s="31"/>
    </row>
    <row r="110" spans="2:12" s="1" customFormat="1" ht="24.95" customHeight="1">
      <c r="B110" s="31"/>
      <c r="C110" s="20" t="s">
        <v>108</v>
      </c>
      <c r="I110" s="90"/>
      <c r="L110" s="31"/>
    </row>
    <row r="111" spans="2:12" s="1" customFormat="1" ht="6.95" customHeight="1">
      <c r="B111" s="31"/>
      <c r="I111" s="90"/>
      <c r="L111" s="31"/>
    </row>
    <row r="112" spans="2:12" s="1" customFormat="1" ht="12" customHeight="1">
      <c r="B112" s="31"/>
      <c r="C112" s="26" t="s">
        <v>16</v>
      </c>
      <c r="I112" s="90"/>
      <c r="L112" s="31"/>
    </row>
    <row r="113" spans="2:65" s="1" customFormat="1" ht="16.5" customHeight="1">
      <c r="B113" s="31"/>
      <c r="E113" s="244" t="str">
        <f>E7</f>
        <v>OPRAVA SILNICE III21227 JINDŘICHOV_betonárka HRADIŠTĚ v km 0,865-1,500</v>
      </c>
      <c r="F113" s="245"/>
      <c r="G113" s="245"/>
      <c r="H113" s="245"/>
      <c r="I113" s="90"/>
      <c r="L113" s="31"/>
    </row>
    <row r="114" spans="2:65" s="1" customFormat="1" ht="12" customHeight="1">
      <c r="B114" s="31"/>
      <c r="C114" s="26" t="s">
        <v>94</v>
      </c>
      <c r="I114" s="90"/>
      <c r="L114" s="31"/>
    </row>
    <row r="115" spans="2:65" s="1" customFormat="1" ht="16.5" customHeight="1">
      <c r="B115" s="31"/>
      <c r="E115" s="224" t="str">
        <f>E9</f>
        <v>SO 101a - Velkoplošná oprava v km 0,000-0,115</v>
      </c>
      <c r="F115" s="246"/>
      <c r="G115" s="246"/>
      <c r="H115" s="246"/>
      <c r="I115" s="90"/>
      <c r="L115" s="31"/>
    </row>
    <row r="116" spans="2:65" s="1" customFormat="1" ht="6.95" customHeight="1">
      <c r="B116" s="31"/>
      <c r="I116" s="90"/>
      <c r="L116" s="31"/>
    </row>
    <row r="117" spans="2:65" s="1" customFormat="1" ht="12" customHeight="1">
      <c r="B117" s="31"/>
      <c r="C117" s="26" t="s">
        <v>19</v>
      </c>
      <c r="F117" s="24" t="str">
        <f>F12</f>
        <v>Hradiště u Chebu, Jindřichov u Tršnic</v>
      </c>
      <c r="I117" s="91" t="s">
        <v>21</v>
      </c>
      <c r="J117" s="51" t="str">
        <f>IF(J12="","",J12)</f>
        <v>19. 2. 2020</v>
      </c>
      <c r="L117" s="31"/>
    </row>
    <row r="118" spans="2:65" s="1" customFormat="1" ht="6.95" customHeight="1">
      <c r="B118" s="31"/>
      <c r="I118" s="90"/>
      <c r="L118" s="31"/>
    </row>
    <row r="119" spans="2:65" s="1" customFormat="1" ht="27.95" customHeight="1">
      <c r="B119" s="31"/>
      <c r="C119" s="26" t="s">
        <v>23</v>
      </c>
      <c r="F119" s="24" t="str">
        <f>E15</f>
        <v>Krajská správa a údržba silnic Karlovarského kraje</v>
      </c>
      <c r="I119" s="91" t="s">
        <v>29</v>
      </c>
      <c r="J119" s="29" t="str">
        <f>E21</f>
        <v>PROGEOCONT s.r.o.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91" t="s">
        <v>32</v>
      </c>
      <c r="J120" s="29" t="str">
        <f>E24</f>
        <v xml:space="preserve">SPRINCL s.r.o. </v>
      </c>
      <c r="L120" s="31"/>
    </row>
    <row r="121" spans="2:65" s="1" customFormat="1" ht="10.35" customHeight="1">
      <c r="B121" s="31"/>
      <c r="I121" s="90"/>
      <c r="L121" s="31"/>
    </row>
    <row r="122" spans="2:65" s="10" customFormat="1" ht="29.25" customHeight="1">
      <c r="B122" s="127"/>
      <c r="C122" s="128" t="s">
        <v>109</v>
      </c>
      <c r="D122" s="129" t="s">
        <v>61</v>
      </c>
      <c r="E122" s="129" t="s">
        <v>57</v>
      </c>
      <c r="F122" s="129" t="s">
        <v>58</v>
      </c>
      <c r="G122" s="129" t="s">
        <v>110</v>
      </c>
      <c r="H122" s="129" t="s">
        <v>111</v>
      </c>
      <c r="I122" s="130" t="s">
        <v>112</v>
      </c>
      <c r="J122" s="129" t="s">
        <v>98</v>
      </c>
      <c r="K122" s="131" t="s">
        <v>113</v>
      </c>
      <c r="L122" s="127"/>
      <c r="M122" s="58" t="s">
        <v>1</v>
      </c>
      <c r="N122" s="59" t="s">
        <v>40</v>
      </c>
      <c r="O122" s="59" t="s">
        <v>114</v>
      </c>
      <c r="P122" s="59" t="s">
        <v>115</v>
      </c>
      <c r="Q122" s="59" t="s">
        <v>116</v>
      </c>
      <c r="R122" s="59" t="s">
        <v>117</v>
      </c>
      <c r="S122" s="59" t="s">
        <v>118</v>
      </c>
      <c r="T122" s="60" t="s">
        <v>119</v>
      </c>
    </row>
    <row r="123" spans="2:65" s="1" customFormat="1" ht="22.9" customHeight="1">
      <c r="B123" s="31"/>
      <c r="C123" s="63" t="s">
        <v>120</v>
      </c>
      <c r="I123" s="90"/>
      <c r="J123" s="132">
        <f>BK123</f>
        <v>0</v>
      </c>
      <c r="L123" s="31"/>
      <c r="M123" s="61"/>
      <c r="N123" s="52"/>
      <c r="O123" s="52"/>
      <c r="P123" s="133">
        <f>P124</f>
        <v>0</v>
      </c>
      <c r="Q123" s="52"/>
      <c r="R123" s="133">
        <f>R124</f>
        <v>245.11838443118202</v>
      </c>
      <c r="S123" s="52"/>
      <c r="T123" s="134">
        <f>T124</f>
        <v>106.82217899999999</v>
      </c>
      <c r="AT123" s="16" t="s">
        <v>75</v>
      </c>
      <c r="AU123" s="16" t="s">
        <v>100</v>
      </c>
      <c r="BK123" s="135">
        <f>BK124</f>
        <v>0</v>
      </c>
    </row>
    <row r="124" spans="2:65" s="11" customFormat="1" ht="25.9" customHeight="1">
      <c r="B124" s="136"/>
      <c r="D124" s="137" t="s">
        <v>75</v>
      </c>
      <c r="E124" s="138" t="s">
        <v>121</v>
      </c>
      <c r="F124" s="138" t="s">
        <v>122</v>
      </c>
      <c r="I124" s="139"/>
      <c r="J124" s="140">
        <f>BK124</f>
        <v>0</v>
      </c>
      <c r="L124" s="136"/>
      <c r="M124" s="141"/>
      <c r="N124" s="142"/>
      <c r="O124" s="142"/>
      <c r="P124" s="143">
        <f>P125+P153+P206</f>
        <v>0</v>
      </c>
      <c r="Q124" s="142"/>
      <c r="R124" s="143">
        <f>R125+R153+R206</f>
        <v>245.11838443118202</v>
      </c>
      <c r="S124" s="142"/>
      <c r="T124" s="144">
        <f>T125+T153+T206</f>
        <v>106.82217899999999</v>
      </c>
      <c r="AR124" s="137" t="s">
        <v>84</v>
      </c>
      <c r="AT124" s="145" t="s">
        <v>75</v>
      </c>
      <c r="AU124" s="145" t="s">
        <v>76</v>
      </c>
      <c r="AY124" s="137" t="s">
        <v>123</v>
      </c>
      <c r="BK124" s="146">
        <f>BK125+BK153+BK206</f>
        <v>0</v>
      </c>
    </row>
    <row r="125" spans="2:65" s="11" customFormat="1" ht="22.9" customHeight="1">
      <c r="B125" s="136"/>
      <c r="D125" s="137" t="s">
        <v>75</v>
      </c>
      <c r="E125" s="147" t="s">
        <v>124</v>
      </c>
      <c r="F125" s="147" t="s">
        <v>125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SUM(P126:P152)</f>
        <v>0</v>
      </c>
      <c r="Q125" s="142"/>
      <c r="R125" s="143">
        <f>SUM(R126:R152)</f>
        <v>4.8781831139999995E-2</v>
      </c>
      <c r="S125" s="142"/>
      <c r="T125" s="144">
        <f>SUM(T126:T152)</f>
        <v>89.452718999999988</v>
      </c>
      <c r="AR125" s="137" t="s">
        <v>84</v>
      </c>
      <c r="AT125" s="145" t="s">
        <v>75</v>
      </c>
      <c r="AU125" s="145" t="s">
        <v>84</v>
      </c>
      <c r="AY125" s="137" t="s">
        <v>123</v>
      </c>
      <c r="BK125" s="146">
        <f>SUM(BK126:BK152)</f>
        <v>0</v>
      </c>
    </row>
    <row r="126" spans="2:65" s="1" customFormat="1" ht="24" customHeight="1">
      <c r="B126" s="149"/>
      <c r="C126" s="150" t="s">
        <v>84</v>
      </c>
      <c r="D126" s="150" t="s">
        <v>126</v>
      </c>
      <c r="E126" s="151" t="s">
        <v>127</v>
      </c>
      <c r="F126" s="152" t="s">
        <v>128</v>
      </c>
      <c r="G126" s="153" t="s">
        <v>129</v>
      </c>
      <c r="H126" s="154">
        <v>868.47299999999996</v>
      </c>
      <c r="I126" s="155"/>
      <c r="J126" s="156">
        <f>ROUND(I126*H126,2)</f>
        <v>0</v>
      </c>
      <c r="K126" s="152" t="s">
        <v>130</v>
      </c>
      <c r="L126" s="31"/>
      <c r="M126" s="157" t="s">
        <v>1</v>
      </c>
      <c r="N126" s="158" t="s">
        <v>41</v>
      </c>
      <c r="O126" s="54"/>
      <c r="P126" s="159">
        <f>O126*H126</f>
        <v>0</v>
      </c>
      <c r="Q126" s="159">
        <v>5.6069999999999997E-5</v>
      </c>
      <c r="R126" s="159">
        <f>Q126*H126</f>
        <v>4.8695281109999995E-2</v>
      </c>
      <c r="S126" s="159">
        <v>0.10299999999999999</v>
      </c>
      <c r="T126" s="160">
        <f>S126*H126</f>
        <v>89.452718999999988</v>
      </c>
      <c r="AR126" s="161" t="s">
        <v>131</v>
      </c>
      <c r="AT126" s="161" t="s">
        <v>126</v>
      </c>
      <c r="AU126" s="161" t="s">
        <v>86</v>
      </c>
      <c r="AY126" s="16" t="s">
        <v>123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6" t="s">
        <v>84</v>
      </c>
      <c r="BK126" s="162">
        <f>ROUND(I126*H126,2)</f>
        <v>0</v>
      </c>
      <c r="BL126" s="16" t="s">
        <v>131</v>
      </c>
      <c r="BM126" s="161" t="s">
        <v>132</v>
      </c>
    </row>
    <row r="127" spans="2:65" s="1" customFormat="1" ht="29.25">
      <c r="B127" s="31"/>
      <c r="D127" s="163" t="s">
        <v>133</v>
      </c>
      <c r="F127" s="164" t="s">
        <v>134</v>
      </c>
      <c r="I127" s="90"/>
      <c r="L127" s="31"/>
      <c r="M127" s="165"/>
      <c r="N127" s="54"/>
      <c r="O127" s="54"/>
      <c r="P127" s="54"/>
      <c r="Q127" s="54"/>
      <c r="R127" s="54"/>
      <c r="S127" s="54"/>
      <c r="T127" s="55"/>
      <c r="AT127" s="16" t="s">
        <v>133</v>
      </c>
      <c r="AU127" s="16" t="s">
        <v>86</v>
      </c>
    </row>
    <row r="128" spans="2:65" s="1" customFormat="1" ht="16.5" customHeight="1">
      <c r="B128" s="149"/>
      <c r="C128" s="150" t="s">
        <v>86</v>
      </c>
      <c r="D128" s="150" t="s">
        <v>126</v>
      </c>
      <c r="E128" s="151" t="s">
        <v>135</v>
      </c>
      <c r="F128" s="152" t="s">
        <v>136</v>
      </c>
      <c r="G128" s="153" t="s">
        <v>137</v>
      </c>
      <c r="H128" s="154">
        <v>66.834000000000003</v>
      </c>
      <c r="I128" s="155"/>
      <c r="J128" s="156">
        <f>ROUND(I128*H128,2)</f>
        <v>0</v>
      </c>
      <c r="K128" s="152" t="s">
        <v>130</v>
      </c>
      <c r="L128" s="31"/>
      <c r="M128" s="157" t="s">
        <v>1</v>
      </c>
      <c r="N128" s="158" t="s">
        <v>41</v>
      </c>
      <c r="O128" s="54"/>
      <c r="P128" s="159">
        <f>O128*H128</f>
        <v>0</v>
      </c>
      <c r="Q128" s="159">
        <v>1.2950000000000001E-6</v>
      </c>
      <c r="R128" s="159">
        <f>Q128*H128</f>
        <v>8.6550030000000005E-5</v>
      </c>
      <c r="S128" s="159">
        <v>0</v>
      </c>
      <c r="T128" s="160">
        <f>S128*H128</f>
        <v>0</v>
      </c>
      <c r="AR128" s="161" t="s">
        <v>131</v>
      </c>
      <c r="AT128" s="161" t="s">
        <v>126</v>
      </c>
      <c r="AU128" s="161" t="s">
        <v>86</v>
      </c>
      <c r="AY128" s="16" t="s">
        <v>123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6" t="s">
        <v>84</v>
      </c>
      <c r="BK128" s="162">
        <f>ROUND(I128*H128,2)</f>
        <v>0</v>
      </c>
      <c r="BL128" s="16" t="s">
        <v>131</v>
      </c>
      <c r="BM128" s="161" t="s">
        <v>138</v>
      </c>
    </row>
    <row r="129" spans="2:65" s="1" customFormat="1" ht="19.5">
      <c r="B129" s="31"/>
      <c r="D129" s="163" t="s">
        <v>133</v>
      </c>
      <c r="F129" s="164" t="s">
        <v>139</v>
      </c>
      <c r="I129" s="90"/>
      <c r="L129" s="31"/>
      <c r="M129" s="165"/>
      <c r="N129" s="54"/>
      <c r="O129" s="54"/>
      <c r="P129" s="54"/>
      <c r="Q129" s="54"/>
      <c r="R129" s="54"/>
      <c r="S129" s="54"/>
      <c r="T129" s="55"/>
      <c r="AT129" s="16" t="s">
        <v>133</v>
      </c>
      <c r="AU129" s="16" t="s">
        <v>86</v>
      </c>
    </row>
    <row r="130" spans="2:65" s="12" customFormat="1" ht="11.25">
      <c r="B130" s="166"/>
      <c r="D130" s="163" t="s">
        <v>140</v>
      </c>
      <c r="E130" s="167" t="s">
        <v>1</v>
      </c>
      <c r="F130" s="168" t="s">
        <v>136</v>
      </c>
      <c r="H130" s="167" t="s">
        <v>1</v>
      </c>
      <c r="I130" s="169"/>
      <c r="L130" s="166"/>
      <c r="M130" s="170"/>
      <c r="N130" s="171"/>
      <c r="O130" s="171"/>
      <c r="P130" s="171"/>
      <c r="Q130" s="171"/>
      <c r="R130" s="171"/>
      <c r="S130" s="171"/>
      <c r="T130" s="172"/>
      <c r="AT130" s="167" t="s">
        <v>140</v>
      </c>
      <c r="AU130" s="167" t="s">
        <v>86</v>
      </c>
      <c r="AV130" s="12" t="s">
        <v>84</v>
      </c>
      <c r="AW130" s="12" t="s">
        <v>31</v>
      </c>
      <c r="AX130" s="12" t="s">
        <v>76</v>
      </c>
      <c r="AY130" s="167" t="s">
        <v>123</v>
      </c>
    </row>
    <row r="131" spans="2:65" s="13" customFormat="1" ht="11.25">
      <c r="B131" s="173"/>
      <c r="D131" s="163" t="s">
        <v>140</v>
      </c>
      <c r="E131" s="174" t="s">
        <v>1</v>
      </c>
      <c r="F131" s="175" t="s">
        <v>141</v>
      </c>
      <c r="H131" s="176">
        <v>66.834000000000003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140</v>
      </c>
      <c r="AU131" s="174" t="s">
        <v>86</v>
      </c>
      <c r="AV131" s="13" t="s">
        <v>86</v>
      </c>
      <c r="AW131" s="13" t="s">
        <v>31</v>
      </c>
      <c r="AX131" s="13" t="s">
        <v>76</v>
      </c>
      <c r="AY131" s="174" t="s">
        <v>123</v>
      </c>
    </row>
    <row r="132" spans="2:65" s="14" customFormat="1" ht="11.25">
      <c r="B132" s="181"/>
      <c r="D132" s="163" t="s">
        <v>140</v>
      </c>
      <c r="E132" s="182" t="s">
        <v>1</v>
      </c>
      <c r="F132" s="183" t="s">
        <v>142</v>
      </c>
      <c r="H132" s="184">
        <v>66.834000000000003</v>
      </c>
      <c r="I132" s="185"/>
      <c r="L132" s="181"/>
      <c r="M132" s="186"/>
      <c r="N132" s="187"/>
      <c r="O132" s="187"/>
      <c r="P132" s="187"/>
      <c r="Q132" s="187"/>
      <c r="R132" s="187"/>
      <c r="S132" s="187"/>
      <c r="T132" s="188"/>
      <c r="AT132" s="182" t="s">
        <v>140</v>
      </c>
      <c r="AU132" s="182" t="s">
        <v>86</v>
      </c>
      <c r="AV132" s="14" t="s">
        <v>131</v>
      </c>
      <c r="AW132" s="14" t="s">
        <v>31</v>
      </c>
      <c r="AX132" s="14" t="s">
        <v>84</v>
      </c>
      <c r="AY132" s="182" t="s">
        <v>123</v>
      </c>
    </row>
    <row r="133" spans="2:65" s="1" customFormat="1" ht="24" customHeight="1">
      <c r="B133" s="149"/>
      <c r="C133" s="150" t="s">
        <v>143</v>
      </c>
      <c r="D133" s="150" t="s">
        <v>126</v>
      </c>
      <c r="E133" s="151" t="s">
        <v>144</v>
      </c>
      <c r="F133" s="152" t="s">
        <v>145</v>
      </c>
      <c r="G133" s="153" t="s">
        <v>146</v>
      </c>
      <c r="H133" s="154">
        <v>89.453000000000003</v>
      </c>
      <c r="I133" s="155"/>
      <c r="J133" s="156">
        <f>ROUND(I133*H133,2)</f>
        <v>0</v>
      </c>
      <c r="K133" s="152" t="s">
        <v>130</v>
      </c>
      <c r="L133" s="31"/>
      <c r="M133" s="157" t="s">
        <v>1</v>
      </c>
      <c r="N133" s="158" t="s">
        <v>41</v>
      </c>
      <c r="O133" s="54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61" t="s">
        <v>131</v>
      </c>
      <c r="AT133" s="161" t="s">
        <v>126</v>
      </c>
      <c r="AU133" s="161" t="s">
        <v>86</v>
      </c>
      <c r="AY133" s="16" t="s">
        <v>123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84</v>
      </c>
      <c r="BK133" s="162">
        <f>ROUND(I133*H133,2)</f>
        <v>0</v>
      </c>
      <c r="BL133" s="16" t="s">
        <v>131</v>
      </c>
      <c r="BM133" s="161" t="s">
        <v>147</v>
      </c>
    </row>
    <row r="134" spans="2:65" s="1" customFormat="1" ht="19.5">
      <c r="B134" s="31"/>
      <c r="D134" s="163" t="s">
        <v>133</v>
      </c>
      <c r="F134" s="164" t="s">
        <v>148</v>
      </c>
      <c r="I134" s="90"/>
      <c r="L134" s="31"/>
      <c r="M134" s="165"/>
      <c r="N134" s="54"/>
      <c r="O134" s="54"/>
      <c r="P134" s="54"/>
      <c r="Q134" s="54"/>
      <c r="R134" s="54"/>
      <c r="S134" s="54"/>
      <c r="T134" s="55"/>
      <c r="AT134" s="16" t="s">
        <v>133</v>
      </c>
      <c r="AU134" s="16" t="s">
        <v>86</v>
      </c>
    </row>
    <row r="135" spans="2:65" s="12" customFormat="1" ht="11.25">
      <c r="B135" s="166"/>
      <c r="D135" s="163" t="s">
        <v>140</v>
      </c>
      <c r="E135" s="167" t="s">
        <v>1</v>
      </c>
      <c r="F135" s="168" t="s">
        <v>149</v>
      </c>
      <c r="H135" s="167" t="s">
        <v>1</v>
      </c>
      <c r="I135" s="169"/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140</v>
      </c>
      <c r="AU135" s="167" t="s">
        <v>86</v>
      </c>
      <c r="AV135" s="12" t="s">
        <v>84</v>
      </c>
      <c r="AW135" s="12" t="s">
        <v>31</v>
      </c>
      <c r="AX135" s="12" t="s">
        <v>76</v>
      </c>
      <c r="AY135" s="167" t="s">
        <v>123</v>
      </c>
    </row>
    <row r="136" spans="2:65" s="13" customFormat="1" ht="11.25">
      <c r="B136" s="173"/>
      <c r="D136" s="163" t="s">
        <v>140</v>
      </c>
      <c r="E136" s="174" t="s">
        <v>1</v>
      </c>
      <c r="F136" s="175" t="s">
        <v>150</v>
      </c>
      <c r="H136" s="176">
        <v>89.453000000000003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140</v>
      </c>
      <c r="AU136" s="174" t="s">
        <v>86</v>
      </c>
      <c r="AV136" s="13" t="s">
        <v>86</v>
      </c>
      <c r="AW136" s="13" t="s">
        <v>31</v>
      </c>
      <c r="AX136" s="13" t="s">
        <v>76</v>
      </c>
      <c r="AY136" s="174" t="s">
        <v>123</v>
      </c>
    </row>
    <row r="137" spans="2:65" s="14" customFormat="1" ht="11.25">
      <c r="B137" s="181"/>
      <c r="D137" s="163" t="s">
        <v>140</v>
      </c>
      <c r="E137" s="182" t="s">
        <v>1</v>
      </c>
      <c r="F137" s="183" t="s">
        <v>142</v>
      </c>
      <c r="H137" s="184">
        <v>89.453000000000003</v>
      </c>
      <c r="I137" s="185"/>
      <c r="L137" s="181"/>
      <c r="M137" s="186"/>
      <c r="N137" s="187"/>
      <c r="O137" s="187"/>
      <c r="P137" s="187"/>
      <c r="Q137" s="187"/>
      <c r="R137" s="187"/>
      <c r="S137" s="187"/>
      <c r="T137" s="188"/>
      <c r="AT137" s="182" t="s">
        <v>140</v>
      </c>
      <c r="AU137" s="182" t="s">
        <v>86</v>
      </c>
      <c r="AV137" s="14" t="s">
        <v>131</v>
      </c>
      <c r="AW137" s="14" t="s">
        <v>31</v>
      </c>
      <c r="AX137" s="14" t="s">
        <v>84</v>
      </c>
      <c r="AY137" s="182" t="s">
        <v>123</v>
      </c>
    </row>
    <row r="138" spans="2:65" s="1" customFormat="1" ht="24" customHeight="1">
      <c r="B138" s="149"/>
      <c r="C138" s="150" t="s">
        <v>131</v>
      </c>
      <c r="D138" s="150" t="s">
        <v>126</v>
      </c>
      <c r="E138" s="151" t="s">
        <v>151</v>
      </c>
      <c r="F138" s="152" t="s">
        <v>152</v>
      </c>
      <c r="G138" s="153" t="s">
        <v>146</v>
      </c>
      <c r="H138" s="154">
        <v>1699.607</v>
      </c>
      <c r="I138" s="155"/>
      <c r="J138" s="156">
        <f>ROUND(I138*H138,2)</f>
        <v>0</v>
      </c>
      <c r="K138" s="152" t="s">
        <v>130</v>
      </c>
      <c r="L138" s="31"/>
      <c r="M138" s="157" t="s">
        <v>1</v>
      </c>
      <c r="N138" s="158" t="s">
        <v>41</v>
      </c>
      <c r="O138" s="54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AR138" s="161" t="s">
        <v>131</v>
      </c>
      <c r="AT138" s="161" t="s">
        <v>126</v>
      </c>
      <c r="AU138" s="161" t="s">
        <v>86</v>
      </c>
      <c r="AY138" s="16" t="s">
        <v>123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6" t="s">
        <v>84</v>
      </c>
      <c r="BK138" s="162">
        <f>ROUND(I138*H138,2)</f>
        <v>0</v>
      </c>
      <c r="BL138" s="16" t="s">
        <v>131</v>
      </c>
      <c r="BM138" s="161" t="s">
        <v>153</v>
      </c>
    </row>
    <row r="139" spans="2:65" s="1" customFormat="1" ht="29.25">
      <c r="B139" s="31"/>
      <c r="D139" s="163" t="s">
        <v>133</v>
      </c>
      <c r="F139" s="164" t="s">
        <v>154</v>
      </c>
      <c r="I139" s="90"/>
      <c r="L139" s="31"/>
      <c r="M139" s="165"/>
      <c r="N139" s="54"/>
      <c r="O139" s="54"/>
      <c r="P139" s="54"/>
      <c r="Q139" s="54"/>
      <c r="R139" s="54"/>
      <c r="S139" s="54"/>
      <c r="T139" s="55"/>
      <c r="AT139" s="16" t="s">
        <v>133</v>
      </c>
      <c r="AU139" s="16" t="s">
        <v>86</v>
      </c>
    </row>
    <row r="140" spans="2:65" s="12" customFormat="1" ht="11.25">
      <c r="B140" s="166"/>
      <c r="D140" s="163" t="s">
        <v>140</v>
      </c>
      <c r="E140" s="167" t="s">
        <v>1</v>
      </c>
      <c r="F140" s="168" t="s">
        <v>149</v>
      </c>
      <c r="H140" s="167" t="s">
        <v>1</v>
      </c>
      <c r="I140" s="169"/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140</v>
      </c>
      <c r="AU140" s="167" t="s">
        <v>86</v>
      </c>
      <c r="AV140" s="12" t="s">
        <v>84</v>
      </c>
      <c r="AW140" s="12" t="s">
        <v>31</v>
      </c>
      <c r="AX140" s="12" t="s">
        <v>76</v>
      </c>
      <c r="AY140" s="167" t="s">
        <v>123</v>
      </c>
    </row>
    <row r="141" spans="2:65" s="13" customFormat="1" ht="11.25">
      <c r="B141" s="173"/>
      <c r="D141" s="163" t="s">
        <v>140</v>
      </c>
      <c r="E141" s="174" t="s">
        <v>1</v>
      </c>
      <c r="F141" s="175" t="s">
        <v>155</v>
      </c>
      <c r="H141" s="176">
        <v>1699.607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140</v>
      </c>
      <c r="AU141" s="174" t="s">
        <v>86</v>
      </c>
      <c r="AV141" s="13" t="s">
        <v>86</v>
      </c>
      <c r="AW141" s="13" t="s">
        <v>31</v>
      </c>
      <c r="AX141" s="13" t="s">
        <v>76</v>
      </c>
      <c r="AY141" s="174" t="s">
        <v>123</v>
      </c>
    </row>
    <row r="142" spans="2:65" s="14" customFormat="1" ht="11.25">
      <c r="B142" s="181"/>
      <c r="D142" s="163" t="s">
        <v>140</v>
      </c>
      <c r="E142" s="182" t="s">
        <v>1</v>
      </c>
      <c r="F142" s="183" t="s">
        <v>142</v>
      </c>
      <c r="H142" s="184">
        <v>1699.607</v>
      </c>
      <c r="I142" s="185"/>
      <c r="L142" s="181"/>
      <c r="M142" s="186"/>
      <c r="N142" s="187"/>
      <c r="O142" s="187"/>
      <c r="P142" s="187"/>
      <c r="Q142" s="187"/>
      <c r="R142" s="187"/>
      <c r="S142" s="187"/>
      <c r="T142" s="188"/>
      <c r="AT142" s="182" t="s">
        <v>140</v>
      </c>
      <c r="AU142" s="182" t="s">
        <v>86</v>
      </c>
      <c r="AV142" s="14" t="s">
        <v>131</v>
      </c>
      <c r="AW142" s="14" t="s">
        <v>31</v>
      </c>
      <c r="AX142" s="14" t="s">
        <v>84</v>
      </c>
      <c r="AY142" s="182" t="s">
        <v>123</v>
      </c>
    </row>
    <row r="143" spans="2:65" s="1" customFormat="1" ht="24" customHeight="1">
      <c r="B143" s="149"/>
      <c r="C143" s="150" t="s">
        <v>156</v>
      </c>
      <c r="D143" s="150" t="s">
        <v>126</v>
      </c>
      <c r="E143" s="151" t="s">
        <v>157</v>
      </c>
      <c r="F143" s="152" t="s">
        <v>158</v>
      </c>
      <c r="G143" s="153" t="s">
        <v>146</v>
      </c>
      <c r="H143" s="154">
        <v>89.453000000000003</v>
      </c>
      <c r="I143" s="155"/>
      <c r="J143" s="156">
        <f>ROUND(I143*H143,2)</f>
        <v>0</v>
      </c>
      <c r="K143" s="152" t="s">
        <v>130</v>
      </c>
      <c r="L143" s="31"/>
      <c r="M143" s="157" t="s">
        <v>1</v>
      </c>
      <c r="N143" s="158" t="s">
        <v>41</v>
      </c>
      <c r="O143" s="54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61" t="s">
        <v>131</v>
      </c>
      <c r="AT143" s="161" t="s">
        <v>126</v>
      </c>
      <c r="AU143" s="161" t="s">
        <v>86</v>
      </c>
      <c r="AY143" s="16" t="s">
        <v>123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6" t="s">
        <v>84</v>
      </c>
      <c r="BK143" s="162">
        <f>ROUND(I143*H143,2)</f>
        <v>0</v>
      </c>
      <c r="BL143" s="16" t="s">
        <v>131</v>
      </c>
      <c r="BM143" s="161" t="s">
        <v>159</v>
      </c>
    </row>
    <row r="144" spans="2:65" s="1" customFormat="1" ht="11.25">
      <c r="B144" s="31"/>
      <c r="D144" s="163" t="s">
        <v>133</v>
      </c>
      <c r="F144" s="164" t="s">
        <v>160</v>
      </c>
      <c r="I144" s="90"/>
      <c r="L144" s="31"/>
      <c r="M144" s="165"/>
      <c r="N144" s="54"/>
      <c r="O144" s="54"/>
      <c r="P144" s="54"/>
      <c r="Q144" s="54"/>
      <c r="R144" s="54"/>
      <c r="S144" s="54"/>
      <c r="T144" s="55"/>
      <c r="AT144" s="16" t="s">
        <v>133</v>
      </c>
      <c r="AU144" s="16" t="s">
        <v>86</v>
      </c>
    </row>
    <row r="145" spans="2:65" s="12" customFormat="1" ht="11.25">
      <c r="B145" s="166"/>
      <c r="D145" s="163" t="s">
        <v>140</v>
      </c>
      <c r="E145" s="167" t="s">
        <v>1</v>
      </c>
      <c r="F145" s="168" t="s">
        <v>149</v>
      </c>
      <c r="H145" s="167" t="s">
        <v>1</v>
      </c>
      <c r="I145" s="169"/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140</v>
      </c>
      <c r="AU145" s="167" t="s">
        <v>86</v>
      </c>
      <c r="AV145" s="12" t="s">
        <v>84</v>
      </c>
      <c r="AW145" s="12" t="s">
        <v>31</v>
      </c>
      <c r="AX145" s="12" t="s">
        <v>76</v>
      </c>
      <c r="AY145" s="167" t="s">
        <v>123</v>
      </c>
    </row>
    <row r="146" spans="2:65" s="13" customFormat="1" ht="11.25">
      <c r="B146" s="173"/>
      <c r="D146" s="163" t="s">
        <v>140</v>
      </c>
      <c r="E146" s="174" t="s">
        <v>1</v>
      </c>
      <c r="F146" s="175" t="s">
        <v>150</v>
      </c>
      <c r="H146" s="176">
        <v>89.453000000000003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140</v>
      </c>
      <c r="AU146" s="174" t="s">
        <v>86</v>
      </c>
      <c r="AV146" s="13" t="s">
        <v>86</v>
      </c>
      <c r="AW146" s="13" t="s">
        <v>31</v>
      </c>
      <c r="AX146" s="13" t="s">
        <v>76</v>
      </c>
      <c r="AY146" s="174" t="s">
        <v>123</v>
      </c>
    </row>
    <row r="147" spans="2:65" s="14" customFormat="1" ht="11.25">
      <c r="B147" s="181"/>
      <c r="D147" s="163" t="s">
        <v>140</v>
      </c>
      <c r="E147" s="182" t="s">
        <v>1</v>
      </c>
      <c r="F147" s="183" t="s">
        <v>142</v>
      </c>
      <c r="H147" s="184">
        <v>89.453000000000003</v>
      </c>
      <c r="I147" s="185"/>
      <c r="L147" s="181"/>
      <c r="M147" s="186"/>
      <c r="N147" s="187"/>
      <c r="O147" s="187"/>
      <c r="P147" s="187"/>
      <c r="Q147" s="187"/>
      <c r="R147" s="187"/>
      <c r="S147" s="187"/>
      <c r="T147" s="188"/>
      <c r="AT147" s="182" t="s">
        <v>140</v>
      </c>
      <c r="AU147" s="182" t="s">
        <v>86</v>
      </c>
      <c r="AV147" s="14" t="s">
        <v>131</v>
      </c>
      <c r="AW147" s="14" t="s">
        <v>31</v>
      </c>
      <c r="AX147" s="14" t="s">
        <v>84</v>
      </c>
      <c r="AY147" s="182" t="s">
        <v>123</v>
      </c>
    </row>
    <row r="148" spans="2:65" s="1" customFormat="1" ht="24" customHeight="1">
      <c r="B148" s="149"/>
      <c r="C148" s="150" t="s">
        <v>161</v>
      </c>
      <c r="D148" s="150" t="s">
        <v>126</v>
      </c>
      <c r="E148" s="151" t="s">
        <v>162</v>
      </c>
      <c r="F148" s="152" t="s">
        <v>163</v>
      </c>
      <c r="G148" s="153" t="s">
        <v>146</v>
      </c>
      <c r="H148" s="154">
        <v>89.453000000000003</v>
      </c>
      <c r="I148" s="155"/>
      <c r="J148" s="156">
        <f>ROUND(I148*H148,2)</f>
        <v>0</v>
      </c>
      <c r="K148" s="152" t="s">
        <v>130</v>
      </c>
      <c r="L148" s="31"/>
      <c r="M148" s="157" t="s">
        <v>1</v>
      </c>
      <c r="N148" s="158" t="s">
        <v>41</v>
      </c>
      <c r="O148" s="54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AR148" s="161" t="s">
        <v>131</v>
      </c>
      <c r="AT148" s="161" t="s">
        <v>126</v>
      </c>
      <c r="AU148" s="161" t="s">
        <v>86</v>
      </c>
      <c r="AY148" s="16" t="s">
        <v>123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6" t="s">
        <v>84</v>
      </c>
      <c r="BK148" s="162">
        <f>ROUND(I148*H148,2)</f>
        <v>0</v>
      </c>
      <c r="BL148" s="16" t="s">
        <v>131</v>
      </c>
      <c r="BM148" s="161" t="s">
        <v>164</v>
      </c>
    </row>
    <row r="149" spans="2:65" s="1" customFormat="1" ht="29.25">
      <c r="B149" s="31"/>
      <c r="D149" s="163" t="s">
        <v>133</v>
      </c>
      <c r="F149" s="164" t="s">
        <v>165</v>
      </c>
      <c r="I149" s="90"/>
      <c r="L149" s="31"/>
      <c r="M149" s="165"/>
      <c r="N149" s="54"/>
      <c r="O149" s="54"/>
      <c r="P149" s="54"/>
      <c r="Q149" s="54"/>
      <c r="R149" s="54"/>
      <c r="S149" s="54"/>
      <c r="T149" s="55"/>
      <c r="AT149" s="16" t="s">
        <v>133</v>
      </c>
      <c r="AU149" s="16" t="s">
        <v>86</v>
      </c>
    </row>
    <row r="150" spans="2:65" s="12" customFormat="1" ht="22.5">
      <c r="B150" s="166"/>
      <c r="D150" s="163" t="s">
        <v>140</v>
      </c>
      <c r="E150" s="167" t="s">
        <v>1</v>
      </c>
      <c r="F150" s="168" t="s">
        <v>166</v>
      </c>
      <c r="H150" s="167" t="s">
        <v>1</v>
      </c>
      <c r="I150" s="169"/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140</v>
      </c>
      <c r="AU150" s="167" t="s">
        <v>86</v>
      </c>
      <c r="AV150" s="12" t="s">
        <v>84</v>
      </c>
      <c r="AW150" s="12" t="s">
        <v>31</v>
      </c>
      <c r="AX150" s="12" t="s">
        <v>76</v>
      </c>
      <c r="AY150" s="167" t="s">
        <v>123</v>
      </c>
    </row>
    <row r="151" spans="2:65" s="13" customFormat="1" ht="11.25">
      <c r="B151" s="173"/>
      <c r="D151" s="163" t="s">
        <v>140</v>
      </c>
      <c r="E151" s="174" t="s">
        <v>1</v>
      </c>
      <c r="F151" s="175" t="s">
        <v>150</v>
      </c>
      <c r="H151" s="176">
        <v>89.453000000000003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140</v>
      </c>
      <c r="AU151" s="174" t="s">
        <v>86</v>
      </c>
      <c r="AV151" s="13" t="s">
        <v>86</v>
      </c>
      <c r="AW151" s="13" t="s">
        <v>31</v>
      </c>
      <c r="AX151" s="13" t="s">
        <v>76</v>
      </c>
      <c r="AY151" s="174" t="s">
        <v>123</v>
      </c>
    </row>
    <row r="152" spans="2:65" s="14" customFormat="1" ht="11.25">
      <c r="B152" s="181"/>
      <c r="D152" s="163" t="s">
        <v>140</v>
      </c>
      <c r="E152" s="182" t="s">
        <v>1</v>
      </c>
      <c r="F152" s="183" t="s">
        <v>142</v>
      </c>
      <c r="H152" s="184">
        <v>89.453000000000003</v>
      </c>
      <c r="I152" s="185"/>
      <c r="L152" s="181"/>
      <c r="M152" s="186"/>
      <c r="N152" s="187"/>
      <c r="O152" s="187"/>
      <c r="P152" s="187"/>
      <c r="Q152" s="187"/>
      <c r="R152" s="187"/>
      <c r="S152" s="187"/>
      <c r="T152" s="188"/>
      <c r="AT152" s="182" t="s">
        <v>140</v>
      </c>
      <c r="AU152" s="182" t="s">
        <v>86</v>
      </c>
      <c r="AV152" s="14" t="s">
        <v>131</v>
      </c>
      <c r="AW152" s="14" t="s">
        <v>31</v>
      </c>
      <c r="AX152" s="14" t="s">
        <v>84</v>
      </c>
      <c r="AY152" s="182" t="s">
        <v>123</v>
      </c>
    </row>
    <row r="153" spans="2:65" s="11" customFormat="1" ht="22.9" customHeight="1">
      <c r="B153" s="136"/>
      <c r="D153" s="137" t="s">
        <v>75</v>
      </c>
      <c r="E153" s="147" t="s">
        <v>156</v>
      </c>
      <c r="F153" s="147" t="s">
        <v>167</v>
      </c>
      <c r="I153" s="139"/>
      <c r="J153" s="148">
        <f>BK153</f>
        <v>0</v>
      </c>
      <c r="L153" s="136"/>
      <c r="M153" s="141"/>
      <c r="N153" s="142"/>
      <c r="O153" s="142"/>
      <c r="P153" s="143">
        <f>P154+P182+P193</f>
        <v>0</v>
      </c>
      <c r="Q153" s="142"/>
      <c r="R153" s="143">
        <f>R154+R182+R193</f>
        <v>245.06960260004203</v>
      </c>
      <c r="S153" s="142"/>
      <c r="T153" s="144">
        <f>T154+T182+T193</f>
        <v>17.36946</v>
      </c>
      <c r="AR153" s="137" t="s">
        <v>84</v>
      </c>
      <c r="AT153" s="145" t="s">
        <v>75</v>
      </c>
      <c r="AU153" s="145" t="s">
        <v>84</v>
      </c>
      <c r="AY153" s="137" t="s">
        <v>123</v>
      </c>
      <c r="BK153" s="146">
        <f>BK154+BK182+BK193</f>
        <v>0</v>
      </c>
    </row>
    <row r="154" spans="2:65" s="11" customFormat="1" ht="20.85" customHeight="1">
      <c r="B154" s="136"/>
      <c r="D154" s="137" t="s">
        <v>75</v>
      </c>
      <c r="E154" s="147" t="s">
        <v>168</v>
      </c>
      <c r="F154" s="147" t="s">
        <v>169</v>
      </c>
      <c r="I154" s="139"/>
      <c r="J154" s="148">
        <f>BK154</f>
        <v>0</v>
      </c>
      <c r="L154" s="136"/>
      <c r="M154" s="141"/>
      <c r="N154" s="142"/>
      <c r="O154" s="142"/>
      <c r="P154" s="143">
        <f>SUM(P155:P181)</f>
        <v>0</v>
      </c>
      <c r="Q154" s="142"/>
      <c r="R154" s="143">
        <f>SUM(R155:R181)</f>
        <v>242.02790683554204</v>
      </c>
      <c r="S154" s="142"/>
      <c r="T154" s="144">
        <f>SUM(T155:T181)</f>
        <v>0</v>
      </c>
      <c r="AR154" s="137" t="s">
        <v>84</v>
      </c>
      <c r="AT154" s="145" t="s">
        <v>75</v>
      </c>
      <c r="AU154" s="145" t="s">
        <v>86</v>
      </c>
      <c r="AY154" s="137" t="s">
        <v>123</v>
      </c>
      <c r="BK154" s="146">
        <f>SUM(BK155:BK181)</f>
        <v>0</v>
      </c>
    </row>
    <row r="155" spans="2:65" s="1" customFormat="1" ht="16.5" customHeight="1">
      <c r="B155" s="149"/>
      <c r="C155" s="150" t="s">
        <v>170</v>
      </c>
      <c r="D155" s="150" t="s">
        <v>126</v>
      </c>
      <c r="E155" s="151" t="s">
        <v>171</v>
      </c>
      <c r="F155" s="152" t="s">
        <v>172</v>
      </c>
      <c r="G155" s="153" t="s">
        <v>129</v>
      </c>
      <c r="H155" s="154">
        <v>88.477999999999994</v>
      </c>
      <c r="I155" s="155"/>
      <c r="J155" s="156">
        <f>ROUND(I155*H155,2)</f>
        <v>0</v>
      </c>
      <c r="K155" s="152" t="s">
        <v>130</v>
      </c>
      <c r="L155" s="31"/>
      <c r="M155" s="157" t="s">
        <v>1</v>
      </c>
      <c r="N155" s="158" t="s">
        <v>41</v>
      </c>
      <c r="O155" s="54"/>
      <c r="P155" s="159">
        <f>O155*H155</f>
        <v>0</v>
      </c>
      <c r="Q155" s="159">
        <v>0.216</v>
      </c>
      <c r="R155" s="159">
        <f>Q155*H155</f>
        <v>19.111248</v>
      </c>
      <c r="S155" s="159">
        <v>0</v>
      </c>
      <c r="T155" s="160">
        <f>S155*H155</f>
        <v>0</v>
      </c>
      <c r="AR155" s="161" t="s">
        <v>131</v>
      </c>
      <c r="AT155" s="161" t="s">
        <v>126</v>
      </c>
      <c r="AU155" s="161" t="s">
        <v>143</v>
      </c>
      <c r="AY155" s="16" t="s">
        <v>123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84</v>
      </c>
      <c r="BK155" s="162">
        <f>ROUND(I155*H155,2)</f>
        <v>0</v>
      </c>
      <c r="BL155" s="16" t="s">
        <v>131</v>
      </c>
      <c r="BM155" s="161" t="s">
        <v>173</v>
      </c>
    </row>
    <row r="156" spans="2:65" s="1" customFormat="1" ht="19.5">
      <c r="B156" s="31"/>
      <c r="D156" s="163" t="s">
        <v>133</v>
      </c>
      <c r="F156" s="164" t="s">
        <v>174</v>
      </c>
      <c r="I156" s="90"/>
      <c r="L156" s="31"/>
      <c r="M156" s="165"/>
      <c r="N156" s="54"/>
      <c r="O156" s="54"/>
      <c r="P156" s="54"/>
      <c r="Q156" s="54"/>
      <c r="R156" s="54"/>
      <c r="S156" s="54"/>
      <c r="T156" s="55"/>
      <c r="AT156" s="16" t="s">
        <v>133</v>
      </c>
      <c r="AU156" s="16" t="s">
        <v>143</v>
      </c>
    </row>
    <row r="157" spans="2:65" s="12" customFormat="1" ht="11.25">
      <c r="B157" s="166"/>
      <c r="D157" s="163" t="s">
        <v>140</v>
      </c>
      <c r="E157" s="167" t="s">
        <v>1</v>
      </c>
      <c r="F157" s="168" t="s">
        <v>175</v>
      </c>
      <c r="H157" s="167" t="s">
        <v>1</v>
      </c>
      <c r="I157" s="169"/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140</v>
      </c>
      <c r="AU157" s="167" t="s">
        <v>143</v>
      </c>
      <c r="AV157" s="12" t="s">
        <v>84</v>
      </c>
      <c r="AW157" s="12" t="s">
        <v>31</v>
      </c>
      <c r="AX157" s="12" t="s">
        <v>76</v>
      </c>
      <c r="AY157" s="167" t="s">
        <v>123</v>
      </c>
    </row>
    <row r="158" spans="2:65" s="13" customFormat="1" ht="11.25">
      <c r="B158" s="173"/>
      <c r="D158" s="163" t="s">
        <v>140</v>
      </c>
      <c r="E158" s="174" t="s">
        <v>1</v>
      </c>
      <c r="F158" s="175" t="s">
        <v>176</v>
      </c>
      <c r="H158" s="176">
        <v>47.390999999999998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140</v>
      </c>
      <c r="AU158" s="174" t="s">
        <v>143</v>
      </c>
      <c r="AV158" s="13" t="s">
        <v>86</v>
      </c>
      <c r="AW158" s="13" t="s">
        <v>31</v>
      </c>
      <c r="AX158" s="13" t="s">
        <v>76</v>
      </c>
      <c r="AY158" s="174" t="s">
        <v>123</v>
      </c>
    </row>
    <row r="159" spans="2:65" s="13" customFormat="1" ht="11.25">
      <c r="B159" s="173"/>
      <c r="D159" s="163" t="s">
        <v>140</v>
      </c>
      <c r="E159" s="174" t="s">
        <v>1</v>
      </c>
      <c r="F159" s="175" t="s">
        <v>177</v>
      </c>
      <c r="H159" s="176">
        <v>41.087000000000003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140</v>
      </c>
      <c r="AU159" s="174" t="s">
        <v>143</v>
      </c>
      <c r="AV159" s="13" t="s">
        <v>86</v>
      </c>
      <c r="AW159" s="13" t="s">
        <v>31</v>
      </c>
      <c r="AX159" s="13" t="s">
        <v>76</v>
      </c>
      <c r="AY159" s="174" t="s">
        <v>123</v>
      </c>
    </row>
    <row r="160" spans="2:65" s="14" customFormat="1" ht="11.25">
      <c r="B160" s="181"/>
      <c r="D160" s="163" t="s">
        <v>140</v>
      </c>
      <c r="E160" s="182" t="s">
        <v>1</v>
      </c>
      <c r="F160" s="183" t="s">
        <v>142</v>
      </c>
      <c r="H160" s="184">
        <v>88.478000000000009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140</v>
      </c>
      <c r="AU160" s="182" t="s">
        <v>143</v>
      </c>
      <c r="AV160" s="14" t="s">
        <v>131</v>
      </c>
      <c r="AW160" s="14" t="s">
        <v>31</v>
      </c>
      <c r="AX160" s="14" t="s">
        <v>84</v>
      </c>
      <c r="AY160" s="182" t="s">
        <v>123</v>
      </c>
    </row>
    <row r="161" spans="2:65" s="1" customFormat="1" ht="24" customHeight="1">
      <c r="B161" s="149"/>
      <c r="C161" s="150" t="s">
        <v>178</v>
      </c>
      <c r="D161" s="150" t="s">
        <v>126</v>
      </c>
      <c r="E161" s="151" t="s">
        <v>179</v>
      </c>
      <c r="F161" s="152" t="s">
        <v>180</v>
      </c>
      <c r="G161" s="153" t="s">
        <v>129</v>
      </c>
      <c r="H161" s="154">
        <v>822.66300000000001</v>
      </c>
      <c r="I161" s="155"/>
      <c r="J161" s="156">
        <f>ROUND(I161*H161,2)</f>
        <v>0</v>
      </c>
      <c r="K161" s="152" t="s">
        <v>130</v>
      </c>
      <c r="L161" s="31"/>
      <c r="M161" s="157" t="s">
        <v>1</v>
      </c>
      <c r="N161" s="158" t="s">
        <v>41</v>
      </c>
      <c r="O161" s="54"/>
      <c r="P161" s="159">
        <f>O161*H161</f>
        <v>0</v>
      </c>
      <c r="Q161" s="159">
        <v>3.1E-4</v>
      </c>
      <c r="R161" s="159">
        <f>Q161*H161</f>
        <v>0.25502553</v>
      </c>
      <c r="S161" s="159">
        <v>0</v>
      </c>
      <c r="T161" s="160">
        <f>S161*H161</f>
        <v>0</v>
      </c>
      <c r="AR161" s="161" t="s">
        <v>131</v>
      </c>
      <c r="AT161" s="161" t="s">
        <v>126</v>
      </c>
      <c r="AU161" s="161" t="s">
        <v>143</v>
      </c>
      <c r="AY161" s="16" t="s">
        <v>123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6" t="s">
        <v>84</v>
      </c>
      <c r="BK161" s="162">
        <f>ROUND(I161*H161,2)</f>
        <v>0</v>
      </c>
      <c r="BL161" s="16" t="s">
        <v>131</v>
      </c>
      <c r="BM161" s="161" t="s">
        <v>181</v>
      </c>
    </row>
    <row r="162" spans="2:65" s="1" customFormat="1" ht="19.5">
      <c r="B162" s="31"/>
      <c r="D162" s="163" t="s">
        <v>133</v>
      </c>
      <c r="F162" s="164" t="s">
        <v>182</v>
      </c>
      <c r="I162" s="90"/>
      <c r="L162" s="31"/>
      <c r="M162" s="165"/>
      <c r="N162" s="54"/>
      <c r="O162" s="54"/>
      <c r="P162" s="54"/>
      <c r="Q162" s="54"/>
      <c r="R162" s="54"/>
      <c r="S162" s="54"/>
      <c r="T162" s="55"/>
      <c r="AT162" s="16" t="s">
        <v>133</v>
      </c>
      <c r="AU162" s="16" t="s">
        <v>143</v>
      </c>
    </row>
    <row r="163" spans="2:65" s="1" customFormat="1" ht="24" customHeight="1">
      <c r="B163" s="149"/>
      <c r="C163" s="150" t="s">
        <v>183</v>
      </c>
      <c r="D163" s="150" t="s">
        <v>126</v>
      </c>
      <c r="E163" s="151" t="s">
        <v>184</v>
      </c>
      <c r="F163" s="152" t="s">
        <v>185</v>
      </c>
      <c r="G163" s="153" t="s">
        <v>129</v>
      </c>
      <c r="H163" s="154">
        <v>822.66300000000001</v>
      </c>
      <c r="I163" s="155"/>
      <c r="J163" s="156">
        <f>ROUND(I163*H163,2)</f>
        <v>0</v>
      </c>
      <c r="K163" s="152" t="s">
        <v>130</v>
      </c>
      <c r="L163" s="31"/>
      <c r="M163" s="157" t="s">
        <v>1</v>
      </c>
      <c r="N163" s="158" t="s">
        <v>41</v>
      </c>
      <c r="O163" s="54"/>
      <c r="P163" s="159">
        <f>O163*H163</f>
        <v>0</v>
      </c>
      <c r="Q163" s="159">
        <v>0.10373</v>
      </c>
      <c r="R163" s="159">
        <f>Q163*H163</f>
        <v>85.33483299000001</v>
      </c>
      <c r="S163" s="159">
        <v>0</v>
      </c>
      <c r="T163" s="160">
        <f>S163*H163</f>
        <v>0</v>
      </c>
      <c r="AR163" s="161" t="s">
        <v>131</v>
      </c>
      <c r="AT163" s="161" t="s">
        <v>126</v>
      </c>
      <c r="AU163" s="161" t="s">
        <v>143</v>
      </c>
      <c r="AY163" s="16" t="s">
        <v>123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6" t="s">
        <v>84</v>
      </c>
      <c r="BK163" s="162">
        <f>ROUND(I163*H163,2)</f>
        <v>0</v>
      </c>
      <c r="BL163" s="16" t="s">
        <v>131</v>
      </c>
      <c r="BM163" s="161" t="s">
        <v>186</v>
      </c>
    </row>
    <row r="164" spans="2:65" s="1" customFormat="1" ht="29.25">
      <c r="B164" s="31"/>
      <c r="D164" s="163" t="s">
        <v>133</v>
      </c>
      <c r="F164" s="164" t="s">
        <v>187</v>
      </c>
      <c r="I164" s="90"/>
      <c r="L164" s="31"/>
      <c r="M164" s="165"/>
      <c r="N164" s="54"/>
      <c r="O164" s="54"/>
      <c r="P164" s="54"/>
      <c r="Q164" s="54"/>
      <c r="R164" s="54"/>
      <c r="S164" s="54"/>
      <c r="T164" s="55"/>
      <c r="AT164" s="16" t="s">
        <v>133</v>
      </c>
      <c r="AU164" s="16" t="s">
        <v>143</v>
      </c>
    </row>
    <row r="165" spans="2:65" s="1" customFormat="1" ht="24" customHeight="1">
      <c r="B165" s="149"/>
      <c r="C165" s="150" t="s">
        <v>188</v>
      </c>
      <c r="D165" s="150" t="s">
        <v>126</v>
      </c>
      <c r="E165" s="151" t="s">
        <v>189</v>
      </c>
      <c r="F165" s="152" t="s">
        <v>190</v>
      </c>
      <c r="G165" s="153" t="s">
        <v>129</v>
      </c>
      <c r="H165" s="154">
        <v>822.66300000000001</v>
      </c>
      <c r="I165" s="155"/>
      <c r="J165" s="156">
        <f>ROUND(I165*H165,2)</f>
        <v>0</v>
      </c>
      <c r="K165" s="152" t="s">
        <v>130</v>
      </c>
      <c r="L165" s="31"/>
      <c r="M165" s="157" t="s">
        <v>1</v>
      </c>
      <c r="N165" s="158" t="s">
        <v>41</v>
      </c>
      <c r="O165" s="54"/>
      <c r="P165" s="159">
        <f>O165*H165</f>
        <v>0</v>
      </c>
      <c r="Q165" s="159">
        <v>0.10373</v>
      </c>
      <c r="R165" s="159">
        <f>Q165*H165</f>
        <v>85.33483299000001</v>
      </c>
      <c r="S165" s="159">
        <v>0</v>
      </c>
      <c r="T165" s="160">
        <f>S165*H165</f>
        <v>0</v>
      </c>
      <c r="AR165" s="161" t="s">
        <v>131</v>
      </c>
      <c r="AT165" s="161" t="s">
        <v>126</v>
      </c>
      <c r="AU165" s="161" t="s">
        <v>143</v>
      </c>
      <c r="AY165" s="16" t="s">
        <v>123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6" t="s">
        <v>84</v>
      </c>
      <c r="BK165" s="162">
        <f>ROUND(I165*H165,2)</f>
        <v>0</v>
      </c>
      <c r="BL165" s="16" t="s">
        <v>131</v>
      </c>
      <c r="BM165" s="161" t="s">
        <v>191</v>
      </c>
    </row>
    <row r="166" spans="2:65" s="1" customFormat="1" ht="29.25">
      <c r="B166" s="31"/>
      <c r="D166" s="163" t="s">
        <v>133</v>
      </c>
      <c r="F166" s="164" t="s">
        <v>192</v>
      </c>
      <c r="I166" s="90"/>
      <c r="L166" s="31"/>
      <c r="M166" s="165"/>
      <c r="N166" s="54"/>
      <c r="O166" s="54"/>
      <c r="P166" s="54"/>
      <c r="Q166" s="54"/>
      <c r="R166" s="54"/>
      <c r="S166" s="54"/>
      <c r="T166" s="55"/>
      <c r="AT166" s="16" t="s">
        <v>133</v>
      </c>
      <c r="AU166" s="16" t="s">
        <v>143</v>
      </c>
    </row>
    <row r="167" spans="2:65" s="1" customFormat="1" ht="24" customHeight="1">
      <c r="B167" s="149"/>
      <c r="C167" s="150" t="s">
        <v>124</v>
      </c>
      <c r="D167" s="150" t="s">
        <v>126</v>
      </c>
      <c r="E167" s="151" t="s">
        <v>193</v>
      </c>
      <c r="F167" s="152" t="s">
        <v>194</v>
      </c>
      <c r="G167" s="153" t="s">
        <v>129</v>
      </c>
      <c r="H167" s="154">
        <v>45.81</v>
      </c>
      <c r="I167" s="155"/>
      <c r="J167" s="156">
        <f>ROUND(I167*H167,2)</f>
        <v>0</v>
      </c>
      <c r="K167" s="152" t="s">
        <v>130</v>
      </c>
      <c r="L167" s="31"/>
      <c r="M167" s="157" t="s">
        <v>1</v>
      </c>
      <c r="N167" s="158" t="s">
        <v>41</v>
      </c>
      <c r="O167" s="54"/>
      <c r="P167" s="159">
        <f>O167*H167</f>
        <v>0</v>
      </c>
      <c r="Q167" s="159">
        <v>0.12966</v>
      </c>
      <c r="R167" s="159">
        <f>Q167*H167</f>
        <v>5.9397245999999999</v>
      </c>
      <c r="S167" s="159">
        <v>0</v>
      </c>
      <c r="T167" s="160">
        <f>S167*H167</f>
        <v>0</v>
      </c>
      <c r="AR167" s="161" t="s">
        <v>131</v>
      </c>
      <c r="AT167" s="161" t="s">
        <v>126</v>
      </c>
      <c r="AU167" s="161" t="s">
        <v>143</v>
      </c>
      <c r="AY167" s="16" t="s">
        <v>123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6" t="s">
        <v>84</v>
      </c>
      <c r="BK167" s="162">
        <f>ROUND(I167*H167,2)</f>
        <v>0</v>
      </c>
      <c r="BL167" s="16" t="s">
        <v>131</v>
      </c>
      <c r="BM167" s="161" t="s">
        <v>195</v>
      </c>
    </row>
    <row r="168" spans="2:65" s="1" customFormat="1" ht="29.25">
      <c r="B168" s="31"/>
      <c r="D168" s="163" t="s">
        <v>133</v>
      </c>
      <c r="F168" s="164" t="s">
        <v>196</v>
      </c>
      <c r="I168" s="90"/>
      <c r="L168" s="31"/>
      <c r="M168" s="165"/>
      <c r="N168" s="54"/>
      <c r="O168" s="54"/>
      <c r="P168" s="54"/>
      <c r="Q168" s="54"/>
      <c r="R168" s="54"/>
      <c r="S168" s="54"/>
      <c r="T168" s="55"/>
      <c r="AT168" s="16" t="s">
        <v>133</v>
      </c>
      <c r="AU168" s="16" t="s">
        <v>143</v>
      </c>
    </row>
    <row r="169" spans="2:65" s="12" customFormat="1" ht="11.25">
      <c r="B169" s="166"/>
      <c r="D169" s="163" t="s">
        <v>140</v>
      </c>
      <c r="E169" s="167" t="s">
        <v>1</v>
      </c>
      <c r="F169" s="168" t="s">
        <v>197</v>
      </c>
      <c r="H169" s="167" t="s">
        <v>1</v>
      </c>
      <c r="I169" s="169"/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140</v>
      </c>
      <c r="AU169" s="167" t="s">
        <v>143</v>
      </c>
      <c r="AV169" s="12" t="s">
        <v>84</v>
      </c>
      <c r="AW169" s="12" t="s">
        <v>31</v>
      </c>
      <c r="AX169" s="12" t="s">
        <v>76</v>
      </c>
      <c r="AY169" s="167" t="s">
        <v>123</v>
      </c>
    </row>
    <row r="170" spans="2:65" s="12" customFormat="1" ht="11.25">
      <c r="B170" s="166"/>
      <c r="D170" s="163" t="s">
        <v>140</v>
      </c>
      <c r="E170" s="167" t="s">
        <v>1</v>
      </c>
      <c r="F170" s="168" t="s">
        <v>198</v>
      </c>
      <c r="H170" s="167" t="s">
        <v>1</v>
      </c>
      <c r="I170" s="169"/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140</v>
      </c>
      <c r="AU170" s="167" t="s">
        <v>143</v>
      </c>
      <c r="AV170" s="12" t="s">
        <v>84</v>
      </c>
      <c r="AW170" s="12" t="s">
        <v>31</v>
      </c>
      <c r="AX170" s="12" t="s">
        <v>76</v>
      </c>
      <c r="AY170" s="167" t="s">
        <v>123</v>
      </c>
    </row>
    <row r="171" spans="2:65" s="13" customFormat="1" ht="11.25">
      <c r="B171" s="173"/>
      <c r="D171" s="163" t="s">
        <v>140</v>
      </c>
      <c r="E171" s="174" t="s">
        <v>1</v>
      </c>
      <c r="F171" s="175" t="s">
        <v>199</v>
      </c>
      <c r="H171" s="176">
        <v>45.81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140</v>
      </c>
      <c r="AU171" s="174" t="s">
        <v>143</v>
      </c>
      <c r="AV171" s="13" t="s">
        <v>86</v>
      </c>
      <c r="AW171" s="13" t="s">
        <v>31</v>
      </c>
      <c r="AX171" s="13" t="s">
        <v>76</v>
      </c>
      <c r="AY171" s="174" t="s">
        <v>123</v>
      </c>
    </row>
    <row r="172" spans="2:65" s="14" customFormat="1" ht="11.25">
      <c r="B172" s="181"/>
      <c r="D172" s="163" t="s">
        <v>140</v>
      </c>
      <c r="E172" s="182" t="s">
        <v>1</v>
      </c>
      <c r="F172" s="183" t="s">
        <v>142</v>
      </c>
      <c r="H172" s="184">
        <v>45.81</v>
      </c>
      <c r="I172" s="185"/>
      <c r="L172" s="181"/>
      <c r="M172" s="186"/>
      <c r="N172" s="187"/>
      <c r="O172" s="187"/>
      <c r="P172" s="187"/>
      <c r="Q172" s="187"/>
      <c r="R172" s="187"/>
      <c r="S172" s="187"/>
      <c r="T172" s="188"/>
      <c r="AT172" s="182" t="s">
        <v>140</v>
      </c>
      <c r="AU172" s="182" t="s">
        <v>143</v>
      </c>
      <c r="AV172" s="14" t="s">
        <v>131</v>
      </c>
      <c r="AW172" s="14" t="s">
        <v>31</v>
      </c>
      <c r="AX172" s="14" t="s">
        <v>84</v>
      </c>
      <c r="AY172" s="182" t="s">
        <v>123</v>
      </c>
    </row>
    <row r="173" spans="2:65" s="1" customFormat="1" ht="16.5" customHeight="1">
      <c r="B173" s="149"/>
      <c r="C173" s="150" t="s">
        <v>200</v>
      </c>
      <c r="D173" s="150" t="s">
        <v>126</v>
      </c>
      <c r="E173" s="151" t="s">
        <v>201</v>
      </c>
      <c r="F173" s="152" t="s">
        <v>202</v>
      </c>
      <c r="G173" s="153" t="s">
        <v>129</v>
      </c>
      <c r="H173" s="154">
        <v>868.47299999999996</v>
      </c>
      <c r="I173" s="155"/>
      <c r="J173" s="156">
        <f>ROUND(I173*H173,2)</f>
        <v>0</v>
      </c>
      <c r="K173" s="152" t="s">
        <v>1</v>
      </c>
      <c r="L173" s="31"/>
      <c r="M173" s="157" t="s">
        <v>1</v>
      </c>
      <c r="N173" s="158" t="s">
        <v>41</v>
      </c>
      <c r="O173" s="54"/>
      <c r="P173" s="159">
        <f>O173*H173</f>
        <v>0</v>
      </c>
      <c r="Q173" s="159">
        <v>5.092E-2</v>
      </c>
      <c r="R173" s="159">
        <f>Q173*H173</f>
        <v>44.222645159999999</v>
      </c>
      <c r="S173" s="159">
        <v>0</v>
      </c>
      <c r="T173" s="160">
        <f>S173*H173</f>
        <v>0</v>
      </c>
      <c r="AR173" s="161" t="s">
        <v>131</v>
      </c>
      <c r="AT173" s="161" t="s">
        <v>126</v>
      </c>
      <c r="AU173" s="161" t="s">
        <v>143</v>
      </c>
      <c r="AY173" s="16" t="s">
        <v>123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6" t="s">
        <v>84</v>
      </c>
      <c r="BK173" s="162">
        <f>ROUND(I173*H173,2)</f>
        <v>0</v>
      </c>
      <c r="BL173" s="16" t="s">
        <v>131</v>
      </c>
      <c r="BM173" s="161" t="s">
        <v>203</v>
      </c>
    </row>
    <row r="174" spans="2:65" s="1" customFormat="1" ht="11.25">
      <c r="B174" s="31"/>
      <c r="D174" s="163" t="s">
        <v>133</v>
      </c>
      <c r="F174" s="164" t="s">
        <v>202</v>
      </c>
      <c r="I174" s="90"/>
      <c r="L174" s="31"/>
      <c r="M174" s="165"/>
      <c r="N174" s="54"/>
      <c r="O174" s="54"/>
      <c r="P174" s="54"/>
      <c r="Q174" s="54"/>
      <c r="R174" s="54"/>
      <c r="S174" s="54"/>
      <c r="T174" s="55"/>
      <c r="AT174" s="16" t="s">
        <v>133</v>
      </c>
      <c r="AU174" s="16" t="s">
        <v>143</v>
      </c>
    </row>
    <row r="175" spans="2:65" s="1" customFormat="1" ht="24" customHeight="1">
      <c r="B175" s="149"/>
      <c r="C175" s="150" t="s">
        <v>204</v>
      </c>
      <c r="D175" s="150" t="s">
        <v>126</v>
      </c>
      <c r="E175" s="151" t="s">
        <v>205</v>
      </c>
      <c r="F175" s="152" t="s">
        <v>206</v>
      </c>
      <c r="G175" s="153" t="s">
        <v>129</v>
      </c>
      <c r="H175" s="154">
        <v>868.47299999999996</v>
      </c>
      <c r="I175" s="155"/>
      <c r="J175" s="156">
        <f>ROUND(I175*H175,2)</f>
        <v>0</v>
      </c>
      <c r="K175" s="152" t="s">
        <v>207</v>
      </c>
      <c r="L175" s="31"/>
      <c r="M175" s="157" t="s">
        <v>1</v>
      </c>
      <c r="N175" s="158" t="s">
        <v>41</v>
      </c>
      <c r="O175" s="54"/>
      <c r="P175" s="159">
        <f>O175*H175</f>
        <v>0</v>
      </c>
      <c r="Q175" s="159">
        <v>1.98E-3</v>
      </c>
      <c r="R175" s="159">
        <f>Q175*H175</f>
        <v>1.7195765399999998</v>
      </c>
      <c r="S175" s="159">
        <v>0</v>
      </c>
      <c r="T175" s="160">
        <f>S175*H175</f>
        <v>0</v>
      </c>
      <c r="AR175" s="161" t="s">
        <v>131</v>
      </c>
      <c r="AT175" s="161" t="s">
        <v>126</v>
      </c>
      <c r="AU175" s="161" t="s">
        <v>143</v>
      </c>
      <c r="AY175" s="16" t="s">
        <v>123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6" t="s">
        <v>84</v>
      </c>
      <c r="BK175" s="162">
        <f>ROUND(I175*H175,2)</f>
        <v>0</v>
      </c>
      <c r="BL175" s="16" t="s">
        <v>131</v>
      </c>
      <c r="BM175" s="161" t="s">
        <v>208</v>
      </c>
    </row>
    <row r="176" spans="2:65" s="1" customFormat="1" ht="19.5">
      <c r="B176" s="31"/>
      <c r="D176" s="163" t="s">
        <v>133</v>
      </c>
      <c r="F176" s="164" t="s">
        <v>206</v>
      </c>
      <c r="I176" s="90"/>
      <c r="L176" s="31"/>
      <c r="M176" s="165"/>
      <c r="N176" s="54"/>
      <c r="O176" s="54"/>
      <c r="P176" s="54"/>
      <c r="Q176" s="54"/>
      <c r="R176" s="54"/>
      <c r="S176" s="54"/>
      <c r="T176" s="55"/>
      <c r="AT176" s="16" t="s">
        <v>133</v>
      </c>
      <c r="AU176" s="16" t="s">
        <v>143</v>
      </c>
    </row>
    <row r="177" spans="2:65" s="1" customFormat="1" ht="24" customHeight="1">
      <c r="B177" s="149"/>
      <c r="C177" s="150" t="s">
        <v>209</v>
      </c>
      <c r="D177" s="150" t="s">
        <v>126</v>
      </c>
      <c r="E177" s="151" t="s">
        <v>210</v>
      </c>
      <c r="F177" s="152" t="s">
        <v>211</v>
      </c>
      <c r="G177" s="153" t="s">
        <v>137</v>
      </c>
      <c r="H177" s="154">
        <v>181.834</v>
      </c>
      <c r="I177" s="155"/>
      <c r="J177" s="156">
        <f>ROUND(I177*H177,2)</f>
        <v>0</v>
      </c>
      <c r="K177" s="152" t="s">
        <v>130</v>
      </c>
      <c r="L177" s="31"/>
      <c r="M177" s="157" t="s">
        <v>1</v>
      </c>
      <c r="N177" s="158" t="s">
        <v>41</v>
      </c>
      <c r="O177" s="54"/>
      <c r="P177" s="159">
        <f>O177*H177</f>
        <v>0</v>
      </c>
      <c r="Q177" s="159">
        <v>6.0506299999999998E-4</v>
      </c>
      <c r="R177" s="159">
        <f>Q177*H177</f>
        <v>0.11002102554199999</v>
      </c>
      <c r="S177" s="159">
        <v>0</v>
      </c>
      <c r="T177" s="160">
        <f>S177*H177</f>
        <v>0</v>
      </c>
      <c r="AR177" s="161" t="s">
        <v>131</v>
      </c>
      <c r="AT177" s="161" t="s">
        <v>126</v>
      </c>
      <c r="AU177" s="161" t="s">
        <v>143</v>
      </c>
      <c r="AY177" s="16" t="s">
        <v>123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6" t="s">
        <v>84</v>
      </c>
      <c r="BK177" s="162">
        <f>ROUND(I177*H177,2)</f>
        <v>0</v>
      </c>
      <c r="BL177" s="16" t="s">
        <v>131</v>
      </c>
      <c r="BM177" s="161" t="s">
        <v>212</v>
      </c>
    </row>
    <row r="178" spans="2:65" s="1" customFormat="1" ht="39">
      <c r="B178" s="31"/>
      <c r="D178" s="163" t="s">
        <v>133</v>
      </c>
      <c r="F178" s="164" t="s">
        <v>213</v>
      </c>
      <c r="I178" s="90"/>
      <c r="L178" s="31"/>
      <c r="M178" s="165"/>
      <c r="N178" s="54"/>
      <c r="O178" s="54"/>
      <c r="P178" s="54"/>
      <c r="Q178" s="54"/>
      <c r="R178" s="54"/>
      <c r="S178" s="54"/>
      <c r="T178" s="55"/>
      <c r="AT178" s="16" t="s">
        <v>133</v>
      </c>
      <c r="AU178" s="16" t="s">
        <v>143</v>
      </c>
    </row>
    <row r="179" spans="2:65" s="12" customFormat="1" ht="11.25">
      <c r="B179" s="166"/>
      <c r="D179" s="163" t="s">
        <v>140</v>
      </c>
      <c r="E179" s="167" t="s">
        <v>1</v>
      </c>
      <c r="F179" s="168" t="s">
        <v>214</v>
      </c>
      <c r="H179" s="167" t="s">
        <v>1</v>
      </c>
      <c r="I179" s="169"/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140</v>
      </c>
      <c r="AU179" s="167" t="s">
        <v>143</v>
      </c>
      <c r="AV179" s="12" t="s">
        <v>84</v>
      </c>
      <c r="AW179" s="12" t="s">
        <v>31</v>
      </c>
      <c r="AX179" s="12" t="s">
        <v>76</v>
      </c>
      <c r="AY179" s="167" t="s">
        <v>123</v>
      </c>
    </row>
    <row r="180" spans="2:65" s="13" customFormat="1" ht="11.25">
      <c r="B180" s="173"/>
      <c r="D180" s="163" t="s">
        <v>140</v>
      </c>
      <c r="E180" s="174" t="s">
        <v>1</v>
      </c>
      <c r="F180" s="175" t="s">
        <v>215</v>
      </c>
      <c r="H180" s="176">
        <v>181.834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140</v>
      </c>
      <c r="AU180" s="174" t="s">
        <v>143</v>
      </c>
      <c r="AV180" s="13" t="s">
        <v>86</v>
      </c>
      <c r="AW180" s="13" t="s">
        <v>31</v>
      </c>
      <c r="AX180" s="13" t="s">
        <v>76</v>
      </c>
      <c r="AY180" s="174" t="s">
        <v>123</v>
      </c>
    </row>
    <row r="181" spans="2:65" s="14" customFormat="1" ht="11.25">
      <c r="B181" s="181"/>
      <c r="D181" s="163" t="s">
        <v>140</v>
      </c>
      <c r="E181" s="182" t="s">
        <v>1</v>
      </c>
      <c r="F181" s="183" t="s">
        <v>142</v>
      </c>
      <c r="H181" s="184">
        <v>181.834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140</v>
      </c>
      <c r="AU181" s="182" t="s">
        <v>143</v>
      </c>
      <c r="AV181" s="14" t="s">
        <v>131</v>
      </c>
      <c r="AW181" s="14" t="s">
        <v>31</v>
      </c>
      <c r="AX181" s="14" t="s">
        <v>84</v>
      </c>
      <c r="AY181" s="182" t="s">
        <v>123</v>
      </c>
    </row>
    <row r="182" spans="2:65" s="11" customFormat="1" ht="20.85" customHeight="1">
      <c r="B182" s="136"/>
      <c r="D182" s="137" t="s">
        <v>75</v>
      </c>
      <c r="E182" s="147" t="s">
        <v>216</v>
      </c>
      <c r="F182" s="147" t="s">
        <v>217</v>
      </c>
      <c r="I182" s="139"/>
      <c r="J182" s="148">
        <f>BK182</f>
        <v>0</v>
      </c>
      <c r="L182" s="136"/>
      <c r="M182" s="141"/>
      <c r="N182" s="142"/>
      <c r="O182" s="142"/>
      <c r="P182" s="143">
        <f>SUM(P183:P192)</f>
        <v>0</v>
      </c>
      <c r="Q182" s="142"/>
      <c r="R182" s="143">
        <f>SUM(R183:R192)</f>
        <v>2.9660339520000001</v>
      </c>
      <c r="S182" s="142"/>
      <c r="T182" s="144">
        <f>SUM(T183:T192)</f>
        <v>0</v>
      </c>
      <c r="AR182" s="137" t="s">
        <v>84</v>
      </c>
      <c r="AT182" s="145" t="s">
        <v>75</v>
      </c>
      <c r="AU182" s="145" t="s">
        <v>86</v>
      </c>
      <c r="AY182" s="137" t="s">
        <v>123</v>
      </c>
      <c r="BK182" s="146">
        <f>SUM(BK183:BK192)</f>
        <v>0</v>
      </c>
    </row>
    <row r="183" spans="2:65" s="1" customFormat="1" ht="24" customHeight="1">
      <c r="B183" s="149"/>
      <c r="C183" s="150" t="s">
        <v>8</v>
      </c>
      <c r="D183" s="150" t="s">
        <v>126</v>
      </c>
      <c r="E183" s="151" t="s">
        <v>218</v>
      </c>
      <c r="F183" s="152" t="s">
        <v>219</v>
      </c>
      <c r="G183" s="153" t="s">
        <v>137</v>
      </c>
      <c r="H183" s="154">
        <v>12.6</v>
      </c>
      <c r="I183" s="155"/>
      <c r="J183" s="156">
        <f>ROUND(I183*H183,2)</f>
        <v>0</v>
      </c>
      <c r="K183" s="152" t="s">
        <v>130</v>
      </c>
      <c r="L183" s="31"/>
      <c r="M183" s="157" t="s">
        <v>1</v>
      </c>
      <c r="N183" s="158" t="s">
        <v>41</v>
      </c>
      <c r="O183" s="54"/>
      <c r="P183" s="159">
        <f>O183*H183</f>
        <v>0</v>
      </c>
      <c r="Q183" s="159">
        <v>0.15539952000000001</v>
      </c>
      <c r="R183" s="159">
        <f>Q183*H183</f>
        <v>1.9580339520000001</v>
      </c>
      <c r="S183" s="159">
        <v>0</v>
      </c>
      <c r="T183" s="160">
        <f>S183*H183</f>
        <v>0</v>
      </c>
      <c r="AR183" s="161" t="s">
        <v>131</v>
      </c>
      <c r="AT183" s="161" t="s">
        <v>126</v>
      </c>
      <c r="AU183" s="161" t="s">
        <v>143</v>
      </c>
      <c r="AY183" s="16" t="s">
        <v>123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6" t="s">
        <v>84</v>
      </c>
      <c r="BK183" s="162">
        <f>ROUND(I183*H183,2)</f>
        <v>0</v>
      </c>
      <c r="BL183" s="16" t="s">
        <v>131</v>
      </c>
      <c r="BM183" s="161" t="s">
        <v>220</v>
      </c>
    </row>
    <row r="184" spans="2:65" s="1" customFormat="1" ht="29.25">
      <c r="B184" s="31"/>
      <c r="D184" s="163" t="s">
        <v>133</v>
      </c>
      <c r="F184" s="164" t="s">
        <v>221</v>
      </c>
      <c r="I184" s="90"/>
      <c r="L184" s="31"/>
      <c r="M184" s="165"/>
      <c r="N184" s="54"/>
      <c r="O184" s="54"/>
      <c r="P184" s="54"/>
      <c r="Q184" s="54"/>
      <c r="R184" s="54"/>
      <c r="S184" s="54"/>
      <c r="T184" s="55"/>
      <c r="AT184" s="16" t="s">
        <v>133</v>
      </c>
      <c r="AU184" s="16" t="s">
        <v>143</v>
      </c>
    </row>
    <row r="185" spans="2:65" s="12" customFormat="1" ht="11.25">
      <c r="B185" s="166"/>
      <c r="D185" s="163" t="s">
        <v>140</v>
      </c>
      <c r="E185" s="167" t="s">
        <v>1</v>
      </c>
      <c r="F185" s="168" t="s">
        <v>222</v>
      </c>
      <c r="H185" s="167" t="s">
        <v>1</v>
      </c>
      <c r="I185" s="169"/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140</v>
      </c>
      <c r="AU185" s="167" t="s">
        <v>143</v>
      </c>
      <c r="AV185" s="12" t="s">
        <v>84</v>
      </c>
      <c r="AW185" s="12" t="s">
        <v>31</v>
      </c>
      <c r="AX185" s="12" t="s">
        <v>76</v>
      </c>
      <c r="AY185" s="167" t="s">
        <v>123</v>
      </c>
    </row>
    <row r="186" spans="2:65" s="13" customFormat="1" ht="11.25">
      <c r="B186" s="173"/>
      <c r="D186" s="163" t="s">
        <v>140</v>
      </c>
      <c r="E186" s="174" t="s">
        <v>1</v>
      </c>
      <c r="F186" s="175" t="s">
        <v>223</v>
      </c>
      <c r="H186" s="176">
        <v>12.6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140</v>
      </c>
      <c r="AU186" s="174" t="s">
        <v>143</v>
      </c>
      <c r="AV186" s="13" t="s">
        <v>86</v>
      </c>
      <c r="AW186" s="13" t="s">
        <v>31</v>
      </c>
      <c r="AX186" s="13" t="s">
        <v>76</v>
      </c>
      <c r="AY186" s="174" t="s">
        <v>123</v>
      </c>
    </row>
    <row r="187" spans="2:65" s="14" customFormat="1" ht="11.25">
      <c r="B187" s="181"/>
      <c r="D187" s="163" t="s">
        <v>140</v>
      </c>
      <c r="E187" s="182" t="s">
        <v>1</v>
      </c>
      <c r="F187" s="183" t="s">
        <v>142</v>
      </c>
      <c r="H187" s="184">
        <v>12.6</v>
      </c>
      <c r="I187" s="185"/>
      <c r="L187" s="181"/>
      <c r="M187" s="186"/>
      <c r="N187" s="187"/>
      <c r="O187" s="187"/>
      <c r="P187" s="187"/>
      <c r="Q187" s="187"/>
      <c r="R187" s="187"/>
      <c r="S187" s="187"/>
      <c r="T187" s="188"/>
      <c r="AT187" s="182" t="s">
        <v>140</v>
      </c>
      <c r="AU187" s="182" t="s">
        <v>143</v>
      </c>
      <c r="AV187" s="14" t="s">
        <v>131</v>
      </c>
      <c r="AW187" s="14" t="s">
        <v>31</v>
      </c>
      <c r="AX187" s="14" t="s">
        <v>84</v>
      </c>
      <c r="AY187" s="182" t="s">
        <v>123</v>
      </c>
    </row>
    <row r="188" spans="2:65" s="1" customFormat="1" ht="16.5" customHeight="1">
      <c r="B188" s="149"/>
      <c r="C188" s="189" t="s">
        <v>224</v>
      </c>
      <c r="D188" s="189" t="s">
        <v>225</v>
      </c>
      <c r="E188" s="190" t="s">
        <v>226</v>
      </c>
      <c r="F188" s="191" t="s">
        <v>222</v>
      </c>
      <c r="G188" s="192" t="s">
        <v>137</v>
      </c>
      <c r="H188" s="193">
        <v>12.6</v>
      </c>
      <c r="I188" s="194"/>
      <c r="J188" s="195">
        <f>ROUND(I188*H188,2)</f>
        <v>0</v>
      </c>
      <c r="K188" s="191" t="s">
        <v>130</v>
      </c>
      <c r="L188" s="196"/>
      <c r="M188" s="197" t="s">
        <v>1</v>
      </c>
      <c r="N188" s="198" t="s">
        <v>41</v>
      </c>
      <c r="O188" s="54"/>
      <c r="P188" s="159">
        <f>O188*H188</f>
        <v>0</v>
      </c>
      <c r="Q188" s="159">
        <v>0.08</v>
      </c>
      <c r="R188" s="159">
        <f>Q188*H188</f>
        <v>1.008</v>
      </c>
      <c r="S188" s="159">
        <v>0</v>
      </c>
      <c r="T188" s="160">
        <f>S188*H188</f>
        <v>0</v>
      </c>
      <c r="AR188" s="161" t="s">
        <v>178</v>
      </c>
      <c r="AT188" s="161" t="s">
        <v>225</v>
      </c>
      <c r="AU188" s="161" t="s">
        <v>143</v>
      </c>
      <c r="AY188" s="16" t="s">
        <v>123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6" t="s">
        <v>84</v>
      </c>
      <c r="BK188" s="162">
        <f>ROUND(I188*H188,2)</f>
        <v>0</v>
      </c>
      <c r="BL188" s="16" t="s">
        <v>131</v>
      </c>
      <c r="BM188" s="161" t="s">
        <v>227</v>
      </c>
    </row>
    <row r="189" spans="2:65" s="1" customFormat="1" ht="11.25">
      <c r="B189" s="31"/>
      <c r="D189" s="163" t="s">
        <v>133</v>
      </c>
      <c r="F189" s="164" t="s">
        <v>222</v>
      </c>
      <c r="I189" s="90"/>
      <c r="L189" s="31"/>
      <c r="M189" s="165"/>
      <c r="N189" s="54"/>
      <c r="O189" s="54"/>
      <c r="P189" s="54"/>
      <c r="Q189" s="54"/>
      <c r="R189" s="54"/>
      <c r="S189" s="54"/>
      <c r="T189" s="55"/>
      <c r="AT189" s="16" t="s">
        <v>133</v>
      </c>
      <c r="AU189" s="16" t="s">
        <v>143</v>
      </c>
    </row>
    <row r="190" spans="2:65" s="12" customFormat="1" ht="11.25">
      <c r="B190" s="166"/>
      <c r="D190" s="163" t="s">
        <v>140</v>
      </c>
      <c r="E190" s="167" t="s">
        <v>1</v>
      </c>
      <c r="F190" s="168" t="s">
        <v>222</v>
      </c>
      <c r="H190" s="167" t="s">
        <v>1</v>
      </c>
      <c r="I190" s="169"/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140</v>
      </c>
      <c r="AU190" s="167" t="s">
        <v>143</v>
      </c>
      <c r="AV190" s="12" t="s">
        <v>84</v>
      </c>
      <c r="AW190" s="12" t="s">
        <v>31</v>
      </c>
      <c r="AX190" s="12" t="s">
        <v>76</v>
      </c>
      <c r="AY190" s="167" t="s">
        <v>123</v>
      </c>
    </row>
    <row r="191" spans="2:65" s="13" customFormat="1" ht="11.25">
      <c r="B191" s="173"/>
      <c r="D191" s="163" t="s">
        <v>140</v>
      </c>
      <c r="E191" s="174" t="s">
        <v>1</v>
      </c>
      <c r="F191" s="175" t="s">
        <v>223</v>
      </c>
      <c r="H191" s="176">
        <v>12.6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140</v>
      </c>
      <c r="AU191" s="174" t="s">
        <v>143</v>
      </c>
      <c r="AV191" s="13" t="s">
        <v>86</v>
      </c>
      <c r="AW191" s="13" t="s">
        <v>31</v>
      </c>
      <c r="AX191" s="13" t="s">
        <v>76</v>
      </c>
      <c r="AY191" s="174" t="s">
        <v>123</v>
      </c>
    </row>
    <row r="192" spans="2:65" s="14" customFormat="1" ht="11.25">
      <c r="B192" s="181"/>
      <c r="D192" s="163" t="s">
        <v>140</v>
      </c>
      <c r="E192" s="182" t="s">
        <v>1</v>
      </c>
      <c r="F192" s="183" t="s">
        <v>142</v>
      </c>
      <c r="H192" s="184">
        <v>12.6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140</v>
      </c>
      <c r="AU192" s="182" t="s">
        <v>143</v>
      </c>
      <c r="AV192" s="14" t="s">
        <v>131</v>
      </c>
      <c r="AW192" s="14" t="s">
        <v>31</v>
      </c>
      <c r="AX192" s="14" t="s">
        <v>84</v>
      </c>
      <c r="AY192" s="182" t="s">
        <v>123</v>
      </c>
    </row>
    <row r="193" spans="2:65" s="11" customFormat="1" ht="20.85" customHeight="1">
      <c r="B193" s="136"/>
      <c r="D193" s="137" t="s">
        <v>75</v>
      </c>
      <c r="E193" s="147" t="s">
        <v>228</v>
      </c>
      <c r="F193" s="147" t="s">
        <v>229</v>
      </c>
      <c r="I193" s="139"/>
      <c r="J193" s="148">
        <f>BK193</f>
        <v>0</v>
      </c>
      <c r="L193" s="136"/>
      <c r="M193" s="141"/>
      <c r="N193" s="142"/>
      <c r="O193" s="142"/>
      <c r="P193" s="143">
        <f>SUM(P194:P205)</f>
        <v>0</v>
      </c>
      <c r="Q193" s="142"/>
      <c r="R193" s="143">
        <f>SUM(R194:R205)</f>
        <v>7.5661812499999995E-2</v>
      </c>
      <c r="S193" s="142"/>
      <c r="T193" s="144">
        <f>SUM(T194:T205)</f>
        <v>17.36946</v>
      </c>
      <c r="AR193" s="137" t="s">
        <v>84</v>
      </c>
      <c r="AT193" s="145" t="s">
        <v>75</v>
      </c>
      <c r="AU193" s="145" t="s">
        <v>86</v>
      </c>
      <c r="AY193" s="137" t="s">
        <v>123</v>
      </c>
      <c r="BK193" s="146">
        <f>SUM(BK194:BK205)</f>
        <v>0</v>
      </c>
    </row>
    <row r="194" spans="2:65" s="1" customFormat="1" ht="24" customHeight="1">
      <c r="B194" s="149"/>
      <c r="C194" s="150" t="s">
        <v>230</v>
      </c>
      <c r="D194" s="150" t="s">
        <v>126</v>
      </c>
      <c r="E194" s="151" t="s">
        <v>231</v>
      </c>
      <c r="F194" s="152" t="s">
        <v>232</v>
      </c>
      <c r="G194" s="153" t="s">
        <v>137</v>
      </c>
      <c r="H194" s="154">
        <v>230.15</v>
      </c>
      <c r="I194" s="155"/>
      <c r="J194" s="156">
        <f>ROUND(I194*H194,2)</f>
        <v>0</v>
      </c>
      <c r="K194" s="152" t="s">
        <v>130</v>
      </c>
      <c r="L194" s="31"/>
      <c r="M194" s="157" t="s">
        <v>1</v>
      </c>
      <c r="N194" s="158" t="s">
        <v>41</v>
      </c>
      <c r="O194" s="54"/>
      <c r="P194" s="159">
        <f>O194*H194</f>
        <v>0</v>
      </c>
      <c r="Q194" s="159">
        <v>3.2499999999999999E-4</v>
      </c>
      <c r="R194" s="159">
        <f>Q194*H194</f>
        <v>7.4798749999999997E-2</v>
      </c>
      <c r="S194" s="159">
        <v>0</v>
      </c>
      <c r="T194" s="160">
        <f>S194*H194</f>
        <v>0</v>
      </c>
      <c r="AR194" s="161" t="s">
        <v>131</v>
      </c>
      <c r="AT194" s="161" t="s">
        <v>126</v>
      </c>
      <c r="AU194" s="161" t="s">
        <v>143</v>
      </c>
      <c r="AY194" s="16" t="s">
        <v>123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6" t="s">
        <v>84</v>
      </c>
      <c r="BK194" s="162">
        <f>ROUND(I194*H194,2)</f>
        <v>0</v>
      </c>
      <c r="BL194" s="16" t="s">
        <v>131</v>
      </c>
      <c r="BM194" s="161" t="s">
        <v>233</v>
      </c>
    </row>
    <row r="195" spans="2:65" s="1" customFormat="1" ht="19.5">
      <c r="B195" s="31"/>
      <c r="D195" s="163" t="s">
        <v>133</v>
      </c>
      <c r="F195" s="164" t="s">
        <v>234</v>
      </c>
      <c r="I195" s="90"/>
      <c r="L195" s="31"/>
      <c r="M195" s="165"/>
      <c r="N195" s="54"/>
      <c r="O195" s="54"/>
      <c r="P195" s="54"/>
      <c r="Q195" s="54"/>
      <c r="R195" s="54"/>
      <c r="S195" s="54"/>
      <c r="T195" s="55"/>
      <c r="AT195" s="16" t="s">
        <v>133</v>
      </c>
      <c r="AU195" s="16" t="s">
        <v>143</v>
      </c>
    </row>
    <row r="196" spans="2:65" s="12" customFormat="1" ht="11.25">
      <c r="B196" s="166"/>
      <c r="D196" s="163" t="s">
        <v>140</v>
      </c>
      <c r="E196" s="167" t="s">
        <v>1</v>
      </c>
      <c r="F196" s="168" t="s">
        <v>235</v>
      </c>
      <c r="H196" s="167" t="s">
        <v>1</v>
      </c>
      <c r="I196" s="169"/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140</v>
      </c>
      <c r="AU196" s="167" t="s">
        <v>143</v>
      </c>
      <c r="AV196" s="12" t="s">
        <v>84</v>
      </c>
      <c r="AW196" s="12" t="s">
        <v>31</v>
      </c>
      <c r="AX196" s="12" t="s">
        <v>76</v>
      </c>
      <c r="AY196" s="167" t="s">
        <v>123</v>
      </c>
    </row>
    <row r="197" spans="2:65" s="13" customFormat="1" ht="11.25">
      <c r="B197" s="173"/>
      <c r="D197" s="163" t="s">
        <v>140</v>
      </c>
      <c r="E197" s="174" t="s">
        <v>1</v>
      </c>
      <c r="F197" s="175" t="s">
        <v>236</v>
      </c>
      <c r="H197" s="176">
        <v>230.15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140</v>
      </c>
      <c r="AU197" s="174" t="s">
        <v>143</v>
      </c>
      <c r="AV197" s="13" t="s">
        <v>86</v>
      </c>
      <c r="AW197" s="13" t="s">
        <v>31</v>
      </c>
      <c r="AX197" s="13" t="s">
        <v>76</v>
      </c>
      <c r="AY197" s="174" t="s">
        <v>123</v>
      </c>
    </row>
    <row r="198" spans="2:65" s="14" customFormat="1" ht="11.25">
      <c r="B198" s="181"/>
      <c r="D198" s="163" t="s">
        <v>140</v>
      </c>
      <c r="E198" s="182" t="s">
        <v>1</v>
      </c>
      <c r="F198" s="183" t="s">
        <v>142</v>
      </c>
      <c r="H198" s="184">
        <v>230.15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140</v>
      </c>
      <c r="AU198" s="182" t="s">
        <v>143</v>
      </c>
      <c r="AV198" s="14" t="s">
        <v>131</v>
      </c>
      <c r="AW198" s="14" t="s">
        <v>31</v>
      </c>
      <c r="AX198" s="14" t="s">
        <v>84</v>
      </c>
      <c r="AY198" s="182" t="s">
        <v>123</v>
      </c>
    </row>
    <row r="199" spans="2:65" s="1" customFormat="1" ht="16.5" customHeight="1">
      <c r="B199" s="149"/>
      <c r="C199" s="150" t="s">
        <v>237</v>
      </c>
      <c r="D199" s="150" t="s">
        <v>126</v>
      </c>
      <c r="E199" s="151" t="s">
        <v>238</v>
      </c>
      <c r="F199" s="152" t="s">
        <v>239</v>
      </c>
      <c r="G199" s="153" t="s">
        <v>137</v>
      </c>
      <c r="H199" s="154">
        <v>230.15</v>
      </c>
      <c r="I199" s="155"/>
      <c r="J199" s="156">
        <f>ROUND(I199*H199,2)</f>
        <v>0</v>
      </c>
      <c r="K199" s="152" t="s">
        <v>130</v>
      </c>
      <c r="L199" s="31"/>
      <c r="M199" s="157" t="s">
        <v>1</v>
      </c>
      <c r="N199" s="158" t="s">
        <v>41</v>
      </c>
      <c r="O199" s="54"/>
      <c r="P199" s="159">
        <f>O199*H199</f>
        <v>0</v>
      </c>
      <c r="Q199" s="159">
        <v>3.7500000000000001E-6</v>
      </c>
      <c r="R199" s="159">
        <f>Q199*H199</f>
        <v>8.6306250000000001E-4</v>
      </c>
      <c r="S199" s="159">
        <v>0</v>
      </c>
      <c r="T199" s="160">
        <f>S199*H199</f>
        <v>0</v>
      </c>
      <c r="AR199" s="161" t="s">
        <v>131</v>
      </c>
      <c r="AT199" s="161" t="s">
        <v>126</v>
      </c>
      <c r="AU199" s="161" t="s">
        <v>143</v>
      </c>
      <c r="AY199" s="16" t="s">
        <v>123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6" t="s">
        <v>84</v>
      </c>
      <c r="BK199" s="162">
        <f>ROUND(I199*H199,2)</f>
        <v>0</v>
      </c>
      <c r="BL199" s="16" t="s">
        <v>131</v>
      </c>
      <c r="BM199" s="161" t="s">
        <v>240</v>
      </c>
    </row>
    <row r="200" spans="2:65" s="1" customFormat="1" ht="19.5">
      <c r="B200" s="31"/>
      <c r="D200" s="163" t="s">
        <v>133</v>
      </c>
      <c r="F200" s="164" t="s">
        <v>241</v>
      </c>
      <c r="I200" s="90"/>
      <c r="L200" s="31"/>
      <c r="M200" s="165"/>
      <c r="N200" s="54"/>
      <c r="O200" s="54"/>
      <c r="P200" s="54"/>
      <c r="Q200" s="54"/>
      <c r="R200" s="54"/>
      <c r="S200" s="54"/>
      <c r="T200" s="55"/>
      <c r="AT200" s="16" t="s">
        <v>133</v>
      </c>
      <c r="AU200" s="16" t="s">
        <v>143</v>
      </c>
    </row>
    <row r="201" spans="2:65" s="12" customFormat="1" ht="11.25">
      <c r="B201" s="166"/>
      <c r="D201" s="163" t="s">
        <v>140</v>
      </c>
      <c r="E201" s="167" t="s">
        <v>1</v>
      </c>
      <c r="F201" s="168" t="s">
        <v>242</v>
      </c>
      <c r="H201" s="167" t="s">
        <v>1</v>
      </c>
      <c r="I201" s="169"/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140</v>
      </c>
      <c r="AU201" s="167" t="s">
        <v>143</v>
      </c>
      <c r="AV201" s="12" t="s">
        <v>84</v>
      </c>
      <c r="AW201" s="12" t="s">
        <v>31</v>
      </c>
      <c r="AX201" s="12" t="s">
        <v>76</v>
      </c>
      <c r="AY201" s="167" t="s">
        <v>123</v>
      </c>
    </row>
    <row r="202" spans="2:65" s="13" customFormat="1" ht="11.25">
      <c r="B202" s="173"/>
      <c r="D202" s="163" t="s">
        <v>140</v>
      </c>
      <c r="E202" s="174" t="s">
        <v>1</v>
      </c>
      <c r="F202" s="175" t="s">
        <v>236</v>
      </c>
      <c r="H202" s="176">
        <v>230.15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140</v>
      </c>
      <c r="AU202" s="174" t="s">
        <v>143</v>
      </c>
      <c r="AV202" s="13" t="s">
        <v>86</v>
      </c>
      <c r="AW202" s="13" t="s">
        <v>31</v>
      </c>
      <c r="AX202" s="13" t="s">
        <v>76</v>
      </c>
      <c r="AY202" s="174" t="s">
        <v>123</v>
      </c>
    </row>
    <row r="203" spans="2:65" s="14" customFormat="1" ht="11.25">
      <c r="B203" s="181"/>
      <c r="D203" s="163" t="s">
        <v>140</v>
      </c>
      <c r="E203" s="182" t="s">
        <v>1</v>
      </c>
      <c r="F203" s="183" t="s">
        <v>142</v>
      </c>
      <c r="H203" s="184">
        <v>230.15</v>
      </c>
      <c r="I203" s="185"/>
      <c r="L203" s="181"/>
      <c r="M203" s="186"/>
      <c r="N203" s="187"/>
      <c r="O203" s="187"/>
      <c r="P203" s="187"/>
      <c r="Q203" s="187"/>
      <c r="R203" s="187"/>
      <c r="S203" s="187"/>
      <c r="T203" s="188"/>
      <c r="AT203" s="182" t="s">
        <v>140</v>
      </c>
      <c r="AU203" s="182" t="s">
        <v>143</v>
      </c>
      <c r="AV203" s="14" t="s">
        <v>131</v>
      </c>
      <c r="AW203" s="14" t="s">
        <v>31</v>
      </c>
      <c r="AX203" s="14" t="s">
        <v>84</v>
      </c>
      <c r="AY203" s="182" t="s">
        <v>123</v>
      </c>
    </row>
    <row r="204" spans="2:65" s="1" customFormat="1" ht="24" customHeight="1">
      <c r="B204" s="149"/>
      <c r="C204" s="150" t="s">
        <v>243</v>
      </c>
      <c r="D204" s="150" t="s">
        <v>126</v>
      </c>
      <c r="E204" s="151" t="s">
        <v>244</v>
      </c>
      <c r="F204" s="152" t="s">
        <v>245</v>
      </c>
      <c r="G204" s="153" t="s">
        <v>129</v>
      </c>
      <c r="H204" s="154">
        <v>868.47299999999996</v>
      </c>
      <c r="I204" s="155"/>
      <c r="J204" s="156">
        <f>ROUND(I204*H204,2)</f>
        <v>0</v>
      </c>
      <c r="K204" s="152" t="s">
        <v>130</v>
      </c>
      <c r="L204" s="31"/>
      <c r="M204" s="157" t="s">
        <v>1</v>
      </c>
      <c r="N204" s="158" t="s">
        <v>41</v>
      </c>
      <c r="O204" s="54"/>
      <c r="P204" s="159">
        <f>O204*H204</f>
        <v>0</v>
      </c>
      <c r="Q204" s="159">
        <v>0</v>
      </c>
      <c r="R204" s="159">
        <f>Q204*H204</f>
        <v>0</v>
      </c>
      <c r="S204" s="159">
        <v>0.02</v>
      </c>
      <c r="T204" s="160">
        <f>S204*H204</f>
        <v>17.36946</v>
      </c>
      <c r="AR204" s="161" t="s">
        <v>131</v>
      </c>
      <c r="AT204" s="161" t="s">
        <v>126</v>
      </c>
      <c r="AU204" s="161" t="s">
        <v>143</v>
      </c>
      <c r="AY204" s="16" t="s">
        <v>123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6" t="s">
        <v>84</v>
      </c>
      <c r="BK204" s="162">
        <f>ROUND(I204*H204,2)</f>
        <v>0</v>
      </c>
      <c r="BL204" s="16" t="s">
        <v>131</v>
      </c>
      <c r="BM204" s="161" t="s">
        <v>246</v>
      </c>
    </row>
    <row r="205" spans="2:65" s="1" customFormat="1" ht="39">
      <c r="B205" s="31"/>
      <c r="D205" s="163" t="s">
        <v>133</v>
      </c>
      <c r="F205" s="164" t="s">
        <v>247</v>
      </c>
      <c r="I205" s="90"/>
      <c r="L205" s="31"/>
      <c r="M205" s="165"/>
      <c r="N205" s="54"/>
      <c r="O205" s="54"/>
      <c r="P205" s="54"/>
      <c r="Q205" s="54"/>
      <c r="R205" s="54"/>
      <c r="S205" s="54"/>
      <c r="T205" s="55"/>
      <c r="AT205" s="16" t="s">
        <v>133</v>
      </c>
      <c r="AU205" s="16" t="s">
        <v>143</v>
      </c>
    </row>
    <row r="206" spans="2:65" s="11" customFormat="1" ht="22.9" customHeight="1">
      <c r="B206" s="136"/>
      <c r="D206" s="137" t="s">
        <v>75</v>
      </c>
      <c r="E206" s="147" t="s">
        <v>248</v>
      </c>
      <c r="F206" s="147" t="s">
        <v>249</v>
      </c>
      <c r="I206" s="139"/>
      <c r="J206" s="148">
        <f>BK206</f>
        <v>0</v>
      </c>
      <c r="L206" s="136"/>
      <c r="M206" s="141"/>
      <c r="N206" s="142"/>
      <c r="O206" s="142"/>
      <c r="P206" s="143">
        <f>SUM(P207:P230)</f>
        <v>0</v>
      </c>
      <c r="Q206" s="142"/>
      <c r="R206" s="143">
        <f>SUM(R207:R230)</f>
        <v>0</v>
      </c>
      <c r="S206" s="142"/>
      <c r="T206" s="144">
        <f>SUM(T207:T230)</f>
        <v>0</v>
      </c>
      <c r="AR206" s="137" t="s">
        <v>84</v>
      </c>
      <c r="AT206" s="145" t="s">
        <v>75</v>
      </c>
      <c r="AU206" s="145" t="s">
        <v>84</v>
      </c>
      <c r="AY206" s="137" t="s">
        <v>123</v>
      </c>
      <c r="BK206" s="146">
        <f>SUM(BK207:BK230)</f>
        <v>0</v>
      </c>
    </row>
    <row r="207" spans="2:65" s="1" customFormat="1" ht="24" customHeight="1">
      <c r="B207" s="149"/>
      <c r="C207" s="150" t="s">
        <v>250</v>
      </c>
      <c r="D207" s="150" t="s">
        <v>126</v>
      </c>
      <c r="E207" s="151" t="s">
        <v>251</v>
      </c>
      <c r="F207" s="152" t="s">
        <v>252</v>
      </c>
      <c r="G207" s="153" t="s">
        <v>146</v>
      </c>
      <c r="H207" s="154">
        <v>2.9660000000000002</v>
      </c>
      <c r="I207" s="155"/>
      <c r="J207" s="156">
        <f>ROUND(I207*H207,2)</f>
        <v>0</v>
      </c>
      <c r="K207" s="152" t="s">
        <v>130</v>
      </c>
      <c r="L207" s="31"/>
      <c r="M207" s="157" t="s">
        <v>1</v>
      </c>
      <c r="N207" s="158" t="s">
        <v>41</v>
      </c>
      <c r="O207" s="54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AR207" s="161" t="s">
        <v>131</v>
      </c>
      <c r="AT207" s="161" t="s">
        <v>126</v>
      </c>
      <c r="AU207" s="161" t="s">
        <v>86</v>
      </c>
      <c r="AY207" s="16" t="s">
        <v>123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6" t="s">
        <v>84</v>
      </c>
      <c r="BK207" s="162">
        <f>ROUND(I207*H207,2)</f>
        <v>0</v>
      </c>
      <c r="BL207" s="16" t="s">
        <v>131</v>
      </c>
      <c r="BM207" s="161" t="s">
        <v>253</v>
      </c>
    </row>
    <row r="208" spans="2:65" s="1" customFormat="1" ht="19.5">
      <c r="B208" s="31"/>
      <c r="D208" s="163" t="s">
        <v>133</v>
      </c>
      <c r="F208" s="164" t="s">
        <v>254</v>
      </c>
      <c r="I208" s="90"/>
      <c r="L208" s="31"/>
      <c r="M208" s="165"/>
      <c r="N208" s="54"/>
      <c r="O208" s="54"/>
      <c r="P208" s="54"/>
      <c r="Q208" s="54"/>
      <c r="R208" s="54"/>
      <c r="S208" s="54"/>
      <c r="T208" s="55"/>
      <c r="AT208" s="16" t="s">
        <v>133</v>
      </c>
      <c r="AU208" s="16" t="s">
        <v>86</v>
      </c>
    </row>
    <row r="209" spans="2:65" s="12" customFormat="1" ht="11.25">
      <c r="B209" s="166"/>
      <c r="D209" s="163" t="s">
        <v>140</v>
      </c>
      <c r="E209" s="167" t="s">
        <v>1</v>
      </c>
      <c r="F209" s="168" t="s">
        <v>255</v>
      </c>
      <c r="H209" s="167" t="s">
        <v>1</v>
      </c>
      <c r="I209" s="169"/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140</v>
      </c>
      <c r="AU209" s="167" t="s">
        <v>86</v>
      </c>
      <c r="AV209" s="12" t="s">
        <v>84</v>
      </c>
      <c r="AW209" s="12" t="s">
        <v>31</v>
      </c>
      <c r="AX209" s="12" t="s">
        <v>76</v>
      </c>
      <c r="AY209" s="167" t="s">
        <v>123</v>
      </c>
    </row>
    <row r="210" spans="2:65" s="13" customFormat="1" ht="11.25">
      <c r="B210" s="173"/>
      <c r="D210" s="163" t="s">
        <v>140</v>
      </c>
      <c r="E210" s="174" t="s">
        <v>1</v>
      </c>
      <c r="F210" s="175" t="s">
        <v>256</v>
      </c>
      <c r="H210" s="176">
        <v>2.9660000000000002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140</v>
      </c>
      <c r="AU210" s="174" t="s">
        <v>86</v>
      </c>
      <c r="AV210" s="13" t="s">
        <v>86</v>
      </c>
      <c r="AW210" s="13" t="s">
        <v>31</v>
      </c>
      <c r="AX210" s="13" t="s">
        <v>76</v>
      </c>
      <c r="AY210" s="174" t="s">
        <v>123</v>
      </c>
    </row>
    <row r="211" spans="2:65" s="14" customFormat="1" ht="11.25">
      <c r="B211" s="181"/>
      <c r="D211" s="163" t="s">
        <v>140</v>
      </c>
      <c r="E211" s="182" t="s">
        <v>1</v>
      </c>
      <c r="F211" s="183" t="s">
        <v>142</v>
      </c>
      <c r="H211" s="184">
        <v>2.9660000000000002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140</v>
      </c>
      <c r="AU211" s="182" t="s">
        <v>86</v>
      </c>
      <c r="AV211" s="14" t="s">
        <v>131</v>
      </c>
      <c r="AW211" s="14" t="s">
        <v>31</v>
      </c>
      <c r="AX211" s="14" t="s">
        <v>84</v>
      </c>
      <c r="AY211" s="182" t="s">
        <v>123</v>
      </c>
    </row>
    <row r="212" spans="2:65" s="1" customFormat="1" ht="24" customHeight="1">
      <c r="B212" s="149"/>
      <c r="C212" s="150" t="s">
        <v>7</v>
      </c>
      <c r="D212" s="150" t="s">
        <v>126</v>
      </c>
      <c r="E212" s="151" t="s">
        <v>257</v>
      </c>
      <c r="F212" s="152" t="s">
        <v>258</v>
      </c>
      <c r="G212" s="153" t="s">
        <v>146</v>
      </c>
      <c r="H212" s="154">
        <v>11.864000000000001</v>
      </c>
      <c r="I212" s="155"/>
      <c r="J212" s="156">
        <f>ROUND(I212*H212,2)</f>
        <v>0</v>
      </c>
      <c r="K212" s="152" t="s">
        <v>130</v>
      </c>
      <c r="L212" s="31"/>
      <c r="M212" s="157" t="s">
        <v>1</v>
      </c>
      <c r="N212" s="158" t="s">
        <v>41</v>
      </c>
      <c r="O212" s="54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AR212" s="161" t="s">
        <v>131</v>
      </c>
      <c r="AT212" s="161" t="s">
        <v>126</v>
      </c>
      <c r="AU212" s="161" t="s">
        <v>86</v>
      </c>
      <c r="AY212" s="16" t="s">
        <v>123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6" t="s">
        <v>84</v>
      </c>
      <c r="BK212" s="162">
        <f>ROUND(I212*H212,2)</f>
        <v>0</v>
      </c>
      <c r="BL212" s="16" t="s">
        <v>131</v>
      </c>
      <c r="BM212" s="161" t="s">
        <v>259</v>
      </c>
    </row>
    <row r="213" spans="2:65" s="1" customFormat="1" ht="29.25">
      <c r="B213" s="31"/>
      <c r="D213" s="163" t="s">
        <v>133</v>
      </c>
      <c r="F213" s="164" t="s">
        <v>260</v>
      </c>
      <c r="I213" s="90"/>
      <c r="L213" s="31"/>
      <c r="M213" s="165"/>
      <c r="N213" s="54"/>
      <c r="O213" s="54"/>
      <c r="P213" s="54"/>
      <c r="Q213" s="54"/>
      <c r="R213" s="54"/>
      <c r="S213" s="54"/>
      <c r="T213" s="55"/>
      <c r="AT213" s="16" t="s">
        <v>133</v>
      </c>
      <c r="AU213" s="16" t="s">
        <v>86</v>
      </c>
    </row>
    <row r="214" spans="2:65" s="12" customFormat="1" ht="11.25">
      <c r="B214" s="166"/>
      <c r="D214" s="163" t="s">
        <v>140</v>
      </c>
      <c r="E214" s="167" t="s">
        <v>1</v>
      </c>
      <c r="F214" s="168" t="s">
        <v>255</v>
      </c>
      <c r="H214" s="167" t="s">
        <v>1</v>
      </c>
      <c r="I214" s="169"/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140</v>
      </c>
      <c r="AU214" s="167" t="s">
        <v>86</v>
      </c>
      <c r="AV214" s="12" t="s">
        <v>84</v>
      </c>
      <c r="AW214" s="12" t="s">
        <v>31</v>
      </c>
      <c r="AX214" s="12" t="s">
        <v>76</v>
      </c>
      <c r="AY214" s="167" t="s">
        <v>123</v>
      </c>
    </row>
    <row r="215" spans="2:65" s="13" customFormat="1" ht="11.25">
      <c r="B215" s="173"/>
      <c r="D215" s="163" t="s">
        <v>140</v>
      </c>
      <c r="E215" s="174" t="s">
        <v>1</v>
      </c>
      <c r="F215" s="175" t="s">
        <v>261</v>
      </c>
      <c r="H215" s="176">
        <v>11.864000000000001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140</v>
      </c>
      <c r="AU215" s="174" t="s">
        <v>86</v>
      </c>
      <c r="AV215" s="13" t="s">
        <v>86</v>
      </c>
      <c r="AW215" s="13" t="s">
        <v>31</v>
      </c>
      <c r="AX215" s="13" t="s">
        <v>76</v>
      </c>
      <c r="AY215" s="174" t="s">
        <v>123</v>
      </c>
    </row>
    <row r="216" spans="2:65" s="14" customFormat="1" ht="11.25">
      <c r="B216" s="181"/>
      <c r="D216" s="163" t="s">
        <v>140</v>
      </c>
      <c r="E216" s="182" t="s">
        <v>1</v>
      </c>
      <c r="F216" s="183" t="s">
        <v>142</v>
      </c>
      <c r="H216" s="184">
        <v>11.864000000000001</v>
      </c>
      <c r="I216" s="185"/>
      <c r="L216" s="181"/>
      <c r="M216" s="186"/>
      <c r="N216" s="187"/>
      <c r="O216" s="187"/>
      <c r="P216" s="187"/>
      <c r="Q216" s="187"/>
      <c r="R216" s="187"/>
      <c r="S216" s="187"/>
      <c r="T216" s="188"/>
      <c r="AT216" s="182" t="s">
        <v>140</v>
      </c>
      <c r="AU216" s="182" t="s">
        <v>86</v>
      </c>
      <c r="AV216" s="14" t="s">
        <v>131</v>
      </c>
      <c r="AW216" s="14" t="s">
        <v>31</v>
      </c>
      <c r="AX216" s="14" t="s">
        <v>84</v>
      </c>
      <c r="AY216" s="182" t="s">
        <v>123</v>
      </c>
    </row>
    <row r="217" spans="2:65" s="1" customFormat="1" ht="24" customHeight="1">
      <c r="B217" s="149"/>
      <c r="C217" s="150" t="s">
        <v>262</v>
      </c>
      <c r="D217" s="150" t="s">
        <v>126</v>
      </c>
      <c r="E217" s="151" t="s">
        <v>263</v>
      </c>
      <c r="F217" s="152" t="s">
        <v>264</v>
      </c>
      <c r="G217" s="153" t="s">
        <v>146</v>
      </c>
      <c r="H217" s="154">
        <v>241.91900000000001</v>
      </c>
      <c r="I217" s="155"/>
      <c r="J217" s="156">
        <f>ROUND(I217*H217,2)</f>
        <v>0</v>
      </c>
      <c r="K217" s="152" t="s">
        <v>130</v>
      </c>
      <c r="L217" s="31"/>
      <c r="M217" s="157" t="s">
        <v>1</v>
      </c>
      <c r="N217" s="158" t="s">
        <v>41</v>
      </c>
      <c r="O217" s="54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AR217" s="161" t="s">
        <v>131</v>
      </c>
      <c r="AT217" s="161" t="s">
        <v>126</v>
      </c>
      <c r="AU217" s="161" t="s">
        <v>86</v>
      </c>
      <c r="AY217" s="16" t="s">
        <v>123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6" t="s">
        <v>84</v>
      </c>
      <c r="BK217" s="162">
        <f>ROUND(I217*H217,2)</f>
        <v>0</v>
      </c>
      <c r="BL217" s="16" t="s">
        <v>131</v>
      </c>
      <c r="BM217" s="161" t="s">
        <v>265</v>
      </c>
    </row>
    <row r="218" spans="2:65" s="1" customFormat="1" ht="29.25">
      <c r="B218" s="31"/>
      <c r="D218" s="163" t="s">
        <v>133</v>
      </c>
      <c r="F218" s="164" t="s">
        <v>266</v>
      </c>
      <c r="I218" s="90"/>
      <c r="L218" s="31"/>
      <c r="M218" s="165"/>
      <c r="N218" s="54"/>
      <c r="O218" s="54"/>
      <c r="P218" s="54"/>
      <c r="Q218" s="54"/>
      <c r="R218" s="54"/>
      <c r="S218" s="54"/>
      <c r="T218" s="55"/>
      <c r="AT218" s="16" t="s">
        <v>133</v>
      </c>
      <c r="AU218" s="16" t="s">
        <v>86</v>
      </c>
    </row>
    <row r="219" spans="2:65" s="12" customFormat="1" ht="11.25">
      <c r="B219" s="166"/>
      <c r="D219" s="163" t="s">
        <v>140</v>
      </c>
      <c r="E219" s="167" t="s">
        <v>1</v>
      </c>
      <c r="F219" s="168" t="s">
        <v>267</v>
      </c>
      <c r="H219" s="167" t="s">
        <v>1</v>
      </c>
      <c r="I219" s="169"/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140</v>
      </c>
      <c r="AU219" s="167" t="s">
        <v>86</v>
      </c>
      <c r="AV219" s="12" t="s">
        <v>84</v>
      </c>
      <c r="AW219" s="12" t="s">
        <v>31</v>
      </c>
      <c r="AX219" s="12" t="s">
        <v>76</v>
      </c>
      <c r="AY219" s="167" t="s">
        <v>123</v>
      </c>
    </row>
    <row r="220" spans="2:65" s="13" customFormat="1" ht="11.25">
      <c r="B220" s="173"/>
      <c r="D220" s="163" t="s">
        <v>140</v>
      </c>
      <c r="E220" s="174" t="s">
        <v>1</v>
      </c>
      <c r="F220" s="175" t="s">
        <v>268</v>
      </c>
      <c r="H220" s="176">
        <v>222.80799999999999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140</v>
      </c>
      <c r="AU220" s="174" t="s">
        <v>86</v>
      </c>
      <c r="AV220" s="13" t="s">
        <v>86</v>
      </c>
      <c r="AW220" s="13" t="s">
        <v>31</v>
      </c>
      <c r="AX220" s="13" t="s">
        <v>76</v>
      </c>
      <c r="AY220" s="174" t="s">
        <v>123</v>
      </c>
    </row>
    <row r="221" spans="2:65" s="12" customFormat="1" ht="11.25">
      <c r="B221" s="166"/>
      <c r="D221" s="163" t="s">
        <v>140</v>
      </c>
      <c r="E221" s="167" t="s">
        <v>1</v>
      </c>
      <c r="F221" s="168" t="s">
        <v>269</v>
      </c>
      <c r="H221" s="167" t="s">
        <v>1</v>
      </c>
      <c r="I221" s="169"/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140</v>
      </c>
      <c r="AU221" s="167" t="s">
        <v>86</v>
      </c>
      <c r="AV221" s="12" t="s">
        <v>84</v>
      </c>
      <c r="AW221" s="12" t="s">
        <v>31</v>
      </c>
      <c r="AX221" s="12" t="s">
        <v>76</v>
      </c>
      <c r="AY221" s="167" t="s">
        <v>123</v>
      </c>
    </row>
    <row r="222" spans="2:65" s="13" customFormat="1" ht="11.25">
      <c r="B222" s="173"/>
      <c r="D222" s="163" t="s">
        <v>140</v>
      </c>
      <c r="E222" s="174" t="s">
        <v>1</v>
      </c>
      <c r="F222" s="175" t="s">
        <v>270</v>
      </c>
      <c r="H222" s="176">
        <v>19.111000000000001</v>
      </c>
      <c r="I222" s="177"/>
      <c r="L222" s="173"/>
      <c r="M222" s="178"/>
      <c r="N222" s="179"/>
      <c r="O222" s="179"/>
      <c r="P222" s="179"/>
      <c r="Q222" s="179"/>
      <c r="R222" s="179"/>
      <c r="S222" s="179"/>
      <c r="T222" s="180"/>
      <c r="AT222" s="174" t="s">
        <v>140</v>
      </c>
      <c r="AU222" s="174" t="s">
        <v>86</v>
      </c>
      <c r="AV222" s="13" t="s">
        <v>86</v>
      </c>
      <c r="AW222" s="13" t="s">
        <v>31</v>
      </c>
      <c r="AX222" s="13" t="s">
        <v>76</v>
      </c>
      <c r="AY222" s="174" t="s">
        <v>123</v>
      </c>
    </row>
    <row r="223" spans="2:65" s="14" customFormat="1" ht="11.25">
      <c r="B223" s="181"/>
      <c r="D223" s="163" t="s">
        <v>140</v>
      </c>
      <c r="E223" s="182" t="s">
        <v>1</v>
      </c>
      <c r="F223" s="183" t="s">
        <v>142</v>
      </c>
      <c r="H223" s="184">
        <v>241.91899999999998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140</v>
      </c>
      <c r="AU223" s="182" t="s">
        <v>86</v>
      </c>
      <c r="AV223" s="14" t="s">
        <v>131</v>
      </c>
      <c r="AW223" s="14" t="s">
        <v>31</v>
      </c>
      <c r="AX223" s="14" t="s">
        <v>84</v>
      </c>
      <c r="AY223" s="182" t="s">
        <v>123</v>
      </c>
    </row>
    <row r="224" spans="2:65" s="1" customFormat="1" ht="24" customHeight="1">
      <c r="B224" s="149"/>
      <c r="C224" s="150" t="s">
        <v>271</v>
      </c>
      <c r="D224" s="150" t="s">
        <v>126</v>
      </c>
      <c r="E224" s="151" t="s">
        <v>272</v>
      </c>
      <c r="F224" s="152" t="s">
        <v>273</v>
      </c>
      <c r="G224" s="153" t="s">
        <v>146</v>
      </c>
      <c r="H224" s="154">
        <v>966.65599999999995</v>
      </c>
      <c r="I224" s="155"/>
      <c r="J224" s="156">
        <f>ROUND(I224*H224,2)</f>
        <v>0</v>
      </c>
      <c r="K224" s="152" t="s">
        <v>130</v>
      </c>
      <c r="L224" s="31"/>
      <c r="M224" s="157" t="s">
        <v>1</v>
      </c>
      <c r="N224" s="158" t="s">
        <v>41</v>
      </c>
      <c r="O224" s="54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AR224" s="161" t="s">
        <v>131</v>
      </c>
      <c r="AT224" s="161" t="s">
        <v>126</v>
      </c>
      <c r="AU224" s="161" t="s">
        <v>86</v>
      </c>
      <c r="AY224" s="16" t="s">
        <v>123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6" t="s">
        <v>84</v>
      </c>
      <c r="BK224" s="162">
        <f>ROUND(I224*H224,2)</f>
        <v>0</v>
      </c>
      <c r="BL224" s="16" t="s">
        <v>131</v>
      </c>
      <c r="BM224" s="161" t="s">
        <v>274</v>
      </c>
    </row>
    <row r="225" spans="2:51" s="1" customFormat="1" ht="39">
      <c r="B225" s="31"/>
      <c r="D225" s="163" t="s">
        <v>133</v>
      </c>
      <c r="F225" s="164" t="s">
        <v>275</v>
      </c>
      <c r="I225" s="90"/>
      <c r="L225" s="31"/>
      <c r="M225" s="165"/>
      <c r="N225" s="54"/>
      <c r="O225" s="54"/>
      <c r="P225" s="54"/>
      <c r="Q225" s="54"/>
      <c r="R225" s="54"/>
      <c r="S225" s="54"/>
      <c r="T225" s="55"/>
      <c r="AT225" s="16" t="s">
        <v>133</v>
      </c>
      <c r="AU225" s="16" t="s">
        <v>86</v>
      </c>
    </row>
    <row r="226" spans="2:51" s="12" customFormat="1" ht="11.25">
      <c r="B226" s="166"/>
      <c r="D226" s="163" t="s">
        <v>140</v>
      </c>
      <c r="E226" s="167" t="s">
        <v>1</v>
      </c>
      <c r="F226" s="168" t="s">
        <v>276</v>
      </c>
      <c r="H226" s="167" t="s">
        <v>1</v>
      </c>
      <c r="I226" s="169"/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140</v>
      </c>
      <c r="AU226" s="167" t="s">
        <v>86</v>
      </c>
      <c r="AV226" s="12" t="s">
        <v>84</v>
      </c>
      <c r="AW226" s="12" t="s">
        <v>31</v>
      </c>
      <c r="AX226" s="12" t="s">
        <v>76</v>
      </c>
      <c r="AY226" s="167" t="s">
        <v>123</v>
      </c>
    </row>
    <row r="227" spans="2:51" s="13" customFormat="1" ht="11.25">
      <c r="B227" s="173"/>
      <c r="D227" s="163" t="s">
        <v>140</v>
      </c>
      <c r="E227" s="174" t="s">
        <v>1</v>
      </c>
      <c r="F227" s="175" t="s">
        <v>277</v>
      </c>
      <c r="H227" s="176">
        <v>890.21199999999999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140</v>
      </c>
      <c r="AU227" s="174" t="s">
        <v>86</v>
      </c>
      <c r="AV227" s="13" t="s">
        <v>86</v>
      </c>
      <c r="AW227" s="13" t="s">
        <v>31</v>
      </c>
      <c r="AX227" s="13" t="s">
        <v>76</v>
      </c>
      <c r="AY227" s="174" t="s">
        <v>123</v>
      </c>
    </row>
    <row r="228" spans="2:51" s="12" customFormat="1" ht="11.25">
      <c r="B228" s="166"/>
      <c r="D228" s="163" t="s">
        <v>140</v>
      </c>
      <c r="E228" s="167" t="s">
        <v>1</v>
      </c>
      <c r="F228" s="168" t="s">
        <v>269</v>
      </c>
      <c r="H228" s="167" t="s">
        <v>1</v>
      </c>
      <c r="I228" s="169"/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140</v>
      </c>
      <c r="AU228" s="167" t="s">
        <v>86</v>
      </c>
      <c r="AV228" s="12" t="s">
        <v>84</v>
      </c>
      <c r="AW228" s="12" t="s">
        <v>31</v>
      </c>
      <c r="AX228" s="12" t="s">
        <v>76</v>
      </c>
      <c r="AY228" s="167" t="s">
        <v>123</v>
      </c>
    </row>
    <row r="229" spans="2:51" s="13" customFormat="1" ht="11.25">
      <c r="B229" s="173"/>
      <c r="D229" s="163" t="s">
        <v>140</v>
      </c>
      <c r="E229" s="174" t="s">
        <v>1</v>
      </c>
      <c r="F229" s="175" t="s">
        <v>278</v>
      </c>
      <c r="H229" s="176">
        <v>76.444000000000003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140</v>
      </c>
      <c r="AU229" s="174" t="s">
        <v>86</v>
      </c>
      <c r="AV229" s="13" t="s">
        <v>86</v>
      </c>
      <c r="AW229" s="13" t="s">
        <v>31</v>
      </c>
      <c r="AX229" s="13" t="s">
        <v>76</v>
      </c>
      <c r="AY229" s="174" t="s">
        <v>123</v>
      </c>
    </row>
    <row r="230" spans="2:51" s="14" customFormat="1" ht="11.25">
      <c r="B230" s="181"/>
      <c r="D230" s="163" t="s">
        <v>140</v>
      </c>
      <c r="E230" s="182" t="s">
        <v>1</v>
      </c>
      <c r="F230" s="183" t="s">
        <v>142</v>
      </c>
      <c r="H230" s="184">
        <v>966.65599999999995</v>
      </c>
      <c r="I230" s="185"/>
      <c r="L230" s="181"/>
      <c r="M230" s="199"/>
      <c r="N230" s="200"/>
      <c r="O230" s="200"/>
      <c r="P230" s="200"/>
      <c r="Q230" s="200"/>
      <c r="R230" s="200"/>
      <c r="S230" s="200"/>
      <c r="T230" s="201"/>
      <c r="AT230" s="182" t="s">
        <v>140</v>
      </c>
      <c r="AU230" s="182" t="s">
        <v>86</v>
      </c>
      <c r="AV230" s="14" t="s">
        <v>131</v>
      </c>
      <c r="AW230" s="14" t="s">
        <v>31</v>
      </c>
      <c r="AX230" s="14" t="s">
        <v>84</v>
      </c>
      <c r="AY230" s="182" t="s">
        <v>123</v>
      </c>
    </row>
    <row r="231" spans="2:51" s="1" customFormat="1" ht="6.95" customHeight="1">
      <c r="B231" s="43"/>
      <c r="C231" s="44"/>
      <c r="D231" s="44"/>
      <c r="E231" s="44"/>
      <c r="F231" s="44"/>
      <c r="G231" s="44"/>
      <c r="H231" s="44"/>
      <c r="I231" s="111"/>
      <c r="J231" s="44"/>
      <c r="K231" s="44"/>
      <c r="L231" s="31"/>
    </row>
  </sheetData>
  <autoFilter ref="C122:K23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2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4" t="str">
        <f>'Rekapitulace stavby'!K6</f>
        <v>OPRAVA SILNICE III21227 JINDŘICHOV_betonárka HRADIŠTĚ v km 0,865-1,500</v>
      </c>
      <c r="F7" s="245"/>
      <c r="G7" s="245"/>
      <c r="H7" s="245"/>
      <c r="L7" s="19"/>
    </row>
    <row r="8" spans="2:46" s="1" customFormat="1" ht="12" customHeight="1">
      <c r="B8" s="31"/>
      <c r="D8" s="26" t="s">
        <v>94</v>
      </c>
      <c r="I8" s="90"/>
      <c r="L8" s="31"/>
    </row>
    <row r="9" spans="2:46" s="1" customFormat="1" ht="36.950000000000003" customHeight="1">
      <c r="B9" s="31"/>
      <c r="E9" s="224" t="s">
        <v>279</v>
      </c>
      <c r="F9" s="246"/>
      <c r="G9" s="246"/>
      <c r="H9" s="246"/>
      <c r="I9" s="90"/>
      <c r="L9" s="31"/>
    </row>
    <row r="10" spans="2:46" s="1" customFormat="1" ht="11.25">
      <c r="B10" s="31"/>
      <c r="I10" s="90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91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91" t="s">
        <v>21</v>
      </c>
      <c r="J12" s="51" t="str">
        <f>'Rekapitulace stavby'!AN8</f>
        <v>19. 2. 2020</v>
      </c>
      <c r="L12" s="31"/>
    </row>
    <row r="13" spans="2:46" s="1" customFormat="1" ht="10.9" customHeight="1">
      <c r="B13" s="31"/>
      <c r="I13" s="90"/>
      <c r="L13" s="31"/>
    </row>
    <row r="14" spans="2:46" s="1" customFormat="1" ht="12" customHeight="1">
      <c r="B14" s="31"/>
      <c r="D14" s="26" t="s">
        <v>23</v>
      </c>
      <c r="I14" s="91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91" t="s">
        <v>26</v>
      </c>
      <c r="J15" s="24" t="s">
        <v>1</v>
      </c>
      <c r="L15" s="31"/>
    </row>
    <row r="16" spans="2:46" s="1" customFormat="1" ht="6.95" customHeight="1">
      <c r="B16" s="31"/>
      <c r="I16" s="90"/>
      <c r="L16" s="31"/>
    </row>
    <row r="17" spans="2:12" s="1" customFormat="1" ht="12" customHeight="1">
      <c r="B17" s="31"/>
      <c r="D17" s="26" t="s">
        <v>27</v>
      </c>
      <c r="I17" s="91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47" t="str">
        <f>'Rekapitulace stavby'!E14</f>
        <v>Vyplň údaj</v>
      </c>
      <c r="F18" s="227"/>
      <c r="G18" s="227"/>
      <c r="H18" s="227"/>
      <c r="I18" s="91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0"/>
      <c r="L19" s="31"/>
    </row>
    <row r="20" spans="2:12" s="1" customFormat="1" ht="12" customHeight="1">
      <c r="B20" s="31"/>
      <c r="D20" s="26" t="s">
        <v>29</v>
      </c>
      <c r="I20" s="91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91" t="s">
        <v>26</v>
      </c>
      <c r="J21" s="24" t="s">
        <v>1</v>
      </c>
      <c r="L21" s="31"/>
    </row>
    <row r="22" spans="2:12" s="1" customFormat="1" ht="6.95" customHeight="1">
      <c r="B22" s="31"/>
      <c r="I22" s="90"/>
      <c r="L22" s="31"/>
    </row>
    <row r="23" spans="2:12" s="1" customFormat="1" ht="12" customHeight="1">
      <c r="B23" s="31"/>
      <c r="D23" s="26" t="s">
        <v>32</v>
      </c>
      <c r="I23" s="91" t="s">
        <v>24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91" t="s">
        <v>26</v>
      </c>
      <c r="J24" s="24" t="s">
        <v>1</v>
      </c>
      <c r="L24" s="31"/>
    </row>
    <row r="25" spans="2:12" s="1" customFormat="1" ht="6.95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6.5" customHeight="1">
      <c r="B27" s="92"/>
      <c r="E27" s="231" t="s">
        <v>1</v>
      </c>
      <c r="F27" s="231"/>
      <c r="G27" s="231"/>
      <c r="H27" s="231"/>
      <c r="I27" s="93"/>
      <c r="L27" s="92"/>
    </row>
    <row r="28" spans="2:12" s="1" customFormat="1" ht="6.95" customHeight="1">
      <c r="B28" s="31"/>
      <c r="I28" s="90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5" customHeight="1">
      <c r="B33" s="31"/>
      <c r="D33" s="97" t="s">
        <v>40</v>
      </c>
      <c r="E33" s="26" t="s">
        <v>41</v>
      </c>
      <c r="F33" s="98">
        <f>ROUND((SUM(BE122:BE322)),  2)</f>
        <v>0</v>
      </c>
      <c r="I33" s="99">
        <v>0.21</v>
      </c>
      <c r="J33" s="98">
        <f>ROUND(((SUM(BE122:BE322))*I33),  2)</f>
        <v>0</v>
      </c>
      <c r="L33" s="31"/>
    </row>
    <row r="34" spans="2:12" s="1" customFormat="1" ht="14.45" customHeight="1">
      <c r="B34" s="31"/>
      <c r="E34" s="26" t="s">
        <v>42</v>
      </c>
      <c r="F34" s="98">
        <f>ROUND((SUM(BF122:BF322)),  2)</f>
        <v>0</v>
      </c>
      <c r="I34" s="99">
        <v>0.15</v>
      </c>
      <c r="J34" s="98">
        <f>ROUND(((SUM(BF122:BF322))*I34),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8">
        <f>ROUND((SUM(BG122:BG322)),  2)</f>
        <v>0</v>
      </c>
      <c r="I35" s="99">
        <v>0.21</v>
      </c>
      <c r="J35" s="98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8">
        <f>ROUND((SUM(BH122:BH322)),  2)</f>
        <v>0</v>
      </c>
      <c r="I36" s="99">
        <v>0.15</v>
      </c>
      <c r="J36" s="98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8">
        <f>ROUND((SUM(BI122:BI322)),  2)</f>
        <v>0</v>
      </c>
      <c r="I37" s="99">
        <v>0</v>
      </c>
      <c r="J37" s="98">
        <f>0</f>
        <v>0</v>
      </c>
      <c r="L37" s="31"/>
    </row>
    <row r="38" spans="2:12" s="1" customFormat="1" ht="6.95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5" customHeight="1">
      <c r="B40" s="31"/>
      <c r="I40" s="90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5" customHeight="1">
      <c r="B82" s="31"/>
      <c r="C82" s="20" t="s">
        <v>96</v>
      </c>
      <c r="I82" s="90"/>
      <c r="L82" s="31"/>
    </row>
    <row r="83" spans="2:47" s="1" customFormat="1" ht="6.95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6.5" customHeight="1">
      <c r="B85" s="31"/>
      <c r="E85" s="244" t="str">
        <f>E7</f>
        <v>OPRAVA SILNICE III21227 JINDŘICHOV_betonárka HRADIŠTĚ v km 0,865-1,500</v>
      </c>
      <c r="F85" s="245"/>
      <c r="G85" s="245"/>
      <c r="H85" s="245"/>
      <c r="I85" s="90"/>
      <c r="L85" s="31"/>
    </row>
    <row r="86" spans="2:47" s="1" customFormat="1" ht="12" customHeight="1">
      <c r="B86" s="31"/>
      <c r="C86" s="26" t="s">
        <v>94</v>
      </c>
      <c r="I86" s="90"/>
      <c r="L86" s="31"/>
    </row>
    <row r="87" spans="2:47" s="1" customFormat="1" ht="16.5" customHeight="1">
      <c r="B87" s="31"/>
      <c r="E87" s="224" t="str">
        <f>E9</f>
        <v>SO 101b - Velkoplošná oprava v km 0,865-1,335</v>
      </c>
      <c r="F87" s="246"/>
      <c r="G87" s="246"/>
      <c r="H87" s="246"/>
      <c r="I87" s="90"/>
      <c r="L87" s="31"/>
    </row>
    <row r="88" spans="2:47" s="1" customFormat="1" ht="6.95" customHeight="1">
      <c r="B88" s="31"/>
      <c r="I88" s="90"/>
      <c r="L88" s="31"/>
    </row>
    <row r="89" spans="2:47" s="1" customFormat="1" ht="12" customHeight="1">
      <c r="B89" s="31"/>
      <c r="C89" s="26" t="s">
        <v>19</v>
      </c>
      <c r="F89" s="24" t="str">
        <f>F12</f>
        <v>Hradiště u Chebu, Jindřichov u Tršnic</v>
      </c>
      <c r="I89" s="91" t="s">
        <v>21</v>
      </c>
      <c r="J89" s="51" t="str">
        <f>IF(J12="","",J12)</f>
        <v>19. 2. 2020</v>
      </c>
      <c r="L89" s="31"/>
    </row>
    <row r="90" spans="2:47" s="1" customFormat="1" ht="6.95" customHeight="1">
      <c r="B90" s="31"/>
      <c r="I90" s="90"/>
      <c r="L90" s="31"/>
    </row>
    <row r="91" spans="2:47" s="1" customFormat="1" ht="27.95" customHeight="1">
      <c r="B91" s="31"/>
      <c r="C91" s="26" t="s">
        <v>23</v>
      </c>
      <c r="F91" s="24" t="str">
        <f>E15</f>
        <v>Krajská správa a údržba silnic Karlovarského kraje</v>
      </c>
      <c r="I91" s="91" t="s">
        <v>29</v>
      </c>
      <c r="J91" s="29" t="str">
        <f>E21</f>
        <v>PROGEOCONT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91" t="s">
        <v>32</v>
      </c>
      <c r="J92" s="29" t="str">
        <f>E24</f>
        <v xml:space="preserve">SPRINCL s.r.o. 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97</v>
      </c>
      <c r="D94" s="100"/>
      <c r="E94" s="100"/>
      <c r="F94" s="100"/>
      <c r="G94" s="100"/>
      <c r="H94" s="100"/>
      <c r="I94" s="114"/>
      <c r="J94" s="115" t="s">
        <v>98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9" customHeight="1">
      <c r="B96" s="31"/>
      <c r="C96" s="116" t="s">
        <v>99</v>
      </c>
      <c r="I96" s="90"/>
      <c r="J96" s="65">
        <f>J122</f>
        <v>0</v>
      </c>
      <c r="L96" s="31"/>
      <c r="AU96" s="16" t="s">
        <v>100</v>
      </c>
    </row>
    <row r="97" spans="2:12" s="8" customFormat="1" ht="24.95" customHeight="1">
      <c r="B97" s="117"/>
      <c r="D97" s="118" t="s">
        <v>101</v>
      </c>
      <c r="E97" s="119"/>
      <c r="F97" s="119"/>
      <c r="G97" s="119"/>
      <c r="H97" s="119"/>
      <c r="I97" s="120"/>
      <c r="J97" s="121">
        <f>J123</f>
        <v>0</v>
      </c>
      <c r="L97" s="117"/>
    </row>
    <row r="98" spans="2:12" s="9" customFormat="1" ht="19.899999999999999" customHeight="1">
      <c r="B98" s="122"/>
      <c r="D98" s="123" t="s">
        <v>102</v>
      </c>
      <c r="E98" s="124"/>
      <c r="F98" s="124"/>
      <c r="G98" s="124"/>
      <c r="H98" s="124"/>
      <c r="I98" s="125"/>
      <c r="J98" s="126">
        <f>J124</f>
        <v>0</v>
      </c>
      <c r="L98" s="122"/>
    </row>
    <row r="99" spans="2:12" s="9" customFormat="1" ht="19.899999999999999" customHeight="1">
      <c r="B99" s="122"/>
      <c r="D99" s="123" t="s">
        <v>103</v>
      </c>
      <c r="E99" s="124"/>
      <c r="F99" s="124"/>
      <c r="G99" s="124"/>
      <c r="H99" s="124"/>
      <c r="I99" s="125"/>
      <c r="J99" s="126">
        <f>J229</f>
        <v>0</v>
      </c>
      <c r="L99" s="122"/>
    </row>
    <row r="100" spans="2:12" s="9" customFormat="1" ht="14.85" customHeight="1">
      <c r="B100" s="122"/>
      <c r="D100" s="123" t="s">
        <v>104</v>
      </c>
      <c r="E100" s="124"/>
      <c r="F100" s="124"/>
      <c r="G100" s="124"/>
      <c r="H100" s="124"/>
      <c r="I100" s="125"/>
      <c r="J100" s="126">
        <f>J230</f>
        <v>0</v>
      </c>
      <c r="L100" s="122"/>
    </row>
    <row r="101" spans="2:12" s="9" customFormat="1" ht="14.85" customHeight="1">
      <c r="B101" s="122"/>
      <c r="D101" s="123" t="s">
        <v>106</v>
      </c>
      <c r="E101" s="124"/>
      <c r="F101" s="124"/>
      <c r="G101" s="124"/>
      <c r="H101" s="124"/>
      <c r="I101" s="125"/>
      <c r="J101" s="126">
        <f>J283</f>
        <v>0</v>
      </c>
      <c r="L101" s="122"/>
    </row>
    <row r="102" spans="2:12" s="9" customFormat="1" ht="19.899999999999999" customHeight="1">
      <c r="B102" s="122"/>
      <c r="D102" s="123" t="s">
        <v>107</v>
      </c>
      <c r="E102" s="124"/>
      <c r="F102" s="124"/>
      <c r="G102" s="124"/>
      <c r="H102" s="124"/>
      <c r="I102" s="125"/>
      <c r="J102" s="126">
        <f>J308</f>
        <v>0</v>
      </c>
      <c r="L102" s="122"/>
    </row>
    <row r="103" spans="2:12" s="1" customFormat="1" ht="21.75" customHeight="1">
      <c r="B103" s="31"/>
      <c r="I103" s="90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111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112"/>
      <c r="J108" s="46"/>
      <c r="K108" s="46"/>
      <c r="L108" s="31"/>
    </row>
    <row r="109" spans="2:12" s="1" customFormat="1" ht="24.95" customHeight="1">
      <c r="B109" s="31"/>
      <c r="C109" s="20" t="s">
        <v>108</v>
      </c>
      <c r="I109" s="90"/>
      <c r="L109" s="31"/>
    </row>
    <row r="110" spans="2:12" s="1" customFormat="1" ht="6.95" customHeight="1">
      <c r="B110" s="31"/>
      <c r="I110" s="90"/>
      <c r="L110" s="31"/>
    </row>
    <row r="111" spans="2:12" s="1" customFormat="1" ht="12" customHeight="1">
      <c r="B111" s="31"/>
      <c r="C111" s="26" t="s">
        <v>16</v>
      </c>
      <c r="I111" s="90"/>
      <c r="L111" s="31"/>
    </row>
    <row r="112" spans="2:12" s="1" customFormat="1" ht="16.5" customHeight="1">
      <c r="B112" s="31"/>
      <c r="E112" s="244" t="str">
        <f>E7</f>
        <v>OPRAVA SILNICE III21227 JINDŘICHOV_betonárka HRADIŠTĚ v km 0,865-1,500</v>
      </c>
      <c r="F112" s="245"/>
      <c r="G112" s="245"/>
      <c r="H112" s="245"/>
      <c r="I112" s="90"/>
      <c r="L112" s="31"/>
    </row>
    <row r="113" spans="2:65" s="1" customFormat="1" ht="12" customHeight="1">
      <c r="B113" s="31"/>
      <c r="C113" s="26" t="s">
        <v>94</v>
      </c>
      <c r="I113" s="90"/>
      <c r="L113" s="31"/>
    </row>
    <row r="114" spans="2:65" s="1" customFormat="1" ht="16.5" customHeight="1">
      <c r="B114" s="31"/>
      <c r="E114" s="224" t="str">
        <f>E9</f>
        <v>SO 101b - Velkoplošná oprava v km 0,865-1,335</v>
      </c>
      <c r="F114" s="246"/>
      <c r="G114" s="246"/>
      <c r="H114" s="246"/>
      <c r="I114" s="90"/>
      <c r="L114" s="31"/>
    </row>
    <row r="115" spans="2:65" s="1" customFormat="1" ht="6.95" customHeight="1">
      <c r="B115" s="31"/>
      <c r="I115" s="90"/>
      <c r="L115" s="31"/>
    </row>
    <row r="116" spans="2:65" s="1" customFormat="1" ht="12" customHeight="1">
      <c r="B116" s="31"/>
      <c r="C116" s="26" t="s">
        <v>19</v>
      </c>
      <c r="F116" s="24" t="str">
        <f>F12</f>
        <v>Hradiště u Chebu, Jindřichov u Tršnic</v>
      </c>
      <c r="I116" s="91" t="s">
        <v>21</v>
      </c>
      <c r="J116" s="51" t="str">
        <f>IF(J12="","",J12)</f>
        <v>19. 2. 2020</v>
      </c>
      <c r="L116" s="31"/>
    </row>
    <row r="117" spans="2:65" s="1" customFormat="1" ht="6.95" customHeight="1">
      <c r="B117" s="31"/>
      <c r="I117" s="90"/>
      <c r="L117" s="31"/>
    </row>
    <row r="118" spans="2:65" s="1" customFormat="1" ht="27.95" customHeight="1">
      <c r="B118" s="31"/>
      <c r="C118" s="26" t="s">
        <v>23</v>
      </c>
      <c r="F118" s="24" t="str">
        <f>E15</f>
        <v>Krajská správa a údržba silnic Karlovarského kraje</v>
      </c>
      <c r="I118" s="91" t="s">
        <v>29</v>
      </c>
      <c r="J118" s="29" t="str">
        <f>E21</f>
        <v>PROGEOCONT s.r.o.</v>
      </c>
      <c r="L118" s="31"/>
    </row>
    <row r="119" spans="2:65" s="1" customFormat="1" ht="15.2" customHeight="1">
      <c r="B119" s="31"/>
      <c r="C119" s="26" t="s">
        <v>27</v>
      </c>
      <c r="F119" s="24" t="str">
        <f>IF(E18="","",E18)</f>
        <v>Vyplň údaj</v>
      </c>
      <c r="I119" s="91" t="s">
        <v>32</v>
      </c>
      <c r="J119" s="29" t="str">
        <f>E24</f>
        <v xml:space="preserve">SPRINCL s.r.o. </v>
      </c>
      <c r="L119" s="31"/>
    </row>
    <row r="120" spans="2:65" s="1" customFormat="1" ht="10.35" customHeight="1">
      <c r="B120" s="31"/>
      <c r="I120" s="90"/>
      <c r="L120" s="31"/>
    </row>
    <row r="121" spans="2:65" s="10" customFormat="1" ht="29.25" customHeight="1">
      <c r="B121" s="127"/>
      <c r="C121" s="128" t="s">
        <v>109</v>
      </c>
      <c r="D121" s="129" t="s">
        <v>61</v>
      </c>
      <c r="E121" s="129" t="s">
        <v>57</v>
      </c>
      <c r="F121" s="129" t="s">
        <v>58</v>
      </c>
      <c r="G121" s="129" t="s">
        <v>110</v>
      </c>
      <c r="H121" s="129" t="s">
        <v>111</v>
      </c>
      <c r="I121" s="130" t="s">
        <v>112</v>
      </c>
      <c r="J121" s="129" t="s">
        <v>98</v>
      </c>
      <c r="K121" s="131" t="s">
        <v>113</v>
      </c>
      <c r="L121" s="127"/>
      <c r="M121" s="58" t="s">
        <v>1</v>
      </c>
      <c r="N121" s="59" t="s">
        <v>40</v>
      </c>
      <c r="O121" s="59" t="s">
        <v>114</v>
      </c>
      <c r="P121" s="59" t="s">
        <v>115</v>
      </c>
      <c r="Q121" s="59" t="s">
        <v>116</v>
      </c>
      <c r="R121" s="59" t="s">
        <v>117</v>
      </c>
      <c r="S121" s="59" t="s">
        <v>118</v>
      </c>
      <c r="T121" s="60" t="s">
        <v>119</v>
      </c>
    </row>
    <row r="122" spans="2:65" s="1" customFormat="1" ht="22.9" customHeight="1">
      <c r="B122" s="31"/>
      <c r="C122" s="63" t="s">
        <v>120</v>
      </c>
      <c r="I122" s="90"/>
      <c r="J122" s="132">
        <f>BK122</f>
        <v>0</v>
      </c>
      <c r="L122" s="31"/>
      <c r="M122" s="61"/>
      <c r="N122" s="52"/>
      <c r="O122" s="52"/>
      <c r="P122" s="133">
        <f>P123</f>
        <v>0</v>
      </c>
      <c r="Q122" s="52"/>
      <c r="R122" s="133">
        <f>R123</f>
        <v>941.66437046744909</v>
      </c>
      <c r="S122" s="52"/>
      <c r="T122" s="134">
        <f>T123</f>
        <v>397.87265100000002</v>
      </c>
      <c r="AT122" s="16" t="s">
        <v>75</v>
      </c>
      <c r="AU122" s="16" t="s">
        <v>100</v>
      </c>
      <c r="BK122" s="135">
        <f>BK123</f>
        <v>0</v>
      </c>
    </row>
    <row r="123" spans="2:65" s="11" customFormat="1" ht="25.9" customHeight="1">
      <c r="B123" s="136"/>
      <c r="D123" s="137" t="s">
        <v>75</v>
      </c>
      <c r="E123" s="138" t="s">
        <v>121</v>
      </c>
      <c r="F123" s="138" t="s">
        <v>122</v>
      </c>
      <c r="I123" s="139"/>
      <c r="J123" s="140">
        <f>BK123</f>
        <v>0</v>
      </c>
      <c r="L123" s="136"/>
      <c r="M123" s="141"/>
      <c r="N123" s="142"/>
      <c r="O123" s="142"/>
      <c r="P123" s="143">
        <f>P124+P229+P308</f>
        <v>0</v>
      </c>
      <c r="Q123" s="142"/>
      <c r="R123" s="143">
        <f>R124+R229+R308</f>
        <v>941.66437046744909</v>
      </c>
      <c r="S123" s="142"/>
      <c r="T123" s="144">
        <f>T124+T229+T308</f>
        <v>397.87265100000002</v>
      </c>
      <c r="AR123" s="137" t="s">
        <v>84</v>
      </c>
      <c r="AT123" s="145" t="s">
        <v>75</v>
      </c>
      <c r="AU123" s="145" t="s">
        <v>76</v>
      </c>
      <c r="AY123" s="137" t="s">
        <v>123</v>
      </c>
      <c r="BK123" s="146">
        <f>BK124+BK229+BK308</f>
        <v>0</v>
      </c>
    </row>
    <row r="124" spans="2:65" s="11" customFormat="1" ht="22.9" customHeight="1">
      <c r="B124" s="136"/>
      <c r="D124" s="137" t="s">
        <v>75</v>
      </c>
      <c r="E124" s="147" t="s">
        <v>124</v>
      </c>
      <c r="F124" s="147" t="s">
        <v>125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SUM(P125:P228)</f>
        <v>0</v>
      </c>
      <c r="Q124" s="142"/>
      <c r="R124" s="143">
        <f>SUM(R125:R228)</f>
        <v>0.18147187183999999</v>
      </c>
      <c r="S124" s="142"/>
      <c r="T124" s="144">
        <f>SUM(T125:T228)</f>
        <v>333.17791099999999</v>
      </c>
      <c r="AR124" s="137" t="s">
        <v>84</v>
      </c>
      <c r="AT124" s="145" t="s">
        <v>75</v>
      </c>
      <c r="AU124" s="145" t="s">
        <v>84</v>
      </c>
      <c r="AY124" s="137" t="s">
        <v>123</v>
      </c>
      <c r="BK124" s="146">
        <f>SUM(BK125:BK228)</f>
        <v>0</v>
      </c>
    </row>
    <row r="125" spans="2:65" s="1" customFormat="1" ht="24" customHeight="1">
      <c r="B125" s="149"/>
      <c r="C125" s="150" t="s">
        <v>84</v>
      </c>
      <c r="D125" s="150" t="s">
        <v>126</v>
      </c>
      <c r="E125" s="151" t="s">
        <v>280</v>
      </c>
      <c r="F125" s="152" t="s">
        <v>281</v>
      </c>
      <c r="G125" s="153" t="s">
        <v>282</v>
      </c>
      <c r="H125" s="154">
        <v>4</v>
      </c>
      <c r="I125" s="155"/>
      <c r="J125" s="156">
        <f>ROUND(I125*H125,2)</f>
        <v>0</v>
      </c>
      <c r="K125" s="152" t="s">
        <v>130</v>
      </c>
      <c r="L125" s="31"/>
      <c r="M125" s="157" t="s">
        <v>1</v>
      </c>
      <c r="N125" s="158" t="s">
        <v>41</v>
      </c>
      <c r="O125" s="54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AR125" s="161" t="s">
        <v>131</v>
      </c>
      <c r="AT125" s="161" t="s">
        <v>126</v>
      </c>
      <c r="AU125" s="161" t="s">
        <v>86</v>
      </c>
      <c r="AY125" s="16" t="s">
        <v>123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84</v>
      </c>
      <c r="BK125" s="162">
        <f>ROUND(I125*H125,2)</f>
        <v>0</v>
      </c>
      <c r="BL125" s="16" t="s">
        <v>131</v>
      </c>
      <c r="BM125" s="161" t="s">
        <v>283</v>
      </c>
    </row>
    <row r="126" spans="2:65" s="1" customFormat="1" ht="19.5">
      <c r="B126" s="31"/>
      <c r="D126" s="163" t="s">
        <v>133</v>
      </c>
      <c r="F126" s="164" t="s">
        <v>284</v>
      </c>
      <c r="I126" s="90"/>
      <c r="L126" s="31"/>
      <c r="M126" s="165"/>
      <c r="N126" s="54"/>
      <c r="O126" s="54"/>
      <c r="P126" s="54"/>
      <c r="Q126" s="54"/>
      <c r="R126" s="54"/>
      <c r="S126" s="54"/>
      <c r="T126" s="55"/>
      <c r="AT126" s="16" t="s">
        <v>133</v>
      </c>
      <c r="AU126" s="16" t="s">
        <v>86</v>
      </c>
    </row>
    <row r="127" spans="2:65" s="13" customFormat="1" ht="11.25">
      <c r="B127" s="173"/>
      <c r="D127" s="163" t="s">
        <v>140</v>
      </c>
      <c r="E127" s="174" t="s">
        <v>1</v>
      </c>
      <c r="F127" s="175" t="s">
        <v>285</v>
      </c>
      <c r="H127" s="176">
        <v>4</v>
      </c>
      <c r="I127" s="177"/>
      <c r="L127" s="173"/>
      <c r="M127" s="178"/>
      <c r="N127" s="179"/>
      <c r="O127" s="179"/>
      <c r="P127" s="179"/>
      <c r="Q127" s="179"/>
      <c r="R127" s="179"/>
      <c r="S127" s="179"/>
      <c r="T127" s="180"/>
      <c r="AT127" s="174" t="s">
        <v>140</v>
      </c>
      <c r="AU127" s="174" t="s">
        <v>86</v>
      </c>
      <c r="AV127" s="13" t="s">
        <v>86</v>
      </c>
      <c r="AW127" s="13" t="s">
        <v>31</v>
      </c>
      <c r="AX127" s="13" t="s">
        <v>76</v>
      </c>
      <c r="AY127" s="174" t="s">
        <v>123</v>
      </c>
    </row>
    <row r="128" spans="2:65" s="14" customFormat="1" ht="11.25">
      <c r="B128" s="181"/>
      <c r="D128" s="163" t="s">
        <v>140</v>
      </c>
      <c r="E128" s="182" t="s">
        <v>1</v>
      </c>
      <c r="F128" s="183" t="s">
        <v>142</v>
      </c>
      <c r="H128" s="184">
        <v>4</v>
      </c>
      <c r="I128" s="185"/>
      <c r="L128" s="181"/>
      <c r="M128" s="186"/>
      <c r="N128" s="187"/>
      <c r="O128" s="187"/>
      <c r="P128" s="187"/>
      <c r="Q128" s="187"/>
      <c r="R128" s="187"/>
      <c r="S128" s="187"/>
      <c r="T128" s="188"/>
      <c r="AT128" s="182" t="s">
        <v>140</v>
      </c>
      <c r="AU128" s="182" t="s">
        <v>86</v>
      </c>
      <c r="AV128" s="14" t="s">
        <v>131</v>
      </c>
      <c r="AW128" s="14" t="s">
        <v>31</v>
      </c>
      <c r="AX128" s="14" t="s">
        <v>84</v>
      </c>
      <c r="AY128" s="182" t="s">
        <v>123</v>
      </c>
    </row>
    <row r="129" spans="2:65" s="1" customFormat="1" ht="24" customHeight="1">
      <c r="B129" s="149"/>
      <c r="C129" s="150" t="s">
        <v>86</v>
      </c>
      <c r="D129" s="150" t="s">
        <v>126</v>
      </c>
      <c r="E129" s="151" t="s">
        <v>286</v>
      </c>
      <c r="F129" s="152" t="s">
        <v>287</v>
      </c>
      <c r="G129" s="153" t="s">
        <v>282</v>
      </c>
      <c r="H129" s="154">
        <v>2</v>
      </c>
      <c r="I129" s="155"/>
      <c r="J129" s="156">
        <f>ROUND(I129*H129,2)</f>
        <v>0</v>
      </c>
      <c r="K129" s="152" t="s">
        <v>130</v>
      </c>
      <c r="L129" s="31"/>
      <c r="M129" s="157" t="s">
        <v>1</v>
      </c>
      <c r="N129" s="158" t="s">
        <v>41</v>
      </c>
      <c r="O129" s="54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61" t="s">
        <v>131</v>
      </c>
      <c r="AT129" s="161" t="s">
        <v>126</v>
      </c>
      <c r="AU129" s="161" t="s">
        <v>86</v>
      </c>
      <c r="AY129" s="16" t="s">
        <v>123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84</v>
      </c>
      <c r="BK129" s="162">
        <f>ROUND(I129*H129,2)</f>
        <v>0</v>
      </c>
      <c r="BL129" s="16" t="s">
        <v>131</v>
      </c>
      <c r="BM129" s="161" t="s">
        <v>288</v>
      </c>
    </row>
    <row r="130" spans="2:65" s="1" customFormat="1" ht="19.5">
      <c r="B130" s="31"/>
      <c r="D130" s="163" t="s">
        <v>133</v>
      </c>
      <c r="F130" s="164" t="s">
        <v>289</v>
      </c>
      <c r="I130" s="90"/>
      <c r="L130" s="31"/>
      <c r="M130" s="165"/>
      <c r="N130" s="54"/>
      <c r="O130" s="54"/>
      <c r="P130" s="54"/>
      <c r="Q130" s="54"/>
      <c r="R130" s="54"/>
      <c r="S130" s="54"/>
      <c r="T130" s="55"/>
      <c r="AT130" s="16" t="s">
        <v>133</v>
      </c>
      <c r="AU130" s="16" t="s">
        <v>86</v>
      </c>
    </row>
    <row r="131" spans="2:65" s="13" customFormat="1" ht="11.25">
      <c r="B131" s="173"/>
      <c r="D131" s="163" t="s">
        <v>140</v>
      </c>
      <c r="E131" s="174" t="s">
        <v>1</v>
      </c>
      <c r="F131" s="175" t="s">
        <v>290</v>
      </c>
      <c r="H131" s="176">
        <v>2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140</v>
      </c>
      <c r="AU131" s="174" t="s">
        <v>86</v>
      </c>
      <c r="AV131" s="13" t="s">
        <v>86</v>
      </c>
      <c r="AW131" s="13" t="s">
        <v>31</v>
      </c>
      <c r="AX131" s="13" t="s">
        <v>76</v>
      </c>
      <c r="AY131" s="174" t="s">
        <v>123</v>
      </c>
    </row>
    <row r="132" spans="2:65" s="14" customFormat="1" ht="11.25">
      <c r="B132" s="181"/>
      <c r="D132" s="163" t="s">
        <v>140</v>
      </c>
      <c r="E132" s="182" t="s">
        <v>1</v>
      </c>
      <c r="F132" s="183" t="s">
        <v>142</v>
      </c>
      <c r="H132" s="184">
        <v>2</v>
      </c>
      <c r="I132" s="185"/>
      <c r="L132" s="181"/>
      <c r="M132" s="186"/>
      <c r="N132" s="187"/>
      <c r="O132" s="187"/>
      <c r="P132" s="187"/>
      <c r="Q132" s="187"/>
      <c r="R132" s="187"/>
      <c r="S132" s="187"/>
      <c r="T132" s="188"/>
      <c r="AT132" s="182" t="s">
        <v>140</v>
      </c>
      <c r="AU132" s="182" t="s">
        <v>86</v>
      </c>
      <c r="AV132" s="14" t="s">
        <v>131</v>
      </c>
      <c r="AW132" s="14" t="s">
        <v>31</v>
      </c>
      <c r="AX132" s="14" t="s">
        <v>84</v>
      </c>
      <c r="AY132" s="182" t="s">
        <v>123</v>
      </c>
    </row>
    <row r="133" spans="2:65" s="1" customFormat="1" ht="24" customHeight="1">
      <c r="B133" s="149"/>
      <c r="C133" s="150" t="s">
        <v>143</v>
      </c>
      <c r="D133" s="150" t="s">
        <v>126</v>
      </c>
      <c r="E133" s="151" t="s">
        <v>291</v>
      </c>
      <c r="F133" s="152" t="s">
        <v>292</v>
      </c>
      <c r="G133" s="153" t="s">
        <v>282</v>
      </c>
      <c r="H133" s="154">
        <v>1</v>
      </c>
      <c r="I133" s="155"/>
      <c r="J133" s="156">
        <f>ROUND(I133*H133,2)</f>
        <v>0</v>
      </c>
      <c r="K133" s="152" t="s">
        <v>130</v>
      </c>
      <c r="L133" s="31"/>
      <c r="M133" s="157" t="s">
        <v>1</v>
      </c>
      <c r="N133" s="158" t="s">
        <v>41</v>
      </c>
      <c r="O133" s="54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61" t="s">
        <v>131</v>
      </c>
      <c r="AT133" s="161" t="s">
        <v>126</v>
      </c>
      <c r="AU133" s="161" t="s">
        <v>86</v>
      </c>
      <c r="AY133" s="16" t="s">
        <v>123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84</v>
      </c>
      <c r="BK133" s="162">
        <f>ROUND(I133*H133,2)</f>
        <v>0</v>
      </c>
      <c r="BL133" s="16" t="s">
        <v>131</v>
      </c>
      <c r="BM133" s="161" t="s">
        <v>293</v>
      </c>
    </row>
    <row r="134" spans="2:65" s="1" customFormat="1" ht="19.5">
      <c r="B134" s="31"/>
      <c r="D134" s="163" t="s">
        <v>133</v>
      </c>
      <c r="F134" s="164" t="s">
        <v>294</v>
      </c>
      <c r="I134" s="90"/>
      <c r="L134" s="31"/>
      <c r="M134" s="165"/>
      <c r="N134" s="54"/>
      <c r="O134" s="54"/>
      <c r="P134" s="54"/>
      <c r="Q134" s="54"/>
      <c r="R134" s="54"/>
      <c r="S134" s="54"/>
      <c r="T134" s="55"/>
      <c r="AT134" s="16" t="s">
        <v>133</v>
      </c>
      <c r="AU134" s="16" t="s">
        <v>86</v>
      </c>
    </row>
    <row r="135" spans="2:65" s="13" customFormat="1" ht="11.25">
      <c r="B135" s="173"/>
      <c r="D135" s="163" t="s">
        <v>140</v>
      </c>
      <c r="E135" s="174" t="s">
        <v>1</v>
      </c>
      <c r="F135" s="175" t="s">
        <v>84</v>
      </c>
      <c r="H135" s="176">
        <v>1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140</v>
      </c>
      <c r="AU135" s="174" t="s">
        <v>86</v>
      </c>
      <c r="AV135" s="13" t="s">
        <v>86</v>
      </c>
      <c r="AW135" s="13" t="s">
        <v>31</v>
      </c>
      <c r="AX135" s="13" t="s">
        <v>76</v>
      </c>
      <c r="AY135" s="174" t="s">
        <v>123</v>
      </c>
    </row>
    <row r="136" spans="2:65" s="14" customFormat="1" ht="11.25">
      <c r="B136" s="181"/>
      <c r="D136" s="163" t="s">
        <v>140</v>
      </c>
      <c r="E136" s="182" t="s">
        <v>1</v>
      </c>
      <c r="F136" s="183" t="s">
        <v>142</v>
      </c>
      <c r="H136" s="184">
        <v>1</v>
      </c>
      <c r="I136" s="185"/>
      <c r="L136" s="181"/>
      <c r="M136" s="186"/>
      <c r="N136" s="187"/>
      <c r="O136" s="187"/>
      <c r="P136" s="187"/>
      <c r="Q136" s="187"/>
      <c r="R136" s="187"/>
      <c r="S136" s="187"/>
      <c r="T136" s="188"/>
      <c r="AT136" s="182" t="s">
        <v>140</v>
      </c>
      <c r="AU136" s="182" t="s">
        <v>86</v>
      </c>
      <c r="AV136" s="14" t="s">
        <v>131</v>
      </c>
      <c r="AW136" s="14" t="s">
        <v>31</v>
      </c>
      <c r="AX136" s="14" t="s">
        <v>84</v>
      </c>
      <c r="AY136" s="182" t="s">
        <v>123</v>
      </c>
    </row>
    <row r="137" spans="2:65" s="1" customFormat="1" ht="24" customHeight="1">
      <c r="B137" s="149"/>
      <c r="C137" s="150" t="s">
        <v>131</v>
      </c>
      <c r="D137" s="150" t="s">
        <v>126</v>
      </c>
      <c r="E137" s="151" t="s">
        <v>295</v>
      </c>
      <c r="F137" s="152" t="s">
        <v>296</v>
      </c>
      <c r="G137" s="153" t="s">
        <v>282</v>
      </c>
      <c r="H137" s="154">
        <v>4</v>
      </c>
      <c r="I137" s="155"/>
      <c r="J137" s="156">
        <f>ROUND(I137*H137,2)</f>
        <v>0</v>
      </c>
      <c r="K137" s="152" t="s">
        <v>130</v>
      </c>
      <c r="L137" s="31"/>
      <c r="M137" s="157" t="s">
        <v>1</v>
      </c>
      <c r="N137" s="158" t="s">
        <v>41</v>
      </c>
      <c r="O137" s="54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61" t="s">
        <v>131</v>
      </c>
      <c r="AT137" s="161" t="s">
        <v>126</v>
      </c>
      <c r="AU137" s="161" t="s">
        <v>86</v>
      </c>
      <c r="AY137" s="16" t="s">
        <v>123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84</v>
      </c>
      <c r="BK137" s="162">
        <f>ROUND(I137*H137,2)</f>
        <v>0</v>
      </c>
      <c r="BL137" s="16" t="s">
        <v>131</v>
      </c>
      <c r="BM137" s="161" t="s">
        <v>297</v>
      </c>
    </row>
    <row r="138" spans="2:65" s="1" customFormat="1" ht="19.5">
      <c r="B138" s="31"/>
      <c r="D138" s="163" t="s">
        <v>133</v>
      </c>
      <c r="F138" s="164" t="s">
        <v>298</v>
      </c>
      <c r="I138" s="90"/>
      <c r="L138" s="31"/>
      <c r="M138" s="165"/>
      <c r="N138" s="54"/>
      <c r="O138" s="54"/>
      <c r="P138" s="54"/>
      <c r="Q138" s="54"/>
      <c r="R138" s="54"/>
      <c r="S138" s="54"/>
      <c r="T138" s="55"/>
      <c r="AT138" s="16" t="s">
        <v>133</v>
      </c>
      <c r="AU138" s="16" t="s">
        <v>86</v>
      </c>
    </row>
    <row r="139" spans="2:65" s="13" customFormat="1" ht="11.25">
      <c r="B139" s="173"/>
      <c r="D139" s="163" t="s">
        <v>140</v>
      </c>
      <c r="E139" s="174" t="s">
        <v>1</v>
      </c>
      <c r="F139" s="175" t="s">
        <v>285</v>
      </c>
      <c r="H139" s="176">
        <v>4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140</v>
      </c>
      <c r="AU139" s="174" t="s">
        <v>86</v>
      </c>
      <c r="AV139" s="13" t="s">
        <v>86</v>
      </c>
      <c r="AW139" s="13" t="s">
        <v>31</v>
      </c>
      <c r="AX139" s="13" t="s">
        <v>76</v>
      </c>
      <c r="AY139" s="174" t="s">
        <v>123</v>
      </c>
    </row>
    <row r="140" spans="2:65" s="14" customFormat="1" ht="11.25">
      <c r="B140" s="181"/>
      <c r="D140" s="163" t="s">
        <v>140</v>
      </c>
      <c r="E140" s="182" t="s">
        <v>1</v>
      </c>
      <c r="F140" s="183" t="s">
        <v>142</v>
      </c>
      <c r="H140" s="184">
        <v>4</v>
      </c>
      <c r="I140" s="185"/>
      <c r="L140" s="181"/>
      <c r="M140" s="186"/>
      <c r="N140" s="187"/>
      <c r="O140" s="187"/>
      <c r="P140" s="187"/>
      <c r="Q140" s="187"/>
      <c r="R140" s="187"/>
      <c r="S140" s="187"/>
      <c r="T140" s="188"/>
      <c r="AT140" s="182" t="s">
        <v>140</v>
      </c>
      <c r="AU140" s="182" t="s">
        <v>86</v>
      </c>
      <c r="AV140" s="14" t="s">
        <v>131</v>
      </c>
      <c r="AW140" s="14" t="s">
        <v>31</v>
      </c>
      <c r="AX140" s="14" t="s">
        <v>84</v>
      </c>
      <c r="AY140" s="182" t="s">
        <v>123</v>
      </c>
    </row>
    <row r="141" spans="2:65" s="1" customFormat="1" ht="24" customHeight="1">
      <c r="B141" s="149"/>
      <c r="C141" s="150" t="s">
        <v>156</v>
      </c>
      <c r="D141" s="150" t="s">
        <v>126</v>
      </c>
      <c r="E141" s="151" t="s">
        <v>299</v>
      </c>
      <c r="F141" s="152" t="s">
        <v>300</v>
      </c>
      <c r="G141" s="153" t="s">
        <v>282</v>
      </c>
      <c r="H141" s="154">
        <v>2</v>
      </c>
      <c r="I141" s="155"/>
      <c r="J141" s="156">
        <f>ROUND(I141*H141,2)</f>
        <v>0</v>
      </c>
      <c r="K141" s="152" t="s">
        <v>130</v>
      </c>
      <c r="L141" s="31"/>
      <c r="M141" s="157" t="s">
        <v>1</v>
      </c>
      <c r="N141" s="158" t="s">
        <v>41</v>
      </c>
      <c r="O141" s="54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AR141" s="161" t="s">
        <v>131</v>
      </c>
      <c r="AT141" s="161" t="s">
        <v>126</v>
      </c>
      <c r="AU141" s="161" t="s">
        <v>86</v>
      </c>
      <c r="AY141" s="16" t="s">
        <v>123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6" t="s">
        <v>84</v>
      </c>
      <c r="BK141" s="162">
        <f>ROUND(I141*H141,2)</f>
        <v>0</v>
      </c>
      <c r="BL141" s="16" t="s">
        <v>131</v>
      </c>
      <c r="BM141" s="161" t="s">
        <v>301</v>
      </c>
    </row>
    <row r="142" spans="2:65" s="1" customFormat="1" ht="19.5">
      <c r="B142" s="31"/>
      <c r="D142" s="163" t="s">
        <v>133</v>
      </c>
      <c r="F142" s="164" t="s">
        <v>302</v>
      </c>
      <c r="I142" s="90"/>
      <c r="L142" s="31"/>
      <c r="M142" s="165"/>
      <c r="N142" s="54"/>
      <c r="O142" s="54"/>
      <c r="P142" s="54"/>
      <c r="Q142" s="54"/>
      <c r="R142" s="54"/>
      <c r="S142" s="54"/>
      <c r="T142" s="55"/>
      <c r="AT142" s="16" t="s">
        <v>133</v>
      </c>
      <c r="AU142" s="16" t="s">
        <v>86</v>
      </c>
    </row>
    <row r="143" spans="2:65" s="13" customFormat="1" ht="11.25">
      <c r="B143" s="173"/>
      <c r="D143" s="163" t="s">
        <v>140</v>
      </c>
      <c r="E143" s="174" t="s">
        <v>1</v>
      </c>
      <c r="F143" s="175" t="s">
        <v>290</v>
      </c>
      <c r="H143" s="176">
        <v>2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140</v>
      </c>
      <c r="AU143" s="174" t="s">
        <v>86</v>
      </c>
      <c r="AV143" s="13" t="s">
        <v>86</v>
      </c>
      <c r="AW143" s="13" t="s">
        <v>31</v>
      </c>
      <c r="AX143" s="13" t="s">
        <v>76</v>
      </c>
      <c r="AY143" s="174" t="s">
        <v>123</v>
      </c>
    </row>
    <row r="144" spans="2:65" s="14" customFormat="1" ht="11.25">
      <c r="B144" s="181"/>
      <c r="D144" s="163" t="s">
        <v>140</v>
      </c>
      <c r="E144" s="182" t="s">
        <v>1</v>
      </c>
      <c r="F144" s="183" t="s">
        <v>142</v>
      </c>
      <c r="H144" s="184">
        <v>2</v>
      </c>
      <c r="I144" s="185"/>
      <c r="L144" s="181"/>
      <c r="M144" s="186"/>
      <c r="N144" s="187"/>
      <c r="O144" s="187"/>
      <c r="P144" s="187"/>
      <c r="Q144" s="187"/>
      <c r="R144" s="187"/>
      <c r="S144" s="187"/>
      <c r="T144" s="188"/>
      <c r="AT144" s="182" t="s">
        <v>140</v>
      </c>
      <c r="AU144" s="182" t="s">
        <v>86</v>
      </c>
      <c r="AV144" s="14" t="s">
        <v>131</v>
      </c>
      <c r="AW144" s="14" t="s">
        <v>31</v>
      </c>
      <c r="AX144" s="14" t="s">
        <v>84</v>
      </c>
      <c r="AY144" s="182" t="s">
        <v>123</v>
      </c>
    </row>
    <row r="145" spans="2:65" s="1" customFormat="1" ht="24" customHeight="1">
      <c r="B145" s="149"/>
      <c r="C145" s="150" t="s">
        <v>161</v>
      </c>
      <c r="D145" s="150" t="s">
        <v>126</v>
      </c>
      <c r="E145" s="151" t="s">
        <v>303</v>
      </c>
      <c r="F145" s="152" t="s">
        <v>304</v>
      </c>
      <c r="G145" s="153" t="s">
        <v>282</v>
      </c>
      <c r="H145" s="154">
        <v>1</v>
      </c>
      <c r="I145" s="155"/>
      <c r="J145" s="156">
        <f>ROUND(I145*H145,2)</f>
        <v>0</v>
      </c>
      <c r="K145" s="152" t="s">
        <v>130</v>
      </c>
      <c r="L145" s="31"/>
      <c r="M145" s="157" t="s">
        <v>1</v>
      </c>
      <c r="N145" s="158" t="s">
        <v>41</v>
      </c>
      <c r="O145" s="54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AR145" s="161" t="s">
        <v>131</v>
      </c>
      <c r="AT145" s="161" t="s">
        <v>126</v>
      </c>
      <c r="AU145" s="161" t="s">
        <v>86</v>
      </c>
      <c r="AY145" s="16" t="s">
        <v>123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6" t="s">
        <v>84</v>
      </c>
      <c r="BK145" s="162">
        <f>ROUND(I145*H145,2)</f>
        <v>0</v>
      </c>
      <c r="BL145" s="16" t="s">
        <v>131</v>
      </c>
      <c r="BM145" s="161" t="s">
        <v>305</v>
      </c>
    </row>
    <row r="146" spans="2:65" s="1" customFormat="1" ht="19.5">
      <c r="B146" s="31"/>
      <c r="D146" s="163" t="s">
        <v>133</v>
      </c>
      <c r="F146" s="164" t="s">
        <v>306</v>
      </c>
      <c r="I146" s="90"/>
      <c r="L146" s="31"/>
      <c r="M146" s="165"/>
      <c r="N146" s="54"/>
      <c r="O146" s="54"/>
      <c r="P146" s="54"/>
      <c r="Q146" s="54"/>
      <c r="R146" s="54"/>
      <c r="S146" s="54"/>
      <c r="T146" s="55"/>
      <c r="AT146" s="16" t="s">
        <v>133</v>
      </c>
      <c r="AU146" s="16" t="s">
        <v>86</v>
      </c>
    </row>
    <row r="147" spans="2:65" s="13" customFormat="1" ht="11.25">
      <c r="B147" s="173"/>
      <c r="D147" s="163" t="s">
        <v>140</v>
      </c>
      <c r="E147" s="174" t="s">
        <v>1</v>
      </c>
      <c r="F147" s="175" t="s">
        <v>84</v>
      </c>
      <c r="H147" s="176">
        <v>1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140</v>
      </c>
      <c r="AU147" s="174" t="s">
        <v>86</v>
      </c>
      <c r="AV147" s="13" t="s">
        <v>86</v>
      </c>
      <c r="AW147" s="13" t="s">
        <v>31</v>
      </c>
      <c r="AX147" s="13" t="s">
        <v>76</v>
      </c>
      <c r="AY147" s="174" t="s">
        <v>123</v>
      </c>
    </row>
    <row r="148" spans="2:65" s="14" customFormat="1" ht="11.25">
      <c r="B148" s="181"/>
      <c r="D148" s="163" t="s">
        <v>140</v>
      </c>
      <c r="E148" s="182" t="s">
        <v>1</v>
      </c>
      <c r="F148" s="183" t="s">
        <v>142</v>
      </c>
      <c r="H148" s="184">
        <v>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140</v>
      </c>
      <c r="AU148" s="182" t="s">
        <v>86</v>
      </c>
      <c r="AV148" s="14" t="s">
        <v>131</v>
      </c>
      <c r="AW148" s="14" t="s">
        <v>31</v>
      </c>
      <c r="AX148" s="14" t="s">
        <v>84</v>
      </c>
      <c r="AY148" s="182" t="s">
        <v>123</v>
      </c>
    </row>
    <row r="149" spans="2:65" s="1" customFormat="1" ht="24" customHeight="1">
      <c r="B149" s="149"/>
      <c r="C149" s="150" t="s">
        <v>170</v>
      </c>
      <c r="D149" s="150" t="s">
        <v>126</v>
      </c>
      <c r="E149" s="151" t="s">
        <v>127</v>
      </c>
      <c r="F149" s="152" t="s">
        <v>128</v>
      </c>
      <c r="G149" s="153" t="s">
        <v>129</v>
      </c>
      <c r="H149" s="154">
        <v>3234.7370000000001</v>
      </c>
      <c r="I149" s="155"/>
      <c r="J149" s="156">
        <f>ROUND(I149*H149,2)</f>
        <v>0</v>
      </c>
      <c r="K149" s="152" t="s">
        <v>130</v>
      </c>
      <c r="L149" s="31"/>
      <c r="M149" s="157" t="s">
        <v>1</v>
      </c>
      <c r="N149" s="158" t="s">
        <v>41</v>
      </c>
      <c r="O149" s="54"/>
      <c r="P149" s="159">
        <f>O149*H149</f>
        <v>0</v>
      </c>
      <c r="Q149" s="159">
        <v>5.6069999999999997E-5</v>
      </c>
      <c r="R149" s="159">
        <f>Q149*H149</f>
        <v>0.18137170358999999</v>
      </c>
      <c r="S149" s="159">
        <v>0.10299999999999999</v>
      </c>
      <c r="T149" s="160">
        <f>S149*H149</f>
        <v>333.17791099999999</v>
      </c>
      <c r="AR149" s="161" t="s">
        <v>131</v>
      </c>
      <c r="AT149" s="161" t="s">
        <v>126</v>
      </c>
      <c r="AU149" s="161" t="s">
        <v>86</v>
      </c>
      <c r="AY149" s="16" t="s">
        <v>123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84</v>
      </c>
      <c r="BK149" s="162">
        <f>ROUND(I149*H149,2)</f>
        <v>0</v>
      </c>
      <c r="BL149" s="16" t="s">
        <v>131</v>
      </c>
      <c r="BM149" s="161" t="s">
        <v>307</v>
      </c>
    </row>
    <row r="150" spans="2:65" s="1" customFormat="1" ht="29.25">
      <c r="B150" s="31"/>
      <c r="D150" s="163" t="s">
        <v>133</v>
      </c>
      <c r="F150" s="164" t="s">
        <v>134</v>
      </c>
      <c r="I150" s="90"/>
      <c r="L150" s="31"/>
      <c r="M150" s="165"/>
      <c r="N150" s="54"/>
      <c r="O150" s="54"/>
      <c r="P150" s="54"/>
      <c r="Q150" s="54"/>
      <c r="R150" s="54"/>
      <c r="S150" s="54"/>
      <c r="T150" s="55"/>
      <c r="AT150" s="16" t="s">
        <v>133</v>
      </c>
      <c r="AU150" s="16" t="s">
        <v>86</v>
      </c>
    </row>
    <row r="151" spans="2:65" s="12" customFormat="1" ht="11.25">
      <c r="B151" s="166"/>
      <c r="D151" s="163" t="s">
        <v>140</v>
      </c>
      <c r="E151" s="167" t="s">
        <v>1</v>
      </c>
      <c r="F151" s="168" t="s">
        <v>308</v>
      </c>
      <c r="H151" s="167" t="s">
        <v>1</v>
      </c>
      <c r="I151" s="169"/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140</v>
      </c>
      <c r="AU151" s="167" t="s">
        <v>86</v>
      </c>
      <c r="AV151" s="12" t="s">
        <v>84</v>
      </c>
      <c r="AW151" s="12" t="s">
        <v>31</v>
      </c>
      <c r="AX151" s="12" t="s">
        <v>76</v>
      </c>
      <c r="AY151" s="167" t="s">
        <v>123</v>
      </c>
    </row>
    <row r="152" spans="2:65" s="13" customFormat="1" ht="11.25">
      <c r="B152" s="173"/>
      <c r="D152" s="163" t="s">
        <v>140</v>
      </c>
      <c r="E152" s="174" t="s">
        <v>1</v>
      </c>
      <c r="F152" s="175" t="s">
        <v>309</v>
      </c>
      <c r="H152" s="176">
        <v>3173.7629999999999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140</v>
      </c>
      <c r="AU152" s="174" t="s">
        <v>86</v>
      </c>
      <c r="AV152" s="13" t="s">
        <v>86</v>
      </c>
      <c r="AW152" s="13" t="s">
        <v>31</v>
      </c>
      <c r="AX152" s="13" t="s">
        <v>76</v>
      </c>
      <c r="AY152" s="174" t="s">
        <v>123</v>
      </c>
    </row>
    <row r="153" spans="2:65" s="12" customFormat="1" ht="11.25">
      <c r="B153" s="166"/>
      <c r="D153" s="163" t="s">
        <v>140</v>
      </c>
      <c r="E153" s="167" t="s">
        <v>1</v>
      </c>
      <c r="F153" s="168" t="s">
        <v>198</v>
      </c>
      <c r="H153" s="167" t="s">
        <v>1</v>
      </c>
      <c r="I153" s="169"/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140</v>
      </c>
      <c r="AU153" s="167" t="s">
        <v>86</v>
      </c>
      <c r="AV153" s="12" t="s">
        <v>84</v>
      </c>
      <c r="AW153" s="12" t="s">
        <v>31</v>
      </c>
      <c r="AX153" s="12" t="s">
        <v>76</v>
      </c>
      <c r="AY153" s="167" t="s">
        <v>123</v>
      </c>
    </row>
    <row r="154" spans="2:65" s="13" customFormat="1" ht="11.25">
      <c r="B154" s="173"/>
      <c r="D154" s="163" t="s">
        <v>140</v>
      </c>
      <c r="E154" s="174" t="s">
        <v>1</v>
      </c>
      <c r="F154" s="175" t="s">
        <v>310</v>
      </c>
      <c r="H154" s="176">
        <v>60.973999999999997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140</v>
      </c>
      <c r="AU154" s="174" t="s">
        <v>86</v>
      </c>
      <c r="AV154" s="13" t="s">
        <v>86</v>
      </c>
      <c r="AW154" s="13" t="s">
        <v>31</v>
      </c>
      <c r="AX154" s="13" t="s">
        <v>76</v>
      </c>
      <c r="AY154" s="174" t="s">
        <v>123</v>
      </c>
    </row>
    <row r="155" spans="2:65" s="14" customFormat="1" ht="11.25">
      <c r="B155" s="181"/>
      <c r="D155" s="163" t="s">
        <v>140</v>
      </c>
      <c r="E155" s="182" t="s">
        <v>1</v>
      </c>
      <c r="F155" s="183" t="s">
        <v>142</v>
      </c>
      <c r="H155" s="184">
        <v>3234.7370000000001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2" t="s">
        <v>140</v>
      </c>
      <c r="AU155" s="182" t="s">
        <v>86</v>
      </c>
      <c r="AV155" s="14" t="s">
        <v>131</v>
      </c>
      <c r="AW155" s="14" t="s">
        <v>31</v>
      </c>
      <c r="AX155" s="14" t="s">
        <v>84</v>
      </c>
      <c r="AY155" s="182" t="s">
        <v>123</v>
      </c>
    </row>
    <row r="156" spans="2:65" s="1" customFormat="1" ht="24" customHeight="1">
      <c r="B156" s="149"/>
      <c r="C156" s="150" t="s">
        <v>178</v>
      </c>
      <c r="D156" s="150" t="s">
        <v>126</v>
      </c>
      <c r="E156" s="151" t="s">
        <v>311</v>
      </c>
      <c r="F156" s="152" t="s">
        <v>312</v>
      </c>
      <c r="G156" s="153" t="s">
        <v>282</v>
      </c>
      <c r="H156" s="154">
        <v>4</v>
      </c>
      <c r="I156" s="155"/>
      <c r="J156" s="156">
        <f>ROUND(I156*H156,2)</f>
        <v>0</v>
      </c>
      <c r="K156" s="152" t="s">
        <v>130</v>
      </c>
      <c r="L156" s="31"/>
      <c r="M156" s="157" t="s">
        <v>1</v>
      </c>
      <c r="N156" s="158" t="s">
        <v>41</v>
      </c>
      <c r="O156" s="54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61" t="s">
        <v>131</v>
      </c>
      <c r="AT156" s="161" t="s">
        <v>126</v>
      </c>
      <c r="AU156" s="161" t="s">
        <v>86</v>
      </c>
      <c r="AY156" s="16" t="s">
        <v>123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6" t="s">
        <v>84</v>
      </c>
      <c r="BK156" s="162">
        <f>ROUND(I156*H156,2)</f>
        <v>0</v>
      </c>
      <c r="BL156" s="16" t="s">
        <v>131</v>
      </c>
      <c r="BM156" s="161" t="s">
        <v>313</v>
      </c>
    </row>
    <row r="157" spans="2:65" s="1" customFormat="1" ht="29.25">
      <c r="B157" s="31"/>
      <c r="D157" s="163" t="s">
        <v>133</v>
      </c>
      <c r="F157" s="164" t="s">
        <v>314</v>
      </c>
      <c r="I157" s="90"/>
      <c r="L157" s="31"/>
      <c r="M157" s="165"/>
      <c r="N157" s="54"/>
      <c r="O157" s="54"/>
      <c r="P157" s="54"/>
      <c r="Q157" s="54"/>
      <c r="R157" s="54"/>
      <c r="S157" s="54"/>
      <c r="T157" s="55"/>
      <c r="AT157" s="16" t="s">
        <v>133</v>
      </c>
      <c r="AU157" s="16" t="s">
        <v>86</v>
      </c>
    </row>
    <row r="158" spans="2:65" s="13" customFormat="1" ht="11.25">
      <c r="B158" s="173"/>
      <c r="D158" s="163" t="s">
        <v>140</v>
      </c>
      <c r="E158" s="174" t="s">
        <v>1</v>
      </c>
      <c r="F158" s="175" t="s">
        <v>285</v>
      </c>
      <c r="H158" s="176">
        <v>4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140</v>
      </c>
      <c r="AU158" s="174" t="s">
        <v>86</v>
      </c>
      <c r="AV158" s="13" t="s">
        <v>86</v>
      </c>
      <c r="AW158" s="13" t="s">
        <v>31</v>
      </c>
      <c r="AX158" s="13" t="s">
        <v>76</v>
      </c>
      <c r="AY158" s="174" t="s">
        <v>123</v>
      </c>
    </row>
    <row r="159" spans="2:65" s="14" customFormat="1" ht="11.25">
      <c r="B159" s="181"/>
      <c r="D159" s="163" t="s">
        <v>140</v>
      </c>
      <c r="E159" s="182" t="s">
        <v>1</v>
      </c>
      <c r="F159" s="183" t="s">
        <v>142</v>
      </c>
      <c r="H159" s="184">
        <v>4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140</v>
      </c>
      <c r="AU159" s="182" t="s">
        <v>86</v>
      </c>
      <c r="AV159" s="14" t="s">
        <v>131</v>
      </c>
      <c r="AW159" s="14" t="s">
        <v>31</v>
      </c>
      <c r="AX159" s="14" t="s">
        <v>84</v>
      </c>
      <c r="AY159" s="182" t="s">
        <v>123</v>
      </c>
    </row>
    <row r="160" spans="2:65" s="1" customFormat="1" ht="24" customHeight="1">
      <c r="B160" s="149"/>
      <c r="C160" s="150" t="s">
        <v>183</v>
      </c>
      <c r="D160" s="150" t="s">
        <v>126</v>
      </c>
      <c r="E160" s="151" t="s">
        <v>315</v>
      </c>
      <c r="F160" s="152" t="s">
        <v>316</v>
      </c>
      <c r="G160" s="153" t="s">
        <v>282</v>
      </c>
      <c r="H160" s="154">
        <v>36</v>
      </c>
      <c r="I160" s="155"/>
      <c r="J160" s="156">
        <f>ROUND(I160*H160,2)</f>
        <v>0</v>
      </c>
      <c r="K160" s="152" t="s">
        <v>130</v>
      </c>
      <c r="L160" s="31"/>
      <c r="M160" s="157" t="s">
        <v>1</v>
      </c>
      <c r="N160" s="158" t="s">
        <v>41</v>
      </c>
      <c r="O160" s="54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AR160" s="161" t="s">
        <v>131</v>
      </c>
      <c r="AT160" s="161" t="s">
        <v>126</v>
      </c>
      <c r="AU160" s="161" t="s">
        <v>86</v>
      </c>
      <c r="AY160" s="16" t="s">
        <v>123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6" t="s">
        <v>84</v>
      </c>
      <c r="BK160" s="162">
        <f>ROUND(I160*H160,2)</f>
        <v>0</v>
      </c>
      <c r="BL160" s="16" t="s">
        <v>131</v>
      </c>
      <c r="BM160" s="161" t="s">
        <v>317</v>
      </c>
    </row>
    <row r="161" spans="2:65" s="1" customFormat="1" ht="39">
      <c r="B161" s="31"/>
      <c r="D161" s="163" t="s">
        <v>133</v>
      </c>
      <c r="F161" s="164" t="s">
        <v>318</v>
      </c>
      <c r="I161" s="90"/>
      <c r="L161" s="31"/>
      <c r="M161" s="165"/>
      <c r="N161" s="54"/>
      <c r="O161" s="54"/>
      <c r="P161" s="54"/>
      <c r="Q161" s="54"/>
      <c r="R161" s="54"/>
      <c r="S161" s="54"/>
      <c r="T161" s="55"/>
      <c r="AT161" s="16" t="s">
        <v>133</v>
      </c>
      <c r="AU161" s="16" t="s">
        <v>86</v>
      </c>
    </row>
    <row r="162" spans="2:65" s="13" customFormat="1" ht="11.25">
      <c r="B162" s="173"/>
      <c r="D162" s="163" t="s">
        <v>140</v>
      </c>
      <c r="E162" s="174" t="s">
        <v>1</v>
      </c>
      <c r="F162" s="175" t="s">
        <v>319</v>
      </c>
      <c r="H162" s="176">
        <v>36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140</v>
      </c>
      <c r="AU162" s="174" t="s">
        <v>86</v>
      </c>
      <c r="AV162" s="13" t="s">
        <v>86</v>
      </c>
      <c r="AW162" s="13" t="s">
        <v>31</v>
      </c>
      <c r="AX162" s="13" t="s">
        <v>76</v>
      </c>
      <c r="AY162" s="174" t="s">
        <v>123</v>
      </c>
    </row>
    <row r="163" spans="2:65" s="14" customFormat="1" ht="11.25">
      <c r="B163" s="181"/>
      <c r="D163" s="163" t="s">
        <v>140</v>
      </c>
      <c r="E163" s="182" t="s">
        <v>1</v>
      </c>
      <c r="F163" s="183" t="s">
        <v>142</v>
      </c>
      <c r="H163" s="184">
        <v>36</v>
      </c>
      <c r="I163" s="185"/>
      <c r="L163" s="181"/>
      <c r="M163" s="186"/>
      <c r="N163" s="187"/>
      <c r="O163" s="187"/>
      <c r="P163" s="187"/>
      <c r="Q163" s="187"/>
      <c r="R163" s="187"/>
      <c r="S163" s="187"/>
      <c r="T163" s="188"/>
      <c r="AT163" s="182" t="s">
        <v>140</v>
      </c>
      <c r="AU163" s="182" t="s">
        <v>86</v>
      </c>
      <c r="AV163" s="14" t="s">
        <v>131</v>
      </c>
      <c r="AW163" s="14" t="s">
        <v>31</v>
      </c>
      <c r="AX163" s="14" t="s">
        <v>84</v>
      </c>
      <c r="AY163" s="182" t="s">
        <v>123</v>
      </c>
    </row>
    <row r="164" spans="2:65" s="1" customFormat="1" ht="24" customHeight="1">
      <c r="B164" s="149"/>
      <c r="C164" s="150" t="s">
        <v>188</v>
      </c>
      <c r="D164" s="150" t="s">
        <v>126</v>
      </c>
      <c r="E164" s="151" t="s">
        <v>320</v>
      </c>
      <c r="F164" s="152" t="s">
        <v>321</v>
      </c>
      <c r="G164" s="153" t="s">
        <v>282</v>
      </c>
      <c r="H164" s="154">
        <v>3</v>
      </c>
      <c r="I164" s="155"/>
      <c r="J164" s="156">
        <f>ROUND(I164*H164,2)</f>
        <v>0</v>
      </c>
      <c r="K164" s="152" t="s">
        <v>130</v>
      </c>
      <c r="L164" s="31"/>
      <c r="M164" s="157" t="s">
        <v>1</v>
      </c>
      <c r="N164" s="158" t="s">
        <v>41</v>
      </c>
      <c r="O164" s="54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61" t="s">
        <v>131</v>
      </c>
      <c r="AT164" s="161" t="s">
        <v>126</v>
      </c>
      <c r="AU164" s="161" t="s">
        <v>86</v>
      </c>
      <c r="AY164" s="16" t="s">
        <v>123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6" t="s">
        <v>84</v>
      </c>
      <c r="BK164" s="162">
        <f>ROUND(I164*H164,2)</f>
        <v>0</v>
      </c>
      <c r="BL164" s="16" t="s">
        <v>131</v>
      </c>
      <c r="BM164" s="161" t="s">
        <v>322</v>
      </c>
    </row>
    <row r="165" spans="2:65" s="1" customFormat="1" ht="29.25">
      <c r="B165" s="31"/>
      <c r="D165" s="163" t="s">
        <v>133</v>
      </c>
      <c r="F165" s="164" t="s">
        <v>323</v>
      </c>
      <c r="I165" s="90"/>
      <c r="L165" s="31"/>
      <c r="M165" s="165"/>
      <c r="N165" s="54"/>
      <c r="O165" s="54"/>
      <c r="P165" s="54"/>
      <c r="Q165" s="54"/>
      <c r="R165" s="54"/>
      <c r="S165" s="54"/>
      <c r="T165" s="55"/>
      <c r="AT165" s="16" t="s">
        <v>133</v>
      </c>
      <c r="AU165" s="16" t="s">
        <v>86</v>
      </c>
    </row>
    <row r="166" spans="2:65" s="13" customFormat="1" ht="11.25">
      <c r="B166" s="173"/>
      <c r="D166" s="163" t="s">
        <v>140</v>
      </c>
      <c r="E166" s="174" t="s">
        <v>1</v>
      </c>
      <c r="F166" s="175" t="s">
        <v>324</v>
      </c>
      <c r="H166" s="176">
        <v>3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140</v>
      </c>
      <c r="AU166" s="174" t="s">
        <v>86</v>
      </c>
      <c r="AV166" s="13" t="s">
        <v>86</v>
      </c>
      <c r="AW166" s="13" t="s">
        <v>31</v>
      </c>
      <c r="AX166" s="13" t="s">
        <v>76</v>
      </c>
      <c r="AY166" s="174" t="s">
        <v>123</v>
      </c>
    </row>
    <row r="167" spans="2:65" s="14" customFormat="1" ht="11.25">
      <c r="B167" s="181"/>
      <c r="D167" s="163" t="s">
        <v>140</v>
      </c>
      <c r="E167" s="182" t="s">
        <v>1</v>
      </c>
      <c r="F167" s="183" t="s">
        <v>142</v>
      </c>
      <c r="H167" s="184">
        <v>3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140</v>
      </c>
      <c r="AU167" s="182" t="s">
        <v>86</v>
      </c>
      <c r="AV167" s="14" t="s">
        <v>131</v>
      </c>
      <c r="AW167" s="14" t="s">
        <v>31</v>
      </c>
      <c r="AX167" s="14" t="s">
        <v>84</v>
      </c>
      <c r="AY167" s="182" t="s">
        <v>123</v>
      </c>
    </row>
    <row r="168" spans="2:65" s="1" customFormat="1" ht="24" customHeight="1">
      <c r="B168" s="149"/>
      <c r="C168" s="150" t="s">
        <v>124</v>
      </c>
      <c r="D168" s="150" t="s">
        <v>126</v>
      </c>
      <c r="E168" s="151" t="s">
        <v>325</v>
      </c>
      <c r="F168" s="152" t="s">
        <v>326</v>
      </c>
      <c r="G168" s="153" t="s">
        <v>282</v>
      </c>
      <c r="H168" s="154">
        <v>27</v>
      </c>
      <c r="I168" s="155"/>
      <c r="J168" s="156">
        <f>ROUND(I168*H168,2)</f>
        <v>0</v>
      </c>
      <c r="K168" s="152" t="s">
        <v>130</v>
      </c>
      <c r="L168" s="31"/>
      <c r="M168" s="157" t="s">
        <v>1</v>
      </c>
      <c r="N168" s="158" t="s">
        <v>41</v>
      </c>
      <c r="O168" s="54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AR168" s="161" t="s">
        <v>131</v>
      </c>
      <c r="AT168" s="161" t="s">
        <v>126</v>
      </c>
      <c r="AU168" s="161" t="s">
        <v>86</v>
      </c>
      <c r="AY168" s="16" t="s">
        <v>123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6" t="s">
        <v>84</v>
      </c>
      <c r="BK168" s="162">
        <f>ROUND(I168*H168,2)</f>
        <v>0</v>
      </c>
      <c r="BL168" s="16" t="s">
        <v>131</v>
      </c>
      <c r="BM168" s="161" t="s">
        <v>327</v>
      </c>
    </row>
    <row r="169" spans="2:65" s="1" customFormat="1" ht="39">
      <c r="B169" s="31"/>
      <c r="D169" s="163" t="s">
        <v>133</v>
      </c>
      <c r="F169" s="164" t="s">
        <v>328</v>
      </c>
      <c r="I169" s="90"/>
      <c r="L169" s="31"/>
      <c r="M169" s="165"/>
      <c r="N169" s="54"/>
      <c r="O169" s="54"/>
      <c r="P169" s="54"/>
      <c r="Q169" s="54"/>
      <c r="R169" s="54"/>
      <c r="S169" s="54"/>
      <c r="T169" s="55"/>
      <c r="AT169" s="16" t="s">
        <v>133</v>
      </c>
      <c r="AU169" s="16" t="s">
        <v>86</v>
      </c>
    </row>
    <row r="170" spans="2:65" s="13" customFormat="1" ht="11.25">
      <c r="B170" s="173"/>
      <c r="D170" s="163" t="s">
        <v>140</v>
      </c>
      <c r="E170" s="174" t="s">
        <v>1</v>
      </c>
      <c r="F170" s="175" t="s">
        <v>329</v>
      </c>
      <c r="H170" s="176">
        <v>27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140</v>
      </c>
      <c r="AU170" s="174" t="s">
        <v>86</v>
      </c>
      <c r="AV170" s="13" t="s">
        <v>86</v>
      </c>
      <c r="AW170" s="13" t="s">
        <v>31</v>
      </c>
      <c r="AX170" s="13" t="s">
        <v>76</v>
      </c>
      <c r="AY170" s="174" t="s">
        <v>123</v>
      </c>
    </row>
    <row r="171" spans="2:65" s="14" customFormat="1" ht="11.25">
      <c r="B171" s="181"/>
      <c r="D171" s="163" t="s">
        <v>140</v>
      </c>
      <c r="E171" s="182" t="s">
        <v>1</v>
      </c>
      <c r="F171" s="183" t="s">
        <v>142</v>
      </c>
      <c r="H171" s="184">
        <v>27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140</v>
      </c>
      <c r="AU171" s="182" t="s">
        <v>86</v>
      </c>
      <c r="AV171" s="14" t="s">
        <v>131</v>
      </c>
      <c r="AW171" s="14" t="s">
        <v>31</v>
      </c>
      <c r="AX171" s="14" t="s">
        <v>84</v>
      </c>
      <c r="AY171" s="182" t="s">
        <v>123</v>
      </c>
    </row>
    <row r="172" spans="2:65" s="1" customFormat="1" ht="24" customHeight="1">
      <c r="B172" s="149"/>
      <c r="C172" s="150" t="s">
        <v>200</v>
      </c>
      <c r="D172" s="150" t="s">
        <v>126</v>
      </c>
      <c r="E172" s="151" t="s">
        <v>330</v>
      </c>
      <c r="F172" s="152" t="s">
        <v>331</v>
      </c>
      <c r="G172" s="153" t="s">
        <v>282</v>
      </c>
      <c r="H172" s="154">
        <v>4</v>
      </c>
      <c r="I172" s="155"/>
      <c r="J172" s="156">
        <f>ROUND(I172*H172,2)</f>
        <v>0</v>
      </c>
      <c r="K172" s="152" t="s">
        <v>130</v>
      </c>
      <c r="L172" s="31"/>
      <c r="M172" s="157" t="s">
        <v>1</v>
      </c>
      <c r="N172" s="158" t="s">
        <v>41</v>
      </c>
      <c r="O172" s="54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AR172" s="161" t="s">
        <v>131</v>
      </c>
      <c r="AT172" s="161" t="s">
        <v>126</v>
      </c>
      <c r="AU172" s="161" t="s">
        <v>86</v>
      </c>
      <c r="AY172" s="16" t="s">
        <v>123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6" t="s">
        <v>84</v>
      </c>
      <c r="BK172" s="162">
        <f>ROUND(I172*H172,2)</f>
        <v>0</v>
      </c>
      <c r="BL172" s="16" t="s">
        <v>131</v>
      </c>
      <c r="BM172" s="161" t="s">
        <v>332</v>
      </c>
    </row>
    <row r="173" spans="2:65" s="1" customFormat="1" ht="29.25">
      <c r="B173" s="31"/>
      <c r="D173" s="163" t="s">
        <v>133</v>
      </c>
      <c r="F173" s="164" t="s">
        <v>333</v>
      </c>
      <c r="I173" s="90"/>
      <c r="L173" s="31"/>
      <c r="M173" s="165"/>
      <c r="N173" s="54"/>
      <c r="O173" s="54"/>
      <c r="P173" s="54"/>
      <c r="Q173" s="54"/>
      <c r="R173" s="54"/>
      <c r="S173" s="54"/>
      <c r="T173" s="55"/>
      <c r="AT173" s="16" t="s">
        <v>133</v>
      </c>
      <c r="AU173" s="16" t="s">
        <v>86</v>
      </c>
    </row>
    <row r="174" spans="2:65" s="13" customFormat="1" ht="11.25">
      <c r="B174" s="173"/>
      <c r="D174" s="163" t="s">
        <v>140</v>
      </c>
      <c r="E174" s="174" t="s">
        <v>1</v>
      </c>
      <c r="F174" s="175" t="s">
        <v>285</v>
      </c>
      <c r="H174" s="176">
        <v>4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140</v>
      </c>
      <c r="AU174" s="174" t="s">
        <v>86</v>
      </c>
      <c r="AV174" s="13" t="s">
        <v>86</v>
      </c>
      <c r="AW174" s="13" t="s">
        <v>31</v>
      </c>
      <c r="AX174" s="13" t="s">
        <v>76</v>
      </c>
      <c r="AY174" s="174" t="s">
        <v>123</v>
      </c>
    </row>
    <row r="175" spans="2:65" s="14" customFormat="1" ht="11.25">
      <c r="B175" s="181"/>
      <c r="D175" s="163" t="s">
        <v>140</v>
      </c>
      <c r="E175" s="182" t="s">
        <v>1</v>
      </c>
      <c r="F175" s="183" t="s">
        <v>142</v>
      </c>
      <c r="H175" s="184">
        <v>4</v>
      </c>
      <c r="I175" s="185"/>
      <c r="L175" s="181"/>
      <c r="M175" s="186"/>
      <c r="N175" s="187"/>
      <c r="O175" s="187"/>
      <c r="P175" s="187"/>
      <c r="Q175" s="187"/>
      <c r="R175" s="187"/>
      <c r="S175" s="187"/>
      <c r="T175" s="188"/>
      <c r="AT175" s="182" t="s">
        <v>140</v>
      </c>
      <c r="AU175" s="182" t="s">
        <v>86</v>
      </c>
      <c r="AV175" s="14" t="s">
        <v>131</v>
      </c>
      <c r="AW175" s="14" t="s">
        <v>31</v>
      </c>
      <c r="AX175" s="14" t="s">
        <v>84</v>
      </c>
      <c r="AY175" s="182" t="s">
        <v>123</v>
      </c>
    </row>
    <row r="176" spans="2:65" s="1" customFormat="1" ht="24" customHeight="1">
      <c r="B176" s="149"/>
      <c r="C176" s="150" t="s">
        <v>204</v>
      </c>
      <c r="D176" s="150" t="s">
        <v>126</v>
      </c>
      <c r="E176" s="151" t="s">
        <v>334</v>
      </c>
      <c r="F176" s="152" t="s">
        <v>335</v>
      </c>
      <c r="G176" s="153" t="s">
        <v>282</v>
      </c>
      <c r="H176" s="154">
        <v>36</v>
      </c>
      <c r="I176" s="155"/>
      <c r="J176" s="156">
        <f>ROUND(I176*H176,2)</f>
        <v>0</v>
      </c>
      <c r="K176" s="152" t="s">
        <v>130</v>
      </c>
      <c r="L176" s="31"/>
      <c r="M176" s="157" t="s">
        <v>1</v>
      </c>
      <c r="N176" s="158" t="s">
        <v>41</v>
      </c>
      <c r="O176" s="54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AR176" s="161" t="s">
        <v>131</v>
      </c>
      <c r="AT176" s="161" t="s">
        <v>126</v>
      </c>
      <c r="AU176" s="161" t="s">
        <v>86</v>
      </c>
      <c r="AY176" s="16" t="s">
        <v>123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6" t="s">
        <v>84</v>
      </c>
      <c r="BK176" s="162">
        <f>ROUND(I176*H176,2)</f>
        <v>0</v>
      </c>
      <c r="BL176" s="16" t="s">
        <v>131</v>
      </c>
      <c r="BM176" s="161" t="s">
        <v>336</v>
      </c>
    </row>
    <row r="177" spans="2:65" s="1" customFormat="1" ht="39">
      <c r="B177" s="31"/>
      <c r="D177" s="163" t="s">
        <v>133</v>
      </c>
      <c r="F177" s="164" t="s">
        <v>337</v>
      </c>
      <c r="I177" s="90"/>
      <c r="L177" s="31"/>
      <c r="M177" s="165"/>
      <c r="N177" s="54"/>
      <c r="O177" s="54"/>
      <c r="P177" s="54"/>
      <c r="Q177" s="54"/>
      <c r="R177" s="54"/>
      <c r="S177" s="54"/>
      <c r="T177" s="55"/>
      <c r="AT177" s="16" t="s">
        <v>133</v>
      </c>
      <c r="AU177" s="16" t="s">
        <v>86</v>
      </c>
    </row>
    <row r="178" spans="2:65" s="13" customFormat="1" ht="11.25">
      <c r="B178" s="173"/>
      <c r="D178" s="163" t="s">
        <v>140</v>
      </c>
      <c r="E178" s="174" t="s">
        <v>1</v>
      </c>
      <c r="F178" s="175" t="s">
        <v>319</v>
      </c>
      <c r="H178" s="176">
        <v>36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140</v>
      </c>
      <c r="AU178" s="174" t="s">
        <v>86</v>
      </c>
      <c r="AV178" s="13" t="s">
        <v>86</v>
      </c>
      <c r="AW178" s="13" t="s">
        <v>31</v>
      </c>
      <c r="AX178" s="13" t="s">
        <v>76</v>
      </c>
      <c r="AY178" s="174" t="s">
        <v>123</v>
      </c>
    </row>
    <row r="179" spans="2:65" s="14" customFormat="1" ht="11.25">
      <c r="B179" s="181"/>
      <c r="D179" s="163" t="s">
        <v>140</v>
      </c>
      <c r="E179" s="182" t="s">
        <v>1</v>
      </c>
      <c r="F179" s="183" t="s">
        <v>142</v>
      </c>
      <c r="H179" s="184">
        <v>36</v>
      </c>
      <c r="I179" s="185"/>
      <c r="L179" s="181"/>
      <c r="M179" s="186"/>
      <c r="N179" s="187"/>
      <c r="O179" s="187"/>
      <c r="P179" s="187"/>
      <c r="Q179" s="187"/>
      <c r="R179" s="187"/>
      <c r="S179" s="187"/>
      <c r="T179" s="188"/>
      <c r="AT179" s="182" t="s">
        <v>140</v>
      </c>
      <c r="AU179" s="182" t="s">
        <v>86</v>
      </c>
      <c r="AV179" s="14" t="s">
        <v>131</v>
      </c>
      <c r="AW179" s="14" t="s">
        <v>31</v>
      </c>
      <c r="AX179" s="14" t="s">
        <v>84</v>
      </c>
      <c r="AY179" s="182" t="s">
        <v>123</v>
      </c>
    </row>
    <row r="180" spans="2:65" s="1" customFormat="1" ht="24" customHeight="1">
      <c r="B180" s="149"/>
      <c r="C180" s="150" t="s">
        <v>209</v>
      </c>
      <c r="D180" s="150" t="s">
        <v>126</v>
      </c>
      <c r="E180" s="151" t="s">
        <v>338</v>
      </c>
      <c r="F180" s="152" t="s">
        <v>339</v>
      </c>
      <c r="G180" s="153" t="s">
        <v>282</v>
      </c>
      <c r="H180" s="154">
        <v>3</v>
      </c>
      <c r="I180" s="155"/>
      <c r="J180" s="156">
        <f>ROUND(I180*H180,2)</f>
        <v>0</v>
      </c>
      <c r="K180" s="152" t="s">
        <v>130</v>
      </c>
      <c r="L180" s="31"/>
      <c r="M180" s="157" t="s">
        <v>1</v>
      </c>
      <c r="N180" s="158" t="s">
        <v>41</v>
      </c>
      <c r="O180" s="54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131</v>
      </c>
      <c r="AT180" s="161" t="s">
        <v>126</v>
      </c>
      <c r="AU180" s="161" t="s">
        <v>86</v>
      </c>
      <c r="AY180" s="16" t="s">
        <v>123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6" t="s">
        <v>84</v>
      </c>
      <c r="BK180" s="162">
        <f>ROUND(I180*H180,2)</f>
        <v>0</v>
      </c>
      <c r="BL180" s="16" t="s">
        <v>131</v>
      </c>
      <c r="BM180" s="161" t="s">
        <v>340</v>
      </c>
    </row>
    <row r="181" spans="2:65" s="1" customFormat="1" ht="29.25">
      <c r="B181" s="31"/>
      <c r="D181" s="163" t="s">
        <v>133</v>
      </c>
      <c r="F181" s="164" t="s">
        <v>341</v>
      </c>
      <c r="I181" s="90"/>
      <c r="L181" s="31"/>
      <c r="M181" s="165"/>
      <c r="N181" s="54"/>
      <c r="O181" s="54"/>
      <c r="P181" s="54"/>
      <c r="Q181" s="54"/>
      <c r="R181" s="54"/>
      <c r="S181" s="54"/>
      <c r="T181" s="55"/>
      <c r="AT181" s="16" t="s">
        <v>133</v>
      </c>
      <c r="AU181" s="16" t="s">
        <v>86</v>
      </c>
    </row>
    <row r="182" spans="2:65" s="13" customFormat="1" ht="11.25">
      <c r="B182" s="173"/>
      <c r="D182" s="163" t="s">
        <v>140</v>
      </c>
      <c r="E182" s="174" t="s">
        <v>1</v>
      </c>
      <c r="F182" s="175" t="s">
        <v>324</v>
      </c>
      <c r="H182" s="176">
        <v>3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140</v>
      </c>
      <c r="AU182" s="174" t="s">
        <v>86</v>
      </c>
      <c r="AV182" s="13" t="s">
        <v>86</v>
      </c>
      <c r="AW182" s="13" t="s">
        <v>31</v>
      </c>
      <c r="AX182" s="13" t="s">
        <v>76</v>
      </c>
      <c r="AY182" s="174" t="s">
        <v>123</v>
      </c>
    </row>
    <row r="183" spans="2:65" s="14" customFormat="1" ht="11.25">
      <c r="B183" s="181"/>
      <c r="D183" s="163" t="s">
        <v>140</v>
      </c>
      <c r="E183" s="182" t="s">
        <v>1</v>
      </c>
      <c r="F183" s="183" t="s">
        <v>142</v>
      </c>
      <c r="H183" s="184">
        <v>3</v>
      </c>
      <c r="I183" s="185"/>
      <c r="L183" s="181"/>
      <c r="M183" s="186"/>
      <c r="N183" s="187"/>
      <c r="O183" s="187"/>
      <c r="P183" s="187"/>
      <c r="Q183" s="187"/>
      <c r="R183" s="187"/>
      <c r="S183" s="187"/>
      <c r="T183" s="188"/>
      <c r="AT183" s="182" t="s">
        <v>140</v>
      </c>
      <c r="AU183" s="182" t="s">
        <v>86</v>
      </c>
      <c r="AV183" s="14" t="s">
        <v>131</v>
      </c>
      <c r="AW183" s="14" t="s">
        <v>31</v>
      </c>
      <c r="AX183" s="14" t="s">
        <v>84</v>
      </c>
      <c r="AY183" s="182" t="s">
        <v>123</v>
      </c>
    </row>
    <row r="184" spans="2:65" s="1" customFormat="1" ht="24" customHeight="1">
      <c r="B184" s="149"/>
      <c r="C184" s="150" t="s">
        <v>8</v>
      </c>
      <c r="D184" s="150" t="s">
        <v>126</v>
      </c>
      <c r="E184" s="151" t="s">
        <v>342</v>
      </c>
      <c r="F184" s="152" t="s">
        <v>343</v>
      </c>
      <c r="G184" s="153" t="s">
        <v>282</v>
      </c>
      <c r="H184" s="154">
        <v>27</v>
      </c>
      <c r="I184" s="155"/>
      <c r="J184" s="156">
        <f>ROUND(I184*H184,2)</f>
        <v>0</v>
      </c>
      <c r="K184" s="152" t="s">
        <v>130</v>
      </c>
      <c r="L184" s="31"/>
      <c r="M184" s="157" t="s">
        <v>1</v>
      </c>
      <c r="N184" s="158" t="s">
        <v>41</v>
      </c>
      <c r="O184" s="54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AR184" s="161" t="s">
        <v>131</v>
      </c>
      <c r="AT184" s="161" t="s">
        <v>126</v>
      </c>
      <c r="AU184" s="161" t="s">
        <v>86</v>
      </c>
      <c r="AY184" s="16" t="s">
        <v>123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6" t="s">
        <v>84</v>
      </c>
      <c r="BK184" s="162">
        <f>ROUND(I184*H184,2)</f>
        <v>0</v>
      </c>
      <c r="BL184" s="16" t="s">
        <v>131</v>
      </c>
      <c r="BM184" s="161" t="s">
        <v>344</v>
      </c>
    </row>
    <row r="185" spans="2:65" s="1" customFormat="1" ht="39">
      <c r="B185" s="31"/>
      <c r="D185" s="163" t="s">
        <v>133</v>
      </c>
      <c r="F185" s="164" t="s">
        <v>345</v>
      </c>
      <c r="I185" s="90"/>
      <c r="L185" s="31"/>
      <c r="M185" s="165"/>
      <c r="N185" s="54"/>
      <c r="O185" s="54"/>
      <c r="P185" s="54"/>
      <c r="Q185" s="54"/>
      <c r="R185" s="54"/>
      <c r="S185" s="54"/>
      <c r="T185" s="55"/>
      <c r="AT185" s="16" t="s">
        <v>133</v>
      </c>
      <c r="AU185" s="16" t="s">
        <v>86</v>
      </c>
    </row>
    <row r="186" spans="2:65" s="13" customFormat="1" ht="11.25">
      <c r="B186" s="173"/>
      <c r="D186" s="163" t="s">
        <v>140</v>
      </c>
      <c r="E186" s="174" t="s">
        <v>1</v>
      </c>
      <c r="F186" s="175" t="s">
        <v>329</v>
      </c>
      <c r="H186" s="176">
        <v>27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140</v>
      </c>
      <c r="AU186" s="174" t="s">
        <v>86</v>
      </c>
      <c r="AV186" s="13" t="s">
        <v>86</v>
      </c>
      <c r="AW186" s="13" t="s">
        <v>31</v>
      </c>
      <c r="AX186" s="13" t="s">
        <v>76</v>
      </c>
      <c r="AY186" s="174" t="s">
        <v>123</v>
      </c>
    </row>
    <row r="187" spans="2:65" s="14" customFormat="1" ht="11.25">
      <c r="B187" s="181"/>
      <c r="D187" s="163" t="s">
        <v>140</v>
      </c>
      <c r="E187" s="182" t="s">
        <v>1</v>
      </c>
      <c r="F187" s="183" t="s">
        <v>142</v>
      </c>
      <c r="H187" s="184">
        <v>27</v>
      </c>
      <c r="I187" s="185"/>
      <c r="L187" s="181"/>
      <c r="M187" s="186"/>
      <c r="N187" s="187"/>
      <c r="O187" s="187"/>
      <c r="P187" s="187"/>
      <c r="Q187" s="187"/>
      <c r="R187" s="187"/>
      <c r="S187" s="187"/>
      <c r="T187" s="188"/>
      <c r="AT187" s="182" t="s">
        <v>140</v>
      </c>
      <c r="AU187" s="182" t="s">
        <v>86</v>
      </c>
      <c r="AV187" s="14" t="s">
        <v>131</v>
      </c>
      <c r="AW187" s="14" t="s">
        <v>31</v>
      </c>
      <c r="AX187" s="14" t="s">
        <v>84</v>
      </c>
      <c r="AY187" s="182" t="s">
        <v>123</v>
      </c>
    </row>
    <row r="188" spans="2:65" s="1" customFormat="1" ht="16.5" customHeight="1">
      <c r="B188" s="149"/>
      <c r="C188" s="150" t="s">
        <v>224</v>
      </c>
      <c r="D188" s="150" t="s">
        <v>126</v>
      </c>
      <c r="E188" s="151" t="s">
        <v>346</v>
      </c>
      <c r="F188" s="152" t="s">
        <v>347</v>
      </c>
      <c r="G188" s="153" t="s">
        <v>282</v>
      </c>
      <c r="H188" s="154">
        <v>4</v>
      </c>
      <c r="I188" s="155"/>
      <c r="J188" s="156">
        <f>ROUND(I188*H188,2)</f>
        <v>0</v>
      </c>
      <c r="K188" s="152" t="s">
        <v>130</v>
      </c>
      <c r="L188" s="31"/>
      <c r="M188" s="157" t="s">
        <v>1</v>
      </c>
      <c r="N188" s="158" t="s">
        <v>41</v>
      </c>
      <c r="O188" s="54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61" t="s">
        <v>131</v>
      </c>
      <c r="AT188" s="161" t="s">
        <v>126</v>
      </c>
      <c r="AU188" s="161" t="s">
        <v>86</v>
      </c>
      <c r="AY188" s="16" t="s">
        <v>123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6" t="s">
        <v>84</v>
      </c>
      <c r="BK188" s="162">
        <f>ROUND(I188*H188,2)</f>
        <v>0</v>
      </c>
      <c r="BL188" s="16" t="s">
        <v>131</v>
      </c>
      <c r="BM188" s="161" t="s">
        <v>348</v>
      </c>
    </row>
    <row r="189" spans="2:65" s="1" customFormat="1" ht="29.25">
      <c r="B189" s="31"/>
      <c r="D189" s="163" t="s">
        <v>133</v>
      </c>
      <c r="F189" s="164" t="s">
        <v>349</v>
      </c>
      <c r="I189" s="90"/>
      <c r="L189" s="31"/>
      <c r="M189" s="165"/>
      <c r="N189" s="54"/>
      <c r="O189" s="54"/>
      <c r="P189" s="54"/>
      <c r="Q189" s="54"/>
      <c r="R189" s="54"/>
      <c r="S189" s="54"/>
      <c r="T189" s="55"/>
      <c r="AT189" s="16" t="s">
        <v>133</v>
      </c>
      <c r="AU189" s="16" t="s">
        <v>86</v>
      </c>
    </row>
    <row r="190" spans="2:65" s="13" customFormat="1" ht="11.25">
      <c r="B190" s="173"/>
      <c r="D190" s="163" t="s">
        <v>140</v>
      </c>
      <c r="E190" s="174" t="s">
        <v>1</v>
      </c>
      <c r="F190" s="175" t="s">
        <v>285</v>
      </c>
      <c r="H190" s="176">
        <v>4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140</v>
      </c>
      <c r="AU190" s="174" t="s">
        <v>86</v>
      </c>
      <c r="AV190" s="13" t="s">
        <v>86</v>
      </c>
      <c r="AW190" s="13" t="s">
        <v>31</v>
      </c>
      <c r="AX190" s="13" t="s">
        <v>76</v>
      </c>
      <c r="AY190" s="174" t="s">
        <v>123</v>
      </c>
    </row>
    <row r="191" spans="2:65" s="14" customFormat="1" ht="11.25">
      <c r="B191" s="181"/>
      <c r="D191" s="163" t="s">
        <v>140</v>
      </c>
      <c r="E191" s="182" t="s">
        <v>1</v>
      </c>
      <c r="F191" s="183" t="s">
        <v>142</v>
      </c>
      <c r="H191" s="184">
        <v>4</v>
      </c>
      <c r="I191" s="185"/>
      <c r="L191" s="181"/>
      <c r="M191" s="186"/>
      <c r="N191" s="187"/>
      <c r="O191" s="187"/>
      <c r="P191" s="187"/>
      <c r="Q191" s="187"/>
      <c r="R191" s="187"/>
      <c r="S191" s="187"/>
      <c r="T191" s="188"/>
      <c r="AT191" s="182" t="s">
        <v>140</v>
      </c>
      <c r="AU191" s="182" t="s">
        <v>86</v>
      </c>
      <c r="AV191" s="14" t="s">
        <v>131</v>
      </c>
      <c r="AW191" s="14" t="s">
        <v>31</v>
      </c>
      <c r="AX191" s="14" t="s">
        <v>84</v>
      </c>
      <c r="AY191" s="182" t="s">
        <v>123</v>
      </c>
    </row>
    <row r="192" spans="2:65" s="1" customFormat="1" ht="24" customHeight="1">
      <c r="B192" s="149"/>
      <c r="C192" s="150" t="s">
        <v>230</v>
      </c>
      <c r="D192" s="150" t="s">
        <v>126</v>
      </c>
      <c r="E192" s="151" t="s">
        <v>350</v>
      </c>
      <c r="F192" s="152" t="s">
        <v>351</v>
      </c>
      <c r="G192" s="153" t="s">
        <v>282</v>
      </c>
      <c r="H192" s="154">
        <v>36</v>
      </c>
      <c r="I192" s="155"/>
      <c r="J192" s="156">
        <f>ROUND(I192*H192,2)</f>
        <v>0</v>
      </c>
      <c r="K192" s="152" t="s">
        <v>130</v>
      </c>
      <c r="L192" s="31"/>
      <c r="M192" s="157" t="s">
        <v>1</v>
      </c>
      <c r="N192" s="158" t="s">
        <v>41</v>
      </c>
      <c r="O192" s="54"/>
      <c r="P192" s="159">
        <f>O192*H192</f>
        <v>0</v>
      </c>
      <c r="Q192" s="159">
        <v>0</v>
      </c>
      <c r="R192" s="159">
        <f>Q192*H192</f>
        <v>0</v>
      </c>
      <c r="S192" s="159">
        <v>0</v>
      </c>
      <c r="T192" s="160">
        <f>S192*H192</f>
        <v>0</v>
      </c>
      <c r="AR192" s="161" t="s">
        <v>131</v>
      </c>
      <c r="AT192" s="161" t="s">
        <v>126</v>
      </c>
      <c r="AU192" s="161" t="s">
        <v>86</v>
      </c>
      <c r="AY192" s="16" t="s">
        <v>123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6" t="s">
        <v>84</v>
      </c>
      <c r="BK192" s="162">
        <f>ROUND(I192*H192,2)</f>
        <v>0</v>
      </c>
      <c r="BL192" s="16" t="s">
        <v>131</v>
      </c>
      <c r="BM192" s="161" t="s">
        <v>352</v>
      </c>
    </row>
    <row r="193" spans="2:65" s="1" customFormat="1" ht="39">
      <c r="B193" s="31"/>
      <c r="D193" s="163" t="s">
        <v>133</v>
      </c>
      <c r="F193" s="164" t="s">
        <v>353</v>
      </c>
      <c r="I193" s="90"/>
      <c r="L193" s="31"/>
      <c r="M193" s="165"/>
      <c r="N193" s="54"/>
      <c r="O193" s="54"/>
      <c r="P193" s="54"/>
      <c r="Q193" s="54"/>
      <c r="R193" s="54"/>
      <c r="S193" s="54"/>
      <c r="T193" s="55"/>
      <c r="AT193" s="16" t="s">
        <v>133</v>
      </c>
      <c r="AU193" s="16" t="s">
        <v>86</v>
      </c>
    </row>
    <row r="194" spans="2:65" s="13" customFormat="1" ht="11.25">
      <c r="B194" s="173"/>
      <c r="D194" s="163" t="s">
        <v>140</v>
      </c>
      <c r="E194" s="174" t="s">
        <v>1</v>
      </c>
      <c r="F194" s="175" t="s">
        <v>319</v>
      </c>
      <c r="H194" s="176">
        <v>36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140</v>
      </c>
      <c r="AU194" s="174" t="s">
        <v>86</v>
      </c>
      <c r="AV194" s="13" t="s">
        <v>86</v>
      </c>
      <c r="AW194" s="13" t="s">
        <v>31</v>
      </c>
      <c r="AX194" s="13" t="s">
        <v>76</v>
      </c>
      <c r="AY194" s="174" t="s">
        <v>123</v>
      </c>
    </row>
    <row r="195" spans="2:65" s="14" customFormat="1" ht="11.25">
      <c r="B195" s="181"/>
      <c r="D195" s="163" t="s">
        <v>140</v>
      </c>
      <c r="E195" s="182" t="s">
        <v>1</v>
      </c>
      <c r="F195" s="183" t="s">
        <v>142</v>
      </c>
      <c r="H195" s="184">
        <v>36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2" t="s">
        <v>140</v>
      </c>
      <c r="AU195" s="182" t="s">
        <v>86</v>
      </c>
      <c r="AV195" s="14" t="s">
        <v>131</v>
      </c>
      <c r="AW195" s="14" t="s">
        <v>31</v>
      </c>
      <c r="AX195" s="14" t="s">
        <v>84</v>
      </c>
      <c r="AY195" s="182" t="s">
        <v>123</v>
      </c>
    </row>
    <row r="196" spans="2:65" s="1" customFormat="1" ht="16.5" customHeight="1">
      <c r="B196" s="149"/>
      <c r="C196" s="150" t="s">
        <v>237</v>
      </c>
      <c r="D196" s="150" t="s">
        <v>126</v>
      </c>
      <c r="E196" s="151" t="s">
        <v>354</v>
      </c>
      <c r="F196" s="152" t="s">
        <v>355</v>
      </c>
      <c r="G196" s="153" t="s">
        <v>282</v>
      </c>
      <c r="H196" s="154">
        <v>3</v>
      </c>
      <c r="I196" s="155"/>
      <c r="J196" s="156">
        <f>ROUND(I196*H196,2)</f>
        <v>0</v>
      </c>
      <c r="K196" s="152" t="s">
        <v>130</v>
      </c>
      <c r="L196" s="31"/>
      <c r="M196" s="157" t="s">
        <v>1</v>
      </c>
      <c r="N196" s="158" t="s">
        <v>41</v>
      </c>
      <c r="O196" s="54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AR196" s="161" t="s">
        <v>131</v>
      </c>
      <c r="AT196" s="161" t="s">
        <v>126</v>
      </c>
      <c r="AU196" s="161" t="s">
        <v>86</v>
      </c>
      <c r="AY196" s="16" t="s">
        <v>123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6" t="s">
        <v>84</v>
      </c>
      <c r="BK196" s="162">
        <f>ROUND(I196*H196,2)</f>
        <v>0</v>
      </c>
      <c r="BL196" s="16" t="s">
        <v>131</v>
      </c>
      <c r="BM196" s="161" t="s">
        <v>356</v>
      </c>
    </row>
    <row r="197" spans="2:65" s="1" customFormat="1" ht="29.25">
      <c r="B197" s="31"/>
      <c r="D197" s="163" t="s">
        <v>133</v>
      </c>
      <c r="F197" s="164" t="s">
        <v>357</v>
      </c>
      <c r="I197" s="90"/>
      <c r="L197" s="31"/>
      <c r="M197" s="165"/>
      <c r="N197" s="54"/>
      <c r="O197" s="54"/>
      <c r="P197" s="54"/>
      <c r="Q197" s="54"/>
      <c r="R197" s="54"/>
      <c r="S197" s="54"/>
      <c r="T197" s="55"/>
      <c r="AT197" s="16" t="s">
        <v>133</v>
      </c>
      <c r="AU197" s="16" t="s">
        <v>86</v>
      </c>
    </row>
    <row r="198" spans="2:65" s="13" customFormat="1" ht="11.25">
      <c r="B198" s="173"/>
      <c r="D198" s="163" t="s">
        <v>140</v>
      </c>
      <c r="E198" s="174" t="s">
        <v>1</v>
      </c>
      <c r="F198" s="175" t="s">
        <v>324</v>
      </c>
      <c r="H198" s="176">
        <v>3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140</v>
      </c>
      <c r="AU198" s="174" t="s">
        <v>86</v>
      </c>
      <c r="AV198" s="13" t="s">
        <v>86</v>
      </c>
      <c r="AW198" s="13" t="s">
        <v>31</v>
      </c>
      <c r="AX198" s="13" t="s">
        <v>76</v>
      </c>
      <c r="AY198" s="174" t="s">
        <v>123</v>
      </c>
    </row>
    <row r="199" spans="2:65" s="14" customFormat="1" ht="11.25">
      <c r="B199" s="181"/>
      <c r="D199" s="163" t="s">
        <v>140</v>
      </c>
      <c r="E199" s="182" t="s">
        <v>1</v>
      </c>
      <c r="F199" s="183" t="s">
        <v>142</v>
      </c>
      <c r="H199" s="184">
        <v>3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2" t="s">
        <v>140</v>
      </c>
      <c r="AU199" s="182" t="s">
        <v>86</v>
      </c>
      <c r="AV199" s="14" t="s">
        <v>131</v>
      </c>
      <c r="AW199" s="14" t="s">
        <v>31</v>
      </c>
      <c r="AX199" s="14" t="s">
        <v>84</v>
      </c>
      <c r="AY199" s="182" t="s">
        <v>123</v>
      </c>
    </row>
    <row r="200" spans="2:65" s="1" customFormat="1" ht="24" customHeight="1">
      <c r="B200" s="149"/>
      <c r="C200" s="150" t="s">
        <v>243</v>
      </c>
      <c r="D200" s="150" t="s">
        <v>126</v>
      </c>
      <c r="E200" s="151" t="s">
        <v>358</v>
      </c>
      <c r="F200" s="152" t="s">
        <v>359</v>
      </c>
      <c r="G200" s="153" t="s">
        <v>282</v>
      </c>
      <c r="H200" s="154">
        <v>27</v>
      </c>
      <c r="I200" s="155"/>
      <c r="J200" s="156">
        <f>ROUND(I200*H200,2)</f>
        <v>0</v>
      </c>
      <c r="K200" s="152" t="s">
        <v>130</v>
      </c>
      <c r="L200" s="31"/>
      <c r="M200" s="157" t="s">
        <v>1</v>
      </c>
      <c r="N200" s="158" t="s">
        <v>41</v>
      </c>
      <c r="O200" s="54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AR200" s="161" t="s">
        <v>131</v>
      </c>
      <c r="AT200" s="161" t="s">
        <v>126</v>
      </c>
      <c r="AU200" s="161" t="s">
        <v>86</v>
      </c>
      <c r="AY200" s="16" t="s">
        <v>123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6" t="s">
        <v>84</v>
      </c>
      <c r="BK200" s="162">
        <f>ROUND(I200*H200,2)</f>
        <v>0</v>
      </c>
      <c r="BL200" s="16" t="s">
        <v>131</v>
      </c>
      <c r="BM200" s="161" t="s">
        <v>360</v>
      </c>
    </row>
    <row r="201" spans="2:65" s="1" customFormat="1" ht="39">
      <c r="B201" s="31"/>
      <c r="D201" s="163" t="s">
        <v>133</v>
      </c>
      <c r="F201" s="164" t="s">
        <v>361</v>
      </c>
      <c r="I201" s="90"/>
      <c r="L201" s="31"/>
      <c r="M201" s="165"/>
      <c r="N201" s="54"/>
      <c r="O201" s="54"/>
      <c r="P201" s="54"/>
      <c r="Q201" s="54"/>
      <c r="R201" s="54"/>
      <c r="S201" s="54"/>
      <c r="T201" s="55"/>
      <c r="AT201" s="16" t="s">
        <v>133</v>
      </c>
      <c r="AU201" s="16" t="s">
        <v>86</v>
      </c>
    </row>
    <row r="202" spans="2:65" s="13" customFormat="1" ht="11.25">
      <c r="B202" s="173"/>
      <c r="D202" s="163" t="s">
        <v>140</v>
      </c>
      <c r="E202" s="174" t="s">
        <v>1</v>
      </c>
      <c r="F202" s="175" t="s">
        <v>329</v>
      </c>
      <c r="H202" s="176">
        <v>27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140</v>
      </c>
      <c r="AU202" s="174" t="s">
        <v>86</v>
      </c>
      <c r="AV202" s="13" t="s">
        <v>86</v>
      </c>
      <c r="AW202" s="13" t="s">
        <v>31</v>
      </c>
      <c r="AX202" s="13" t="s">
        <v>76</v>
      </c>
      <c r="AY202" s="174" t="s">
        <v>123</v>
      </c>
    </row>
    <row r="203" spans="2:65" s="14" customFormat="1" ht="11.25">
      <c r="B203" s="181"/>
      <c r="D203" s="163" t="s">
        <v>140</v>
      </c>
      <c r="E203" s="182" t="s">
        <v>1</v>
      </c>
      <c r="F203" s="183" t="s">
        <v>142</v>
      </c>
      <c r="H203" s="184">
        <v>27</v>
      </c>
      <c r="I203" s="185"/>
      <c r="L203" s="181"/>
      <c r="M203" s="186"/>
      <c r="N203" s="187"/>
      <c r="O203" s="187"/>
      <c r="P203" s="187"/>
      <c r="Q203" s="187"/>
      <c r="R203" s="187"/>
      <c r="S203" s="187"/>
      <c r="T203" s="188"/>
      <c r="AT203" s="182" t="s">
        <v>140</v>
      </c>
      <c r="AU203" s="182" t="s">
        <v>86</v>
      </c>
      <c r="AV203" s="14" t="s">
        <v>131</v>
      </c>
      <c r="AW203" s="14" t="s">
        <v>31</v>
      </c>
      <c r="AX203" s="14" t="s">
        <v>84</v>
      </c>
      <c r="AY203" s="182" t="s">
        <v>123</v>
      </c>
    </row>
    <row r="204" spans="2:65" s="1" customFormat="1" ht="16.5" customHeight="1">
      <c r="B204" s="149"/>
      <c r="C204" s="150" t="s">
        <v>250</v>
      </c>
      <c r="D204" s="150" t="s">
        <v>126</v>
      </c>
      <c r="E204" s="151" t="s">
        <v>135</v>
      </c>
      <c r="F204" s="152" t="s">
        <v>136</v>
      </c>
      <c r="G204" s="153" t="s">
        <v>137</v>
      </c>
      <c r="H204" s="154">
        <v>77.349999999999994</v>
      </c>
      <c r="I204" s="155"/>
      <c r="J204" s="156">
        <f>ROUND(I204*H204,2)</f>
        <v>0</v>
      </c>
      <c r="K204" s="152" t="s">
        <v>130</v>
      </c>
      <c r="L204" s="31"/>
      <c r="M204" s="157" t="s">
        <v>1</v>
      </c>
      <c r="N204" s="158" t="s">
        <v>41</v>
      </c>
      <c r="O204" s="54"/>
      <c r="P204" s="159">
        <f>O204*H204</f>
        <v>0</v>
      </c>
      <c r="Q204" s="159">
        <v>1.2950000000000001E-6</v>
      </c>
      <c r="R204" s="159">
        <f>Q204*H204</f>
        <v>1.0016825E-4</v>
      </c>
      <c r="S204" s="159">
        <v>0</v>
      </c>
      <c r="T204" s="160">
        <f>S204*H204</f>
        <v>0</v>
      </c>
      <c r="AR204" s="161" t="s">
        <v>131</v>
      </c>
      <c r="AT204" s="161" t="s">
        <v>126</v>
      </c>
      <c r="AU204" s="161" t="s">
        <v>86</v>
      </c>
      <c r="AY204" s="16" t="s">
        <v>123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6" t="s">
        <v>84</v>
      </c>
      <c r="BK204" s="162">
        <f>ROUND(I204*H204,2)</f>
        <v>0</v>
      </c>
      <c r="BL204" s="16" t="s">
        <v>131</v>
      </c>
      <c r="BM204" s="161" t="s">
        <v>362</v>
      </c>
    </row>
    <row r="205" spans="2:65" s="1" customFormat="1" ht="19.5">
      <c r="B205" s="31"/>
      <c r="D205" s="163" t="s">
        <v>133</v>
      </c>
      <c r="F205" s="164" t="s">
        <v>139</v>
      </c>
      <c r="I205" s="90"/>
      <c r="L205" s="31"/>
      <c r="M205" s="165"/>
      <c r="N205" s="54"/>
      <c r="O205" s="54"/>
      <c r="P205" s="54"/>
      <c r="Q205" s="54"/>
      <c r="R205" s="54"/>
      <c r="S205" s="54"/>
      <c r="T205" s="55"/>
      <c r="AT205" s="16" t="s">
        <v>133</v>
      </c>
      <c r="AU205" s="16" t="s">
        <v>86</v>
      </c>
    </row>
    <row r="206" spans="2:65" s="12" customFormat="1" ht="11.25">
      <c r="B206" s="166"/>
      <c r="D206" s="163" t="s">
        <v>140</v>
      </c>
      <c r="E206" s="167" t="s">
        <v>1</v>
      </c>
      <c r="F206" s="168" t="s">
        <v>136</v>
      </c>
      <c r="H206" s="167" t="s">
        <v>1</v>
      </c>
      <c r="I206" s="169"/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140</v>
      </c>
      <c r="AU206" s="167" t="s">
        <v>86</v>
      </c>
      <c r="AV206" s="12" t="s">
        <v>84</v>
      </c>
      <c r="AW206" s="12" t="s">
        <v>31</v>
      </c>
      <c r="AX206" s="12" t="s">
        <v>76</v>
      </c>
      <c r="AY206" s="167" t="s">
        <v>123</v>
      </c>
    </row>
    <row r="207" spans="2:65" s="13" customFormat="1" ht="11.25">
      <c r="B207" s="173"/>
      <c r="D207" s="163" t="s">
        <v>140</v>
      </c>
      <c r="E207" s="174" t="s">
        <v>1</v>
      </c>
      <c r="F207" s="175" t="s">
        <v>363</v>
      </c>
      <c r="H207" s="176">
        <v>77.349999999999994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140</v>
      </c>
      <c r="AU207" s="174" t="s">
        <v>86</v>
      </c>
      <c r="AV207" s="13" t="s">
        <v>86</v>
      </c>
      <c r="AW207" s="13" t="s">
        <v>31</v>
      </c>
      <c r="AX207" s="13" t="s">
        <v>76</v>
      </c>
      <c r="AY207" s="174" t="s">
        <v>123</v>
      </c>
    </row>
    <row r="208" spans="2:65" s="14" customFormat="1" ht="11.25">
      <c r="B208" s="181"/>
      <c r="D208" s="163" t="s">
        <v>140</v>
      </c>
      <c r="E208" s="182" t="s">
        <v>1</v>
      </c>
      <c r="F208" s="183" t="s">
        <v>142</v>
      </c>
      <c r="H208" s="184">
        <v>77.349999999999994</v>
      </c>
      <c r="I208" s="185"/>
      <c r="L208" s="181"/>
      <c r="M208" s="186"/>
      <c r="N208" s="187"/>
      <c r="O208" s="187"/>
      <c r="P208" s="187"/>
      <c r="Q208" s="187"/>
      <c r="R208" s="187"/>
      <c r="S208" s="187"/>
      <c r="T208" s="188"/>
      <c r="AT208" s="182" t="s">
        <v>140</v>
      </c>
      <c r="AU208" s="182" t="s">
        <v>86</v>
      </c>
      <c r="AV208" s="14" t="s">
        <v>131</v>
      </c>
      <c r="AW208" s="14" t="s">
        <v>31</v>
      </c>
      <c r="AX208" s="14" t="s">
        <v>84</v>
      </c>
      <c r="AY208" s="182" t="s">
        <v>123</v>
      </c>
    </row>
    <row r="209" spans="2:65" s="1" customFormat="1" ht="24" customHeight="1">
      <c r="B209" s="149"/>
      <c r="C209" s="150" t="s">
        <v>7</v>
      </c>
      <c r="D209" s="150" t="s">
        <v>126</v>
      </c>
      <c r="E209" s="151" t="s">
        <v>144</v>
      </c>
      <c r="F209" s="152" t="s">
        <v>145</v>
      </c>
      <c r="G209" s="153" t="s">
        <v>146</v>
      </c>
      <c r="H209" s="154">
        <v>333.178</v>
      </c>
      <c r="I209" s="155"/>
      <c r="J209" s="156">
        <f>ROUND(I209*H209,2)</f>
        <v>0</v>
      </c>
      <c r="K209" s="152" t="s">
        <v>130</v>
      </c>
      <c r="L209" s="31"/>
      <c r="M209" s="157" t="s">
        <v>1</v>
      </c>
      <c r="N209" s="158" t="s">
        <v>41</v>
      </c>
      <c r="O209" s="54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AR209" s="161" t="s">
        <v>131</v>
      </c>
      <c r="AT209" s="161" t="s">
        <v>126</v>
      </c>
      <c r="AU209" s="161" t="s">
        <v>86</v>
      </c>
      <c r="AY209" s="16" t="s">
        <v>123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6" t="s">
        <v>84</v>
      </c>
      <c r="BK209" s="162">
        <f>ROUND(I209*H209,2)</f>
        <v>0</v>
      </c>
      <c r="BL209" s="16" t="s">
        <v>131</v>
      </c>
      <c r="BM209" s="161" t="s">
        <v>364</v>
      </c>
    </row>
    <row r="210" spans="2:65" s="1" customFormat="1" ht="19.5">
      <c r="B210" s="31"/>
      <c r="D210" s="163" t="s">
        <v>133</v>
      </c>
      <c r="F210" s="164" t="s">
        <v>148</v>
      </c>
      <c r="I210" s="90"/>
      <c r="L210" s="31"/>
      <c r="M210" s="165"/>
      <c r="N210" s="54"/>
      <c r="O210" s="54"/>
      <c r="P210" s="54"/>
      <c r="Q210" s="54"/>
      <c r="R210" s="54"/>
      <c r="S210" s="54"/>
      <c r="T210" s="55"/>
      <c r="AT210" s="16" t="s">
        <v>133</v>
      </c>
      <c r="AU210" s="16" t="s">
        <v>86</v>
      </c>
    </row>
    <row r="211" spans="2:65" s="12" customFormat="1" ht="11.25">
      <c r="B211" s="166"/>
      <c r="D211" s="163" t="s">
        <v>140</v>
      </c>
      <c r="E211" s="167" t="s">
        <v>1</v>
      </c>
      <c r="F211" s="168" t="s">
        <v>149</v>
      </c>
      <c r="H211" s="167" t="s">
        <v>1</v>
      </c>
      <c r="I211" s="169"/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140</v>
      </c>
      <c r="AU211" s="167" t="s">
        <v>86</v>
      </c>
      <c r="AV211" s="12" t="s">
        <v>84</v>
      </c>
      <c r="AW211" s="12" t="s">
        <v>31</v>
      </c>
      <c r="AX211" s="12" t="s">
        <v>76</v>
      </c>
      <c r="AY211" s="167" t="s">
        <v>123</v>
      </c>
    </row>
    <row r="212" spans="2:65" s="13" customFormat="1" ht="11.25">
      <c r="B212" s="173"/>
      <c r="D212" s="163" t="s">
        <v>140</v>
      </c>
      <c r="E212" s="174" t="s">
        <v>1</v>
      </c>
      <c r="F212" s="175" t="s">
        <v>365</v>
      </c>
      <c r="H212" s="176">
        <v>333.178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140</v>
      </c>
      <c r="AU212" s="174" t="s">
        <v>86</v>
      </c>
      <c r="AV212" s="13" t="s">
        <v>86</v>
      </c>
      <c r="AW212" s="13" t="s">
        <v>31</v>
      </c>
      <c r="AX212" s="13" t="s">
        <v>76</v>
      </c>
      <c r="AY212" s="174" t="s">
        <v>123</v>
      </c>
    </row>
    <row r="213" spans="2:65" s="14" customFormat="1" ht="11.25">
      <c r="B213" s="181"/>
      <c r="D213" s="163" t="s">
        <v>140</v>
      </c>
      <c r="E213" s="182" t="s">
        <v>1</v>
      </c>
      <c r="F213" s="183" t="s">
        <v>142</v>
      </c>
      <c r="H213" s="184">
        <v>333.178</v>
      </c>
      <c r="I213" s="185"/>
      <c r="L213" s="181"/>
      <c r="M213" s="186"/>
      <c r="N213" s="187"/>
      <c r="O213" s="187"/>
      <c r="P213" s="187"/>
      <c r="Q213" s="187"/>
      <c r="R213" s="187"/>
      <c r="S213" s="187"/>
      <c r="T213" s="188"/>
      <c r="AT213" s="182" t="s">
        <v>140</v>
      </c>
      <c r="AU213" s="182" t="s">
        <v>86</v>
      </c>
      <c r="AV213" s="14" t="s">
        <v>131</v>
      </c>
      <c r="AW213" s="14" t="s">
        <v>31</v>
      </c>
      <c r="AX213" s="14" t="s">
        <v>84</v>
      </c>
      <c r="AY213" s="182" t="s">
        <v>123</v>
      </c>
    </row>
    <row r="214" spans="2:65" s="1" customFormat="1" ht="24" customHeight="1">
      <c r="B214" s="149"/>
      <c r="C214" s="150" t="s">
        <v>262</v>
      </c>
      <c r="D214" s="150" t="s">
        <v>126</v>
      </c>
      <c r="E214" s="151" t="s">
        <v>151</v>
      </c>
      <c r="F214" s="152" t="s">
        <v>152</v>
      </c>
      <c r="G214" s="153" t="s">
        <v>146</v>
      </c>
      <c r="H214" s="154">
        <v>6330.3819999999996</v>
      </c>
      <c r="I214" s="155"/>
      <c r="J214" s="156">
        <f>ROUND(I214*H214,2)</f>
        <v>0</v>
      </c>
      <c r="K214" s="152" t="s">
        <v>130</v>
      </c>
      <c r="L214" s="31"/>
      <c r="M214" s="157" t="s">
        <v>1</v>
      </c>
      <c r="N214" s="158" t="s">
        <v>41</v>
      </c>
      <c r="O214" s="54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AR214" s="161" t="s">
        <v>131</v>
      </c>
      <c r="AT214" s="161" t="s">
        <v>126</v>
      </c>
      <c r="AU214" s="161" t="s">
        <v>86</v>
      </c>
      <c r="AY214" s="16" t="s">
        <v>123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6" t="s">
        <v>84</v>
      </c>
      <c r="BK214" s="162">
        <f>ROUND(I214*H214,2)</f>
        <v>0</v>
      </c>
      <c r="BL214" s="16" t="s">
        <v>131</v>
      </c>
      <c r="BM214" s="161" t="s">
        <v>366</v>
      </c>
    </row>
    <row r="215" spans="2:65" s="1" customFormat="1" ht="29.25">
      <c r="B215" s="31"/>
      <c r="D215" s="163" t="s">
        <v>133</v>
      </c>
      <c r="F215" s="164" t="s">
        <v>154</v>
      </c>
      <c r="I215" s="90"/>
      <c r="L215" s="31"/>
      <c r="M215" s="165"/>
      <c r="N215" s="54"/>
      <c r="O215" s="54"/>
      <c r="P215" s="54"/>
      <c r="Q215" s="54"/>
      <c r="R215" s="54"/>
      <c r="S215" s="54"/>
      <c r="T215" s="55"/>
      <c r="AT215" s="16" t="s">
        <v>133</v>
      </c>
      <c r="AU215" s="16" t="s">
        <v>86</v>
      </c>
    </row>
    <row r="216" spans="2:65" s="12" customFormat="1" ht="11.25">
      <c r="B216" s="166"/>
      <c r="D216" s="163" t="s">
        <v>140</v>
      </c>
      <c r="E216" s="167" t="s">
        <v>1</v>
      </c>
      <c r="F216" s="168" t="s">
        <v>149</v>
      </c>
      <c r="H216" s="167" t="s">
        <v>1</v>
      </c>
      <c r="I216" s="169"/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140</v>
      </c>
      <c r="AU216" s="167" t="s">
        <v>86</v>
      </c>
      <c r="AV216" s="12" t="s">
        <v>84</v>
      </c>
      <c r="AW216" s="12" t="s">
        <v>31</v>
      </c>
      <c r="AX216" s="12" t="s">
        <v>76</v>
      </c>
      <c r="AY216" s="167" t="s">
        <v>123</v>
      </c>
    </row>
    <row r="217" spans="2:65" s="13" customFormat="1" ht="11.25">
      <c r="B217" s="173"/>
      <c r="D217" s="163" t="s">
        <v>140</v>
      </c>
      <c r="E217" s="174" t="s">
        <v>1</v>
      </c>
      <c r="F217" s="175" t="s">
        <v>367</v>
      </c>
      <c r="H217" s="176">
        <v>6330.3819999999996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140</v>
      </c>
      <c r="AU217" s="174" t="s">
        <v>86</v>
      </c>
      <c r="AV217" s="13" t="s">
        <v>86</v>
      </c>
      <c r="AW217" s="13" t="s">
        <v>31</v>
      </c>
      <c r="AX217" s="13" t="s">
        <v>76</v>
      </c>
      <c r="AY217" s="174" t="s">
        <v>123</v>
      </c>
    </row>
    <row r="218" spans="2:65" s="14" customFormat="1" ht="11.25">
      <c r="B218" s="181"/>
      <c r="D218" s="163" t="s">
        <v>140</v>
      </c>
      <c r="E218" s="182" t="s">
        <v>1</v>
      </c>
      <c r="F218" s="183" t="s">
        <v>142</v>
      </c>
      <c r="H218" s="184">
        <v>6330.3819999999996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2" t="s">
        <v>140</v>
      </c>
      <c r="AU218" s="182" t="s">
        <v>86</v>
      </c>
      <c r="AV218" s="14" t="s">
        <v>131</v>
      </c>
      <c r="AW218" s="14" t="s">
        <v>31</v>
      </c>
      <c r="AX218" s="14" t="s">
        <v>84</v>
      </c>
      <c r="AY218" s="182" t="s">
        <v>123</v>
      </c>
    </row>
    <row r="219" spans="2:65" s="1" customFormat="1" ht="24" customHeight="1">
      <c r="B219" s="149"/>
      <c r="C219" s="150" t="s">
        <v>271</v>
      </c>
      <c r="D219" s="150" t="s">
        <v>126</v>
      </c>
      <c r="E219" s="151" t="s">
        <v>157</v>
      </c>
      <c r="F219" s="152" t="s">
        <v>158</v>
      </c>
      <c r="G219" s="153" t="s">
        <v>146</v>
      </c>
      <c r="H219" s="154">
        <v>333.178</v>
      </c>
      <c r="I219" s="155"/>
      <c r="J219" s="156">
        <f>ROUND(I219*H219,2)</f>
        <v>0</v>
      </c>
      <c r="K219" s="152" t="s">
        <v>130</v>
      </c>
      <c r="L219" s="31"/>
      <c r="M219" s="157" t="s">
        <v>1</v>
      </c>
      <c r="N219" s="158" t="s">
        <v>41</v>
      </c>
      <c r="O219" s="54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AR219" s="161" t="s">
        <v>131</v>
      </c>
      <c r="AT219" s="161" t="s">
        <v>126</v>
      </c>
      <c r="AU219" s="161" t="s">
        <v>86</v>
      </c>
      <c r="AY219" s="16" t="s">
        <v>123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6" t="s">
        <v>84</v>
      </c>
      <c r="BK219" s="162">
        <f>ROUND(I219*H219,2)</f>
        <v>0</v>
      </c>
      <c r="BL219" s="16" t="s">
        <v>131</v>
      </c>
      <c r="BM219" s="161" t="s">
        <v>368</v>
      </c>
    </row>
    <row r="220" spans="2:65" s="1" customFormat="1" ht="11.25">
      <c r="B220" s="31"/>
      <c r="D220" s="163" t="s">
        <v>133</v>
      </c>
      <c r="F220" s="164" t="s">
        <v>160</v>
      </c>
      <c r="I220" s="90"/>
      <c r="L220" s="31"/>
      <c r="M220" s="165"/>
      <c r="N220" s="54"/>
      <c r="O220" s="54"/>
      <c r="P220" s="54"/>
      <c r="Q220" s="54"/>
      <c r="R220" s="54"/>
      <c r="S220" s="54"/>
      <c r="T220" s="55"/>
      <c r="AT220" s="16" t="s">
        <v>133</v>
      </c>
      <c r="AU220" s="16" t="s">
        <v>86</v>
      </c>
    </row>
    <row r="221" spans="2:65" s="12" customFormat="1" ht="11.25">
      <c r="B221" s="166"/>
      <c r="D221" s="163" t="s">
        <v>140</v>
      </c>
      <c r="E221" s="167" t="s">
        <v>1</v>
      </c>
      <c r="F221" s="168" t="s">
        <v>149</v>
      </c>
      <c r="H221" s="167" t="s">
        <v>1</v>
      </c>
      <c r="I221" s="169"/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140</v>
      </c>
      <c r="AU221" s="167" t="s">
        <v>86</v>
      </c>
      <c r="AV221" s="12" t="s">
        <v>84</v>
      </c>
      <c r="AW221" s="12" t="s">
        <v>31</v>
      </c>
      <c r="AX221" s="12" t="s">
        <v>76</v>
      </c>
      <c r="AY221" s="167" t="s">
        <v>123</v>
      </c>
    </row>
    <row r="222" spans="2:65" s="13" customFormat="1" ht="11.25">
      <c r="B222" s="173"/>
      <c r="D222" s="163" t="s">
        <v>140</v>
      </c>
      <c r="E222" s="174" t="s">
        <v>1</v>
      </c>
      <c r="F222" s="175" t="s">
        <v>365</v>
      </c>
      <c r="H222" s="176">
        <v>333.178</v>
      </c>
      <c r="I222" s="177"/>
      <c r="L222" s="173"/>
      <c r="M222" s="178"/>
      <c r="N222" s="179"/>
      <c r="O222" s="179"/>
      <c r="P222" s="179"/>
      <c r="Q222" s="179"/>
      <c r="R222" s="179"/>
      <c r="S222" s="179"/>
      <c r="T222" s="180"/>
      <c r="AT222" s="174" t="s">
        <v>140</v>
      </c>
      <c r="AU222" s="174" t="s">
        <v>86</v>
      </c>
      <c r="AV222" s="13" t="s">
        <v>86</v>
      </c>
      <c r="AW222" s="13" t="s">
        <v>31</v>
      </c>
      <c r="AX222" s="13" t="s">
        <v>76</v>
      </c>
      <c r="AY222" s="174" t="s">
        <v>123</v>
      </c>
    </row>
    <row r="223" spans="2:65" s="14" customFormat="1" ht="11.25">
      <c r="B223" s="181"/>
      <c r="D223" s="163" t="s">
        <v>140</v>
      </c>
      <c r="E223" s="182" t="s">
        <v>1</v>
      </c>
      <c r="F223" s="183" t="s">
        <v>142</v>
      </c>
      <c r="H223" s="184">
        <v>333.178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140</v>
      </c>
      <c r="AU223" s="182" t="s">
        <v>86</v>
      </c>
      <c r="AV223" s="14" t="s">
        <v>131</v>
      </c>
      <c r="AW223" s="14" t="s">
        <v>31</v>
      </c>
      <c r="AX223" s="14" t="s">
        <v>84</v>
      </c>
      <c r="AY223" s="182" t="s">
        <v>123</v>
      </c>
    </row>
    <row r="224" spans="2:65" s="1" customFormat="1" ht="24" customHeight="1">
      <c r="B224" s="149"/>
      <c r="C224" s="150" t="s">
        <v>369</v>
      </c>
      <c r="D224" s="150" t="s">
        <v>126</v>
      </c>
      <c r="E224" s="151" t="s">
        <v>162</v>
      </c>
      <c r="F224" s="152" t="s">
        <v>163</v>
      </c>
      <c r="G224" s="153" t="s">
        <v>146</v>
      </c>
      <c r="H224" s="154">
        <v>333.178</v>
      </c>
      <c r="I224" s="155"/>
      <c r="J224" s="156">
        <f>ROUND(I224*H224,2)</f>
        <v>0</v>
      </c>
      <c r="K224" s="152" t="s">
        <v>130</v>
      </c>
      <c r="L224" s="31"/>
      <c r="M224" s="157" t="s">
        <v>1</v>
      </c>
      <c r="N224" s="158" t="s">
        <v>41</v>
      </c>
      <c r="O224" s="54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AR224" s="161" t="s">
        <v>131</v>
      </c>
      <c r="AT224" s="161" t="s">
        <v>126</v>
      </c>
      <c r="AU224" s="161" t="s">
        <v>86</v>
      </c>
      <c r="AY224" s="16" t="s">
        <v>123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6" t="s">
        <v>84</v>
      </c>
      <c r="BK224" s="162">
        <f>ROUND(I224*H224,2)</f>
        <v>0</v>
      </c>
      <c r="BL224" s="16" t="s">
        <v>131</v>
      </c>
      <c r="BM224" s="161" t="s">
        <v>370</v>
      </c>
    </row>
    <row r="225" spans="2:65" s="1" customFormat="1" ht="29.25">
      <c r="B225" s="31"/>
      <c r="D225" s="163" t="s">
        <v>133</v>
      </c>
      <c r="F225" s="164" t="s">
        <v>165</v>
      </c>
      <c r="I225" s="90"/>
      <c r="L225" s="31"/>
      <c r="M225" s="165"/>
      <c r="N225" s="54"/>
      <c r="O225" s="54"/>
      <c r="P225" s="54"/>
      <c r="Q225" s="54"/>
      <c r="R225" s="54"/>
      <c r="S225" s="54"/>
      <c r="T225" s="55"/>
      <c r="AT225" s="16" t="s">
        <v>133</v>
      </c>
      <c r="AU225" s="16" t="s">
        <v>86</v>
      </c>
    </row>
    <row r="226" spans="2:65" s="12" customFormat="1" ht="22.5">
      <c r="B226" s="166"/>
      <c r="D226" s="163" t="s">
        <v>140</v>
      </c>
      <c r="E226" s="167" t="s">
        <v>1</v>
      </c>
      <c r="F226" s="168" t="s">
        <v>166</v>
      </c>
      <c r="H226" s="167" t="s">
        <v>1</v>
      </c>
      <c r="I226" s="169"/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140</v>
      </c>
      <c r="AU226" s="167" t="s">
        <v>86</v>
      </c>
      <c r="AV226" s="12" t="s">
        <v>84</v>
      </c>
      <c r="AW226" s="12" t="s">
        <v>31</v>
      </c>
      <c r="AX226" s="12" t="s">
        <v>76</v>
      </c>
      <c r="AY226" s="167" t="s">
        <v>123</v>
      </c>
    </row>
    <row r="227" spans="2:65" s="13" customFormat="1" ht="11.25">
      <c r="B227" s="173"/>
      <c r="D227" s="163" t="s">
        <v>140</v>
      </c>
      <c r="E227" s="174" t="s">
        <v>1</v>
      </c>
      <c r="F227" s="175" t="s">
        <v>365</v>
      </c>
      <c r="H227" s="176">
        <v>333.178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140</v>
      </c>
      <c r="AU227" s="174" t="s">
        <v>86</v>
      </c>
      <c r="AV227" s="13" t="s">
        <v>86</v>
      </c>
      <c r="AW227" s="13" t="s">
        <v>31</v>
      </c>
      <c r="AX227" s="13" t="s">
        <v>76</v>
      </c>
      <c r="AY227" s="174" t="s">
        <v>123</v>
      </c>
    </row>
    <row r="228" spans="2:65" s="14" customFormat="1" ht="11.25">
      <c r="B228" s="181"/>
      <c r="D228" s="163" t="s">
        <v>140</v>
      </c>
      <c r="E228" s="182" t="s">
        <v>1</v>
      </c>
      <c r="F228" s="183" t="s">
        <v>142</v>
      </c>
      <c r="H228" s="184">
        <v>333.178</v>
      </c>
      <c r="I228" s="185"/>
      <c r="L228" s="181"/>
      <c r="M228" s="186"/>
      <c r="N228" s="187"/>
      <c r="O228" s="187"/>
      <c r="P228" s="187"/>
      <c r="Q228" s="187"/>
      <c r="R228" s="187"/>
      <c r="S228" s="187"/>
      <c r="T228" s="188"/>
      <c r="AT228" s="182" t="s">
        <v>140</v>
      </c>
      <c r="AU228" s="182" t="s">
        <v>86</v>
      </c>
      <c r="AV228" s="14" t="s">
        <v>131</v>
      </c>
      <c r="AW228" s="14" t="s">
        <v>31</v>
      </c>
      <c r="AX228" s="14" t="s">
        <v>84</v>
      </c>
      <c r="AY228" s="182" t="s">
        <v>123</v>
      </c>
    </row>
    <row r="229" spans="2:65" s="11" customFormat="1" ht="22.9" customHeight="1">
      <c r="B229" s="136"/>
      <c r="D229" s="137" t="s">
        <v>75</v>
      </c>
      <c r="E229" s="147" t="s">
        <v>156</v>
      </c>
      <c r="F229" s="147" t="s">
        <v>167</v>
      </c>
      <c r="I229" s="139"/>
      <c r="J229" s="148">
        <f>BK229</f>
        <v>0</v>
      </c>
      <c r="L229" s="136"/>
      <c r="M229" s="141"/>
      <c r="N229" s="142"/>
      <c r="O229" s="142"/>
      <c r="P229" s="143">
        <f>P230+P283</f>
        <v>0</v>
      </c>
      <c r="Q229" s="142"/>
      <c r="R229" s="143">
        <f>R230+R283</f>
        <v>941.48289859560907</v>
      </c>
      <c r="S229" s="142"/>
      <c r="T229" s="144">
        <f>T230+T283</f>
        <v>64.694739999999996</v>
      </c>
      <c r="AR229" s="137" t="s">
        <v>84</v>
      </c>
      <c r="AT229" s="145" t="s">
        <v>75</v>
      </c>
      <c r="AU229" s="145" t="s">
        <v>84</v>
      </c>
      <c r="AY229" s="137" t="s">
        <v>123</v>
      </c>
      <c r="BK229" s="146">
        <f>BK230+BK283</f>
        <v>0</v>
      </c>
    </row>
    <row r="230" spans="2:65" s="11" customFormat="1" ht="20.85" customHeight="1">
      <c r="B230" s="136"/>
      <c r="D230" s="137" t="s">
        <v>75</v>
      </c>
      <c r="E230" s="147" t="s">
        <v>168</v>
      </c>
      <c r="F230" s="147" t="s">
        <v>169</v>
      </c>
      <c r="I230" s="139"/>
      <c r="J230" s="148">
        <f>BK230</f>
        <v>0</v>
      </c>
      <c r="L230" s="136"/>
      <c r="M230" s="141"/>
      <c r="N230" s="142"/>
      <c r="O230" s="142"/>
      <c r="P230" s="143">
        <f>SUM(P231:P282)</f>
        <v>0</v>
      </c>
      <c r="Q230" s="142"/>
      <c r="R230" s="143">
        <f>SUM(R231:R282)</f>
        <v>941.18007210810902</v>
      </c>
      <c r="S230" s="142"/>
      <c r="T230" s="144">
        <f>SUM(T231:T282)</f>
        <v>0</v>
      </c>
      <c r="AR230" s="137" t="s">
        <v>84</v>
      </c>
      <c r="AT230" s="145" t="s">
        <v>75</v>
      </c>
      <c r="AU230" s="145" t="s">
        <v>86</v>
      </c>
      <c r="AY230" s="137" t="s">
        <v>123</v>
      </c>
      <c r="BK230" s="146">
        <f>SUM(BK231:BK282)</f>
        <v>0</v>
      </c>
    </row>
    <row r="231" spans="2:65" s="1" customFormat="1" ht="16.5" customHeight="1">
      <c r="B231" s="149"/>
      <c r="C231" s="150" t="s">
        <v>371</v>
      </c>
      <c r="D231" s="150" t="s">
        <v>126</v>
      </c>
      <c r="E231" s="151" t="s">
        <v>372</v>
      </c>
      <c r="F231" s="152" t="s">
        <v>373</v>
      </c>
      <c r="G231" s="153" t="s">
        <v>129</v>
      </c>
      <c r="H231" s="154">
        <v>49.411999999999999</v>
      </c>
      <c r="I231" s="155"/>
      <c r="J231" s="156">
        <f>ROUND(I231*H231,2)</f>
        <v>0</v>
      </c>
      <c r="K231" s="152" t="s">
        <v>130</v>
      </c>
      <c r="L231" s="31"/>
      <c r="M231" s="157" t="s">
        <v>1</v>
      </c>
      <c r="N231" s="158" t="s">
        <v>41</v>
      </c>
      <c r="O231" s="54"/>
      <c r="P231" s="159">
        <f>O231*H231</f>
        <v>0</v>
      </c>
      <c r="Q231" s="159">
        <v>0.216</v>
      </c>
      <c r="R231" s="159">
        <f>Q231*H231</f>
        <v>10.672991999999999</v>
      </c>
      <c r="S231" s="159">
        <v>0</v>
      </c>
      <c r="T231" s="160">
        <f>S231*H231</f>
        <v>0</v>
      </c>
      <c r="AR231" s="161" t="s">
        <v>131</v>
      </c>
      <c r="AT231" s="161" t="s">
        <v>126</v>
      </c>
      <c r="AU231" s="161" t="s">
        <v>143</v>
      </c>
      <c r="AY231" s="16" t="s">
        <v>123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6" t="s">
        <v>84</v>
      </c>
      <c r="BK231" s="162">
        <f>ROUND(I231*H231,2)</f>
        <v>0</v>
      </c>
      <c r="BL231" s="16" t="s">
        <v>131</v>
      </c>
      <c r="BM231" s="161" t="s">
        <v>374</v>
      </c>
    </row>
    <row r="232" spans="2:65" s="1" customFormat="1" ht="19.5">
      <c r="B232" s="31"/>
      <c r="D232" s="163" t="s">
        <v>133</v>
      </c>
      <c r="F232" s="164" t="s">
        <v>375</v>
      </c>
      <c r="I232" s="90"/>
      <c r="L232" s="31"/>
      <c r="M232" s="165"/>
      <c r="N232" s="54"/>
      <c r="O232" s="54"/>
      <c r="P232" s="54"/>
      <c r="Q232" s="54"/>
      <c r="R232" s="54"/>
      <c r="S232" s="54"/>
      <c r="T232" s="55"/>
      <c r="AT232" s="16" t="s">
        <v>133</v>
      </c>
      <c r="AU232" s="16" t="s">
        <v>143</v>
      </c>
    </row>
    <row r="233" spans="2:65" s="12" customFormat="1" ht="11.25">
      <c r="B233" s="166"/>
      <c r="D233" s="163" t="s">
        <v>140</v>
      </c>
      <c r="E233" s="167" t="s">
        <v>1</v>
      </c>
      <c r="F233" s="168" t="s">
        <v>198</v>
      </c>
      <c r="H233" s="167" t="s">
        <v>1</v>
      </c>
      <c r="I233" s="169"/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140</v>
      </c>
      <c r="AU233" s="167" t="s">
        <v>143</v>
      </c>
      <c r="AV233" s="12" t="s">
        <v>84</v>
      </c>
      <c r="AW233" s="12" t="s">
        <v>31</v>
      </c>
      <c r="AX233" s="12" t="s">
        <v>76</v>
      </c>
      <c r="AY233" s="167" t="s">
        <v>123</v>
      </c>
    </row>
    <row r="234" spans="2:65" s="13" customFormat="1" ht="11.25">
      <c r="B234" s="173"/>
      <c r="D234" s="163" t="s">
        <v>140</v>
      </c>
      <c r="E234" s="174" t="s">
        <v>1</v>
      </c>
      <c r="F234" s="175" t="s">
        <v>376</v>
      </c>
      <c r="H234" s="176">
        <v>49.411999999999999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140</v>
      </c>
      <c r="AU234" s="174" t="s">
        <v>143</v>
      </c>
      <c r="AV234" s="13" t="s">
        <v>86</v>
      </c>
      <c r="AW234" s="13" t="s">
        <v>31</v>
      </c>
      <c r="AX234" s="13" t="s">
        <v>76</v>
      </c>
      <c r="AY234" s="174" t="s">
        <v>123</v>
      </c>
    </row>
    <row r="235" spans="2:65" s="14" customFormat="1" ht="11.25">
      <c r="B235" s="181"/>
      <c r="D235" s="163" t="s">
        <v>140</v>
      </c>
      <c r="E235" s="182" t="s">
        <v>1</v>
      </c>
      <c r="F235" s="183" t="s">
        <v>142</v>
      </c>
      <c r="H235" s="184">
        <v>49.411999999999999</v>
      </c>
      <c r="I235" s="185"/>
      <c r="L235" s="181"/>
      <c r="M235" s="186"/>
      <c r="N235" s="187"/>
      <c r="O235" s="187"/>
      <c r="P235" s="187"/>
      <c r="Q235" s="187"/>
      <c r="R235" s="187"/>
      <c r="S235" s="187"/>
      <c r="T235" s="188"/>
      <c r="AT235" s="182" t="s">
        <v>140</v>
      </c>
      <c r="AU235" s="182" t="s">
        <v>143</v>
      </c>
      <c r="AV235" s="14" t="s">
        <v>131</v>
      </c>
      <c r="AW235" s="14" t="s">
        <v>31</v>
      </c>
      <c r="AX235" s="14" t="s">
        <v>84</v>
      </c>
      <c r="AY235" s="182" t="s">
        <v>123</v>
      </c>
    </row>
    <row r="236" spans="2:65" s="1" customFormat="1" ht="16.5" customHeight="1">
      <c r="B236" s="149"/>
      <c r="C236" s="150" t="s">
        <v>377</v>
      </c>
      <c r="D236" s="150" t="s">
        <v>126</v>
      </c>
      <c r="E236" s="151" t="s">
        <v>171</v>
      </c>
      <c r="F236" s="152" t="s">
        <v>172</v>
      </c>
      <c r="G236" s="153" t="s">
        <v>129</v>
      </c>
      <c r="H236" s="154">
        <v>424.767</v>
      </c>
      <c r="I236" s="155"/>
      <c r="J236" s="156">
        <f>ROUND(I236*H236,2)</f>
        <v>0</v>
      </c>
      <c r="K236" s="152" t="s">
        <v>130</v>
      </c>
      <c r="L236" s="31"/>
      <c r="M236" s="157" t="s">
        <v>1</v>
      </c>
      <c r="N236" s="158" t="s">
        <v>41</v>
      </c>
      <c r="O236" s="54"/>
      <c r="P236" s="159">
        <f>O236*H236</f>
        <v>0</v>
      </c>
      <c r="Q236" s="159">
        <v>0.216</v>
      </c>
      <c r="R236" s="159">
        <f>Q236*H236</f>
        <v>91.749672000000004</v>
      </c>
      <c r="S236" s="159">
        <v>0</v>
      </c>
      <c r="T236" s="160">
        <f>S236*H236</f>
        <v>0</v>
      </c>
      <c r="AR236" s="161" t="s">
        <v>131</v>
      </c>
      <c r="AT236" s="161" t="s">
        <v>126</v>
      </c>
      <c r="AU236" s="161" t="s">
        <v>143</v>
      </c>
      <c r="AY236" s="16" t="s">
        <v>123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6" t="s">
        <v>84</v>
      </c>
      <c r="BK236" s="162">
        <f>ROUND(I236*H236,2)</f>
        <v>0</v>
      </c>
      <c r="BL236" s="16" t="s">
        <v>131</v>
      </c>
      <c r="BM236" s="161" t="s">
        <v>378</v>
      </c>
    </row>
    <row r="237" spans="2:65" s="1" customFormat="1" ht="19.5">
      <c r="B237" s="31"/>
      <c r="D237" s="163" t="s">
        <v>133</v>
      </c>
      <c r="F237" s="164" t="s">
        <v>174</v>
      </c>
      <c r="I237" s="90"/>
      <c r="L237" s="31"/>
      <c r="M237" s="165"/>
      <c r="N237" s="54"/>
      <c r="O237" s="54"/>
      <c r="P237" s="54"/>
      <c r="Q237" s="54"/>
      <c r="R237" s="54"/>
      <c r="S237" s="54"/>
      <c r="T237" s="55"/>
      <c r="AT237" s="16" t="s">
        <v>133</v>
      </c>
      <c r="AU237" s="16" t="s">
        <v>143</v>
      </c>
    </row>
    <row r="238" spans="2:65" s="12" customFormat="1" ht="11.25">
      <c r="B238" s="166"/>
      <c r="D238" s="163" t="s">
        <v>140</v>
      </c>
      <c r="E238" s="167" t="s">
        <v>1</v>
      </c>
      <c r="F238" s="168" t="s">
        <v>175</v>
      </c>
      <c r="H238" s="167" t="s">
        <v>1</v>
      </c>
      <c r="I238" s="169"/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140</v>
      </c>
      <c r="AU238" s="167" t="s">
        <v>143</v>
      </c>
      <c r="AV238" s="12" t="s">
        <v>84</v>
      </c>
      <c r="AW238" s="12" t="s">
        <v>31</v>
      </c>
      <c r="AX238" s="12" t="s">
        <v>76</v>
      </c>
      <c r="AY238" s="167" t="s">
        <v>123</v>
      </c>
    </row>
    <row r="239" spans="2:65" s="13" customFormat="1" ht="11.25">
      <c r="B239" s="173"/>
      <c r="D239" s="163" t="s">
        <v>140</v>
      </c>
      <c r="E239" s="174" t="s">
        <v>1</v>
      </c>
      <c r="F239" s="175" t="s">
        <v>379</v>
      </c>
      <c r="H239" s="176">
        <v>219.48400000000001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140</v>
      </c>
      <c r="AU239" s="174" t="s">
        <v>143</v>
      </c>
      <c r="AV239" s="13" t="s">
        <v>86</v>
      </c>
      <c r="AW239" s="13" t="s">
        <v>31</v>
      </c>
      <c r="AX239" s="13" t="s">
        <v>76</v>
      </c>
      <c r="AY239" s="174" t="s">
        <v>123</v>
      </c>
    </row>
    <row r="240" spans="2:65" s="13" customFormat="1" ht="11.25">
      <c r="B240" s="173"/>
      <c r="D240" s="163" t="s">
        <v>140</v>
      </c>
      <c r="E240" s="174" t="s">
        <v>1</v>
      </c>
      <c r="F240" s="175" t="s">
        <v>380</v>
      </c>
      <c r="H240" s="176">
        <v>205.28299999999999</v>
      </c>
      <c r="I240" s="177"/>
      <c r="L240" s="173"/>
      <c r="M240" s="178"/>
      <c r="N240" s="179"/>
      <c r="O240" s="179"/>
      <c r="P240" s="179"/>
      <c r="Q240" s="179"/>
      <c r="R240" s="179"/>
      <c r="S240" s="179"/>
      <c r="T240" s="180"/>
      <c r="AT240" s="174" t="s">
        <v>140</v>
      </c>
      <c r="AU240" s="174" t="s">
        <v>143</v>
      </c>
      <c r="AV240" s="13" t="s">
        <v>86</v>
      </c>
      <c r="AW240" s="13" t="s">
        <v>31</v>
      </c>
      <c r="AX240" s="13" t="s">
        <v>76</v>
      </c>
      <c r="AY240" s="174" t="s">
        <v>123</v>
      </c>
    </row>
    <row r="241" spans="2:65" s="14" customFormat="1" ht="11.25">
      <c r="B241" s="181"/>
      <c r="D241" s="163" t="s">
        <v>140</v>
      </c>
      <c r="E241" s="182" t="s">
        <v>1</v>
      </c>
      <c r="F241" s="183" t="s">
        <v>142</v>
      </c>
      <c r="H241" s="184">
        <v>424.767</v>
      </c>
      <c r="I241" s="185"/>
      <c r="L241" s="181"/>
      <c r="M241" s="186"/>
      <c r="N241" s="187"/>
      <c r="O241" s="187"/>
      <c r="P241" s="187"/>
      <c r="Q241" s="187"/>
      <c r="R241" s="187"/>
      <c r="S241" s="187"/>
      <c r="T241" s="188"/>
      <c r="AT241" s="182" t="s">
        <v>140</v>
      </c>
      <c r="AU241" s="182" t="s">
        <v>143</v>
      </c>
      <c r="AV241" s="14" t="s">
        <v>131</v>
      </c>
      <c r="AW241" s="14" t="s">
        <v>31</v>
      </c>
      <c r="AX241" s="14" t="s">
        <v>84</v>
      </c>
      <c r="AY241" s="182" t="s">
        <v>123</v>
      </c>
    </row>
    <row r="242" spans="2:65" s="1" customFormat="1" ht="24" customHeight="1">
      <c r="B242" s="149"/>
      <c r="C242" s="150" t="s">
        <v>381</v>
      </c>
      <c r="D242" s="150" t="s">
        <v>126</v>
      </c>
      <c r="E242" s="151" t="s">
        <v>179</v>
      </c>
      <c r="F242" s="152" t="s">
        <v>180</v>
      </c>
      <c r="G242" s="153" t="s">
        <v>129</v>
      </c>
      <c r="H242" s="154">
        <v>3173.7629999999999</v>
      </c>
      <c r="I242" s="155"/>
      <c r="J242" s="156">
        <f>ROUND(I242*H242,2)</f>
        <v>0</v>
      </c>
      <c r="K242" s="152" t="s">
        <v>130</v>
      </c>
      <c r="L242" s="31"/>
      <c r="M242" s="157" t="s">
        <v>1</v>
      </c>
      <c r="N242" s="158" t="s">
        <v>41</v>
      </c>
      <c r="O242" s="54"/>
      <c r="P242" s="159">
        <f>O242*H242</f>
        <v>0</v>
      </c>
      <c r="Q242" s="159">
        <v>3.1E-4</v>
      </c>
      <c r="R242" s="159">
        <f>Q242*H242</f>
        <v>0.98386653000000002</v>
      </c>
      <c r="S242" s="159">
        <v>0</v>
      </c>
      <c r="T242" s="160">
        <f>S242*H242</f>
        <v>0</v>
      </c>
      <c r="AR242" s="161" t="s">
        <v>131</v>
      </c>
      <c r="AT242" s="161" t="s">
        <v>126</v>
      </c>
      <c r="AU242" s="161" t="s">
        <v>143</v>
      </c>
      <c r="AY242" s="16" t="s">
        <v>123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6" t="s">
        <v>84</v>
      </c>
      <c r="BK242" s="162">
        <f>ROUND(I242*H242,2)</f>
        <v>0</v>
      </c>
      <c r="BL242" s="16" t="s">
        <v>131</v>
      </c>
      <c r="BM242" s="161" t="s">
        <v>382</v>
      </c>
    </row>
    <row r="243" spans="2:65" s="1" customFormat="1" ht="19.5">
      <c r="B243" s="31"/>
      <c r="D243" s="163" t="s">
        <v>133</v>
      </c>
      <c r="F243" s="164" t="s">
        <v>182</v>
      </c>
      <c r="I243" s="90"/>
      <c r="L243" s="31"/>
      <c r="M243" s="165"/>
      <c r="N243" s="54"/>
      <c r="O243" s="54"/>
      <c r="P243" s="54"/>
      <c r="Q243" s="54"/>
      <c r="R243" s="54"/>
      <c r="S243" s="54"/>
      <c r="T243" s="55"/>
      <c r="AT243" s="16" t="s">
        <v>133</v>
      </c>
      <c r="AU243" s="16" t="s">
        <v>143</v>
      </c>
    </row>
    <row r="244" spans="2:65" s="12" customFormat="1" ht="11.25">
      <c r="B244" s="166"/>
      <c r="D244" s="163" t="s">
        <v>140</v>
      </c>
      <c r="E244" s="167" t="s">
        <v>1</v>
      </c>
      <c r="F244" s="168" t="s">
        <v>308</v>
      </c>
      <c r="H244" s="167" t="s">
        <v>1</v>
      </c>
      <c r="I244" s="169"/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140</v>
      </c>
      <c r="AU244" s="167" t="s">
        <v>143</v>
      </c>
      <c r="AV244" s="12" t="s">
        <v>84</v>
      </c>
      <c r="AW244" s="12" t="s">
        <v>31</v>
      </c>
      <c r="AX244" s="12" t="s">
        <v>76</v>
      </c>
      <c r="AY244" s="167" t="s">
        <v>123</v>
      </c>
    </row>
    <row r="245" spans="2:65" s="13" customFormat="1" ht="11.25">
      <c r="B245" s="173"/>
      <c r="D245" s="163" t="s">
        <v>140</v>
      </c>
      <c r="E245" s="174" t="s">
        <v>1</v>
      </c>
      <c r="F245" s="175" t="s">
        <v>309</v>
      </c>
      <c r="H245" s="176">
        <v>3173.7629999999999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140</v>
      </c>
      <c r="AU245" s="174" t="s">
        <v>143</v>
      </c>
      <c r="AV245" s="13" t="s">
        <v>86</v>
      </c>
      <c r="AW245" s="13" t="s">
        <v>31</v>
      </c>
      <c r="AX245" s="13" t="s">
        <v>76</v>
      </c>
      <c r="AY245" s="174" t="s">
        <v>123</v>
      </c>
    </row>
    <row r="246" spans="2:65" s="14" customFormat="1" ht="11.25">
      <c r="B246" s="181"/>
      <c r="D246" s="163" t="s">
        <v>140</v>
      </c>
      <c r="E246" s="182" t="s">
        <v>1</v>
      </c>
      <c r="F246" s="183" t="s">
        <v>142</v>
      </c>
      <c r="H246" s="184">
        <v>3173.7629999999999</v>
      </c>
      <c r="I246" s="185"/>
      <c r="L246" s="181"/>
      <c r="M246" s="186"/>
      <c r="N246" s="187"/>
      <c r="O246" s="187"/>
      <c r="P246" s="187"/>
      <c r="Q246" s="187"/>
      <c r="R246" s="187"/>
      <c r="S246" s="187"/>
      <c r="T246" s="188"/>
      <c r="AT246" s="182" t="s">
        <v>140</v>
      </c>
      <c r="AU246" s="182" t="s">
        <v>143</v>
      </c>
      <c r="AV246" s="14" t="s">
        <v>131</v>
      </c>
      <c r="AW246" s="14" t="s">
        <v>31</v>
      </c>
      <c r="AX246" s="14" t="s">
        <v>84</v>
      </c>
      <c r="AY246" s="182" t="s">
        <v>123</v>
      </c>
    </row>
    <row r="247" spans="2:65" s="1" customFormat="1" ht="24" customHeight="1">
      <c r="B247" s="149"/>
      <c r="C247" s="150" t="s">
        <v>383</v>
      </c>
      <c r="D247" s="150" t="s">
        <v>126</v>
      </c>
      <c r="E247" s="151" t="s">
        <v>184</v>
      </c>
      <c r="F247" s="152" t="s">
        <v>185</v>
      </c>
      <c r="G247" s="153" t="s">
        <v>129</v>
      </c>
      <c r="H247" s="154">
        <v>3173.7629999999999</v>
      </c>
      <c r="I247" s="155"/>
      <c r="J247" s="156">
        <f>ROUND(I247*H247,2)</f>
        <v>0</v>
      </c>
      <c r="K247" s="152" t="s">
        <v>130</v>
      </c>
      <c r="L247" s="31"/>
      <c r="M247" s="157" t="s">
        <v>1</v>
      </c>
      <c r="N247" s="158" t="s">
        <v>41</v>
      </c>
      <c r="O247" s="54"/>
      <c r="P247" s="159">
        <f>O247*H247</f>
        <v>0</v>
      </c>
      <c r="Q247" s="159">
        <v>0.10373</v>
      </c>
      <c r="R247" s="159">
        <f>Q247*H247</f>
        <v>329.21443599000003</v>
      </c>
      <c r="S247" s="159">
        <v>0</v>
      </c>
      <c r="T247" s="160">
        <f>S247*H247</f>
        <v>0</v>
      </c>
      <c r="AR247" s="161" t="s">
        <v>131</v>
      </c>
      <c r="AT247" s="161" t="s">
        <v>126</v>
      </c>
      <c r="AU247" s="161" t="s">
        <v>143</v>
      </c>
      <c r="AY247" s="16" t="s">
        <v>123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6" t="s">
        <v>84</v>
      </c>
      <c r="BK247" s="162">
        <f>ROUND(I247*H247,2)</f>
        <v>0</v>
      </c>
      <c r="BL247" s="16" t="s">
        <v>131</v>
      </c>
      <c r="BM247" s="161" t="s">
        <v>384</v>
      </c>
    </row>
    <row r="248" spans="2:65" s="1" customFormat="1" ht="29.25">
      <c r="B248" s="31"/>
      <c r="D248" s="163" t="s">
        <v>133</v>
      </c>
      <c r="F248" s="164" t="s">
        <v>187</v>
      </c>
      <c r="I248" s="90"/>
      <c r="L248" s="31"/>
      <c r="M248" s="165"/>
      <c r="N248" s="54"/>
      <c r="O248" s="54"/>
      <c r="P248" s="54"/>
      <c r="Q248" s="54"/>
      <c r="R248" s="54"/>
      <c r="S248" s="54"/>
      <c r="T248" s="55"/>
      <c r="AT248" s="16" t="s">
        <v>133</v>
      </c>
      <c r="AU248" s="16" t="s">
        <v>143</v>
      </c>
    </row>
    <row r="249" spans="2:65" s="12" customFormat="1" ht="11.25">
      <c r="B249" s="166"/>
      <c r="D249" s="163" t="s">
        <v>140</v>
      </c>
      <c r="E249" s="167" t="s">
        <v>1</v>
      </c>
      <c r="F249" s="168" t="s">
        <v>197</v>
      </c>
      <c r="H249" s="167" t="s">
        <v>1</v>
      </c>
      <c r="I249" s="169"/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140</v>
      </c>
      <c r="AU249" s="167" t="s">
        <v>143</v>
      </c>
      <c r="AV249" s="12" t="s">
        <v>84</v>
      </c>
      <c r="AW249" s="12" t="s">
        <v>31</v>
      </c>
      <c r="AX249" s="12" t="s">
        <v>76</v>
      </c>
      <c r="AY249" s="167" t="s">
        <v>123</v>
      </c>
    </row>
    <row r="250" spans="2:65" s="13" customFormat="1" ht="11.25">
      <c r="B250" s="173"/>
      <c r="D250" s="163" t="s">
        <v>140</v>
      </c>
      <c r="E250" s="174" t="s">
        <v>1</v>
      </c>
      <c r="F250" s="175" t="s">
        <v>309</v>
      </c>
      <c r="H250" s="176">
        <v>3173.7629999999999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140</v>
      </c>
      <c r="AU250" s="174" t="s">
        <v>143</v>
      </c>
      <c r="AV250" s="13" t="s">
        <v>86</v>
      </c>
      <c r="AW250" s="13" t="s">
        <v>31</v>
      </c>
      <c r="AX250" s="13" t="s">
        <v>76</v>
      </c>
      <c r="AY250" s="174" t="s">
        <v>123</v>
      </c>
    </row>
    <row r="251" spans="2:65" s="14" customFormat="1" ht="11.25">
      <c r="B251" s="181"/>
      <c r="D251" s="163" t="s">
        <v>140</v>
      </c>
      <c r="E251" s="182" t="s">
        <v>1</v>
      </c>
      <c r="F251" s="183" t="s">
        <v>142</v>
      </c>
      <c r="H251" s="184">
        <v>3173.7629999999999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2" t="s">
        <v>140</v>
      </c>
      <c r="AU251" s="182" t="s">
        <v>143</v>
      </c>
      <c r="AV251" s="14" t="s">
        <v>131</v>
      </c>
      <c r="AW251" s="14" t="s">
        <v>31</v>
      </c>
      <c r="AX251" s="14" t="s">
        <v>84</v>
      </c>
      <c r="AY251" s="182" t="s">
        <v>123</v>
      </c>
    </row>
    <row r="252" spans="2:65" s="1" customFormat="1" ht="24" customHeight="1">
      <c r="B252" s="149"/>
      <c r="C252" s="150" t="s">
        <v>385</v>
      </c>
      <c r="D252" s="150" t="s">
        <v>126</v>
      </c>
      <c r="E252" s="151" t="s">
        <v>189</v>
      </c>
      <c r="F252" s="152" t="s">
        <v>190</v>
      </c>
      <c r="G252" s="153" t="s">
        <v>129</v>
      </c>
      <c r="H252" s="154">
        <v>3173.7629999999999</v>
      </c>
      <c r="I252" s="155"/>
      <c r="J252" s="156">
        <f>ROUND(I252*H252,2)</f>
        <v>0</v>
      </c>
      <c r="K252" s="152" t="s">
        <v>130</v>
      </c>
      <c r="L252" s="31"/>
      <c r="M252" s="157" t="s">
        <v>1</v>
      </c>
      <c r="N252" s="158" t="s">
        <v>41</v>
      </c>
      <c r="O252" s="54"/>
      <c r="P252" s="159">
        <f>O252*H252</f>
        <v>0</v>
      </c>
      <c r="Q252" s="159">
        <v>0.10373</v>
      </c>
      <c r="R252" s="159">
        <f>Q252*H252</f>
        <v>329.21443599000003</v>
      </c>
      <c r="S252" s="159">
        <v>0</v>
      </c>
      <c r="T252" s="160">
        <f>S252*H252</f>
        <v>0</v>
      </c>
      <c r="AR252" s="161" t="s">
        <v>131</v>
      </c>
      <c r="AT252" s="161" t="s">
        <v>126</v>
      </c>
      <c r="AU252" s="161" t="s">
        <v>143</v>
      </c>
      <c r="AY252" s="16" t="s">
        <v>123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6" t="s">
        <v>84</v>
      </c>
      <c r="BK252" s="162">
        <f>ROUND(I252*H252,2)</f>
        <v>0</v>
      </c>
      <c r="BL252" s="16" t="s">
        <v>131</v>
      </c>
      <c r="BM252" s="161" t="s">
        <v>386</v>
      </c>
    </row>
    <row r="253" spans="2:65" s="1" customFormat="1" ht="29.25">
      <c r="B253" s="31"/>
      <c r="D253" s="163" t="s">
        <v>133</v>
      </c>
      <c r="F253" s="164" t="s">
        <v>192</v>
      </c>
      <c r="I253" s="90"/>
      <c r="L253" s="31"/>
      <c r="M253" s="165"/>
      <c r="N253" s="54"/>
      <c r="O253" s="54"/>
      <c r="P253" s="54"/>
      <c r="Q253" s="54"/>
      <c r="R253" s="54"/>
      <c r="S253" s="54"/>
      <c r="T253" s="55"/>
      <c r="AT253" s="16" t="s">
        <v>133</v>
      </c>
      <c r="AU253" s="16" t="s">
        <v>143</v>
      </c>
    </row>
    <row r="254" spans="2:65" s="12" customFormat="1" ht="11.25">
      <c r="B254" s="166"/>
      <c r="D254" s="163" t="s">
        <v>140</v>
      </c>
      <c r="E254" s="167" t="s">
        <v>1</v>
      </c>
      <c r="F254" s="168" t="s">
        <v>387</v>
      </c>
      <c r="H254" s="167" t="s">
        <v>1</v>
      </c>
      <c r="I254" s="169"/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140</v>
      </c>
      <c r="AU254" s="167" t="s">
        <v>143</v>
      </c>
      <c r="AV254" s="12" t="s">
        <v>84</v>
      </c>
      <c r="AW254" s="12" t="s">
        <v>31</v>
      </c>
      <c r="AX254" s="12" t="s">
        <v>76</v>
      </c>
      <c r="AY254" s="167" t="s">
        <v>123</v>
      </c>
    </row>
    <row r="255" spans="2:65" s="13" customFormat="1" ht="11.25">
      <c r="B255" s="173"/>
      <c r="D255" s="163" t="s">
        <v>140</v>
      </c>
      <c r="E255" s="174" t="s">
        <v>1</v>
      </c>
      <c r="F255" s="175" t="s">
        <v>309</v>
      </c>
      <c r="H255" s="176">
        <v>3173.7629999999999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140</v>
      </c>
      <c r="AU255" s="174" t="s">
        <v>143</v>
      </c>
      <c r="AV255" s="13" t="s">
        <v>86</v>
      </c>
      <c r="AW255" s="13" t="s">
        <v>31</v>
      </c>
      <c r="AX255" s="13" t="s">
        <v>76</v>
      </c>
      <c r="AY255" s="174" t="s">
        <v>123</v>
      </c>
    </row>
    <row r="256" spans="2:65" s="14" customFormat="1" ht="11.25">
      <c r="B256" s="181"/>
      <c r="D256" s="163" t="s">
        <v>140</v>
      </c>
      <c r="E256" s="182" t="s">
        <v>1</v>
      </c>
      <c r="F256" s="183" t="s">
        <v>142</v>
      </c>
      <c r="H256" s="184">
        <v>3173.7629999999999</v>
      </c>
      <c r="I256" s="185"/>
      <c r="L256" s="181"/>
      <c r="M256" s="186"/>
      <c r="N256" s="187"/>
      <c r="O256" s="187"/>
      <c r="P256" s="187"/>
      <c r="Q256" s="187"/>
      <c r="R256" s="187"/>
      <c r="S256" s="187"/>
      <c r="T256" s="188"/>
      <c r="AT256" s="182" t="s">
        <v>140</v>
      </c>
      <c r="AU256" s="182" t="s">
        <v>143</v>
      </c>
      <c r="AV256" s="14" t="s">
        <v>131</v>
      </c>
      <c r="AW256" s="14" t="s">
        <v>31</v>
      </c>
      <c r="AX256" s="14" t="s">
        <v>84</v>
      </c>
      <c r="AY256" s="182" t="s">
        <v>123</v>
      </c>
    </row>
    <row r="257" spans="2:65" s="1" customFormat="1" ht="24" customHeight="1">
      <c r="B257" s="149"/>
      <c r="C257" s="150" t="s">
        <v>388</v>
      </c>
      <c r="D257" s="150" t="s">
        <v>126</v>
      </c>
      <c r="E257" s="151" t="s">
        <v>193</v>
      </c>
      <c r="F257" s="152" t="s">
        <v>194</v>
      </c>
      <c r="G257" s="153" t="s">
        <v>129</v>
      </c>
      <c r="H257" s="154">
        <v>60.973999999999997</v>
      </c>
      <c r="I257" s="155"/>
      <c r="J257" s="156">
        <f>ROUND(I257*H257,2)</f>
        <v>0</v>
      </c>
      <c r="K257" s="152" t="s">
        <v>130</v>
      </c>
      <c r="L257" s="31"/>
      <c r="M257" s="157" t="s">
        <v>1</v>
      </c>
      <c r="N257" s="158" t="s">
        <v>41</v>
      </c>
      <c r="O257" s="54"/>
      <c r="P257" s="159">
        <f>O257*H257</f>
        <v>0</v>
      </c>
      <c r="Q257" s="159">
        <v>0.12966</v>
      </c>
      <c r="R257" s="159">
        <f>Q257*H257</f>
        <v>7.9058888399999994</v>
      </c>
      <c r="S257" s="159">
        <v>0</v>
      </c>
      <c r="T257" s="160">
        <f>S257*H257</f>
        <v>0</v>
      </c>
      <c r="AR257" s="161" t="s">
        <v>131</v>
      </c>
      <c r="AT257" s="161" t="s">
        <v>126</v>
      </c>
      <c r="AU257" s="161" t="s">
        <v>143</v>
      </c>
      <c r="AY257" s="16" t="s">
        <v>123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6" t="s">
        <v>84</v>
      </c>
      <c r="BK257" s="162">
        <f>ROUND(I257*H257,2)</f>
        <v>0</v>
      </c>
      <c r="BL257" s="16" t="s">
        <v>131</v>
      </c>
      <c r="BM257" s="161" t="s">
        <v>389</v>
      </c>
    </row>
    <row r="258" spans="2:65" s="1" customFormat="1" ht="29.25">
      <c r="B258" s="31"/>
      <c r="D258" s="163" t="s">
        <v>133</v>
      </c>
      <c r="F258" s="164" t="s">
        <v>196</v>
      </c>
      <c r="I258" s="90"/>
      <c r="L258" s="31"/>
      <c r="M258" s="165"/>
      <c r="N258" s="54"/>
      <c r="O258" s="54"/>
      <c r="P258" s="54"/>
      <c r="Q258" s="54"/>
      <c r="R258" s="54"/>
      <c r="S258" s="54"/>
      <c r="T258" s="55"/>
      <c r="AT258" s="16" t="s">
        <v>133</v>
      </c>
      <c r="AU258" s="16" t="s">
        <v>143</v>
      </c>
    </row>
    <row r="259" spans="2:65" s="12" customFormat="1" ht="11.25">
      <c r="B259" s="166"/>
      <c r="D259" s="163" t="s">
        <v>140</v>
      </c>
      <c r="E259" s="167" t="s">
        <v>1</v>
      </c>
      <c r="F259" s="168" t="s">
        <v>197</v>
      </c>
      <c r="H259" s="167" t="s">
        <v>1</v>
      </c>
      <c r="I259" s="169"/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140</v>
      </c>
      <c r="AU259" s="167" t="s">
        <v>143</v>
      </c>
      <c r="AV259" s="12" t="s">
        <v>84</v>
      </c>
      <c r="AW259" s="12" t="s">
        <v>31</v>
      </c>
      <c r="AX259" s="12" t="s">
        <v>76</v>
      </c>
      <c r="AY259" s="167" t="s">
        <v>123</v>
      </c>
    </row>
    <row r="260" spans="2:65" s="12" customFormat="1" ht="11.25">
      <c r="B260" s="166"/>
      <c r="D260" s="163" t="s">
        <v>140</v>
      </c>
      <c r="E260" s="167" t="s">
        <v>1</v>
      </c>
      <c r="F260" s="168" t="s">
        <v>198</v>
      </c>
      <c r="H260" s="167" t="s">
        <v>1</v>
      </c>
      <c r="I260" s="169"/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140</v>
      </c>
      <c r="AU260" s="167" t="s">
        <v>143</v>
      </c>
      <c r="AV260" s="12" t="s">
        <v>84</v>
      </c>
      <c r="AW260" s="12" t="s">
        <v>31</v>
      </c>
      <c r="AX260" s="12" t="s">
        <v>76</v>
      </c>
      <c r="AY260" s="167" t="s">
        <v>123</v>
      </c>
    </row>
    <row r="261" spans="2:65" s="13" customFormat="1" ht="11.25">
      <c r="B261" s="173"/>
      <c r="D261" s="163" t="s">
        <v>140</v>
      </c>
      <c r="E261" s="174" t="s">
        <v>1</v>
      </c>
      <c r="F261" s="175" t="s">
        <v>310</v>
      </c>
      <c r="H261" s="176">
        <v>60.973999999999997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140</v>
      </c>
      <c r="AU261" s="174" t="s">
        <v>143</v>
      </c>
      <c r="AV261" s="13" t="s">
        <v>86</v>
      </c>
      <c r="AW261" s="13" t="s">
        <v>31</v>
      </c>
      <c r="AX261" s="13" t="s">
        <v>76</v>
      </c>
      <c r="AY261" s="174" t="s">
        <v>123</v>
      </c>
    </row>
    <row r="262" spans="2:65" s="14" customFormat="1" ht="11.25">
      <c r="B262" s="181"/>
      <c r="D262" s="163" t="s">
        <v>140</v>
      </c>
      <c r="E262" s="182" t="s">
        <v>1</v>
      </c>
      <c r="F262" s="183" t="s">
        <v>142</v>
      </c>
      <c r="H262" s="184">
        <v>60.973999999999997</v>
      </c>
      <c r="I262" s="185"/>
      <c r="L262" s="181"/>
      <c r="M262" s="186"/>
      <c r="N262" s="187"/>
      <c r="O262" s="187"/>
      <c r="P262" s="187"/>
      <c r="Q262" s="187"/>
      <c r="R262" s="187"/>
      <c r="S262" s="187"/>
      <c r="T262" s="188"/>
      <c r="AT262" s="182" t="s">
        <v>140</v>
      </c>
      <c r="AU262" s="182" t="s">
        <v>143</v>
      </c>
      <c r="AV262" s="14" t="s">
        <v>131</v>
      </c>
      <c r="AW262" s="14" t="s">
        <v>31</v>
      </c>
      <c r="AX262" s="14" t="s">
        <v>84</v>
      </c>
      <c r="AY262" s="182" t="s">
        <v>123</v>
      </c>
    </row>
    <row r="263" spans="2:65" s="1" customFormat="1" ht="16.5" customHeight="1">
      <c r="B263" s="149"/>
      <c r="C263" s="150" t="s">
        <v>390</v>
      </c>
      <c r="D263" s="150" t="s">
        <v>126</v>
      </c>
      <c r="E263" s="151" t="s">
        <v>201</v>
      </c>
      <c r="F263" s="152" t="s">
        <v>202</v>
      </c>
      <c r="G263" s="153" t="s">
        <v>129</v>
      </c>
      <c r="H263" s="154">
        <v>3234.7370000000001</v>
      </c>
      <c r="I263" s="155"/>
      <c r="J263" s="156">
        <f>ROUND(I263*H263,2)</f>
        <v>0</v>
      </c>
      <c r="K263" s="152" t="s">
        <v>1</v>
      </c>
      <c r="L263" s="31"/>
      <c r="M263" s="157" t="s">
        <v>1</v>
      </c>
      <c r="N263" s="158" t="s">
        <v>41</v>
      </c>
      <c r="O263" s="54"/>
      <c r="P263" s="159">
        <f>O263*H263</f>
        <v>0</v>
      </c>
      <c r="Q263" s="159">
        <v>5.092E-2</v>
      </c>
      <c r="R263" s="159">
        <f>Q263*H263</f>
        <v>164.71280804</v>
      </c>
      <c r="S263" s="159">
        <v>0</v>
      </c>
      <c r="T263" s="160">
        <f>S263*H263</f>
        <v>0</v>
      </c>
      <c r="AR263" s="161" t="s">
        <v>131</v>
      </c>
      <c r="AT263" s="161" t="s">
        <v>126</v>
      </c>
      <c r="AU263" s="161" t="s">
        <v>143</v>
      </c>
      <c r="AY263" s="16" t="s">
        <v>123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6" t="s">
        <v>84</v>
      </c>
      <c r="BK263" s="162">
        <f>ROUND(I263*H263,2)</f>
        <v>0</v>
      </c>
      <c r="BL263" s="16" t="s">
        <v>131</v>
      </c>
      <c r="BM263" s="161" t="s">
        <v>391</v>
      </c>
    </row>
    <row r="264" spans="2:65" s="1" customFormat="1" ht="11.25">
      <c r="B264" s="31"/>
      <c r="D264" s="163" t="s">
        <v>133</v>
      </c>
      <c r="F264" s="164" t="s">
        <v>202</v>
      </c>
      <c r="I264" s="90"/>
      <c r="L264" s="31"/>
      <c r="M264" s="165"/>
      <c r="N264" s="54"/>
      <c r="O264" s="54"/>
      <c r="P264" s="54"/>
      <c r="Q264" s="54"/>
      <c r="R264" s="54"/>
      <c r="S264" s="54"/>
      <c r="T264" s="55"/>
      <c r="AT264" s="16" t="s">
        <v>133</v>
      </c>
      <c r="AU264" s="16" t="s">
        <v>143</v>
      </c>
    </row>
    <row r="265" spans="2:65" s="12" customFormat="1" ht="11.25">
      <c r="B265" s="166"/>
      <c r="D265" s="163" t="s">
        <v>140</v>
      </c>
      <c r="E265" s="167" t="s">
        <v>1</v>
      </c>
      <c r="F265" s="168" t="s">
        <v>392</v>
      </c>
      <c r="H265" s="167" t="s">
        <v>1</v>
      </c>
      <c r="I265" s="169"/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140</v>
      </c>
      <c r="AU265" s="167" t="s">
        <v>143</v>
      </c>
      <c r="AV265" s="12" t="s">
        <v>84</v>
      </c>
      <c r="AW265" s="12" t="s">
        <v>31</v>
      </c>
      <c r="AX265" s="12" t="s">
        <v>76</v>
      </c>
      <c r="AY265" s="167" t="s">
        <v>123</v>
      </c>
    </row>
    <row r="266" spans="2:65" s="12" customFormat="1" ht="11.25">
      <c r="B266" s="166"/>
      <c r="D266" s="163" t="s">
        <v>140</v>
      </c>
      <c r="E266" s="167" t="s">
        <v>1</v>
      </c>
      <c r="F266" s="168" t="s">
        <v>308</v>
      </c>
      <c r="H266" s="167" t="s">
        <v>1</v>
      </c>
      <c r="I266" s="169"/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140</v>
      </c>
      <c r="AU266" s="167" t="s">
        <v>143</v>
      </c>
      <c r="AV266" s="12" t="s">
        <v>84</v>
      </c>
      <c r="AW266" s="12" t="s">
        <v>31</v>
      </c>
      <c r="AX266" s="12" t="s">
        <v>76</v>
      </c>
      <c r="AY266" s="167" t="s">
        <v>123</v>
      </c>
    </row>
    <row r="267" spans="2:65" s="13" customFormat="1" ht="11.25">
      <c r="B267" s="173"/>
      <c r="D267" s="163" t="s">
        <v>140</v>
      </c>
      <c r="E267" s="174" t="s">
        <v>1</v>
      </c>
      <c r="F267" s="175" t="s">
        <v>309</v>
      </c>
      <c r="H267" s="176">
        <v>3173.7629999999999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140</v>
      </c>
      <c r="AU267" s="174" t="s">
        <v>143</v>
      </c>
      <c r="AV267" s="13" t="s">
        <v>86</v>
      </c>
      <c r="AW267" s="13" t="s">
        <v>31</v>
      </c>
      <c r="AX267" s="13" t="s">
        <v>76</v>
      </c>
      <c r="AY267" s="174" t="s">
        <v>123</v>
      </c>
    </row>
    <row r="268" spans="2:65" s="12" customFormat="1" ht="11.25">
      <c r="B268" s="166"/>
      <c r="D268" s="163" t="s">
        <v>140</v>
      </c>
      <c r="E268" s="167" t="s">
        <v>1</v>
      </c>
      <c r="F268" s="168" t="s">
        <v>198</v>
      </c>
      <c r="H268" s="167" t="s">
        <v>1</v>
      </c>
      <c r="I268" s="169"/>
      <c r="L268" s="166"/>
      <c r="M268" s="170"/>
      <c r="N268" s="171"/>
      <c r="O268" s="171"/>
      <c r="P268" s="171"/>
      <c r="Q268" s="171"/>
      <c r="R268" s="171"/>
      <c r="S268" s="171"/>
      <c r="T268" s="172"/>
      <c r="AT268" s="167" t="s">
        <v>140</v>
      </c>
      <c r="AU268" s="167" t="s">
        <v>143</v>
      </c>
      <c r="AV268" s="12" t="s">
        <v>84</v>
      </c>
      <c r="AW268" s="12" t="s">
        <v>31</v>
      </c>
      <c r="AX268" s="12" t="s">
        <v>76</v>
      </c>
      <c r="AY268" s="167" t="s">
        <v>123</v>
      </c>
    </row>
    <row r="269" spans="2:65" s="13" customFormat="1" ht="11.25">
      <c r="B269" s="173"/>
      <c r="D269" s="163" t="s">
        <v>140</v>
      </c>
      <c r="E269" s="174" t="s">
        <v>1</v>
      </c>
      <c r="F269" s="175" t="s">
        <v>310</v>
      </c>
      <c r="H269" s="176">
        <v>60.973999999999997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140</v>
      </c>
      <c r="AU269" s="174" t="s">
        <v>143</v>
      </c>
      <c r="AV269" s="13" t="s">
        <v>86</v>
      </c>
      <c r="AW269" s="13" t="s">
        <v>31</v>
      </c>
      <c r="AX269" s="13" t="s">
        <v>76</v>
      </c>
      <c r="AY269" s="174" t="s">
        <v>123</v>
      </c>
    </row>
    <row r="270" spans="2:65" s="14" customFormat="1" ht="11.25">
      <c r="B270" s="181"/>
      <c r="D270" s="163" t="s">
        <v>140</v>
      </c>
      <c r="E270" s="182" t="s">
        <v>1</v>
      </c>
      <c r="F270" s="183" t="s">
        <v>142</v>
      </c>
      <c r="H270" s="184">
        <v>3234.7370000000001</v>
      </c>
      <c r="I270" s="185"/>
      <c r="L270" s="181"/>
      <c r="M270" s="186"/>
      <c r="N270" s="187"/>
      <c r="O270" s="187"/>
      <c r="P270" s="187"/>
      <c r="Q270" s="187"/>
      <c r="R270" s="187"/>
      <c r="S270" s="187"/>
      <c r="T270" s="188"/>
      <c r="AT270" s="182" t="s">
        <v>140</v>
      </c>
      <c r="AU270" s="182" t="s">
        <v>143</v>
      </c>
      <c r="AV270" s="14" t="s">
        <v>131</v>
      </c>
      <c r="AW270" s="14" t="s">
        <v>31</v>
      </c>
      <c r="AX270" s="14" t="s">
        <v>84</v>
      </c>
      <c r="AY270" s="182" t="s">
        <v>123</v>
      </c>
    </row>
    <row r="271" spans="2:65" s="1" customFormat="1" ht="24" customHeight="1">
      <c r="B271" s="149"/>
      <c r="C271" s="150" t="s">
        <v>393</v>
      </c>
      <c r="D271" s="150" t="s">
        <v>126</v>
      </c>
      <c r="E271" s="151" t="s">
        <v>205</v>
      </c>
      <c r="F271" s="152" t="s">
        <v>206</v>
      </c>
      <c r="G271" s="153" t="s">
        <v>129</v>
      </c>
      <c r="H271" s="154">
        <v>3234.7370000000001</v>
      </c>
      <c r="I271" s="155"/>
      <c r="J271" s="156">
        <f>ROUND(I271*H271,2)</f>
        <v>0</v>
      </c>
      <c r="K271" s="152" t="s">
        <v>207</v>
      </c>
      <c r="L271" s="31"/>
      <c r="M271" s="157" t="s">
        <v>1</v>
      </c>
      <c r="N271" s="158" t="s">
        <v>41</v>
      </c>
      <c r="O271" s="54"/>
      <c r="P271" s="159">
        <f>O271*H271</f>
        <v>0</v>
      </c>
      <c r="Q271" s="159">
        <v>1.98E-3</v>
      </c>
      <c r="R271" s="159">
        <f>Q271*H271</f>
        <v>6.4047792599999998</v>
      </c>
      <c r="S271" s="159">
        <v>0</v>
      </c>
      <c r="T271" s="160">
        <f>S271*H271</f>
        <v>0</v>
      </c>
      <c r="AR271" s="161" t="s">
        <v>131</v>
      </c>
      <c r="AT271" s="161" t="s">
        <v>126</v>
      </c>
      <c r="AU271" s="161" t="s">
        <v>143</v>
      </c>
      <c r="AY271" s="16" t="s">
        <v>123</v>
      </c>
      <c r="BE271" s="162">
        <f>IF(N271="základní",J271,0)</f>
        <v>0</v>
      </c>
      <c r="BF271" s="162">
        <f>IF(N271="snížená",J271,0)</f>
        <v>0</v>
      </c>
      <c r="BG271" s="162">
        <f>IF(N271="zákl. přenesená",J271,0)</f>
        <v>0</v>
      </c>
      <c r="BH271" s="162">
        <f>IF(N271="sníž. přenesená",J271,0)</f>
        <v>0</v>
      </c>
      <c r="BI271" s="162">
        <f>IF(N271="nulová",J271,0)</f>
        <v>0</v>
      </c>
      <c r="BJ271" s="16" t="s">
        <v>84</v>
      </c>
      <c r="BK271" s="162">
        <f>ROUND(I271*H271,2)</f>
        <v>0</v>
      </c>
      <c r="BL271" s="16" t="s">
        <v>131</v>
      </c>
      <c r="BM271" s="161" t="s">
        <v>394</v>
      </c>
    </row>
    <row r="272" spans="2:65" s="1" customFormat="1" ht="19.5">
      <c r="B272" s="31"/>
      <c r="D272" s="163" t="s">
        <v>133</v>
      </c>
      <c r="F272" s="164" t="s">
        <v>206</v>
      </c>
      <c r="I272" s="90"/>
      <c r="L272" s="31"/>
      <c r="M272" s="165"/>
      <c r="N272" s="54"/>
      <c r="O272" s="54"/>
      <c r="P272" s="54"/>
      <c r="Q272" s="54"/>
      <c r="R272" s="54"/>
      <c r="S272" s="54"/>
      <c r="T272" s="55"/>
      <c r="AT272" s="16" t="s">
        <v>133</v>
      </c>
      <c r="AU272" s="16" t="s">
        <v>143</v>
      </c>
    </row>
    <row r="273" spans="2:65" s="12" customFormat="1" ht="11.25">
      <c r="B273" s="166"/>
      <c r="D273" s="163" t="s">
        <v>140</v>
      </c>
      <c r="E273" s="167" t="s">
        <v>1</v>
      </c>
      <c r="F273" s="168" t="s">
        <v>308</v>
      </c>
      <c r="H273" s="167" t="s">
        <v>1</v>
      </c>
      <c r="I273" s="169"/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140</v>
      </c>
      <c r="AU273" s="167" t="s">
        <v>143</v>
      </c>
      <c r="AV273" s="12" t="s">
        <v>84</v>
      </c>
      <c r="AW273" s="12" t="s">
        <v>31</v>
      </c>
      <c r="AX273" s="12" t="s">
        <v>76</v>
      </c>
      <c r="AY273" s="167" t="s">
        <v>123</v>
      </c>
    </row>
    <row r="274" spans="2:65" s="13" customFormat="1" ht="11.25">
      <c r="B274" s="173"/>
      <c r="D274" s="163" t="s">
        <v>140</v>
      </c>
      <c r="E274" s="174" t="s">
        <v>1</v>
      </c>
      <c r="F274" s="175" t="s">
        <v>309</v>
      </c>
      <c r="H274" s="176">
        <v>3173.7629999999999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140</v>
      </c>
      <c r="AU274" s="174" t="s">
        <v>143</v>
      </c>
      <c r="AV274" s="13" t="s">
        <v>86</v>
      </c>
      <c r="AW274" s="13" t="s">
        <v>31</v>
      </c>
      <c r="AX274" s="13" t="s">
        <v>76</v>
      </c>
      <c r="AY274" s="174" t="s">
        <v>123</v>
      </c>
    </row>
    <row r="275" spans="2:65" s="12" customFormat="1" ht="11.25">
      <c r="B275" s="166"/>
      <c r="D275" s="163" t="s">
        <v>140</v>
      </c>
      <c r="E275" s="167" t="s">
        <v>1</v>
      </c>
      <c r="F275" s="168" t="s">
        <v>198</v>
      </c>
      <c r="H275" s="167" t="s">
        <v>1</v>
      </c>
      <c r="I275" s="169"/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140</v>
      </c>
      <c r="AU275" s="167" t="s">
        <v>143</v>
      </c>
      <c r="AV275" s="12" t="s">
        <v>84</v>
      </c>
      <c r="AW275" s="12" t="s">
        <v>31</v>
      </c>
      <c r="AX275" s="12" t="s">
        <v>76</v>
      </c>
      <c r="AY275" s="167" t="s">
        <v>123</v>
      </c>
    </row>
    <row r="276" spans="2:65" s="13" customFormat="1" ht="11.25">
      <c r="B276" s="173"/>
      <c r="D276" s="163" t="s">
        <v>140</v>
      </c>
      <c r="E276" s="174" t="s">
        <v>1</v>
      </c>
      <c r="F276" s="175" t="s">
        <v>310</v>
      </c>
      <c r="H276" s="176">
        <v>60.973999999999997</v>
      </c>
      <c r="I276" s="177"/>
      <c r="L276" s="173"/>
      <c r="M276" s="178"/>
      <c r="N276" s="179"/>
      <c r="O276" s="179"/>
      <c r="P276" s="179"/>
      <c r="Q276" s="179"/>
      <c r="R276" s="179"/>
      <c r="S276" s="179"/>
      <c r="T276" s="180"/>
      <c r="AT276" s="174" t="s">
        <v>140</v>
      </c>
      <c r="AU276" s="174" t="s">
        <v>143</v>
      </c>
      <c r="AV276" s="13" t="s">
        <v>86</v>
      </c>
      <c r="AW276" s="13" t="s">
        <v>31</v>
      </c>
      <c r="AX276" s="13" t="s">
        <v>76</v>
      </c>
      <c r="AY276" s="174" t="s">
        <v>123</v>
      </c>
    </row>
    <row r="277" spans="2:65" s="14" customFormat="1" ht="11.25">
      <c r="B277" s="181"/>
      <c r="D277" s="163" t="s">
        <v>140</v>
      </c>
      <c r="E277" s="182" t="s">
        <v>1</v>
      </c>
      <c r="F277" s="183" t="s">
        <v>142</v>
      </c>
      <c r="H277" s="184">
        <v>3234.7370000000001</v>
      </c>
      <c r="I277" s="185"/>
      <c r="L277" s="181"/>
      <c r="M277" s="186"/>
      <c r="N277" s="187"/>
      <c r="O277" s="187"/>
      <c r="P277" s="187"/>
      <c r="Q277" s="187"/>
      <c r="R277" s="187"/>
      <c r="S277" s="187"/>
      <c r="T277" s="188"/>
      <c r="AT277" s="182" t="s">
        <v>140</v>
      </c>
      <c r="AU277" s="182" t="s">
        <v>143</v>
      </c>
      <c r="AV277" s="14" t="s">
        <v>131</v>
      </c>
      <c r="AW277" s="14" t="s">
        <v>31</v>
      </c>
      <c r="AX277" s="14" t="s">
        <v>84</v>
      </c>
      <c r="AY277" s="182" t="s">
        <v>123</v>
      </c>
    </row>
    <row r="278" spans="2:65" s="1" customFormat="1" ht="24" customHeight="1">
      <c r="B278" s="149"/>
      <c r="C278" s="150" t="s">
        <v>395</v>
      </c>
      <c r="D278" s="150" t="s">
        <v>126</v>
      </c>
      <c r="E278" s="151" t="s">
        <v>210</v>
      </c>
      <c r="F278" s="152" t="s">
        <v>211</v>
      </c>
      <c r="G278" s="153" t="s">
        <v>137</v>
      </c>
      <c r="H278" s="154">
        <v>530.84299999999996</v>
      </c>
      <c r="I278" s="155"/>
      <c r="J278" s="156">
        <f>ROUND(I278*H278,2)</f>
        <v>0</v>
      </c>
      <c r="K278" s="152" t="s">
        <v>130</v>
      </c>
      <c r="L278" s="31"/>
      <c r="M278" s="157" t="s">
        <v>1</v>
      </c>
      <c r="N278" s="158" t="s">
        <v>41</v>
      </c>
      <c r="O278" s="54"/>
      <c r="P278" s="159">
        <f>O278*H278</f>
        <v>0</v>
      </c>
      <c r="Q278" s="159">
        <v>6.0506299999999998E-4</v>
      </c>
      <c r="R278" s="159">
        <f>Q278*H278</f>
        <v>0.32119345810899996</v>
      </c>
      <c r="S278" s="159">
        <v>0</v>
      </c>
      <c r="T278" s="160">
        <f>S278*H278</f>
        <v>0</v>
      </c>
      <c r="AR278" s="161" t="s">
        <v>131</v>
      </c>
      <c r="AT278" s="161" t="s">
        <v>126</v>
      </c>
      <c r="AU278" s="161" t="s">
        <v>143</v>
      </c>
      <c r="AY278" s="16" t="s">
        <v>123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6" t="s">
        <v>84</v>
      </c>
      <c r="BK278" s="162">
        <f>ROUND(I278*H278,2)</f>
        <v>0</v>
      </c>
      <c r="BL278" s="16" t="s">
        <v>131</v>
      </c>
      <c r="BM278" s="161" t="s">
        <v>396</v>
      </c>
    </row>
    <row r="279" spans="2:65" s="1" customFormat="1" ht="39">
      <c r="B279" s="31"/>
      <c r="D279" s="163" t="s">
        <v>133</v>
      </c>
      <c r="F279" s="164" t="s">
        <v>213</v>
      </c>
      <c r="I279" s="90"/>
      <c r="L279" s="31"/>
      <c r="M279" s="165"/>
      <c r="N279" s="54"/>
      <c r="O279" s="54"/>
      <c r="P279" s="54"/>
      <c r="Q279" s="54"/>
      <c r="R279" s="54"/>
      <c r="S279" s="54"/>
      <c r="T279" s="55"/>
      <c r="AT279" s="16" t="s">
        <v>133</v>
      </c>
      <c r="AU279" s="16" t="s">
        <v>143</v>
      </c>
    </row>
    <row r="280" spans="2:65" s="12" customFormat="1" ht="11.25">
      <c r="B280" s="166"/>
      <c r="D280" s="163" t="s">
        <v>140</v>
      </c>
      <c r="E280" s="167" t="s">
        <v>1</v>
      </c>
      <c r="F280" s="168" t="s">
        <v>214</v>
      </c>
      <c r="H280" s="167" t="s">
        <v>1</v>
      </c>
      <c r="I280" s="169"/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140</v>
      </c>
      <c r="AU280" s="167" t="s">
        <v>143</v>
      </c>
      <c r="AV280" s="12" t="s">
        <v>84</v>
      </c>
      <c r="AW280" s="12" t="s">
        <v>31</v>
      </c>
      <c r="AX280" s="12" t="s">
        <v>76</v>
      </c>
      <c r="AY280" s="167" t="s">
        <v>123</v>
      </c>
    </row>
    <row r="281" spans="2:65" s="13" customFormat="1" ht="11.25">
      <c r="B281" s="173"/>
      <c r="D281" s="163" t="s">
        <v>140</v>
      </c>
      <c r="E281" s="174" t="s">
        <v>1</v>
      </c>
      <c r="F281" s="175" t="s">
        <v>397</v>
      </c>
      <c r="H281" s="176">
        <v>530.84299999999996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140</v>
      </c>
      <c r="AU281" s="174" t="s">
        <v>143</v>
      </c>
      <c r="AV281" s="13" t="s">
        <v>86</v>
      </c>
      <c r="AW281" s="13" t="s">
        <v>31</v>
      </c>
      <c r="AX281" s="13" t="s">
        <v>76</v>
      </c>
      <c r="AY281" s="174" t="s">
        <v>123</v>
      </c>
    </row>
    <row r="282" spans="2:65" s="14" customFormat="1" ht="11.25">
      <c r="B282" s="181"/>
      <c r="D282" s="163" t="s">
        <v>140</v>
      </c>
      <c r="E282" s="182" t="s">
        <v>1</v>
      </c>
      <c r="F282" s="183" t="s">
        <v>142</v>
      </c>
      <c r="H282" s="184">
        <v>530.84299999999996</v>
      </c>
      <c r="I282" s="185"/>
      <c r="L282" s="181"/>
      <c r="M282" s="186"/>
      <c r="N282" s="187"/>
      <c r="O282" s="187"/>
      <c r="P282" s="187"/>
      <c r="Q282" s="187"/>
      <c r="R282" s="187"/>
      <c r="S282" s="187"/>
      <c r="T282" s="188"/>
      <c r="AT282" s="182" t="s">
        <v>140</v>
      </c>
      <c r="AU282" s="182" t="s">
        <v>143</v>
      </c>
      <c r="AV282" s="14" t="s">
        <v>131</v>
      </c>
      <c r="AW282" s="14" t="s">
        <v>31</v>
      </c>
      <c r="AX282" s="14" t="s">
        <v>84</v>
      </c>
      <c r="AY282" s="182" t="s">
        <v>123</v>
      </c>
    </row>
    <row r="283" spans="2:65" s="11" customFormat="1" ht="20.85" customHeight="1">
      <c r="B283" s="136"/>
      <c r="D283" s="137" t="s">
        <v>75</v>
      </c>
      <c r="E283" s="147" t="s">
        <v>228</v>
      </c>
      <c r="F283" s="147" t="s">
        <v>229</v>
      </c>
      <c r="I283" s="139"/>
      <c r="J283" s="148">
        <f>BK283</f>
        <v>0</v>
      </c>
      <c r="L283" s="136"/>
      <c r="M283" s="141"/>
      <c r="N283" s="142"/>
      <c r="O283" s="142"/>
      <c r="P283" s="143">
        <f>SUM(P284:P307)</f>
        <v>0</v>
      </c>
      <c r="Q283" s="142"/>
      <c r="R283" s="143">
        <f>SUM(R284:R307)</f>
        <v>0.30282648749999996</v>
      </c>
      <c r="S283" s="142"/>
      <c r="T283" s="144">
        <f>SUM(T284:T307)</f>
        <v>64.694739999999996</v>
      </c>
      <c r="AR283" s="137" t="s">
        <v>84</v>
      </c>
      <c r="AT283" s="145" t="s">
        <v>75</v>
      </c>
      <c r="AU283" s="145" t="s">
        <v>86</v>
      </c>
      <c r="AY283" s="137" t="s">
        <v>123</v>
      </c>
      <c r="BK283" s="146">
        <f>SUM(BK284:BK307)</f>
        <v>0</v>
      </c>
    </row>
    <row r="284" spans="2:65" s="1" customFormat="1" ht="24" customHeight="1">
      <c r="B284" s="149"/>
      <c r="C284" s="150" t="s">
        <v>398</v>
      </c>
      <c r="D284" s="150" t="s">
        <v>126</v>
      </c>
      <c r="E284" s="151" t="s">
        <v>399</v>
      </c>
      <c r="F284" s="152" t="s">
        <v>400</v>
      </c>
      <c r="G284" s="153" t="s">
        <v>137</v>
      </c>
      <c r="H284" s="154">
        <v>21.05</v>
      </c>
      <c r="I284" s="155"/>
      <c r="J284" s="156">
        <f>ROUND(I284*H284,2)</f>
        <v>0</v>
      </c>
      <c r="K284" s="152" t="s">
        <v>130</v>
      </c>
      <c r="L284" s="31"/>
      <c r="M284" s="157" t="s">
        <v>1</v>
      </c>
      <c r="N284" s="158" t="s">
        <v>41</v>
      </c>
      <c r="O284" s="54"/>
      <c r="P284" s="159">
        <f>O284*H284</f>
        <v>0</v>
      </c>
      <c r="Q284" s="159">
        <v>3.6000000000000001E-5</v>
      </c>
      <c r="R284" s="159">
        <f>Q284*H284</f>
        <v>7.578000000000001E-4</v>
      </c>
      <c r="S284" s="159">
        <v>0</v>
      </c>
      <c r="T284" s="160">
        <f>S284*H284</f>
        <v>0</v>
      </c>
      <c r="AR284" s="161" t="s">
        <v>131</v>
      </c>
      <c r="AT284" s="161" t="s">
        <v>126</v>
      </c>
      <c r="AU284" s="161" t="s">
        <v>143</v>
      </c>
      <c r="AY284" s="16" t="s">
        <v>123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6" t="s">
        <v>84</v>
      </c>
      <c r="BK284" s="162">
        <f>ROUND(I284*H284,2)</f>
        <v>0</v>
      </c>
      <c r="BL284" s="16" t="s">
        <v>131</v>
      </c>
      <c r="BM284" s="161" t="s">
        <v>401</v>
      </c>
    </row>
    <row r="285" spans="2:65" s="1" customFormat="1" ht="19.5">
      <c r="B285" s="31"/>
      <c r="D285" s="163" t="s">
        <v>133</v>
      </c>
      <c r="F285" s="164" t="s">
        <v>402</v>
      </c>
      <c r="I285" s="90"/>
      <c r="L285" s="31"/>
      <c r="M285" s="165"/>
      <c r="N285" s="54"/>
      <c r="O285" s="54"/>
      <c r="P285" s="54"/>
      <c r="Q285" s="54"/>
      <c r="R285" s="54"/>
      <c r="S285" s="54"/>
      <c r="T285" s="55"/>
      <c r="AT285" s="16" t="s">
        <v>133</v>
      </c>
      <c r="AU285" s="16" t="s">
        <v>143</v>
      </c>
    </row>
    <row r="286" spans="2:65" s="12" customFormat="1" ht="11.25">
      <c r="B286" s="166"/>
      <c r="D286" s="163" t="s">
        <v>140</v>
      </c>
      <c r="E286" s="167" t="s">
        <v>1</v>
      </c>
      <c r="F286" s="168" t="s">
        <v>403</v>
      </c>
      <c r="H286" s="167" t="s">
        <v>1</v>
      </c>
      <c r="I286" s="169"/>
      <c r="L286" s="166"/>
      <c r="M286" s="170"/>
      <c r="N286" s="171"/>
      <c r="O286" s="171"/>
      <c r="P286" s="171"/>
      <c r="Q286" s="171"/>
      <c r="R286" s="171"/>
      <c r="S286" s="171"/>
      <c r="T286" s="172"/>
      <c r="AT286" s="167" t="s">
        <v>140</v>
      </c>
      <c r="AU286" s="167" t="s">
        <v>143</v>
      </c>
      <c r="AV286" s="12" t="s">
        <v>84</v>
      </c>
      <c r="AW286" s="12" t="s">
        <v>31</v>
      </c>
      <c r="AX286" s="12" t="s">
        <v>76</v>
      </c>
      <c r="AY286" s="167" t="s">
        <v>123</v>
      </c>
    </row>
    <row r="287" spans="2:65" s="13" customFormat="1" ht="11.25">
      <c r="B287" s="173"/>
      <c r="D287" s="163" t="s">
        <v>140</v>
      </c>
      <c r="E287" s="174" t="s">
        <v>1</v>
      </c>
      <c r="F287" s="175" t="s">
        <v>404</v>
      </c>
      <c r="H287" s="176">
        <v>21.05</v>
      </c>
      <c r="I287" s="177"/>
      <c r="L287" s="173"/>
      <c r="M287" s="178"/>
      <c r="N287" s="179"/>
      <c r="O287" s="179"/>
      <c r="P287" s="179"/>
      <c r="Q287" s="179"/>
      <c r="R287" s="179"/>
      <c r="S287" s="179"/>
      <c r="T287" s="180"/>
      <c r="AT287" s="174" t="s">
        <v>140</v>
      </c>
      <c r="AU287" s="174" t="s">
        <v>143</v>
      </c>
      <c r="AV287" s="13" t="s">
        <v>86</v>
      </c>
      <c r="AW287" s="13" t="s">
        <v>31</v>
      </c>
      <c r="AX287" s="13" t="s">
        <v>76</v>
      </c>
      <c r="AY287" s="174" t="s">
        <v>123</v>
      </c>
    </row>
    <row r="288" spans="2:65" s="14" customFormat="1" ht="11.25">
      <c r="B288" s="181"/>
      <c r="D288" s="163" t="s">
        <v>140</v>
      </c>
      <c r="E288" s="182" t="s">
        <v>1</v>
      </c>
      <c r="F288" s="183" t="s">
        <v>142</v>
      </c>
      <c r="H288" s="184">
        <v>21.05</v>
      </c>
      <c r="I288" s="185"/>
      <c r="L288" s="181"/>
      <c r="M288" s="186"/>
      <c r="N288" s="187"/>
      <c r="O288" s="187"/>
      <c r="P288" s="187"/>
      <c r="Q288" s="187"/>
      <c r="R288" s="187"/>
      <c r="S288" s="187"/>
      <c r="T288" s="188"/>
      <c r="AT288" s="182" t="s">
        <v>140</v>
      </c>
      <c r="AU288" s="182" t="s">
        <v>143</v>
      </c>
      <c r="AV288" s="14" t="s">
        <v>131</v>
      </c>
      <c r="AW288" s="14" t="s">
        <v>31</v>
      </c>
      <c r="AX288" s="14" t="s">
        <v>84</v>
      </c>
      <c r="AY288" s="182" t="s">
        <v>123</v>
      </c>
    </row>
    <row r="289" spans="2:65" s="1" customFormat="1" ht="24" customHeight="1">
      <c r="B289" s="149"/>
      <c r="C289" s="150" t="s">
        <v>405</v>
      </c>
      <c r="D289" s="150" t="s">
        <v>126</v>
      </c>
      <c r="E289" s="151" t="s">
        <v>231</v>
      </c>
      <c r="F289" s="152" t="s">
        <v>232</v>
      </c>
      <c r="G289" s="153" t="s">
        <v>137</v>
      </c>
      <c r="H289" s="154">
        <v>918.6</v>
      </c>
      <c r="I289" s="155"/>
      <c r="J289" s="156">
        <f>ROUND(I289*H289,2)</f>
        <v>0</v>
      </c>
      <c r="K289" s="152" t="s">
        <v>130</v>
      </c>
      <c r="L289" s="31"/>
      <c r="M289" s="157" t="s">
        <v>1</v>
      </c>
      <c r="N289" s="158" t="s">
        <v>41</v>
      </c>
      <c r="O289" s="54"/>
      <c r="P289" s="159">
        <f>O289*H289</f>
        <v>0</v>
      </c>
      <c r="Q289" s="159">
        <v>3.2499999999999999E-4</v>
      </c>
      <c r="R289" s="159">
        <f>Q289*H289</f>
        <v>0.298545</v>
      </c>
      <c r="S289" s="159">
        <v>0</v>
      </c>
      <c r="T289" s="160">
        <f>S289*H289</f>
        <v>0</v>
      </c>
      <c r="AR289" s="161" t="s">
        <v>131</v>
      </c>
      <c r="AT289" s="161" t="s">
        <v>126</v>
      </c>
      <c r="AU289" s="161" t="s">
        <v>143</v>
      </c>
      <c r="AY289" s="16" t="s">
        <v>123</v>
      </c>
      <c r="BE289" s="162">
        <f>IF(N289="základní",J289,0)</f>
        <v>0</v>
      </c>
      <c r="BF289" s="162">
        <f>IF(N289="snížená",J289,0)</f>
        <v>0</v>
      </c>
      <c r="BG289" s="162">
        <f>IF(N289="zákl. přenesená",J289,0)</f>
        <v>0</v>
      </c>
      <c r="BH289" s="162">
        <f>IF(N289="sníž. přenesená",J289,0)</f>
        <v>0</v>
      </c>
      <c r="BI289" s="162">
        <f>IF(N289="nulová",J289,0)</f>
        <v>0</v>
      </c>
      <c r="BJ289" s="16" t="s">
        <v>84</v>
      </c>
      <c r="BK289" s="162">
        <f>ROUND(I289*H289,2)</f>
        <v>0</v>
      </c>
      <c r="BL289" s="16" t="s">
        <v>131</v>
      </c>
      <c r="BM289" s="161" t="s">
        <v>406</v>
      </c>
    </row>
    <row r="290" spans="2:65" s="1" customFormat="1" ht="19.5">
      <c r="B290" s="31"/>
      <c r="D290" s="163" t="s">
        <v>133</v>
      </c>
      <c r="F290" s="164" t="s">
        <v>234</v>
      </c>
      <c r="I290" s="90"/>
      <c r="L290" s="31"/>
      <c r="M290" s="165"/>
      <c r="N290" s="54"/>
      <c r="O290" s="54"/>
      <c r="P290" s="54"/>
      <c r="Q290" s="54"/>
      <c r="R290" s="54"/>
      <c r="S290" s="54"/>
      <c r="T290" s="55"/>
      <c r="AT290" s="16" t="s">
        <v>133</v>
      </c>
      <c r="AU290" s="16" t="s">
        <v>143</v>
      </c>
    </row>
    <row r="291" spans="2:65" s="12" customFormat="1" ht="11.25">
      <c r="B291" s="166"/>
      <c r="D291" s="163" t="s">
        <v>140</v>
      </c>
      <c r="E291" s="167" t="s">
        <v>1</v>
      </c>
      <c r="F291" s="168" t="s">
        <v>235</v>
      </c>
      <c r="H291" s="167" t="s">
        <v>1</v>
      </c>
      <c r="I291" s="169"/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140</v>
      </c>
      <c r="AU291" s="167" t="s">
        <v>143</v>
      </c>
      <c r="AV291" s="12" t="s">
        <v>84</v>
      </c>
      <c r="AW291" s="12" t="s">
        <v>31</v>
      </c>
      <c r="AX291" s="12" t="s">
        <v>76</v>
      </c>
      <c r="AY291" s="167" t="s">
        <v>123</v>
      </c>
    </row>
    <row r="292" spans="2:65" s="13" customFormat="1" ht="11.25">
      <c r="B292" s="173"/>
      <c r="D292" s="163" t="s">
        <v>140</v>
      </c>
      <c r="E292" s="174" t="s">
        <v>1</v>
      </c>
      <c r="F292" s="175" t="s">
        <v>407</v>
      </c>
      <c r="H292" s="176">
        <v>918.6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140</v>
      </c>
      <c r="AU292" s="174" t="s">
        <v>143</v>
      </c>
      <c r="AV292" s="13" t="s">
        <v>86</v>
      </c>
      <c r="AW292" s="13" t="s">
        <v>31</v>
      </c>
      <c r="AX292" s="13" t="s">
        <v>76</v>
      </c>
      <c r="AY292" s="174" t="s">
        <v>123</v>
      </c>
    </row>
    <row r="293" spans="2:65" s="14" customFormat="1" ht="11.25">
      <c r="B293" s="181"/>
      <c r="D293" s="163" t="s">
        <v>140</v>
      </c>
      <c r="E293" s="182" t="s">
        <v>1</v>
      </c>
      <c r="F293" s="183" t="s">
        <v>142</v>
      </c>
      <c r="H293" s="184">
        <v>918.6</v>
      </c>
      <c r="I293" s="185"/>
      <c r="L293" s="181"/>
      <c r="M293" s="186"/>
      <c r="N293" s="187"/>
      <c r="O293" s="187"/>
      <c r="P293" s="187"/>
      <c r="Q293" s="187"/>
      <c r="R293" s="187"/>
      <c r="S293" s="187"/>
      <c r="T293" s="188"/>
      <c r="AT293" s="182" t="s">
        <v>140</v>
      </c>
      <c r="AU293" s="182" t="s">
        <v>143</v>
      </c>
      <c r="AV293" s="14" t="s">
        <v>131</v>
      </c>
      <c r="AW293" s="14" t="s">
        <v>31</v>
      </c>
      <c r="AX293" s="14" t="s">
        <v>84</v>
      </c>
      <c r="AY293" s="182" t="s">
        <v>123</v>
      </c>
    </row>
    <row r="294" spans="2:65" s="1" customFormat="1" ht="16.5" customHeight="1">
      <c r="B294" s="149"/>
      <c r="C294" s="150" t="s">
        <v>408</v>
      </c>
      <c r="D294" s="150" t="s">
        <v>126</v>
      </c>
      <c r="E294" s="151" t="s">
        <v>238</v>
      </c>
      <c r="F294" s="152" t="s">
        <v>239</v>
      </c>
      <c r="G294" s="153" t="s">
        <v>137</v>
      </c>
      <c r="H294" s="154">
        <v>939.65</v>
      </c>
      <c r="I294" s="155"/>
      <c r="J294" s="156">
        <f>ROUND(I294*H294,2)</f>
        <v>0</v>
      </c>
      <c r="K294" s="152" t="s">
        <v>130</v>
      </c>
      <c r="L294" s="31"/>
      <c r="M294" s="157" t="s">
        <v>1</v>
      </c>
      <c r="N294" s="158" t="s">
        <v>41</v>
      </c>
      <c r="O294" s="54"/>
      <c r="P294" s="159">
        <f>O294*H294</f>
        <v>0</v>
      </c>
      <c r="Q294" s="159">
        <v>3.7500000000000001E-6</v>
      </c>
      <c r="R294" s="159">
        <f>Q294*H294</f>
        <v>3.5236874999999999E-3</v>
      </c>
      <c r="S294" s="159">
        <v>0</v>
      </c>
      <c r="T294" s="160">
        <f>S294*H294</f>
        <v>0</v>
      </c>
      <c r="AR294" s="161" t="s">
        <v>131</v>
      </c>
      <c r="AT294" s="161" t="s">
        <v>126</v>
      </c>
      <c r="AU294" s="161" t="s">
        <v>143</v>
      </c>
      <c r="AY294" s="16" t="s">
        <v>123</v>
      </c>
      <c r="BE294" s="162">
        <f>IF(N294="základní",J294,0)</f>
        <v>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16" t="s">
        <v>84</v>
      </c>
      <c r="BK294" s="162">
        <f>ROUND(I294*H294,2)</f>
        <v>0</v>
      </c>
      <c r="BL294" s="16" t="s">
        <v>131</v>
      </c>
      <c r="BM294" s="161" t="s">
        <v>409</v>
      </c>
    </row>
    <row r="295" spans="2:65" s="1" customFormat="1" ht="19.5">
      <c r="B295" s="31"/>
      <c r="D295" s="163" t="s">
        <v>133</v>
      </c>
      <c r="F295" s="164" t="s">
        <v>241</v>
      </c>
      <c r="I295" s="90"/>
      <c r="L295" s="31"/>
      <c r="M295" s="165"/>
      <c r="N295" s="54"/>
      <c r="O295" s="54"/>
      <c r="P295" s="54"/>
      <c r="Q295" s="54"/>
      <c r="R295" s="54"/>
      <c r="S295" s="54"/>
      <c r="T295" s="55"/>
      <c r="AT295" s="16" t="s">
        <v>133</v>
      </c>
      <c r="AU295" s="16" t="s">
        <v>143</v>
      </c>
    </row>
    <row r="296" spans="2:65" s="12" customFormat="1" ht="11.25">
      <c r="B296" s="166"/>
      <c r="D296" s="163" t="s">
        <v>140</v>
      </c>
      <c r="E296" s="167" t="s">
        <v>1</v>
      </c>
      <c r="F296" s="168" t="s">
        <v>242</v>
      </c>
      <c r="H296" s="167" t="s">
        <v>1</v>
      </c>
      <c r="I296" s="169"/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140</v>
      </c>
      <c r="AU296" s="167" t="s">
        <v>143</v>
      </c>
      <c r="AV296" s="12" t="s">
        <v>84</v>
      </c>
      <c r="AW296" s="12" t="s">
        <v>31</v>
      </c>
      <c r="AX296" s="12" t="s">
        <v>76</v>
      </c>
      <c r="AY296" s="167" t="s">
        <v>123</v>
      </c>
    </row>
    <row r="297" spans="2:65" s="13" customFormat="1" ht="11.25">
      <c r="B297" s="173"/>
      <c r="D297" s="163" t="s">
        <v>140</v>
      </c>
      <c r="E297" s="174" t="s">
        <v>1</v>
      </c>
      <c r="F297" s="175" t="s">
        <v>407</v>
      </c>
      <c r="H297" s="176">
        <v>918.6</v>
      </c>
      <c r="I297" s="177"/>
      <c r="L297" s="173"/>
      <c r="M297" s="178"/>
      <c r="N297" s="179"/>
      <c r="O297" s="179"/>
      <c r="P297" s="179"/>
      <c r="Q297" s="179"/>
      <c r="R297" s="179"/>
      <c r="S297" s="179"/>
      <c r="T297" s="180"/>
      <c r="AT297" s="174" t="s">
        <v>140</v>
      </c>
      <c r="AU297" s="174" t="s">
        <v>143</v>
      </c>
      <c r="AV297" s="13" t="s">
        <v>86</v>
      </c>
      <c r="AW297" s="13" t="s">
        <v>31</v>
      </c>
      <c r="AX297" s="13" t="s">
        <v>76</v>
      </c>
      <c r="AY297" s="174" t="s">
        <v>123</v>
      </c>
    </row>
    <row r="298" spans="2:65" s="12" customFormat="1" ht="11.25">
      <c r="B298" s="166"/>
      <c r="D298" s="163" t="s">
        <v>140</v>
      </c>
      <c r="E298" s="167" t="s">
        <v>1</v>
      </c>
      <c r="F298" s="168" t="s">
        <v>410</v>
      </c>
      <c r="H298" s="167" t="s">
        <v>1</v>
      </c>
      <c r="I298" s="169"/>
      <c r="L298" s="166"/>
      <c r="M298" s="170"/>
      <c r="N298" s="171"/>
      <c r="O298" s="171"/>
      <c r="P298" s="171"/>
      <c r="Q298" s="171"/>
      <c r="R298" s="171"/>
      <c r="S298" s="171"/>
      <c r="T298" s="172"/>
      <c r="AT298" s="167" t="s">
        <v>140</v>
      </c>
      <c r="AU298" s="167" t="s">
        <v>143</v>
      </c>
      <c r="AV298" s="12" t="s">
        <v>84</v>
      </c>
      <c r="AW298" s="12" t="s">
        <v>31</v>
      </c>
      <c r="AX298" s="12" t="s">
        <v>76</v>
      </c>
      <c r="AY298" s="167" t="s">
        <v>123</v>
      </c>
    </row>
    <row r="299" spans="2:65" s="13" customFormat="1" ht="11.25">
      <c r="B299" s="173"/>
      <c r="D299" s="163" t="s">
        <v>140</v>
      </c>
      <c r="E299" s="174" t="s">
        <v>1</v>
      </c>
      <c r="F299" s="175" t="s">
        <v>404</v>
      </c>
      <c r="H299" s="176">
        <v>21.05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140</v>
      </c>
      <c r="AU299" s="174" t="s">
        <v>143</v>
      </c>
      <c r="AV299" s="13" t="s">
        <v>86</v>
      </c>
      <c r="AW299" s="13" t="s">
        <v>31</v>
      </c>
      <c r="AX299" s="13" t="s">
        <v>76</v>
      </c>
      <c r="AY299" s="174" t="s">
        <v>123</v>
      </c>
    </row>
    <row r="300" spans="2:65" s="14" customFormat="1" ht="11.25">
      <c r="B300" s="181"/>
      <c r="D300" s="163" t="s">
        <v>140</v>
      </c>
      <c r="E300" s="182" t="s">
        <v>1</v>
      </c>
      <c r="F300" s="183" t="s">
        <v>142</v>
      </c>
      <c r="H300" s="184">
        <v>939.65</v>
      </c>
      <c r="I300" s="185"/>
      <c r="L300" s="181"/>
      <c r="M300" s="186"/>
      <c r="N300" s="187"/>
      <c r="O300" s="187"/>
      <c r="P300" s="187"/>
      <c r="Q300" s="187"/>
      <c r="R300" s="187"/>
      <c r="S300" s="187"/>
      <c r="T300" s="188"/>
      <c r="AT300" s="182" t="s">
        <v>140</v>
      </c>
      <c r="AU300" s="182" t="s">
        <v>143</v>
      </c>
      <c r="AV300" s="14" t="s">
        <v>131</v>
      </c>
      <c r="AW300" s="14" t="s">
        <v>31</v>
      </c>
      <c r="AX300" s="14" t="s">
        <v>84</v>
      </c>
      <c r="AY300" s="182" t="s">
        <v>123</v>
      </c>
    </row>
    <row r="301" spans="2:65" s="1" customFormat="1" ht="24" customHeight="1">
      <c r="B301" s="149"/>
      <c r="C301" s="150" t="s">
        <v>411</v>
      </c>
      <c r="D301" s="150" t="s">
        <v>126</v>
      </c>
      <c r="E301" s="151" t="s">
        <v>244</v>
      </c>
      <c r="F301" s="152" t="s">
        <v>245</v>
      </c>
      <c r="G301" s="153" t="s">
        <v>129</v>
      </c>
      <c r="H301" s="154">
        <v>3234.7370000000001</v>
      </c>
      <c r="I301" s="155"/>
      <c r="J301" s="156">
        <f>ROUND(I301*H301,2)</f>
        <v>0</v>
      </c>
      <c r="K301" s="152" t="s">
        <v>130</v>
      </c>
      <c r="L301" s="31"/>
      <c r="M301" s="157" t="s">
        <v>1</v>
      </c>
      <c r="N301" s="158" t="s">
        <v>41</v>
      </c>
      <c r="O301" s="54"/>
      <c r="P301" s="159">
        <f>O301*H301</f>
        <v>0</v>
      </c>
      <c r="Q301" s="159">
        <v>0</v>
      </c>
      <c r="R301" s="159">
        <f>Q301*H301</f>
        <v>0</v>
      </c>
      <c r="S301" s="159">
        <v>0.02</v>
      </c>
      <c r="T301" s="160">
        <f>S301*H301</f>
        <v>64.694739999999996</v>
      </c>
      <c r="AR301" s="161" t="s">
        <v>131</v>
      </c>
      <c r="AT301" s="161" t="s">
        <v>126</v>
      </c>
      <c r="AU301" s="161" t="s">
        <v>143</v>
      </c>
      <c r="AY301" s="16" t="s">
        <v>123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16" t="s">
        <v>84</v>
      </c>
      <c r="BK301" s="162">
        <f>ROUND(I301*H301,2)</f>
        <v>0</v>
      </c>
      <c r="BL301" s="16" t="s">
        <v>131</v>
      </c>
      <c r="BM301" s="161" t="s">
        <v>412</v>
      </c>
    </row>
    <row r="302" spans="2:65" s="1" customFormat="1" ht="39">
      <c r="B302" s="31"/>
      <c r="D302" s="163" t="s">
        <v>133</v>
      </c>
      <c r="F302" s="164" t="s">
        <v>247</v>
      </c>
      <c r="I302" s="90"/>
      <c r="L302" s="31"/>
      <c r="M302" s="165"/>
      <c r="N302" s="54"/>
      <c r="O302" s="54"/>
      <c r="P302" s="54"/>
      <c r="Q302" s="54"/>
      <c r="R302" s="54"/>
      <c r="S302" s="54"/>
      <c r="T302" s="55"/>
      <c r="AT302" s="16" t="s">
        <v>133</v>
      </c>
      <c r="AU302" s="16" t="s">
        <v>143</v>
      </c>
    </row>
    <row r="303" spans="2:65" s="12" customFormat="1" ht="11.25">
      <c r="B303" s="166"/>
      <c r="D303" s="163" t="s">
        <v>140</v>
      </c>
      <c r="E303" s="167" t="s">
        <v>1</v>
      </c>
      <c r="F303" s="168" t="s">
        <v>308</v>
      </c>
      <c r="H303" s="167" t="s">
        <v>1</v>
      </c>
      <c r="I303" s="169"/>
      <c r="L303" s="166"/>
      <c r="M303" s="170"/>
      <c r="N303" s="171"/>
      <c r="O303" s="171"/>
      <c r="P303" s="171"/>
      <c r="Q303" s="171"/>
      <c r="R303" s="171"/>
      <c r="S303" s="171"/>
      <c r="T303" s="172"/>
      <c r="AT303" s="167" t="s">
        <v>140</v>
      </c>
      <c r="AU303" s="167" t="s">
        <v>143</v>
      </c>
      <c r="AV303" s="12" t="s">
        <v>84</v>
      </c>
      <c r="AW303" s="12" t="s">
        <v>31</v>
      </c>
      <c r="AX303" s="12" t="s">
        <v>76</v>
      </c>
      <c r="AY303" s="167" t="s">
        <v>123</v>
      </c>
    </row>
    <row r="304" spans="2:65" s="13" customFormat="1" ht="11.25">
      <c r="B304" s="173"/>
      <c r="D304" s="163" t="s">
        <v>140</v>
      </c>
      <c r="E304" s="174" t="s">
        <v>1</v>
      </c>
      <c r="F304" s="175" t="s">
        <v>309</v>
      </c>
      <c r="H304" s="176">
        <v>3173.7629999999999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140</v>
      </c>
      <c r="AU304" s="174" t="s">
        <v>143</v>
      </c>
      <c r="AV304" s="13" t="s">
        <v>86</v>
      </c>
      <c r="AW304" s="13" t="s">
        <v>31</v>
      </c>
      <c r="AX304" s="13" t="s">
        <v>76</v>
      </c>
      <c r="AY304" s="174" t="s">
        <v>123</v>
      </c>
    </row>
    <row r="305" spans="2:65" s="12" customFormat="1" ht="11.25">
      <c r="B305" s="166"/>
      <c r="D305" s="163" t="s">
        <v>140</v>
      </c>
      <c r="E305" s="167" t="s">
        <v>1</v>
      </c>
      <c r="F305" s="168" t="s">
        <v>198</v>
      </c>
      <c r="H305" s="167" t="s">
        <v>1</v>
      </c>
      <c r="I305" s="169"/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140</v>
      </c>
      <c r="AU305" s="167" t="s">
        <v>143</v>
      </c>
      <c r="AV305" s="12" t="s">
        <v>84</v>
      </c>
      <c r="AW305" s="12" t="s">
        <v>31</v>
      </c>
      <c r="AX305" s="12" t="s">
        <v>76</v>
      </c>
      <c r="AY305" s="167" t="s">
        <v>123</v>
      </c>
    </row>
    <row r="306" spans="2:65" s="13" customFormat="1" ht="11.25">
      <c r="B306" s="173"/>
      <c r="D306" s="163" t="s">
        <v>140</v>
      </c>
      <c r="E306" s="174" t="s">
        <v>1</v>
      </c>
      <c r="F306" s="175" t="s">
        <v>310</v>
      </c>
      <c r="H306" s="176">
        <v>60.973999999999997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140</v>
      </c>
      <c r="AU306" s="174" t="s">
        <v>143</v>
      </c>
      <c r="AV306" s="13" t="s">
        <v>86</v>
      </c>
      <c r="AW306" s="13" t="s">
        <v>31</v>
      </c>
      <c r="AX306" s="13" t="s">
        <v>76</v>
      </c>
      <c r="AY306" s="174" t="s">
        <v>123</v>
      </c>
    </row>
    <row r="307" spans="2:65" s="14" customFormat="1" ht="11.25">
      <c r="B307" s="181"/>
      <c r="D307" s="163" t="s">
        <v>140</v>
      </c>
      <c r="E307" s="182" t="s">
        <v>1</v>
      </c>
      <c r="F307" s="183" t="s">
        <v>142</v>
      </c>
      <c r="H307" s="184">
        <v>3234.7370000000001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140</v>
      </c>
      <c r="AU307" s="182" t="s">
        <v>143</v>
      </c>
      <c r="AV307" s="14" t="s">
        <v>131</v>
      </c>
      <c r="AW307" s="14" t="s">
        <v>31</v>
      </c>
      <c r="AX307" s="14" t="s">
        <v>84</v>
      </c>
      <c r="AY307" s="182" t="s">
        <v>123</v>
      </c>
    </row>
    <row r="308" spans="2:65" s="11" customFormat="1" ht="22.9" customHeight="1">
      <c r="B308" s="136"/>
      <c r="D308" s="137" t="s">
        <v>75</v>
      </c>
      <c r="E308" s="147" t="s">
        <v>248</v>
      </c>
      <c r="F308" s="147" t="s">
        <v>249</v>
      </c>
      <c r="I308" s="139"/>
      <c r="J308" s="148">
        <f>BK308</f>
        <v>0</v>
      </c>
      <c r="L308" s="136"/>
      <c r="M308" s="141"/>
      <c r="N308" s="142"/>
      <c r="O308" s="142"/>
      <c r="P308" s="143">
        <f>SUM(P309:P322)</f>
        <v>0</v>
      </c>
      <c r="Q308" s="142"/>
      <c r="R308" s="143">
        <f>SUM(R309:R322)</f>
        <v>0</v>
      </c>
      <c r="S308" s="142"/>
      <c r="T308" s="144">
        <f>SUM(T309:T322)</f>
        <v>0</v>
      </c>
      <c r="AR308" s="137" t="s">
        <v>84</v>
      </c>
      <c r="AT308" s="145" t="s">
        <v>75</v>
      </c>
      <c r="AU308" s="145" t="s">
        <v>84</v>
      </c>
      <c r="AY308" s="137" t="s">
        <v>123</v>
      </c>
      <c r="BK308" s="146">
        <f>SUM(BK309:BK322)</f>
        <v>0</v>
      </c>
    </row>
    <row r="309" spans="2:65" s="1" customFormat="1" ht="24" customHeight="1">
      <c r="B309" s="149"/>
      <c r="C309" s="150" t="s">
        <v>413</v>
      </c>
      <c r="D309" s="150" t="s">
        <v>126</v>
      </c>
      <c r="E309" s="151" t="s">
        <v>263</v>
      </c>
      <c r="F309" s="152" t="s">
        <v>264</v>
      </c>
      <c r="G309" s="153" t="s">
        <v>146</v>
      </c>
      <c r="H309" s="154">
        <v>940.85900000000004</v>
      </c>
      <c r="I309" s="155"/>
      <c r="J309" s="156">
        <f>ROUND(I309*H309,2)</f>
        <v>0</v>
      </c>
      <c r="K309" s="152" t="s">
        <v>130</v>
      </c>
      <c r="L309" s="31"/>
      <c r="M309" s="157" t="s">
        <v>1</v>
      </c>
      <c r="N309" s="158" t="s">
        <v>41</v>
      </c>
      <c r="O309" s="54"/>
      <c r="P309" s="159">
        <f>O309*H309</f>
        <v>0</v>
      </c>
      <c r="Q309" s="159">
        <v>0</v>
      </c>
      <c r="R309" s="159">
        <f>Q309*H309</f>
        <v>0</v>
      </c>
      <c r="S309" s="159">
        <v>0</v>
      </c>
      <c r="T309" s="160">
        <f>S309*H309</f>
        <v>0</v>
      </c>
      <c r="AR309" s="161" t="s">
        <v>131</v>
      </c>
      <c r="AT309" s="161" t="s">
        <v>126</v>
      </c>
      <c r="AU309" s="161" t="s">
        <v>86</v>
      </c>
      <c r="AY309" s="16" t="s">
        <v>123</v>
      </c>
      <c r="BE309" s="162">
        <f>IF(N309="základní",J309,0)</f>
        <v>0</v>
      </c>
      <c r="BF309" s="162">
        <f>IF(N309="snížená",J309,0)</f>
        <v>0</v>
      </c>
      <c r="BG309" s="162">
        <f>IF(N309="zákl. přenesená",J309,0)</f>
        <v>0</v>
      </c>
      <c r="BH309" s="162">
        <f>IF(N309="sníž. přenesená",J309,0)</f>
        <v>0</v>
      </c>
      <c r="BI309" s="162">
        <f>IF(N309="nulová",J309,0)</f>
        <v>0</v>
      </c>
      <c r="BJ309" s="16" t="s">
        <v>84</v>
      </c>
      <c r="BK309" s="162">
        <f>ROUND(I309*H309,2)</f>
        <v>0</v>
      </c>
      <c r="BL309" s="16" t="s">
        <v>131</v>
      </c>
      <c r="BM309" s="161" t="s">
        <v>414</v>
      </c>
    </row>
    <row r="310" spans="2:65" s="1" customFormat="1" ht="29.25">
      <c r="B310" s="31"/>
      <c r="D310" s="163" t="s">
        <v>133</v>
      </c>
      <c r="F310" s="164" t="s">
        <v>266</v>
      </c>
      <c r="I310" s="90"/>
      <c r="L310" s="31"/>
      <c r="M310" s="165"/>
      <c r="N310" s="54"/>
      <c r="O310" s="54"/>
      <c r="P310" s="54"/>
      <c r="Q310" s="54"/>
      <c r="R310" s="54"/>
      <c r="S310" s="54"/>
      <c r="T310" s="55"/>
      <c r="AT310" s="16" t="s">
        <v>133</v>
      </c>
      <c r="AU310" s="16" t="s">
        <v>86</v>
      </c>
    </row>
    <row r="311" spans="2:65" s="12" customFormat="1" ht="11.25">
      <c r="B311" s="166"/>
      <c r="D311" s="163" t="s">
        <v>140</v>
      </c>
      <c r="E311" s="167" t="s">
        <v>1</v>
      </c>
      <c r="F311" s="168" t="s">
        <v>267</v>
      </c>
      <c r="H311" s="167" t="s">
        <v>1</v>
      </c>
      <c r="I311" s="169"/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140</v>
      </c>
      <c r="AU311" s="167" t="s">
        <v>86</v>
      </c>
      <c r="AV311" s="12" t="s">
        <v>84</v>
      </c>
      <c r="AW311" s="12" t="s">
        <v>31</v>
      </c>
      <c r="AX311" s="12" t="s">
        <v>76</v>
      </c>
      <c r="AY311" s="167" t="s">
        <v>123</v>
      </c>
    </row>
    <row r="312" spans="2:65" s="13" customFormat="1" ht="11.25">
      <c r="B312" s="173"/>
      <c r="D312" s="163" t="s">
        <v>140</v>
      </c>
      <c r="E312" s="174" t="s">
        <v>1</v>
      </c>
      <c r="F312" s="175" t="s">
        <v>415</v>
      </c>
      <c r="H312" s="176">
        <v>838.43600000000004</v>
      </c>
      <c r="I312" s="177"/>
      <c r="L312" s="173"/>
      <c r="M312" s="178"/>
      <c r="N312" s="179"/>
      <c r="O312" s="179"/>
      <c r="P312" s="179"/>
      <c r="Q312" s="179"/>
      <c r="R312" s="179"/>
      <c r="S312" s="179"/>
      <c r="T312" s="180"/>
      <c r="AT312" s="174" t="s">
        <v>140</v>
      </c>
      <c r="AU312" s="174" t="s">
        <v>86</v>
      </c>
      <c r="AV312" s="13" t="s">
        <v>86</v>
      </c>
      <c r="AW312" s="13" t="s">
        <v>31</v>
      </c>
      <c r="AX312" s="13" t="s">
        <v>76</v>
      </c>
      <c r="AY312" s="174" t="s">
        <v>123</v>
      </c>
    </row>
    <row r="313" spans="2:65" s="12" customFormat="1" ht="11.25">
      <c r="B313" s="166"/>
      <c r="D313" s="163" t="s">
        <v>140</v>
      </c>
      <c r="E313" s="167" t="s">
        <v>1</v>
      </c>
      <c r="F313" s="168" t="s">
        <v>269</v>
      </c>
      <c r="H313" s="167" t="s">
        <v>1</v>
      </c>
      <c r="I313" s="169"/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140</v>
      </c>
      <c r="AU313" s="167" t="s">
        <v>86</v>
      </c>
      <c r="AV313" s="12" t="s">
        <v>84</v>
      </c>
      <c r="AW313" s="12" t="s">
        <v>31</v>
      </c>
      <c r="AX313" s="12" t="s">
        <v>76</v>
      </c>
      <c r="AY313" s="167" t="s">
        <v>123</v>
      </c>
    </row>
    <row r="314" spans="2:65" s="13" customFormat="1" ht="11.25">
      <c r="B314" s="173"/>
      <c r="D314" s="163" t="s">
        <v>140</v>
      </c>
      <c r="E314" s="174" t="s">
        <v>1</v>
      </c>
      <c r="F314" s="175" t="s">
        <v>416</v>
      </c>
      <c r="H314" s="176">
        <v>102.423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140</v>
      </c>
      <c r="AU314" s="174" t="s">
        <v>86</v>
      </c>
      <c r="AV314" s="13" t="s">
        <v>86</v>
      </c>
      <c r="AW314" s="13" t="s">
        <v>31</v>
      </c>
      <c r="AX314" s="13" t="s">
        <v>76</v>
      </c>
      <c r="AY314" s="174" t="s">
        <v>123</v>
      </c>
    </row>
    <row r="315" spans="2:65" s="14" customFormat="1" ht="11.25">
      <c r="B315" s="181"/>
      <c r="D315" s="163" t="s">
        <v>140</v>
      </c>
      <c r="E315" s="182" t="s">
        <v>1</v>
      </c>
      <c r="F315" s="183" t="s">
        <v>142</v>
      </c>
      <c r="H315" s="184">
        <v>940.85900000000004</v>
      </c>
      <c r="I315" s="185"/>
      <c r="L315" s="181"/>
      <c r="M315" s="186"/>
      <c r="N315" s="187"/>
      <c r="O315" s="187"/>
      <c r="P315" s="187"/>
      <c r="Q315" s="187"/>
      <c r="R315" s="187"/>
      <c r="S315" s="187"/>
      <c r="T315" s="188"/>
      <c r="AT315" s="182" t="s">
        <v>140</v>
      </c>
      <c r="AU315" s="182" t="s">
        <v>86</v>
      </c>
      <c r="AV315" s="14" t="s">
        <v>131</v>
      </c>
      <c r="AW315" s="14" t="s">
        <v>31</v>
      </c>
      <c r="AX315" s="14" t="s">
        <v>84</v>
      </c>
      <c r="AY315" s="182" t="s">
        <v>123</v>
      </c>
    </row>
    <row r="316" spans="2:65" s="1" customFormat="1" ht="24" customHeight="1">
      <c r="B316" s="149"/>
      <c r="C316" s="150" t="s">
        <v>417</v>
      </c>
      <c r="D316" s="150" t="s">
        <v>126</v>
      </c>
      <c r="E316" s="151" t="s">
        <v>272</v>
      </c>
      <c r="F316" s="152" t="s">
        <v>273</v>
      </c>
      <c r="G316" s="153" t="s">
        <v>146</v>
      </c>
      <c r="H316" s="154">
        <v>3763.4360000000001</v>
      </c>
      <c r="I316" s="155"/>
      <c r="J316" s="156">
        <f>ROUND(I316*H316,2)</f>
        <v>0</v>
      </c>
      <c r="K316" s="152" t="s">
        <v>130</v>
      </c>
      <c r="L316" s="31"/>
      <c r="M316" s="157" t="s">
        <v>1</v>
      </c>
      <c r="N316" s="158" t="s">
        <v>41</v>
      </c>
      <c r="O316" s="54"/>
      <c r="P316" s="159">
        <f>O316*H316</f>
        <v>0</v>
      </c>
      <c r="Q316" s="159">
        <v>0</v>
      </c>
      <c r="R316" s="159">
        <f>Q316*H316</f>
        <v>0</v>
      </c>
      <c r="S316" s="159">
        <v>0</v>
      </c>
      <c r="T316" s="160">
        <f>S316*H316</f>
        <v>0</v>
      </c>
      <c r="AR316" s="161" t="s">
        <v>131</v>
      </c>
      <c r="AT316" s="161" t="s">
        <v>126</v>
      </c>
      <c r="AU316" s="161" t="s">
        <v>86</v>
      </c>
      <c r="AY316" s="16" t="s">
        <v>123</v>
      </c>
      <c r="BE316" s="162">
        <f>IF(N316="základní",J316,0)</f>
        <v>0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16" t="s">
        <v>84</v>
      </c>
      <c r="BK316" s="162">
        <f>ROUND(I316*H316,2)</f>
        <v>0</v>
      </c>
      <c r="BL316" s="16" t="s">
        <v>131</v>
      </c>
      <c r="BM316" s="161" t="s">
        <v>418</v>
      </c>
    </row>
    <row r="317" spans="2:65" s="1" customFormat="1" ht="39">
      <c r="B317" s="31"/>
      <c r="D317" s="163" t="s">
        <v>133</v>
      </c>
      <c r="F317" s="164" t="s">
        <v>275</v>
      </c>
      <c r="I317" s="90"/>
      <c r="L317" s="31"/>
      <c r="M317" s="165"/>
      <c r="N317" s="54"/>
      <c r="O317" s="54"/>
      <c r="P317" s="54"/>
      <c r="Q317" s="54"/>
      <c r="R317" s="54"/>
      <c r="S317" s="54"/>
      <c r="T317" s="55"/>
      <c r="AT317" s="16" t="s">
        <v>133</v>
      </c>
      <c r="AU317" s="16" t="s">
        <v>86</v>
      </c>
    </row>
    <row r="318" spans="2:65" s="12" customFormat="1" ht="11.25">
      <c r="B318" s="166"/>
      <c r="D318" s="163" t="s">
        <v>140</v>
      </c>
      <c r="E318" s="167" t="s">
        <v>1</v>
      </c>
      <c r="F318" s="168" t="s">
        <v>267</v>
      </c>
      <c r="H318" s="167" t="s">
        <v>1</v>
      </c>
      <c r="I318" s="169"/>
      <c r="L318" s="166"/>
      <c r="M318" s="170"/>
      <c r="N318" s="171"/>
      <c r="O318" s="171"/>
      <c r="P318" s="171"/>
      <c r="Q318" s="171"/>
      <c r="R318" s="171"/>
      <c r="S318" s="171"/>
      <c r="T318" s="172"/>
      <c r="AT318" s="167" t="s">
        <v>140</v>
      </c>
      <c r="AU318" s="167" t="s">
        <v>86</v>
      </c>
      <c r="AV318" s="12" t="s">
        <v>84</v>
      </c>
      <c r="AW318" s="12" t="s">
        <v>31</v>
      </c>
      <c r="AX318" s="12" t="s">
        <v>76</v>
      </c>
      <c r="AY318" s="167" t="s">
        <v>123</v>
      </c>
    </row>
    <row r="319" spans="2:65" s="13" customFormat="1" ht="11.25">
      <c r="B319" s="173"/>
      <c r="D319" s="163" t="s">
        <v>140</v>
      </c>
      <c r="E319" s="174" t="s">
        <v>1</v>
      </c>
      <c r="F319" s="175" t="s">
        <v>419</v>
      </c>
      <c r="H319" s="176">
        <v>3353.7440000000001</v>
      </c>
      <c r="I319" s="177"/>
      <c r="L319" s="173"/>
      <c r="M319" s="178"/>
      <c r="N319" s="179"/>
      <c r="O319" s="179"/>
      <c r="P319" s="179"/>
      <c r="Q319" s="179"/>
      <c r="R319" s="179"/>
      <c r="S319" s="179"/>
      <c r="T319" s="180"/>
      <c r="AT319" s="174" t="s">
        <v>140</v>
      </c>
      <c r="AU319" s="174" t="s">
        <v>86</v>
      </c>
      <c r="AV319" s="13" t="s">
        <v>86</v>
      </c>
      <c r="AW319" s="13" t="s">
        <v>31</v>
      </c>
      <c r="AX319" s="13" t="s">
        <v>76</v>
      </c>
      <c r="AY319" s="174" t="s">
        <v>123</v>
      </c>
    </row>
    <row r="320" spans="2:65" s="12" customFormat="1" ht="11.25">
      <c r="B320" s="166"/>
      <c r="D320" s="163" t="s">
        <v>140</v>
      </c>
      <c r="E320" s="167" t="s">
        <v>1</v>
      </c>
      <c r="F320" s="168" t="s">
        <v>269</v>
      </c>
      <c r="H320" s="167" t="s">
        <v>1</v>
      </c>
      <c r="I320" s="169"/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140</v>
      </c>
      <c r="AU320" s="167" t="s">
        <v>86</v>
      </c>
      <c r="AV320" s="12" t="s">
        <v>84</v>
      </c>
      <c r="AW320" s="12" t="s">
        <v>31</v>
      </c>
      <c r="AX320" s="12" t="s">
        <v>76</v>
      </c>
      <c r="AY320" s="167" t="s">
        <v>123</v>
      </c>
    </row>
    <row r="321" spans="2:51" s="13" customFormat="1" ht="11.25">
      <c r="B321" s="173"/>
      <c r="D321" s="163" t="s">
        <v>140</v>
      </c>
      <c r="E321" s="174" t="s">
        <v>1</v>
      </c>
      <c r="F321" s="175" t="s">
        <v>420</v>
      </c>
      <c r="H321" s="176">
        <v>409.69200000000001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140</v>
      </c>
      <c r="AU321" s="174" t="s">
        <v>86</v>
      </c>
      <c r="AV321" s="13" t="s">
        <v>86</v>
      </c>
      <c r="AW321" s="13" t="s">
        <v>31</v>
      </c>
      <c r="AX321" s="13" t="s">
        <v>76</v>
      </c>
      <c r="AY321" s="174" t="s">
        <v>123</v>
      </c>
    </row>
    <row r="322" spans="2:51" s="14" customFormat="1" ht="11.25">
      <c r="B322" s="181"/>
      <c r="D322" s="163" t="s">
        <v>140</v>
      </c>
      <c r="E322" s="182" t="s">
        <v>1</v>
      </c>
      <c r="F322" s="183" t="s">
        <v>142</v>
      </c>
      <c r="H322" s="184">
        <v>3763.4360000000001</v>
      </c>
      <c r="I322" s="185"/>
      <c r="L322" s="181"/>
      <c r="M322" s="199"/>
      <c r="N322" s="200"/>
      <c r="O322" s="200"/>
      <c r="P322" s="200"/>
      <c r="Q322" s="200"/>
      <c r="R322" s="200"/>
      <c r="S322" s="200"/>
      <c r="T322" s="201"/>
      <c r="AT322" s="182" t="s">
        <v>140</v>
      </c>
      <c r="AU322" s="182" t="s">
        <v>86</v>
      </c>
      <c r="AV322" s="14" t="s">
        <v>131</v>
      </c>
      <c r="AW322" s="14" t="s">
        <v>31</v>
      </c>
      <c r="AX322" s="14" t="s">
        <v>84</v>
      </c>
      <c r="AY322" s="182" t="s">
        <v>123</v>
      </c>
    </row>
    <row r="323" spans="2:51" s="1" customFormat="1" ht="6.95" customHeight="1">
      <c r="B323" s="43"/>
      <c r="C323" s="44"/>
      <c r="D323" s="44"/>
      <c r="E323" s="44"/>
      <c r="F323" s="44"/>
      <c r="G323" s="44"/>
      <c r="H323" s="44"/>
      <c r="I323" s="111"/>
      <c r="J323" s="44"/>
      <c r="K323" s="44"/>
      <c r="L323" s="31"/>
    </row>
  </sheetData>
  <autoFilter ref="C121:K32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4" t="str">
        <f>'Rekapitulace stavby'!K6</f>
        <v>OPRAVA SILNICE III21227 JINDŘICHOV_betonárka HRADIŠTĚ v km 0,865-1,500</v>
      </c>
      <c r="F7" s="245"/>
      <c r="G7" s="245"/>
      <c r="H7" s="245"/>
      <c r="L7" s="19"/>
    </row>
    <row r="8" spans="2:46" s="1" customFormat="1" ht="12" customHeight="1">
      <c r="B8" s="31"/>
      <c r="D8" s="26" t="s">
        <v>94</v>
      </c>
      <c r="I8" s="90"/>
      <c r="L8" s="31"/>
    </row>
    <row r="9" spans="2:46" s="1" customFormat="1" ht="36.950000000000003" customHeight="1">
      <c r="B9" s="31"/>
      <c r="E9" s="224" t="s">
        <v>421</v>
      </c>
      <c r="F9" s="246"/>
      <c r="G9" s="246"/>
      <c r="H9" s="246"/>
      <c r="I9" s="90"/>
      <c r="L9" s="31"/>
    </row>
    <row r="10" spans="2:46" s="1" customFormat="1" ht="11.25">
      <c r="B10" s="31"/>
      <c r="I10" s="90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91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91" t="s">
        <v>21</v>
      </c>
      <c r="J12" s="51" t="str">
        <f>'Rekapitulace stavby'!AN8</f>
        <v>19. 2. 2020</v>
      </c>
      <c r="L12" s="31"/>
    </row>
    <row r="13" spans="2:46" s="1" customFormat="1" ht="10.9" customHeight="1">
      <c r="B13" s="31"/>
      <c r="I13" s="90"/>
      <c r="L13" s="31"/>
    </row>
    <row r="14" spans="2:46" s="1" customFormat="1" ht="12" customHeight="1">
      <c r="B14" s="31"/>
      <c r="D14" s="26" t="s">
        <v>23</v>
      </c>
      <c r="I14" s="91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91" t="s">
        <v>26</v>
      </c>
      <c r="J15" s="24" t="s">
        <v>1</v>
      </c>
      <c r="L15" s="31"/>
    </row>
    <row r="16" spans="2:46" s="1" customFormat="1" ht="6.95" customHeight="1">
      <c r="B16" s="31"/>
      <c r="I16" s="90"/>
      <c r="L16" s="31"/>
    </row>
    <row r="17" spans="2:12" s="1" customFormat="1" ht="12" customHeight="1">
      <c r="B17" s="31"/>
      <c r="D17" s="26" t="s">
        <v>27</v>
      </c>
      <c r="I17" s="91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47" t="str">
        <f>'Rekapitulace stavby'!E14</f>
        <v>Vyplň údaj</v>
      </c>
      <c r="F18" s="227"/>
      <c r="G18" s="227"/>
      <c r="H18" s="227"/>
      <c r="I18" s="91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0"/>
      <c r="L19" s="31"/>
    </row>
    <row r="20" spans="2:12" s="1" customFormat="1" ht="12" customHeight="1">
      <c r="B20" s="31"/>
      <c r="D20" s="26" t="s">
        <v>29</v>
      </c>
      <c r="I20" s="91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91" t="s">
        <v>26</v>
      </c>
      <c r="J21" s="24" t="s">
        <v>1</v>
      </c>
      <c r="L21" s="31"/>
    </row>
    <row r="22" spans="2:12" s="1" customFormat="1" ht="6.95" customHeight="1">
      <c r="B22" s="31"/>
      <c r="I22" s="90"/>
      <c r="L22" s="31"/>
    </row>
    <row r="23" spans="2:12" s="1" customFormat="1" ht="12" customHeight="1">
      <c r="B23" s="31"/>
      <c r="D23" s="26" t="s">
        <v>32</v>
      </c>
      <c r="I23" s="91" t="s">
        <v>24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91" t="s">
        <v>26</v>
      </c>
      <c r="J24" s="24" t="s">
        <v>1</v>
      </c>
      <c r="L24" s="31"/>
    </row>
    <row r="25" spans="2:12" s="1" customFormat="1" ht="6.95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6.5" customHeight="1">
      <c r="B27" s="92"/>
      <c r="E27" s="231" t="s">
        <v>1</v>
      </c>
      <c r="F27" s="231"/>
      <c r="G27" s="231"/>
      <c r="H27" s="231"/>
      <c r="I27" s="93"/>
      <c r="L27" s="92"/>
    </row>
    <row r="28" spans="2:12" s="1" customFormat="1" ht="6.95" customHeight="1">
      <c r="B28" s="31"/>
      <c r="I28" s="90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5" customHeight="1">
      <c r="B33" s="31"/>
      <c r="D33" s="97" t="s">
        <v>40</v>
      </c>
      <c r="E33" s="26" t="s">
        <v>41</v>
      </c>
      <c r="F33" s="98">
        <f>ROUND((SUM(BE117:BE167)),  2)</f>
        <v>0</v>
      </c>
      <c r="I33" s="99">
        <v>0.21</v>
      </c>
      <c r="J33" s="98">
        <f>ROUND(((SUM(BE117:BE167))*I33),  2)</f>
        <v>0</v>
      </c>
      <c r="L33" s="31"/>
    </row>
    <row r="34" spans="2:12" s="1" customFormat="1" ht="14.45" customHeight="1">
      <c r="B34" s="31"/>
      <c r="E34" s="26" t="s">
        <v>42</v>
      </c>
      <c r="F34" s="98">
        <f>ROUND((SUM(BF117:BF167)),  2)</f>
        <v>0</v>
      </c>
      <c r="I34" s="99">
        <v>0.15</v>
      </c>
      <c r="J34" s="98">
        <f>ROUND(((SUM(BF117:BF167))*I34),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8">
        <f>ROUND((SUM(BG117:BG167)),  2)</f>
        <v>0</v>
      </c>
      <c r="I35" s="99">
        <v>0.21</v>
      </c>
      <c r="J35" s="98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8">
        <f>ROUND((SUM(BH117:BH167)),  2)</f>
        <v>0</v>
      </c>
      <c r="I36" s="99">
        <v>0.15</v>
      </c>
      <c r="J36" s="98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8">
        <f>ROUND((SUM(BI117:BI167)),  2)</f>
        <v>0</v>
      </c>
      <c r="I37" s="99">
        <v>0</v>
      </c>
      <c r="J37" s="98">
        <f>0</f>
        <v>0</v>
      </c>
      <c r="L37" s="31"/>
    </row>
    <row r="38" spans="2:12" s="1" customFormat="1" ht="6.95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5" customHeight="1">
      <c r="B40" s="31"/>
      <c r="I40" s="90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5" customHeight="1">
      <c r="B82" s="31"/>
      <c r="C82" s="20" t="s">
        <v>96</v>
      </c>
      <c r="I82" s="90"/>
      <c r="L82" s="31"/>
    </row>
    <row r="83" spans="2:47" s="1" customFormat="1" ht="6.95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6.5" customHeight="1">
      <c r="B85" s="31"/>
      <c r="E85" s="244" t="str">
        <f>E7</f>
        <v>OPRAVA SILNICE III21227 JINDŘICHOV_betonárka HRADIŠTĚ v km 0,865-1,500</v>
      </c>
      <c r="F85" s="245"/>
      <c r="G85" s="245"/>
      <c r="H85" s="245"/>
      <c r="I85" s="90"/>
      <c r="L85" s="31"/>
    </row>
    <row r="86" spans="2:47" s="1" customFormat="1" ht="12" customHeight="1">
      <c r="B86" s="31"/>
      <c r="C86" s="26" t="s">
        <v>94</v>
      </c>
      <c r="I86" s="90"/>
      <c r="L86" s="31"/>
    </row>
    <row r="87" spans="2:47" s="1" customFormat="1" ht="16.5" customHeight="1">
      <c r="B87" s="31"/>
      <c r="E87" s="224" t="str">
        <f>E9</f>
        <v>VRN - Vedlejší rozpočtové náklady</v>
      </c>
      <c r="F87" s="246"/>
      <c r="G87" s="246"/>
      <c r="H87" s="246"/>
      <c r="I87" s="90"/>
      <c r="L87" s="31"/>
    </row>
    <row r="88" spans="2:47" s="1" customFormat="1" ht="6.95" customHeight="1">
      <c r="B88" s="31"/>
      <c r="I88" s="90"/>
      <c r="L88" s="31"/>
    </row>
    <row r="89" spans="2:47" s="1" customFormat="1" ht="12" customHeight="1">
      <c r="B89" s="31"/>
      <c r="C89" s="26" t="s">
        <v>19</v>
      </c>
      <c r="F89" s="24" t="str">
        <f>F12</f>
        <v>Hradiště u Chebu, Jindřichov u Tršnic</v>
      </c>
      <c r="I89" s="91" t="s">
        <v>21</v>
      </c>
      <c r="J89" s="51" t="str">
        <f>IF(J12="","",J12)</f>
        <v>19. 2. 2020</v>
      </c>
      <c r="L89" s="31"/>
    </row>
    <row r="90" spans="2:47" s="1" customFormat="1" ht="6.95" customHeight="1">
      <c r="B90" s="31"/>
      <c r="I90" s="90"/>
      <c r="L90" s="31"/>
    </row>
    <row r="91" spans="2:47" s="1" customFormat="1" ht="27.95" customHeight="1">
      <c r="B91" s="31"/>
      <c r="C91" s="26" t="s">
        <v>23</v>
      </c>
      <c r="F91" s="24" t="str">
        <f>E15</f>
        <v>Krajská správa a údržba silnic Karlovarského kraje</v>
      </c>
      <c r="I91" s="91" t="s">
        <v>29</v>
      </c>
      <c r="J91" s="29" t="str">
        <f>E21</f>
        <v>PROGEOCONT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91" t="s">
        <v>32</v>
      </c>
      <c r="J92" s="29" t="str">
        <f>E24</f>
        <v xml:space="preserve">SPRINCL s.r.o. 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97</v>
      </c>
      <c r="D94" s="100"/>
      <c r="E94" s="100"/>
      <c r="F94" s="100"/>
      <c r="G94" s="100"/>
      <c r="H94" s="100"/>
      <c r="I94" s="114"/>
      <c r="J94" s="115" t="s">
        <v>98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9" customHeight="1">
      <c r="B96" s="31"/>
      <c r="C96" s="116" t="s">
        <v>99</v>
      </c>
      <c r="I96" s="90"/>
      <c r="J96" s="65">
        <f>J117</f>
        <v>0</v>
      </c>
      <c r="L96" s="31"/>
      <c r="AU96" s="16" t="s">
        <v>100</v>
      </c>
    </row>
    <row r="97" spans="2:12" s="8" customFormat="1" ht="24.95" customHeight="1">
      <c r="B97" s="117"/>
      <c r="D97" s="118" t="s">
        <v>421</v>
      </c>
      <c r="E97" s="119"/>
      <c r="F97" s="119"/>
      <c r="G97" s="119"/>
      <c r="H97" s="119"/>
      <c r="I97" s="120"/>
      <c r="J97" s="121">
        <f>J118</f>
        <v>0</v>
      </c>
      <c r="L97" s="117"/>
    </row>
    <row r="98" spans="2:12" s="1" customFormat="1" ht="21.75" customHeight="1">
      <c r="B98" s="31"/>
      <c r="I98" s="90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111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112"/>
      <c r="J103" s="46"/>
      <c r="K103" s="46"/>
      <c r="L103" s="31"/>
    </row>
    <row r="104" spans="2:12" s="1" customFormat="1" ht="24.95" customHeight="1">
      <c r="B104" s="31"/>
      <c r="C104" s="20" t="s">
        <v>108</v>
      </c>
      <c r="I104" s="90"/>
      <c r="L104" s="31"/>
    </row>
    <row r="105" spans="2:12" s="1" customFormat="1" ht="6.95" customHeight="1">
      <c r="B105" s="31"/>
      <c r="I105" s="90"/>
      <c r="L105" s="31"/>
    </row>
    <row r="106" spans="2:12" s="1" customFormat="1" ht="12" customHeight="1">
      <c r="B106" s="31"/>
      <c r="C106" s="26" t="s">
        <v>16</v>
      </c>
      <c r="I106" s="90"/>
      <c r="L106" s="31"/>
    </row>
    <row r="107" spans="2:12" s="1" customFormat="1" ht="16.5" customHeight="1">
      <c r="B107" s="31"/>
      <c r="E107" s="244" t="str">
        <f>E7</f>
        <v>OPRAVA SILNICE III21227 JINDŘICHOV_betonárka HRADIŠTĚ v km 0,865-1,500</v>
      </c>
      <c r="F107" s="245"/>
      <c r="G107" s="245"/>
      <c r="H107" s="245"/>
      <c r="I107" s="90"/>
      <c r="L107" s="31"/>
    </row>
    <row r="108" spans="2:12" s="1" customFormat="1" ht="12" customHeight="1">
      <c r="B108" s="31"/>
      <c r="C108" s="26" t="s">
        <v>94</v>
      </c>
      <c r="I108" s="90"/>
      <c r="L108" s="31"/>
    </row>
    <row r="109" spans="2:12" s="1" customFormat="1" ht="16.5" customHeight="1">
      <c r="B109" s="31"/>
      <c r="E109" s="224" t="str">
        <f>E9</f>
        <v>VRN - Vedlejší rozpočtové náklady</v>
      </c>
      <c r="F109" s="246"/>
      <c r="G109" s="246"/>
      <c r="H109" s="246"/>
      <c r="I109" s="90"/>
      <c r="L109" s="31"/>
    </row>
    <row r="110" spans="2:12" s="1" customFormat="1" ht="6.95" customHeight="1">
      <c r="B110" s="31"/>
      <c r="I110" s="90"/>
      <c r="L110" s="31"/>
    </row>
    <row r="111" spans="2:12" s="1" customFormat="1" ht="12" customHeight="1">
      <c r="B111" s="31"/>
      <c r="C111" s="26" t="s">
        <v>19</v>
      </c>
      <c r="F111" s="24" t="str">
        <f>F12</f>
        <v>Hradiště u Chebu, Jindřichov u Tršnic</v>
      </c>
      <c r="I111" s="91" t="s">
        <v>21</v>
      </c>
      <c r="J111" s="51" t="str">
        <f>IF(J12="","",J12)</f>
        <v>19. 2. 2020</v>
      </c>
      <c r="L111" s="31"/>
    </row>
    <row r="112" spans="2:12" s="1" customFormat="1" ht="6.95" customHeight="1">
      <c r="B112" s="31"/>
      <c r="I112" s="90"/>
      <c r="L112" s="31"/>
    </row>
    <row r="113" spans="2:65" s="1" customFormat="1" ht="27.95" customHeight="1">
      <c r="B113" s="31"/>
      <c r="C113" s="26" t="s">
        <v>23</v>
      </c>
      <c r="F113" s="24" t="str">
        <f>E15</f>
        <v>Krajská správa a údržba silnic Karlovarského kraje</v>
      </c>
      <c r="I113" s="91" t="s">
        <v>29</v>
      </c>
      <c r="J113" s="29" t="str">
        <f>E21</f>
        <v>PROGEOCONT s.r.o.</v>
      </c>
      <c r="L113" s="31"/>
    </row>
    <row r="114" spans="2:65" s="1" customFormat="1" ht="15.2" customHeight="1">
      <c r="B114" s="31"/>
      <c r="C114" s="26" t="s">
        <v>27</v>
      </c>
      <c r="F114" s="24" t="str">
        <f>IF(E18="","",E18)</f>
        <v>Vyplň údaj</v>
      </c>
      <c r="I114" s="91" t="s">
        <v>32</v>
      </c>
      <c r="J114" s="29" t="str">
        <f>E24</f>
        <v xml:space="preserve">SPRINCL s.r.o. </v>
      </c>
      <c r="L114" s="31"/>
    </row>
    <row r="115" spans="2:65" s="1" customFormat="1" ht="10.35" customHeight="1">
      <c r="B115" s="31"/>
      <c r="I115" s="90"/>
      <c r="L115" s="31"/>
    </row>
    <row r="116" spans="2:65" s="10" customFormat="1" ht="29.25" customHeight="1">
      <c r="B116" s="127"/>
      <c r="C116" s="128" t="s">
        <v>109</v>
      </c>
      <c r="D116" s="129" t="s">
        <v>61</v>
      </c>
      <c r="E116" s="129" t="s">
        <v>57</v>
      </c>
      <c r="F116" s="129" t="s">
        <v>58</v>
      </c>
      <c r="G116" s="129" t="s">
        <v>110</v>
      </c>
      <c r="H116" s="129" t="s">
        <v>111</v>
      </c>
      <c r="I116" s="130" t="s">
        <v>112</v>
      </c>
      <c r="J116" s="129" t="s">
        <v>98</v>
      </c>
      <c r="K116" s="131" t="s">
        <v>113</v>
      </c>
      <c r="L116" s="127"/>
      <c r="M116" s="58" t="s">
        <v>1</v>
      </c>
      <c r="N116" s="59" t="s">
        <v>40</v>
      </c>
      <c r="O116" s="59" t="s">
        <v>114</v>
      </c>
      <c r="P116" s="59" t="s">
        <v>115</v>
      </c>
      <c r="Q116" s="59" t="s">
        <v>116</v>
      </c>
      <c r="R116" s="59" t="s">
        <v>117</v>
      </c>
      <c r="S116" s="59" t="s">
        <v>118</v>
      </c>
      <c r="T116" s="60" t="s">
        <v>119</v>
      </c>
    </row>
    <row r="117" spans="2:65" s="1" customFormat="1" ht="22.9" customHeight="1">
      <c r="B117" s="31"/>
      <c r="C117" s="63" t="s">
        <v>120</v>
      </c>
      <c r="I117" s="90"/>
      <c r="J117" s="132">
        <f>BK117</f>
        <v>0</v>
      </c>
      <c r="L117" s="31"/>
      <c r="M117" s="61"/>
      <c r="N117" s="52"/>
      <c r="O117" s="52"/>
      <c r="P117" s="133">
        <f>P118</f>
        <v>0</v>
      </c>
      <c r="Q117" s="52"/>
      <c r="R117" s="133">
        <f>R118</f>
        <v>0</v>
      </c>
      <c r="S117" s="52"/>
      <c r="T117" s="134">
        <f>T118</f>
        <v>0</v>
      </c>
      <c r="AT117" s="16" t="s">
        <v>75</v>
      </c>
      <c r="AU117" s="16" t="s">
        <v>100</v>
      </c>
      <c r="BK117" s="135">
        <f>BK118</f>
        <v>0</v>
      </c>
    </row>
    <row r="118" spans="2:65" s="11" customFormat="1" ht="25.9" customHeight="1">
      <c r="B118" s="136"/>
      <c r="D118" s="137" t="s">
        <v>75</v>
      </c>
      <c r="E118" s="138" t="s">
        <v>90</v>
      </c>
      <c r="F118" s="138" t="s">
        <v>91</v>
      </c>
      <c r="I118" s="139"/>
      <c r="J118" s="140">
        <f>BK118</f>
        <v>0</v>
      </c>
      <c r="L118" s="136"/>
      <c r="M118" s="141"/>
      <c r="N118" s="142"/>
      <c r="O118" s="142"/>
      <c r="P118" s="143">
        <f>SUM(P119:P167)</f>
        <v>0</v>
      </c>
      <c r="Q118" s="142"/>
      <c r="R118" s="143">
        <f>SUM(R119:R167)</f>
        <v>0</v>
      </c>
      <c r="S118" s="142"/>
      <c r="T118" s="144">
        <f>SUM(T119:T167)</f>
        <v>0</v>
      </c>
      <c r="AR118" s="137" t="s">
        <v>156</v>
      </c>
      <c r="AT118" s="145" t="s">
        <v>75</v>
      </c>
      <c r="AU118" s="145" t="s">
        <v>76</v>
      </c>
      <c r="AY118" s="137" t="s">
        <v>123</v>
      </c>
      <c r="BK118" s="146">
        <f>SUM(BK119:BK167)</f>
        <v>0</v>
      </c>
    </row>
    <row r="119" spans="2:65" s="1" customFormat="1" ht="16.5" customHeight="1">
      <c r="B119" s="149"/>
      <c r="C119" s="150" t="s">
        <v>84</v>
      </c>
      <c r="D119" s="150" t="s">
        <v>126</v>
      </c>
      <c r="E119" s="151" t="s">
        <v>422</v>
      </c>
      <c r="F119" s="152" t="s">
        <v>423</v>
      </c>
      <c r="G119" s="153" t="s">
        <v>424</v>
      </c>
      <c r="H119" s="154">
        <v>1</v>
      </c>
      <c r="I119" s="155"/>
      <c r="J119" s="156">
        <f>ROUND(I119*H119,2)</f>
        <v>0</v>
      </c>
      <c r="K119" s="152" t="s">
        <v>1</v>
      </c>
      <c r="L119" s="31"/>
      <c r="M119" s="157" t="s">
        <v>1</v>
      </c>
      <c r="N119" s="158" t="s">
        <v>41</v>
      </c>
      <c r="O119" s="54"/>
      <c r="P119" s="159">
        <f>O119*H119</f>
        <v>0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AR119" s="161" t="s">
        <v>131</v>
      </c>
      <c r="AT119" s="161" t="s">
        <v>126</v>
      </c>
      <c r="AU119" s="161" t="s">
        <v>84</v>
      </c>
      <c r="AY119" s="16" t="s">
        <v>123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16" t="s">
        <v>84</v>
      </c>
      <c r="BK119" s="162">
        <f>ROUND(I119*H119,2)</f>
        <v>0</v>
      </c>
      <c r="BL119" s="16" t="s">
        <v>131</v>
      </c>
      <c r="BM119" s="161" t="s">
        <v>425</v>
      </c>
    </row>
    <row r="120" spans="2:65" s="1" customFormat="1" ht="11.25">
      <c r="B120" s="31"/>
      <c r="D120" s="163" t="s">
        <v>133</v>
      </c>
      <c r="F120" s="164" t="s">
        <v>423</v>
      </c>
      <c r="I120" s="90"/>
      <c r="L120" s="31"/>
      <c r="M120" s="165"/>
      <c r="N120" s="54"/>
      <c r="O120" s="54"/>
      <c r="P120" s="54"/>
      <c r="Q120" s="54"/>
      <c r="R120" s="54"/>
      <c r="S120" s="54"/>
      <c r="T120" s="55"/>
      <c r="AT120" s="16" t="s">
        <v>133</v>
      </c>
      <c r="AU120" s="16" t="s">
        <v>84</v>
      </c>
    </row>
    <row r="121" spans="2:65" s="12" customFormat="1" ht="11.25">
      <c r="B121" s="166"/>
      <c r="D121" s="163" t="s">
        <v>140</v>
      </c>
      <c r="E121" s="167" t="s">
        <v>1</v>
      </c>
      <c r="F121" s="168" t="s">
        <v>423</v>
      </c>
      <c r="H121" s="167" t="s">
        <v>1</v>
      </c>
      <c r="I121" s="169"/>
      <c r="L121" s="166"/>
      <c r="M121" s="170"/>
      <c r="N121" s="171"/>
      <c r="O121" s="171"/>
      <c r="P121" s="171"/>
      <c r="Q121" s="171"/>
      <c r="R121" s="171"/>
      <c r="S121" s="171"/>
      <c r="T121" s="172"/>
      <c r="AT121" s="167" t="s">
        <v>140</v>
      </c>
      <c r="AU121" s="167" t="s">
        <v>84</v>
      </c>
      <c r="AV121" s="12" t="s">
        <v>84</v>
      </c>
      <c r="AW121" s="12" t="s">
        <v>31</v>
      </c>
      <c r="AX121" s="12" t="s">
        <v>76</v>
      </c>
      <c r="AY121" s="167" t="s">
        <v>123</v>
      </c>
    </row>
    <row r="122" spans="2:65" s="13" customFormat="1" ht="11.25">
      <c r="B122" s="173"/>
      <c r="D122" s="163" t="s">
        <v>140</v>
      </c>
      <c r="E122" s="174" t="s">
        <v>1</v>
      </c>
      <c r="F122" s="175" t="s">
        <v>84</v>
      </c>
      <c r="H122" s="176">
        <v>1</v>
      </c>
      <c r="I122" s="177"/>
      <c r="L122" s="173"/>
      <c r="M122" s="178"/>
      <c r="N122" s="179"/>
      <c r="O122" s="179"/>
      <c r="P122" s="179"/>
      <c r="Q122" s="179"/>
      <c r="R122" s="179"/>
      <c r="S122" s="179"/>
      <c r="T122" s="180"/>
      <c r="AT122" s="174" t="s">
        <v>140</v>
      </c>
      <c r="AU122" s="174" t="s">
        <v>84</v>
      </c>
      <c r="AV122" s="13" t="s">
        <v>86</v>
      </c>
      <c r="AW122" s="13" t="s">
        <v>31</v>
      </c>
      <c r="AX122" s="13" t="s">
        <v>76</v>
      </c>
      <c r="AY122" s="174" t="s">
        <v>123</v>
      </c>
    </row>
    <row r="123" spans="2:65" s="14" customFormat="1" ht="11.25">
      <c r="B123" s="181"/>
      <c r="D123" s="163" t="s">
        <v>140</v>
      </c>
      <c r="E123" s="182" t="s">
        <v>1</v>
      </c>
      <c r="F123" s="183" t="s">
        <v>142</v>
      </c>
      <c r="H123" s="184">
        <v>1</v>
      </c>
      <c r="I123" s="185"/>
      <c r="L123" s="181"/>
      <c r="M123" s="186"/>
      <c r="N123" s="187"/>
      <c r="O123" s="187"/>
      <c r="P123" s="187"/>
      <c r="Q123" s="187"/>
      <c r="R123" s="187"/>
      <c r="S123" s="187"/>
      <c r="T123" s="188"/>
      <c r="AT123" s="182" t="s">
        <v>140</v>
      </c>
      <c r="AU123" s="182" t="s">
        <v>84</v>
      </c>
      <c r="AV123" s="14" t="s">
        <v>131</v>
      </c>
      <c r="AW123" s="14" t="s">
        <v>31</v>
      </c>
      <c r="AX123" s="14" t="s">
        <v>84</v>
      </c>
      <c r="AY123" s="182" t="s">
        <v>123</v>
      </c>
    </row>
    <row r="124" spans="2:65" s="1" customFormat="1" ht="16.5" customHeight="1">
      <c r="B124" s="149"/>
      <c r="C124" s="150" t="s">
        <v>86</v>
      </c>
      <c r="D124" s="150" t="s">
        <v>126</v>
      </c>
      <c r="E124" s="151" t="s">
        <v>426</v>
      </c>
      <c r="F124" s="152" t="s">
        <v>427</v>
      </c>
      <c r="G124" s="153" t="s">
        <v>424</v>
      </c>
      <c r="H124" s="154">
        <v>1</v>
      </c>
      <c r="I124" s="155"/>
      <c r="J124" s="156">
        <f>ROUND(I124*H124,2)</f>
        <v>0</v>
      </c>
      <c r="K124" s="152" t="s">
        <v>1</v>
      </c>
      <c r="L124" s="31"/>
      <c r="M124" s="157" t="s">
        <v>1</v>
      </c>
      <c r="N124" s="158" t="s">
        <v>41</v>
      </c>
      <c r="O124" s="54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61" t="s">
        <v>131</v>
      </c>
      <c r="AT124" s="161" t="s">
        <v>126</v>
      </c>
      <c r="AU124" s="161" t="s">
        <v>84</v>
      </c>
      <c r="AY124" s="16" t="s">
        <v>123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6" t="s">
        <v>84</v>
      </c>
      <c r="BK124" s="162">
        <f>ROUND(I124*H124,2)</f>
        <v>0</v>
      </c>
      <c r="BL124" s="16" t="s">
        <v>131</v>
      </c>
      <c r="BM124" s="161" t="s">
        <v>428</v>
      </c>
    </row>
    <row r="125" spans="2:65" s="1" customFormat="1" ht="11.25">
      <c r="B125" s="31"/>
      <c r="D125" s="163" t="s">
        <v>133</v>
      </c>
      <c r="F125" s="164" t="s">
        <v>427</v>
      </c>
      <c r="I125" s="90"/>
      <c r="L125" s="31"/>
      <c r="M125" s="165"/>
      <c r="N125" s="54"/>
      <c r="O125" s="54"/>
      <c r="P125" s="54"/>
      <c r="Q125" s="54"/>
      <c r="R125" s="54"/>
      <c r="S125" s="54"/>
      <c r="T125" s="55"/>
      <c r="AT125" s="16" t="s">
        <v>133</v>
      </c>
      <c r="AU125" s="16" t="s">
        <v>84</v>
      </c>
    </row>
    <row r="126" spans="2:65" s="12" customFormat="1" ht="11.25">
      <c r="B126" s="166"/>
      <c r="D126" s="163" t="s">
        <v>140</v>
      </c>
      <c r="E126" s="167" t="s">
        <v>1</v>
      </c>
      <c r="F126" s="168" t="s">
        <v>427</v>
      </c>
      <c r="H126" s="167" t="s">
        <v>1</v>
      </c>
      <c r="I126" s="169"/>
      <c r="L126" s="166"/>
      <c r="M126" s="170"/>
      <c r="N126" s="171"/>
      <c r="O126" s="171"/>
      <c r="P126" s="171"/>
      <c r="Q126" s="171"/>
      <c r="R126" s="171"/>
      <c r="S126" s="171"/>
      <c r="T126" s="172"/>
      <c r="AT126" s="167" t="s">
        <v>140</v>
      </c>
      <c r="AU126" s="167" t="s">
        <v>84</v>
      </c>
      <c r="AV126" s="12" t="s">
        <v>84</v>
      </c>
      <c r="AW126" s="12" t="s">
        <v>31</v>
      </c>
      <c r="AX126" s="12" t="s">
        <v>76</v>
      </c>
      <c r="AY126" s="167" t="s">
        <v>123</v>
      </c>
    </row>
    <row r="127" spans="2:65" s="13" customFormat="1" ht="11.25">
      <c r="B127" s="173"/>
      <c r="D127" s="163" t="s">
        <v>140</v>
      </c>
      <c r="E127" s="174" t="s">
        <v>1</v>
      </c>
      <c r="F127" s="175" t="s">
        <v>84</v>
      </c>
      <c r="H127" s="176">
        <v>1</v>
      </c>
      <c r="I127" s="177"/>
      <c r="L127" s="173"/>
      <c r="M127" s="178"/>
      <c r="N127" s="179"/>
      <c r="O127" s="179"/>
      <c r="P127" s="179"/>
      <c r="Q127" s="179"/>
      <c r="R127" s="179"/>
      <c r="S127" s="179"/>
      <c r="T127" s="180"/>
      <c r="AT127" s="174" t="s">
        <v>140</v>
      </c>
      <c r="AU127" s="174" t="s">
        <v>84</v>
      </c>
      <c r="AV127" s="13" t="s">
        <v>86</v>
      </c>
      <c r="AW127" s="13" t="s">
        <v>31</v>
      </c>
      <c r="AX127" s="13" t="s">
        <v>76</v>
      </c>
      <c r="AY127" s="174" t="s">
        <v>123</v>
      </c>
    </row>
    <row r="128" spans="2:65" s="14" customFormat="1" ht="11.25">
      <c r="B128" s="181"/>
      <c r="D128" s="163" t="s">
        <v>140</v>
      </c>
      <c r="E128" s="182" t="s">
        <v>1</v>
      </c>
      <c r="F128" s="183" t="s">
        <v>142</v>
      </c>
      <c r="H128" s="184">
        <v>1</v>
      </c>
      <c r="I128" s="185"/>
      <c r="L128" s="181"/>
      <c r="M128" s="186"/>
      <c r="N128" s="187"/>
      <c r="O128" s="187"/>
      <c r="P128" s="187"/>
      <c r="Q128" s="187"/>
      <c r="R128" s="187"/>
      <c r="S128" s="187"/>
      <c r="T128" s="188"/>
      <c r="AT128" s="182" t="s">
        <v>140</v>
      </c>
      <c r="AU128" s="182" t="s">
        <v>84</v>
      </c>
      <c r="AV128" s="14" t="s">
        <v>131</v>
      </c>
      <c r="AW128" s="14" t="s">
        <v>31</v>
      </c>
      <c r="AX128" s="14" t="s">
        <v>84</v>
      </c>
      <c r="AY128" s="182" t="s">
        <v>123</v>
      </c>
    </row>
    <row r="129" spans="2:65" s="1" customFormat="1" ht="16.5" customHeight="1">
      <c r="B129" s="149"/>
      <c r="C129" s="150" t="s">
        <v>143</v>
      </c>
      <c r="D129" s="150" t="s">
        <v>126</v>
      </c>
      <c r="E129" s="151" t="s">
        <v>429</v>
      </c>
      <c r="F129" s="152" t="s">
        <v>430</v>
      </c>
      <c r="G129" s="153" t="s">
        <v>424</v>
      </c>
      <c r="H129" s="154">
        <v>1</v>
      </c>
      <c r="I129" s="155"/>
      <c r="J129" s="156">
        <f>ROUND(I129*H129,2)</f>
        <v>0</v>
      </c>
      <c r="K129" s="152" t="s">
        <v>1</v>
      </c>
      <c r="L129" s="31"/>
      <c r="M129" s="157" t="s">
        <v>1</v>
      </c>
      <c r="N129" s="158" t="s">
        <v>41</v>
      </c>
      <c r="O129" s="54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61" t="s">
        <v>131</v>
      </c>
      <c r="AT129" s="161" t="s">
        <v>126</v>
      </c>
      <c r="AU129" s="161" t="s">
        <v>84</v>
      </c>
      <c r="AY129" s="16" t="s">
        <v>123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84</v>
      </c>
      <c r="BK129" s="162">
        <f>ROUND(I129*H129,2)</f>
        <v>0</v>
      </c>
      <c r="BL129" s="16" t="s">
        <v>131</v>
      </c>
      <c r="BM129" s="161" t="s">
        <v>431</v>
      </c>
    </row>
    <row r="130" spans="2:65" s="1" customFormat="1" ht="11.25">
      <c r="B130" s="31"/>
      <c r="D130" s="163" t="s">
        <v>133</v>
      </c>
      <c r="F130" s="164" t="s">
        <v>430</v>
      </c>
      <c r="I130" s="90"/>
      <c r="L130" s="31"/>
      <c r="M130" s="165"/>
      <c r="N130" s="54"/>
      <c r="O130" s="54"/>
      <c r="P130" s="54"/>
      <c r="Q130" s="54"/>
      <c r="R130" s="54"/>
      <c r="S130" s="54"/>
      <c r="T130" s="55"/>
      <c r="AT130" s="16" t="s">
        <v>133</v>
      </c>
      <c r="AU130" s="16" t="s">
        <v>84</v>
      </c>
    </row>
    <row r="131" spans="2:65" s="12" customFormat="1" ht="11.25">
      <c r="B131" s="166"/>
      <c r="D131" s="163" t="s">
        <v>140</v>
      </c>
      <c r="E131" s="167" t="s">
        <v>1</v>
      </c>
      <c r="F131" s="168" t="s">
        <v>430</v>
      </c>
      <c r="H131" s="167" t="s">
        <v>1</v>
      </c>
      <c r="I131" s="169"/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140</v>
      </c>
      <c r="AU131" s="167" t="s">
        <v>84</v>
      </c>
      <c r="AV131" s="12" t="s">
        <v>84</v>
      </c>
      <c r="AW131" s="12" t="s">
        <v>31</v>
      </c>
      <c r="AX131" s="12" t="s">
        <v>76</v>
      </c>
      <c r="AY131" s="167" t="s">
        <v>123</v>
      </c>
    </row>
    <row r="132" spans="2:65" s="13" customFormat="1" ht="11.25">
      <c r="B132" s="173"/>
      <c r="D132" s="163" t="s">
        <v>140</v>
      </c>
      <c r="E132" s="174" t="s">
        <v>1</v>
      </c>
      <c r="F132" s="175" t="s">
        <v>84</v>
      </c>
      <c r="H132" s="176">
        <v>1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140</v>
      </c>
      <c r="AU132" s="174" t="s">
        <v>84</v>
      </c>
      <c r="AV132" s="13" t="s">
        <v>86</v>
      </c>
      <c r="AW132" s="13" t="s">
        <v>31</v>
      </c>
      <c r="AX132" s="13" t="s">
        <v>76</v>
      </c>
      <c r="AY132" s="174" t="s">
        <v>123</v>
      </c>
    </row>
    <row r="133" spans="2:65" s="14" customFormat="1" ht="11.25">
      <c r="B133" s="181"/>
      <c r="D133" s="163" t="s">
        <v>140</v>
      </c>
      <c r="E133" s="182" t="s">
        <v>1</v>
      </c>
      <c r="F133" s="183" t="s">
        <v>142</v>
      </c>
      <c r="H133" s="184">
        <v>1</v>
      </c>
      <c r="I133" s="185"/>
      <c r="L133" s="181"/>
      <c r="M133" s="186"/>
      <c r="N133" s="187"/>
      <c r="O133" s="187"/>
      <c r="P133" s="187"/>
      <c r="Q133" s="187"/>
      <c r="R133" s="187"/>
      <c r="S133" s="187"/>
      <c r="T133" s="188"/>
      <c r="AT133" s="182" t="s">
        <v>140</v>
      </c>
      <c r="AU133" s="182" t="s">
        <v>84</v>
      </c>
      <c r="AV133" s="14" t="s">
        <v>131</v>
      </c>
      <c r="AW133" s="14" t="s">
        <v>31</v>
      </c>
      <c r="AX133" s="14" t="s">
        <v>84</v>
      </c>
      <c r="AY133" s="182" t="s">
        <v>123</v>
      </c>
    </row>
    <row r="134" spans="2:65" s="1" customFormat="1" ht="16.5" customHeight="1">
      <c r="B134" s="149"/>
      <c r="C134" s="150" t="s">
        <v>131</v>
      </c>
      <c r="D134" s="150" t="s">
        <v>126</v>
      </c>
      <c r="E134" s="151" t="s">
        <v>432</v>
      </c>
      <c r="F134" s="152" t="s">
        <v>433</v>
      </c>
      <c r="G134" s="153" t="s">
        <v>424</v>
      </c>
      <c r="H134" s="154">
        <v>1</v>
      </c>
      <c r="I134" s="155"/>
      <c r="J134" s="156">
        <f>ROUND(I134*H134,2)</f>
        <v>0</v>
      </c>
      <c r="K134" s="152" t="s">
        <v>1</v>
      </c>
      <c r="L134" s="31"/>
      <c r="M134" s="157" t="s">
        <v>1</v>
      </c>
      <c r="N134" s="158" t="s">
        <v>41</v>
      </c>
      <c r="O134" s="54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AR134" s="161" t="s">
        <v>131</v>
      </c>
      <c r="AT134" s="161" t="s">
        <v>126</v>
      </c>
      <c r="AU134" s="161" t="s">
        <v>84</v>
      </c>
      <c r="AY134" s="16" t="s">
        <v>123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6" t="s">
        <v>84</v>
      </c>
      <c r="BK134" s="162">
        <f>ROUND(I134*H134,2)</f>
        <v>0</v>
      </c>
      <c r="BL134" s="16" t="s">
        <v>131</v>
      </c>
      <c r="BM134" s="161" t="s">
        <v>434</v>
      </c>
    </row>
    <row r="135" spans="2:65" s="1" customFormat="1" ht="11.25">
      <c r="B135" s="31"/>
      <c r="D135" s="163" t="s">
        <v>133</v>
      </c>
      <c r="F135" s="164" t="s">
        <v>433</v>
      </c>
      <c r="I135" s="90"/>
      <c r="L135" s="31"/>
      <c r="M135" s="165"/>
      <c r="N135" s="54"/>
      <c r="O135" s="54"/>
      <c r="P135" s="54"/>
      <c r="Q135" s="54"/>
      <c r="R135" s="54"/>
      <c r="S135" s="54"/>
      <c r="T135" s="55"/>
      <c r="AT135" s="16" t="s">
        <v>133</v>
      </c>
      <c r="AU135" s="16" t="s">
        <v>84</v>
      </c>
    </row>
    <row r="136" spans="2:65" s="12" customFormat="1" ht="11.25">
      <c r="B136" s="166"/>
      <c r="D136" s="163" t="s">
        <v>140</v>
      </c>
      <c r="E136" s="167" t="s">
        <v>1</v>
      </c>
      <c r="F136" s="168" t="s">
        <v>433</v>
      </c>
      <c r="H136" s="167" t="s">
        <v>1</v>
      </c>
      <c r="I136" s="169"/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140</v>
      </c>
      <c r="AU136" s="167" t="s">
        <v>84</v>
      </c>
      <c r="AV136" s="12" t="s">
        <v>84</v>
      </c>
      <c r="AW136" s="12" t="s">
        <v>31</v>
      </c>
      <c r="AX136" s="12" t="s">
        <v>76</v>
      </c>
      <c r="AY136" s="167" t="s">
        <v>123</v>
      </c>
    </row>
    <row r="137" spans="2:65" s="13" customFormat="1" ht="11.25">
      <c r="B137" s="173"/>
      <c r="D137" s="163" t="s">
        <v>140</v>
      </c>
      <c r="E137" s="174" t="s">
        <v>1</v>
      </c>
      <c r="F137" s="175" t="s">
        <v>84</v>
      </c>
      <c r="H137" s="176">
        <v>1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140</v>
      </c>
      <c r="AU137" s="174" t="s">
        <v>84</v>
      </c>
      <c r="AV137" s="13" t="s">
        <v>86</v>
      </c>
      <c r="AW137" s="13" t="s">
        <v>31</v>
      </c>
      <c r="AX137" s="13" t="s">
        <v>76</v>
      </c>
      <c r="AY137" s="174" t="s">
        <v>123</v>
      </c>
    </row>
    <row r="138" spans="2:65" s="14" customFormat="1" ht="11.25">
      <c r="B138" s="181"/>
      <c r="D138" s="163" t="s">
        <v>140</v>
      </c>
      <c r="E138" s="182" t="s">
        <v>1</v>
      </c>
      <c r="F138" s="183" t="s">
        <v>142</v>
      </c>
      <c r="H138" s="184">
        <v>1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140</v>
      </c>
      <c r="AU138" s="182" t="s">
        <v>84</v>
      </c>
      <c r="AV138" s="14" t="s">
        <v>131</v>
      </c>
      <c r="AW138" s="14" t="s">
        <v>31</v>
      </c>
      <c r="AX138" s="14" t="s">
        <v>84</v>
      </c>
      <c r="AY138" s="182" t="s">
        <v>123</v>
      </c>
    </row>
    <row r="139" spans="2:65" s="1" customFormat="1" ht="16.5" customHeight="1">
      <c r="B139" s="149"/>
      <c r="C139" s="150" t="s">
        <v>156</v>
      </c>
      <c r="D139" s="150" t="s">
        <v>126</v>
      </c>
      <c r="E139" s="151" t="s">
        <v>435</v>
      </c>
      <c r="F139" s="152" t="s">
        <v>436</v>
      </c>
      <c r="G139" s="153" t="s">
        <v>424</v>
      </c>
      <c r="H139" s="154">
        <v>1</v>
      </c>
      <c r="I139" s="155"/>
      <c r="J139" s="156">
        <f>ROUND(I139*H139,2)</f>
        <v>0</v>
      </c>
      <c r="K139" s="152" t="s">
        <v>1</v>
      </c>
      <c r="L139" s="31"/>
      <c r="M139" s="157" t="s">
        <v>1</v>
      </c>
      <c r="N139" s="158" t="s">
        <v>41</v>
      </c>
      <c r="O139" s="54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61" t="s">
        <v>131</v>
      </c>
      <c r="AT139" s="161" t="s">
        <v>126</v>
      </c>
      <c r="AU139" s="161" t="s">
        <v>84</v>
      </c>
      <c r="AY139" s="16" t="s">
        <v>123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6" t="s">
        <v>84</v>
      </c>
      <c r="BK139" s="162">
        <f>ROUND(I139*H139,2)</f>
        <v>0</v>
      </c>
      <c r="BL139" s="16" t="s">
        <v>131</v>
      </c>
      <c r="BM139" s="161" t="s">
        <v>437</v>
      </c>
    </row>
    <row r="140" spans="2:65" s="1" customFormat="1" ht="11.25">
      <c r="B140" s="31"/>
      <c r="D140" s="163" t="s">
        <v>133</v>
      </c>
      <c r="F140" s="164" t="s">
        <v>436</v>
      </c>
      <c r="I140" s="90"/>
      <c r="L140" s="31"/>
      <c r="M140" s="165"/>
      <c r="N140" s="54"/>
      <c r="O140" s="54"/>
      <c r="P140" s="54"/>
      <c r="Q140" s="54"/>
      <c r="R140" s="54"/>
      <c r="S140" s="54"/>
      <c r="T140" s="55"/>
      <c r="AT140" s="16" t="s">
        <v>133</v>
      </c>
      <c r="AU140" s="16" t="s">
        <v>84</v>
      </c>
    </row>
    <row r="141" spans="2:65" s="12" customFormat="1" ht="11.25">
      <c r="B141" s="166"/>
      <c r="D141" s="163" t="s">
        <v>140</v>
      </c>
      <c r="E141" s="167" t="s">
        <v>1</v>
      </c>
      <c r="F141" s="168" t="s">
        <v>436</v>
      </c>
      <c r="H141" s="167" t="s">
        <v>1</v>
      </c>
      <c r="I141" s="169"/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140</v>
      </c>
      <c r="AU141" s="167" t="s">
        <v>84</v>
      </c>
      <c r="AV141" s="12" t="s">
        <v>84</v>
      </c>
      <c r="AW141" s="12" t="s">
        <v>31</v>
      </c>
      <c r="AX141" s="12" t="s">
        <v>76</v>
      </c>
      <c r="AY141" s="167" t="s">
        <v>123</v>
      </c>
    </row>
    <row r="142" spans="2:65" s="13" customFormat="1" ht="11.25">
      <c r="B142" s="173"/>
      <c r="D142" s="163" t="s">
        <v>140</v>
      </c>
      <c r="E142" s="174" t="s">
        <v>1</v>
      </c>
      <c r="F142" s="175" t="s">
        <v>84</v>
      </c>
      <c r="H142" s="176">
        <v>1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140</v>
      </c>
      <c r="AU142" s="174" t="s">
        <v>84</v>
      </c>
      <c r="AV142" s="13" t="s">
        <v>86</v>
      </c>
      <c r="AW142" s="13" t="s">
        <v>31</v>
      </c>
      <c r="AX142" s="13" t="s">
        <v>76</v>
      </c>
      <c r="AY142" s="174" t="s">
        <v>123</v>
      </c>
    </row>
    <row r="143" spans="2:65" s="14" customFormat="1" ht="11.25">
      <c r="B143" s="181"/>
      <c r="D143" s="163" t="s">
        <v>140</v>
      </c>
      <c r="E143" s="182" t="s">
        <v>1</v>
      </c>
      <c r="F143" s="183" t="s">
        <v>142</v>
      </c>
      <c r="H143" s="184">
        <v>1</v>
      </c>
      <c r="I143" s="185"/>
      <c r="L143" s="181"/>
      <c r="M143" s="186"/>
      <c r="N143" s="187"/>
      <c r="O143" s="187"/>
      <c r="P143" s="187"/>
      <c r="Q143" s="187"/>
      <c r="R143" s="187"/>
      <c r="S143" s="187"/>
      <c r="T143" s="188"/>
      <c r="AT143" s="182" t="s">
        <v>140</v>
      </c>
      <c r="AU143" s="182" t="s">
        <v>84</v>
      </c>
      <c r="AV143" s="14" t="s">
        <v>131</v>
      </c>
      <c r="AW143" s="14" t="s">
        <v>31</v>
      </c>
      <c r="AX143" s="14" t="s">
        <v>84</v>
      </c>
      <c r="AY143" s="182" t="s">
        <v>123</v>
      </c>
    </row>
    <row r="144" spans="2:65" s="1" customFormat="1" ht="16.5" customHeight="1">
      <c r="B144" s="149"/>
      <c r="C144" s="150" t="s">
        <v>161</v>
      </c>
      <c r="D144" s="150" t="s">
        <v>126</v>
      </c>
      <c r="E144" s="151" t="s">
        <v>438</v>
      </c>
      <c r="F144" s="152" t="s">
        <v>439</v>
      </c>
      <c r="G144" s="153" t="s">
        <v>424</v>
      </c>
      <c r="H144" s="154">
        <v>1</v>
      </c>
      <c r="I144" s="155"/>
      <c r="J144" s="156">
        <f>ROUND(I144*H144,2)</f>
        <v>0</v>
      </c>
      <c r="K144" s="152" t="s">
        <v>1</v>
      </c>
      <c r="L144" s="31"/>
      <c r="M144" s="157" t="s">
        <v>1</v>
      </c>
      <c r="N144" s="158" t="s">
        <v>41</v>
      </c>
      <c r="O144" s="54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61" t="s">
        <v>131</v>
      </c>
      <c r="AT144" s="161" t="s">
        <v>126</v>
      </c>
      <c r="AU144" s="161" t="s">
        <v>84</v>
      </c>
      <c r="AY144" s="16" t="s">
        <v>123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6" t="s">
        <v>84</v>
      </c>
      <c r="BK144" s="162">
        <f>ROUND(I144*H144,2)</f>
        <v>0</v>
      </c>
      <c r="BL144" s="16" t="s">
        <v>131</v>
      </c>
      <c r="BM144" s="161" t="s">
        <v>440</v>
      </c>
    </row>
    <row r="145" spans="2:65" s="1" customFormat="1" ht="11.25">
      <c r="B145" s="31"/>
      <c r="D145" s="163" t="s">
        <v>133</v>
      </c>
      <c r="F145" s="164" t="s">
        <v>439</v>
      </c>
      <c r="I145" s="90"/>
      <c r="L145" s="31"/>
      <c r="M145" s="165"/>
      <c r="N145" s="54"/>
      <c r="O145" s="54"/>
      <c r="P145" s="54"/>
      <c r="Q145" s="54"/>
      <c r="R145" s="54"/>
      <c r="S145" s="54"/>
      <c r="T145" s="55"/>
      <c r="AT145" s="16" t="s">
        <v>133</v>
      </c>
      <c r="AU145" s="16" t="s">
        <v>84</v>
      </c>
    </row>
    <row r="146" spans="2:65" s="12" customFormat="1" ht="11.25">
      <c r="B146" s="166"/>
      <c r="D146" s="163" t="s">
        <v>140</v>
      </c>
      <c r="E146" s="167" t="s">
        <v>1</v>
      </c>
      <c r="F146" s="168" t="s">
        <v>439</v>
      </c>
      <c r="H146" s="167" t="s">
        <v>1</v>
      </c>
      <c r="I146" s="169"/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140</v>
      </c>
      <c r="AU146" s="167" t="s">
        <v>84</v>
      </c>
      <c r="AV146" s="12" t="s">
        <v>84</v>
      </c>
      <c r="AW146" s="12" t="s">
        <v>31</v>
      </c>
      <c r="AX146" s="12" t="s">
        <v>76</v>
      </c>
      <c r="AY146" s="167" t="s">
        <v>123</v>
      </c>
    </row>
    <row r="147" spans="2:65" s="13" customFormat="1" ht="11.25">
      <c r="B147" s="173"/>
      <c r="D147" s="163" t="s">
        <v>140</v>
      </c>
      <c r="E147" s="174" t="s">
        <v>1</v>
      </c>
      <c r="F147" s="175" t="s">
        <v>84</v>
      </c>
      <c r="H147" s="176">
        <v>1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140</v>
      </c>
      <c r="AU147" s="174" t="s">
        <v>84</v>
      </c>
      <c r="AV147" s="13" t="s">
        <v>86</v>
      </c>
      <c r="AW147" s="13" t="s">
        <v>31</v>
      </c>
      <c r="AX147" s="13" t="s">
        <v>76</v>
      </c>
      <c r="AY147" s="174" t="s">
        <v>123</v>
      </c>
    </row>
    <row r="148" spans="2:65" s="14" customFormat="1" ht="11.25">
      <c r="B148" s="181"/>
      <c r="D148" s="163" t="s">
        <v>140</v>
      </c>
      <c r="E148" s="182" t="s">
        <v>1</v>
      </c>
      <c r="F148" s="183" t="s">
        <v>142</v>
      </c>
      <c r="H148" s="184">
        <v>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140</v>
      </c>
      <c r="AU148" s="182" t="s">
        <v>84</v>
      </c>
      <c r="AV148" s="14" t="s">
        <v>131</v>
      </c>
      <c r="AW148" s="14" t="s">
        <v>31</v>
      </c>
      <c r="AX148" s="14" t="s">
        <v>84</v>
      </c>
      <c r="AY148" s="182" t="s">
        <v>123</v>
      </c>
    </row>
    <row r="149" spans="2:65" s="1" customFormat="1" ht="16.5" customHeight="1">
      <c r="B149" s="149"/>
      <c r="C149" s="150" t="s">
        <v>170</v>
      </c>
      <c r="D149" s="150" t="s">
        <v>126</v>
      </c>
      <c r="E149" s="151" t="s">
        <v>441</v>
      </c>
      <c r="F149" s="152" t="s">
        <v>442</v>
      </c>
      <c r="G149" s="153" t="s">
        <v>424</v>
      </c>
      <c r="H149" s="154">
        <v>1</v>
      </c>
      <c r="I149" s="155"/>
      <c r="J149" s="156">
        <f>ROUND(I149*H149,2)</f>
        <v>0</v>
      </c>
      <c r="K149" s="152" t="s">
        <v>207</v>
      </c>
      <c r="L149" s="31"/>
      <c r="M149" s="157" t="s">
        <v>1</v>
      </c>
      <c r="N149" s="158" t="s">
        <v>41</v>
      </c>
      <c r="O149" s="54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61" t="s">
        <v>443</v>
      </c>
      <c r="AT149" s="161" t="s">
        <v>126</v>
      </c>
      <c r="AU149" s="161" t="s">
        <v>84</v>
      </c>
      <c r="AY149" s="16" t="s">
        <v>123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84</v>
      </c>
      <c r="BK149" s="162">
        <f>ROUND(I149*H149,2)</f>
        <v>0</v>
      </c>
      <c r="BL149" s="16" t="s">
        <v>443</v>
      </c>
      <c r="BM149" s="161" t="s">
        <v>444</v>
      </c>
    </row>
    <row r="150" spans="2:65" s="1" customFormat="1" ht="11.25">
      <c r="B150" s="31"/>
      <c r="D150" s="163" t="s">
        <v>133</v>
      </c>
      <c r="F150" s="164" t="s">
        <v>442</v>
      </c>
      <c r="I150" s="90"/>
      <c r="L150" s="31"/>
      <c r="M150" s="165"/>
      <c r="N150" s="54"/>
      <c r="O150" s="54"/>
      <c r="P150" s="54"/>
      <c r="Q150" s="54"/>
      <c r="R150" s="54"/>
      <c r="S150" s="54"/>
      <c r="T150" s="55"/>
      <c r="AT150" s="16" t="s">
        <v>133</v>
      </c>
      <c r="AU150" s="16" t="s">
        <v>84</v>
      </c>
    </row>
    <row r="151" spans="2:65" s="1" customFormat="1" ht="16.5" customHeight="1">
      <c r="B151" s="149"/>
      <c r="C151" s="150" t="s">
        <v>178</v>
      </c>
      <c r="D151" s="150" t="s">
        <v>126</v>
      </c>
      <c r="E151" s="151" t="s">
        <v>445</v>
      </c>
      <c r="F151" s="152" t="s">
        <v>446</v>
      </c>
      <c r="G151" s="153" t="s">
        <v>282</v>
      </c>
      <c r="H151" s="154">
        <v>6</v>
      </c>
      <c r="I151" s="155"/>
      <c r="J151" s="156">
        <f>ROUND(I151*H151,2)</f>
        <v>0</v>
      </c>
      <c r="K151" s="152" t="s">
        <v>1</v>
      </c>
      <c r="L151" s="31"/>
      <c r="M151" s="157" t="s">
        <v>1</v>
      </c>
      <c r="N151" s="158" t="s">
        <v>41</v>
      </c>
      <c r="O151" s="54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161" t="s">
        <v>131</v>
      </c>
      <c r="AT151" s="161" t="s">
        <v>126</v>
      </c>
      <c r="AU151" s="161" t="s">
        <v>84</v>
      </c>
      <c r="AY151" s="16" t="s">
        <v>123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6" t="s">
        <v>84</v>
      </c>
      <c r="BK151" s="162">
        <f>ROUND(I151*H151,2)</f>
        <v>0</v>
      </c>
      <c r="BL151" s="16" t="s">
        <v>131</v>
      </c>
      <c r="BM151" s="161" t="s">
        <v>447</v>
      </c>
    </row>
    <row r="152" spans="2:65" s="1" customFormat="1" ht="11.25">
      <c r="B152" s="31"/>
      <c r="D152" s="163" t="s">
        <v>133</v>
      </c>
      <c r="F152" s="164" t="s">
        <v>446</v>
      </c>
      <c r="I152" s="90"/>
      <c r="L152" s="31"/>
      <c r="M152" s="165"/>
      <c r="N152" s="54"/>
      <c r="O152" s="54"/>
      <c r="P152" s="54"/>
      <c r="Q152" s="54"/>
      <c r="R152" s="54"/>
      <c r="S152" s="54"/>
      <c r="T152" s="55"/>
      <c r="AT152" s="16" t="s">
        <v>133</v>
      </c>
      <c r="AU152" s="16" t="s">
        <v>84</v>
      </c>
    </row>
    <row r="153" spans="2:65" s="12" customFormat="1" ht="11.25">
      <c r="B153" s="166"/>
      <c r="D153" s="163" t="s">
        <v>140</v>
      </c>
      <c r="E153" s="167" t="s">
        <v>1</v>
      </c>
      <c r="F153" s="168" t="s">
        <v>446</v>
      </c>
      <c r="H153" s="167" t="s">
        <v>1</v>
      </c>
      <c r="I153" s="169"/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140</v>
      </c>
      <c r="AU153" s="167" t="s">
        <v>84</v>
      </c>
      <c r="AV153" s="12" t="s">
        <v>84</v>
      </c>
      <c r="AW153" s="12" t="s">
        <v>31</v>
      </c>
      <c r="AX153" s="12" t="s">
        <v>76</v>
      </c>
      <c r="AY153" s="167" t="s">
        <v>123</v>
      </c>
    </row>
    <row r="154" spans="2:65" s="13" customFormat="1" ht="11.25">
      <c r="B154" s="173"/>
      <c r="D154" s="163" t="s">
        <v>140</v>
      </c>
      <c r="E154" s="174" t="s">
        <v>1</v>
      </c>
      <c r="F154" s="175" t="s">
        <v>448</v>
      </c>
      <c r="H154" s="176">
        <v>6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140</v>
      </c>
      <c r="AU154" s="174" t="s">
        <v>84</v>
      </c>
      <c r="AV154" s="13" t="s">
        <v>86</v>
      </c>
      <c r="AW154" s="13" t="s">
        <v>31</v>
      </c>
      <c r="AX154" s="13" t="s">
        <v>76</v>
      </c>
      <c r="AY154" s="174" t="s">
        <v>123</v>
      </c>
    </row>
    <row r="155" spans="2:65" s="14" customFormat="1" ht="11.25">
      <c r="B155" s="181"/>
      <c r="D155" s="163" t="s">
        <v>140</v>
      </c>
      <c r="E155" s="182" t="s">
        <v>1</v>
      </c>
      <c r="F155" s="183" t="s">
        <v>142</v>
      </c>
      <c r="H155" s="184">
        <v>6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2" t="s">
        <v>140</v>
      </c>
      <c r="AU155" s="182" t="s">
        <v>84</v>
      </c>
      <c r="AV155" s="14" t="s">
        <v>131</v>
      </c>
      <c r="AW155" s="14" t="s">
        <v>31</v>
      </c>
      <c r="AX155" s="14" t="s">
        <v>84</v>
      </c>
      <c r="AY155" s="182" t="s">
        <v>123</v>
      </c>
    </row>
    <row r="156" spans="2:65" s="1" customFormat="1" ht="16.5" customHeight="1">
      <c r="B156" s="149"/>
      <c r="C156" s="150" t="s">
        <v>183</v>
      </c>
      <c r="D156" s="150" t="s">
        <v>126</v>
      </c>
      <c r="E156" s="151" t="s">
        <v>449</v>
      </c>
      <c r="F156" s="152" t="s">
        <v>450</v>
      </c>
      <c r="G156" s="153" t="s">
        <v>424</v>
      </c>
      <c r="H156" s="154">
        <v>1</v>
      </c>
      <c r="I156" s="155"/>
      <c r="J156" s="156">
        <f>ROUND(I156*H156,2)</f>
        <v>0</v>
      </c>
      <c r="K156" s="152" t="s">
        <v>1</v>
      </c>
      <c r="L156" s="31"/>
      <c r="M156" s="157" t="s">
        <v>1</v>
      </c>
      <c r="N156" s="158" t="s">
        <v>41</v>
      </c>
      <c r="O156" s="54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61" t="s">
        <v>443</v>
      </c>
      <c r="AT156" s="161" t="s">
        <v>126</v>
      </c>
      <c r="AU156" s="161" t="s">
        <v>84</v>
      </c>
      <c r="AY156" s="16" t="s">
        <v>123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6" t="s">
        <v>84</v>
      </c>
      <c r="BK156" s="162">
        <f>ROUND(I156*H156,2)</f>
        <v>0</v>
      </c>
      <c r="BL156" s="16" t="s">
        <v>443</v>
      </c>
      <c r="BM156" s="161" t="s">
        <v>451</v>
      </c>
    </row>
    <row r="157" spans="2:65" s="1" customFormat="1" ht="11.25">
      <c r="B157" s="31"/>
      <c r="D157" s="163" t="s">
        <v>133</v>
      </c>
      <c r="F157" s="164" t="s">
        <v>450</v>
      </c>
      <c r="I157" s="90"/>
      <c r="L157" s="31"/>
      <c r="M157" s="165"/>
      <c r="N157" s="54"/>
      <c r="O157" s="54"/>
      <c r="P157" s="54"/>
      <c r="Q157" s="54"/>
      <c r="R157" s="54"/>
      <c r="S157" s="54"/>
      <c r="T157" s="55"/>
      <c r="AT157" s="16" t="s">
        <v>133</v>
      </c>
      <c r="AU157" s="16" t="s">
        <v>84</v>
      </c>
    </row>
    <row r="158" spans="2:65" s="12" customFormat="1" ht="11.25">
      <c r="B158" s="166"/>
      <c r="D158" s="163" t="s">
        <v>140</v>
      </c>
      <c r="E158" s="167" t="s">
        <v>1</v>
      </c>
      <c r="F158" s="168" t="s">
        <v>450</v>
      </c>
      <c r="H158" s="167" t="s">
        <v>1</v>
      </c>
      <c r="I158" s="169"/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140</v>
      </c>
      <c r="AU158" s="167" t="s">
        <v>84</v>
      </c>
      <c r="AV158" s="12" t="s">
        <v>84</v>
      </c>
      <c r="AW158" s="12" t="s">
        <v>31</v>
      </c>
      <c r="AX158" s="12" t="s">
        <v>76</v>
      </c>
      <c r="AY158" s="167" t="s">
        <v>123</v>
      </c>
    </row>
    <row r="159" spans="2:65" s="13" customFormat="1" ht="11.25">
      <c r="B159" s="173"/>
      <c r="D159" s="163" t="s">
        <v>140</v>
      </c>
      <c r="E159" s="174" t="s">
        <v>1</v>
      </c>
      <c r="F159" s="175" t="s">
        <v>84</v>
      </c>
      <c r="H159" s="176">
        <v>1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140</v>
      </c>
      <c r="AU159" s="174" t="s">
        <v>84</v>
      </c>
      <c r="AV159" s="13" t="s">
        <v>86</v>
      </c>
      <c r="AW159" s="13" t="s">
        <v>31</v>
      </c>
      <c r="AX159" s="13" t="s">
        <v>76</v>
      </c>
      <c r="AY159" s="174" t="s">
        <v>123</v>
      </c>
    </row>
    <row r="160" spans="2:65" s="14" customFormat="1" ht="11.25">
      <c r="B160" s="181"/>
      <c r="D160" s="163" t="s">
        <v>140</v>
      </c>
      <c r="E160" s="182" t="s">
        <v>1</v>
      </c>
      <c r="F160" s="183" t="s">
        <v>142</v>
      </c>
      <c r="H160" s="184">
        <v>1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140</v>
      </c>
      <c r="AU160" s="182" t="s">
        <v>84</v>
      </c>
      <c r="AV160" s="14" t="s">
        <v>131</v>
      </c>
      <c r="AW160" s="14" t="s">
        <v>31</v>
      </c>
      <c r="AX160" s="14" t="s">
        <v>84</v>
      </c>
      <c r="AY160" s="182" t="s">
        <v>123</v>
      </c>
    </row>
    <row r="161" spans="2:65" s="1" customFormat="1" ht="16.5" customHeight="1">
      <c r="B161" s="149"/>
      <c r="C161" s="150" t="s">
        <v>188</v>
      </c>
      <c r="D161" s="150" t="s">
        <v>126</v>
      </c>
      <c r="E161" s="151" t="s">
        <v>452</v>
      </c>
      <c r="F161" s="152" t="s">
        <v>453</v>
      </c>
      <c r="G161" s="153" t="s">
        <v>424</v>
      </c>
      <c r="H161" s="154">
        <v>1</v>
      </c>
      <c r="I161" s="155"/>
      <c r="J161" s="156">
        <f>ROUND(I161*H161,2)</f>
        <v>0</v>
      </c>
      <c r="K161" s="152" t="s">
        <v>1</v>
      </c>
      <c r="L161" s="31"/>
      <c r="M161" s="157" t="s">
        <v>1</v>
      </c>
      <c r="N161" s="158" t="s">
        <v>41</v>
      </c>
      <c r="O161" s="54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61" t="s">
        <v>131</v>
      </c>
      <c r="AT161" s="161" t="s">
        <v>126</v>
      </c>
      <c r="AU161" s="161" t="s">
        <v>84</v>
      </c>
      <c r="AY161" s="16" t="s">
        <v>123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6" t="s">
        <v>84</v>
      </c>
      <c r="BK161" s="162">
        <f>ROUND(I161*H161,2)</f>
        <v>0</v>
      </c>
      <c r="BL161" s="16" t="s">
        <v>131</v>
      </c>
      <c r="BM161" s="161" t="s">
        <v>454</v>
      </c>
    </row>
    <row r="162" spans="2:65" s="1" customFormat="1" ht="11.25">
      <c r="B162" s="31"/>
      <c r="D162" s="163" t="s">
        <v>133</v>
      </c>
      <c r="F162" s="164" t="s">
        <v>453</v>
      </c>
      <c r="I162" s="90"/>
      <c r="L162" s="31"/>
      <c r="M162" s="165"/>
      <c r="N162" s="54"/>
      <c r="O162" s="54"/>
      <c r="P162" s="54"/>
      <c r="Q162" s="54"/>
      <c r="R162" s="54"/>
      <c r="S162" s="54"/>
      <c r="T162" s="55"/>
      <c r="AT162" s="16" t="s">
        <v>133</v>
      </c>
      <c r="AU162" s="16" t="s">
        <v>84</v>
      </c>
    </row>
    <row r="163" spans="2:65" s="12" customFormat="1" ht="11.25">
      <c r="B163" s="166"/>
      <c r="D163" s="163" t="s">
        <v>140</v>
      </c>
      <c r="E163" s="167" t="s">
        <v>1</v>
      </c>
      <c r="F163" s="168" t="s">
        <v>455</v>
      </c>
      <c r="H163" s="167" t="s">
        <v>1</v>
      </c>
      <c r="I163" s="169"/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140</v>
      </c>
      <c r="AU163" s="167" t="s">
        <v>84</v>
      </c>
      <c r="AV163" s="12" t="s">
        <v>84</v>
      </c>
      <c r="AW163" s="12" t="s">
        <v>31</v>
      </c>
      <c r="AX163" s="12" t="s">
        <v>76</v>
      </c>
      <c r="AY163" s="167" t="s">
        <v>123</v>
      </c>
    </row>
    <row r="164" spans="2:65" s="13" customFormat="1" ht="11.25">
      <c r="B164" s="173"/>
      <c r="D164" s="163" t="s">
        <v>140</v>
      </c>
      <c r="E164" s="174" t="s">
        <v>1</v>
      </c>
      <c r="F164" s="175" t="s">
        <v>84</v>
      </c>
      <c r="H164" s="176">
        <v>1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140</v>
      </c>
      <c r="AU164" s="174" t="s">
        <v>84</v>
      </c>
      <c r="AV164" s="13" t="s">
        <v>86</v>
      </c>
      <c r="AW164" s="13" t="s">
        <v>31</v>
      </c>
      <c r="AX164" s="13" t="s">
        <v>76</v>
      </c>
      <c r="AY164" s="174" t="s">
        <v>123</v>
      </c>
    </row>
    <row r="165" spans="2:65" s="14" customFormat="1" ht="11.25">
      <c r="B165" s="181"/>
      <c r="D165" s="163" t="s">
        <v>140</v>
      </c>
      <c r="E165" s="182" t="s">
        <v>1</v>
      </c>
      <c r="F165" s="183" t="s">
        <v>142</v>
      </c>
      <c r="H165" s="184">
        <v>1</v>
      </c>
      <c r="I165" s="185"/>
      <c r="L165" s="181"/>
      <c r="M165" s="186"/>
      <c r="N165" s="187"/>
      <c r="O165" s="187"/>
      <c r="P165" s="187"/>
      <c r="Q165" s="187"/>
      <c r="R165" s="187"/>
      <c r="S165" s="187"/>
      <c r="T165" s="188"/>
      <c r="AT165" s="182" t="s">
        <v>140</v>
      </c>
      <c r="AU165" s="182" t="s">
        <v>84</v>
      </c>
      <c r="AV165" s="14" t="s">
        <v>131</v>
      </c>
      <c r="AW165" s="14" t="s">
        <v>31</v>
      </c>
      <c r="AX165" s="14" t="s">
        <v>84</v>
      </c>
      <c r="AY165" s="182" t="s">
        <v>123</v>
      </c>
    </row>
    <row r="166" spans="2:65" s="1" customFormat="1" ht="16.5" customHeight="1">
      <c r="B166" s="149"/>
      <c r="C166" s="150" t="s">
        <v>124</v>
      </c>
      <c r="D166" s="150" t="s">
        <v>126</v>
      </c>
      <c r="E166" s="151" t="s">
        <v>456</v>
      </c>
      <c r="F166" s="152" t="s">
        <v>457</v>
      </c>
      <c r="G166" s="153" t="s">
        <v>424</v>
      </c>
      <c r="H166" s="154">
        <v>1</v>
      </c>
      <c r="I166" s="155"/>
      <c r="J166" s="156">
        <f>ROUND(I166*H166,2)</f>
        <v>0</v>
      </c>
      <c r="K166" s="152" t="s">
        <v>1</v>
      </c>
      <c r="L166" s="31"/>
      <c r="M166" s="157" t="s">
        <v>1</v>
      </c>
      <c r="N166" s="158" t="s">
        <v>41</v>
      </c>
      <c r="O166" s="54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AR166" s="161" t="s">
        <v>131</v>
      </c>
      <c r="AT166" s="161" t="s">
        <v>126</v>
      </c>
      <c r="AU166" s="161" t="s">
        <v>84</v>
      </c>
      <c r="AY166" s="16" t="s">
        <v>123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84</v>
      </c>
      <c r="BK166" s="162">
        <f>ROUND(I166*H166,2)</f>
        <v>0</v>
      </c>
      <c r="BL166" s="16" t="s">
        <v>131</v>
      </c>
      <c r="BM166" s="161" t="s">
        <v>458</v>
      </c>
    </row>
    <row r="167" spans="2:65" s="1" customFormat="1" ht="11.25">
      <c r="B167" s="31"/>
      <c r="D167" s="163" t="s">
        <v>133</v>
      </c>
      <c r="F167" s="164" t="s">
        <v>457</v>
      </c>
      <c r="I167" s="90"/>
      <c r="L167" s="31"/>
      <c r="M167" s="202"/>
      <c r="N167" s="203"/>
      <c r="O167" s="203"/>
      <c r="P167" s="203"/>
      <c r="Q167" s="203"/>
      <c r="R167" s="203"/>
      <c r="S167" s="203"/>
      <c r="T167" s="204"/>
      <c r="AT167" s="16" t="s">
        <v>133</v>
      </c>
      <c r="AU167" s="16" t="s">
        <v>84</v>
      </c>
    </row>
    <row r="168" spans="2:65" s="1" customFormat="1" ht="6.95" customHeight="1">
      <c r="B168" s="43"/>
      <c r="C168" s="44"/>
      <c r="D168" s="44"/>
      <c r="E168" s="44"/>
      <c r="F168" s="44"/>
      <c r="G168" s="44"/>
      <c r="H168" s="44"/>
      <c r="I168" s="111"/>
      <c r="J168" s="44"/>
      <c r="K168" s="44"/>
      <c r="L168" s="31"/>
    </row>
  </sheetData>
  <autoFilter ref="C116:K16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101a - Velkoplošná opr...</vt:lpstr>
      <vt:lpstr>SO 101b - Velkoplošná opr...</vt:lpstr>
      <vt:lpstr>VRN - Vedlejší rozpočtové...</vt:lpstr>
      <vt:lpstr>'Rekapitulace stavby'!Názvy_tisku</vt:lpstr>
      <vt:lpstr>'SO 101a - Velkoplošná opr...'!Názvy_tisku</vt:lpstr>
      <vt:lpstr>'SO 101b - Velkoplošná opr...'!Názvy_tisku</vt:lpstr>
      <vt:lpstr>'VRN - Vedlejší rozpočtové...'!Názvy_tisku</vt:lpstr>
      <vt:lpstr>'Rekapitulace stavby'!Oblast_tisku</vt:lpstr>
      <vt:lpstr>'SO 101a - Velkoplošná opr...'!Oblast_tisku</vt:lpstr>
      <vt:lpstr>'SO 101b - Velkoplošná opr...'!Oblast_tisku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Sprincl, David_x000d_</dc:creator>
  <cp:lastModifiedBy>Malár František</cp:lastModifiedBy>
  <dcterms:created xsi:type="dcterms:W3CDTF">2020-02-20T12:00:48Z</dcterms:created>
  <dcterms:modified xsi:type="dcterms:W3CDTF">2020-07-02T11:02:06Z</dcterms:modified>
</cp:coreProperties>
</file>