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0"/>
  </bookViews>
  <sheets>
    <sheet name="Rekapitulace stavby" sheetId="1" r:id="rId1"/>
    <sheet name="A - Stavební část - altán" sheetId="2" r:id="rId2"/>
    <sheet name="B - Dopravní část" sheetId="3" r:id="rId3"/>
    <sheet name="D - VRN" sheetId="4" r:id="rId4"/>
  </sheets>
  <definedNames>
    <definedName name="_xlnm._FilterDatabase" localSheetId="1" hidden="1">'A - Stavební část - altán'!$C$85:$K$161</definedName>
    <definedName name="_xlnm._FilterDatabase" localSheetId="2" hidden="1">'B - Dopravní část'!$C$97:$K$335</definedName>
    <definedName name="_xlnm._FilterDatabase" localSheetId="3" hidden="1">'D - VRN'!$C$79:$K$99</definedName>
    <definedName name="_xlnm.Print_Area" localSheetId="1">'A - Stavební část - altán'!$C$45:$J$67,'A - Stavební část - altán'!$C$73:$K$161</definedName>
    <definedName name="_xlnm.Print_Area" localSheetId="2">'B - Dopravní část'!$C$45:$J$79,'B - Dopravní část'!$C$85:$K$335</definedName>
    <definedName name="_xlnm.Print_Area" localSheetId="3">'D - VRN'!$C$45:$J$61,'D - VRN'!$C$67:$K$99</definedName>
    <definedName name="_xlnm.Print_Area" localSheetId="0">'Rekapitulace stavby'!$D$4:$AO$36,'Rekapitulace stavby'!$C$42:$AQ$58</definedName>
    <definedName name="_xlnm.Print_Titles" localSheetId="0">'Rekapitulace stavby'!$52:$52</definedName>
    <definedName name="_xlnm.Print_Titles" localSheetId="1">'A - Stavební část - altán'!$85:$85</definedName>
    <definedName name="_xlnm.Print_Titles" localSheetId="2">'B - Dopravní část'!$97:$97</definedName>
    <definedName name="_xlnm.Print_Titles" localSheetId="3">'D - VRN'!$79:$79</definedName>
  </definedNames>
  <calcPr calcId="162913"/>
</workbook>
</file>

<file path=xl/sharedStrings.xml><?xml version="1.0" encoding="utf-8"?>
<sst xmlns="http://schemas.openxmlformats.org/spreadsheetml/2006/main" count="4085" uniqueCount="620">
  <si>
    <t>Export Komplet</t>
  </si>
  <si>
    <t>VZ</t>
  </si>
  <si>
    <t>2.0</t>
  </si>
  <si>
    <t>ZAMOK</t>
  </si>
  <si>
    <t>False</t>
  </si>
  <si>
    <t>{fd3eed7b-4720-42fb-8d59-3083810b2456}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</si>
  <si>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</si>
  <si>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</si>
  <si>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</si>
  <si>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</si>
  <si>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</si>
  <si>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</si>
  <si>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</si>
  <si>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</si>
  <si>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TV19-030E1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</si>
  <si>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</si>
  <si>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</si>
  <si>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DPS Pernink - úprava zahrady - 1.Etapa</t>
  </si>
  <si>
    <t>KSO:</t>
  </si>
  <si>
    <t>823 27</t>
  </si>
  <si>
    <t>CC-CZ:</t>
  </si>
  <si>
    <t>zak.č.9212-25</t>
  </si>
  <si>
    <t>Místo:</t>
  </si>
  <si>
    <t>Pernink</t>
  </si>
  <si>
    <t>Datum:</t>
  </si>
  <si>
    <t>10. 10. 2019</t>
  </si>
  <si>
    <t>Zadavatel:</t>
  </si>
  <si>
    <t>IČ:</t>
  </si>
  <si>
    <t/>
  </si>
  <si>
    <t>Domov pro seniory v Perninku</t>
  </si>
  <si>
    <t>DIČ:</t>
  </si>
  <si>
    <t>Uchazeč:</t>
  </si>
  <si>
    <t>Vyplň údaj</t>
  </si>
  <si>
    <t>Projektant:</t>
  </si>
  <si>
    <t>BPO spol. s r.o.,Lidická 1239,36317 OSTROV</t>
  </si>
  <si>
    <t>True</t>
  </si>
  <si>
    <t>Zpracovatel:</t>
  </si>
  <si>
    <t>Tomanová Ing.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</si>
  <si>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</si>
  <si>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</si>
  <si>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</si>
  <si>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</si>
  <si>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</si>
  <si>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</si>
  <si>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</si>
  <si>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</si>
  <si>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</si>
  <si>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</si>
  <si>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</si>
  <si>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</si>
  <si>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</si>
  <si>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</si>
  <si>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</si>
  <si>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</si>
  <si>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</si>
  <si>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</si>
  <si>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</si>
  <si>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</si>
  <si>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</si>
  <si>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</si>
  <si>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</si>
  <si>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</si>
  <si>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</si>
  <si>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</si>
  <si>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</si>
  <si>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</si>
  <si>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</si>
  <si>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</si>
  <si>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</si>
  <si>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</si>
  <si>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</si>
  <si>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</si>
  <si>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</si>
  <si>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</si>
  <si>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</si>
  <si>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</si>
  <si>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</si>
  <si>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</si>
  <si>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</si>
  <si>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</t>
  </si>
  <si>
    <t>Stavební část - altán</t>
  </si>
  <si>
    <t>STA</t>
  </si>
  <si>
    <t>1</t>
  </si>
  <si>
    <t>{29f0bf4f-27c6-413d-81b0-0c6ff1dc2e52}</t>
  </si>
  <si>
    <t>2</t>
  </si>
  <si>
    <t>B</t>
  </si>
  <si>
    <t>Dopravní část</t>
  </si>
  <si>
    <t>{13bf367f-6410-48f6-91ce-8a8d99b33554}</t>
  </si>
  <si>
    <t>VRN</t>
  </si>
  <si>
    <t>{a5bf91ac-04ad-4908-9e48-c0f707bd3716}</t>
  </si>
  <si>
    <t>KRYCÍ LIST SOUPISU PRACÍ</t>
  </si>
  <si>
    <t>Objekt:</t>
  </si>
  <si>
    <t>A - Stavební část - altán</t>
  </si>
  <si>
    <t>REKAPITULACE ČLENĚNÍ SOUPISU PRACÍ</t>
  </si>
  <si>
    <t>Kód dílu - Popis</t>
  </si>
  <si>
    <t>Cena celkem [CZK]</t>
  </si>
  <si>
    <t>-1</t>
  </si>
  <si>
    <t>A - ZAHRADNÍ  ALTÁN</t>
  </si>
  <si>
    <t xml:space="preserve">    HSV - Práce a dodávky HSV</t>
  </si>
  <si>
    <t xml:space="preserve">      1 - Zemní práce</t>
  </si>
  <si>
    <t xml:space="preserve">      2 - Zakládání</t>
  </si>
  <si>
    <t xml:space="preserve">      998 - Přesun hmot</t>
  </si>
  <si>
    <t xml:space="preserve">    PSV - Práce a dodávky PSV</t>
  </si>
  <si>
    <t xml:space="preserve">      762 - Konstrukce tesařské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</si>
  <si>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</si>
  <si>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</si>
  <si>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</si>
  <si>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</si>
  <si>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</si>
  <si>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</si>
  <si>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</si>
  <si>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</si>
  <si>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</si>
  <si>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</si>
  <si>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</si>
  <si>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</si>
  <si>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</si>
  <si>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ZAHRADNÍ  ALTÁN</t>
  </si>
  <si>
    <t>ROZPOCET</t>
  </si>
  <si>
    <t>HSV</t>
  </si>
  <si>
    <t>Práce a dodávky HSV</t>
  </si>
  <si>
    <t>Zemní práce</t>
  </si>
  <si>
    <t>K</t>
  </si>
  <si>
    <t>132201101</t>
  </si>
  <si>
    <t>Hloubení zapažených i nezapažených rýh šířky do 600 mm s urovnáním dna do předepsaného profilu a spádu v hornině tř. 3 do 100 m3</t>
  </si>
  <si>
    <t>m3</t>
  </si>
  <si>
    <t>CS ÚRS 2019 02</t>
  </si>
  <si>
    <t>4</t>
  </si>
  <si>
    <t>3</t>
  </si>
  <si>
    <t>-75144273</t>
  </si>
  <si>
    <t>VV</t>
  </si>
  <si>
    <t>pro základové pasy altánu - betonáž do výkopu +5%</t>
  </si>
  <si>
    <t>0,25*0,8*2,0*3</t>
  </si>
  <si>
    <t>0,25*1,3*2,0*3</t>
  </si>
  <si>
    <t>při špatném podloží pro  hlubší základy</t>
  </si>
  <si>
    <t>1,1</t>
  </si>
  <si>
    <t>4,75*0,05+0,012</t>
  </si>
  <si>
    <t>Součet</t>
  </si>
  <si>
    <t>132201109</t>
  </si>
  <si>
    <t>Hloubení zapažených i nezapažených rýh šířky do 600 mm s urovnáním dna do předepsaného profilu a spádu v hornině tř. 3 Příplatek k cenám za lepivost horniny tř. 3</t>
  </si>
  <si>
    <t>-137871657</t>
  </si>
  <si>
    <t>lepivost 50% - pol.132201101</t>
  </si>
  <si>
    <t>4,5*0,5</t>
  </si>
  <si>
    <t>181951102</t>
  </si>
  <si>
    <t>Úprava pláně vyrovnáním výškových rozdílů v hornině tř. 1 až 4 se zhutněním</t>
  </si>
  <si>
    <t>m2</t>
  </si>
  <si>
    <t>756670511</t>
  </si>
  <si>
    <t>před započetím základové konstrukce altánu</t>
  </si>
  <si>
    <t>(4,0+2,0)/2*1,73*2+0,12</t>
  </si>
  <si>
    <t>10,5*0,2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</si>
  <si>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</si>
  <si>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</si>
  <si>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-162214625</t>
  </si>
  <si>
    <t>přebytečná zemina - pol.132201101</t>
  </si>
  <si>
    <t>4,5</t>
  </si>
  <si>
    <t>5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</si>
  <si>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</si>
  <si>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</si>
  <si>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-2134535383</t>
  </si>
  <si>
    <t>celkem 15 km</t>
  </si>
  <si>
    <t>4,5*(15-10)</t>
  </si>
  <si>
    <t>6</t>
  </si>
  <si>
    <t>171201201</t>
  </si>
  <si>
    <t>Uložení sypaniny na skládky</t>
  </si>
  <si>
    <t>-781557929</t>
  </si>
  <si>
    <t>7</t>
  </si>
  <si>
    <t>17120121R</t>
  </si>
  <si>
    <t>Poplatek za uložení stavebního odpadu na skládce (skládkovné) zeminy a kameniva zatříděného do Katalogu odpadů pod kódem 170 504</t>
  </si>
  <si>
    <t>t</t>
  </si>
  <si>
    <t>1460943151</t>
  </si>
  <si>
    <t>4,5*1,5</t>
  </si>
  <si>
    <t>Zakládání</t>
  </si>
  <si>
    <t>8</t>
  </si>
  <si>
    <t>274313811</t>
  </si>
  <si>
    <t>Základy z betonu prostého pasy betonu kamenem neprokládaného tř. C 25/30</t>
  </si>
  <si>
    <t>-1530726548</t>
  </si>
  <si>
    <t>při špatném podloží pro hlubší založení s větší tloušťkou</t>
  </si>
  <si>
    <t>2,0</t>
  </si>
  <si>
    <t>betonáž do výkopu +10%</t>
  </si>
  <si>
    <t>5,15*0,1+0,035</t>
  </si>
  <si>
    <t>9</t>
  </si>
  <si>
    <t>273313511</t>
  </si>
  <si>
    <t>Základy z betonu prostého desky z betonu kamenem neprokládaného tř. C 12/15</t>
  </si>
  <si>
    <t>44615096</t>
  </si>
  <si>
    <t>podkladní beton základové desky - tl.50 mm</t>
  </si>
  <si>
    <t>0,05*(1,7+3,5)/2*1,48*2</t>
  </si>
  <si>
    <t>0,385*0,1+0,076</t>
  </si>
  <si>
    <t>10</t>
  </si>
  <si>
    <t>273322511</t>
  </si>
  <si>
    <t xml:space="preserve">Základy z betonu železového (bez výztuže) desky z betonu se zvýšenými nároky na prostředí tř. C 25/30 </t>
  </si>
  <si>
    <t>-446284481</t>
  </si>
  <si>
    <t xml:space="preserve">základová deska z betonu tř.C 25/30-XC2 </t>
  </si>
  <si>
    <t>0,25*(2,0+4,0)/2*1,73*2+0,005</t>
  </si>
  <si>
    <t>11</t>
  </si>
  <si>
    <t>271922211</t>
  </si>
  <si>
    <t>Podsyp pod základové konstrukce se zhutněním a urovnáním povrchu z recyklátu betonového</t>
  </si>
  <si>
    <t>-427923136</t>
  </si>
  <si>
    <t>zprůměrovaná tl. 150 mm</t>
  </si>
  <si>
    <t>0,15*(1,7+3,5)/2*1,48*2+0,046</t>
  </si>
  <si>
    <t>při  větších nerovnostech</t>
  </si>
  <si>
    <t>12</t>
  </si>
  <si>
    <t>273351121</t>
  </si>
  <si>
    <t>Bednění základů desek zřízení</t>
  </si>
  <si>
    <t>-1727341659</t>
  </si>
  <si>
    <t>0,25*2,0*6</t>
  </si>
  <si>
    <t>13</t>
  </si>
  <si>
    <t>273351122</t>
  </si>
  <si>
    <t>Bednění základů desek odstranění</t>
  </si>
  <si>
    <t>-1076370805</t>
  </si>
  <si>
    <t>14</t>
  </si>
  <si>
    <t>274351121</t>
  </si>
  <si>
    <t>Bednění základů pasů rovné zřízení</t>
  </si>
  <si>
    <t>1945973406</t>
  </si>
  <si>
    <t>část zákl. pasů nad terénem</t>
  </si>
  <si>
    <t>0,3*(2,0*3+1,7*3)+0,1*(2,0*6+1,7*3)+0,06</t>
  </si>
  <si>
    <t>při větších nerovnostech (s větší tl. podsypu)</t>
  </si>
  <si>
    <t>4,9</t>
  </si>
  <si>
    <t>274351122</t>
  </si>
  <si>
    <t>Bednění základů pasů rovné odstranění</t>
  </si>
  <si>
    <t>1770283661</t>
  </si>
  <si>
    <t>16</t>
  </si>
  <si>
    <t>273362021</t>
  </si>
  <si>
    <t>Výztuž základů desek ze svařovaných sítí z drátů typu KARI</t>
  </si>
  <si>
    <t>-1177045837</t>
  </si>
  <si>
    <t>výztuž základové desky - síť Q188 (3,02kg/m2)</t>
  </si>
  <si>
    <t>(2,0+4,0)/2*1,73*2*3,02*1,25*1,05*0,001</t>
  </si>
  <si>
    <t>998</t>
  </si>
  <si>
    <t>Přesun hmot</t>
  </si>
  <si>
    <t>17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</si>
  <si>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</si>
  <si>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</si>
  <si>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-398536257</t>
  </si>
  <si>
    <t>PSV</t>
  </si>
  <si>
    <t>Práce a dodávky PSV</t>
  </si>
  <si>
    <t>762</t>
  </si>
  <si>
    <t>Konstrukce tesařské</t>
  </si>
  <si>
    <t>18</t>
  </si>
  <si>
    <t>M</t>
  </si>
  <si>
    <t>7620010R</t>
  </si>
  <si>
    <t>dřevěný zahradní altán šestiboký o průměru 3,4m výška 2,7 m, dřevo smrk broušený, povrchová úprava 2x lazurovací impregnační lak, střech bedněná+bitumen.šindel,dř.podlaha 26 mm + stůl s postranními lavicemi š.41 cm - dodávka</t>
  </si>
  <si>
    <t>kus</t>
  </si>
  <si>
    <t>32</t>
  </si>
  <si>
    <t>1416084253</t>
  </si>
  <si>
    <t>popis, požadavky na výkrese č.8</t>
  </si>
  <si>
    <t>19</t>
  </si>
  <si>
    <t>76200100R</t>
  </si>
  <si>
    <t xml:space="preserve">Montáž dřevěného altánu </t>
  </si>
  <si>
    <t>-551984149</t>
  </si>
  <si>
    <t>20</t>
  </si>
  <si>
    <t>76200200R</t>
  </si>
  <si>
    <t>Doprava dřevěného altánu</t>
  </si>
  <si>
    <t>146470159</t>
  </si>
  <si>
    <t>998766101</t>
  </si>
  <si>
    <t>Přesun hmot pro konstrukce truhlářské stanovený z hmotnosti přesunovaného materiálu vodorovná dopravní vzdálenost do 50 m v objektech výšky do 6 m</t>
  </si>
  <si>
    <t>1701329220</t>
  </si>
  <si>
    <t>B - Dopravní část</t>
  </si>
  <si>
    <t>A - Hlavní cesta</t>
  </si>
  <si>
    <t xml:space="preserve">    HSV - HSV</t>
  </si>
  <si>
    <t xml:space="preserve">      3 - Svislé a kompletní konstrukce</t>
  </si>
  <si>
    <t xml:space="preserve">      5.01 - Konstrukce chodníku - dlažba</t>
  </si>
  <si>
    <t xml:space="preserve">      5.02 - Konstrukce chodníku - kamenivo</t>
  </si>
  <si>
    <t xml:space="preserve">      9 - Ostatní konstrukce a práce, bourání</t>
  </si>
  <si>
    <t xml:space="preserve">      766 - Konstrukce truhlářské</t>
  </si>
  <si>
    <t xml:space="preserve">      767 - Konstrukce zámečnické</t>
  </si>
  <si>
    <t xml:space="preserve">      783 - Dokončovací práce - nátěry</t>
  </si>
  <si>
    <t>B - Cesta ke schodišti</t>
  </si>
  <si>
    <t>Hlavní cesta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</si>
  <si>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</si>
  <si>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</si>
  <si>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1410724348</t>
  </si>
  <si>
    <t>dle specifikace v TZ</t>
  </si>
  <si>
    <t>odkopávky pro konstrukci chodníků</t>
  </si>
  <si>
    <t>85,0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</si>
  <si>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</si>
  <si>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</si>
  <si>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-1616465746</t>
  </si>
  <si>
    <t>lepivost 50% pol.122202201</t>
  </si>
  <si>
    <t>85,0*0,5</t>
  </si>
  <si>
    <t>133201101</t>
  </si>
  <si>
    <t>Hloubení zapažených i nezapažených šachet s případným nutným přemístěním výkopku ve výkopišti v hornině tř. 3 do 100 m3</t>
  </si>
  <si>
    <t>-1329368393</t>
  </si>
  <si>
    <t xml:space="preserve">pro patky zábradlí </t>
  </si>
  <si>
    <t>0,2*0,5*0,8*4*1,1</t>
  </si>
  <si>
    <t>0,048</t>
  </si>
  <si>
    <t>133201109</t>
  </si>
  <si>
    <t>Hloubení zapažených i nezapažených šachet s případným nutným přemístěním výkopku ve výkopišti v hornině tř. 3 Příplatek k cenám za lepivost horniny tř. 3</t>
  </si>
  <si>
    <t>1087442813</t>
  </si>
  <si>
    <t>lepivost 50%</t>
  </si>
  <si>
    <t>0,4*0,5</t>
  </si>
  <si>
    <t>174101101</t>
  </si>
  <si>
    <t>Zásyp sypaninou z jakékoliv horniny s uložením výkopku ve vrstvách se zhutněním jam, šachet, rýh nebo kolem objektů v těchto vykopávkách</t>
  </si>
  <si>
    <t>-1743238106</t>
  </si>
  <si>
    <t>zásyp betonových patek a rozprostření výkopku z pol.133201101 kolem patek</t>
  </si>
  <si>
    <t>0,4</t>
  </si>
  <si>
    <t>171101103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</si>
  <si>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</si>
  <si>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CS ÚRS 2019 01</t>
  </si>
  <si>
    <t>1619047826</t>
  </si>
  <si>
    <t>15,0</t>
  </si>
  <si>
    <t>2128557153</t>
  </si>
  <si>
    <t xml:space="preserve">odvoz přebytečné zeminy na placenou skládku </t>
  </si>
  <si>
    <t>výkop - pol.122202201+133201101</t>
  </si>
  <si>
    <t>méně násyp - pol.171101103</t>
  </si>
  <si>
    <t>-15,0</t>
  </si>
  <si>
    <t>50767450</t>
  </si>
  <si>
    <t>celková délka 15 km</t>
  </si>
  <si>
    <t>70,0*(15-10)</t>
  </si>
  <si>
    <t>-1149228133</t>
  </si>
  <si>
    <t xml:space="preserve">pol.162701105 </t>
  </si>
  <si>
    <t>70,0</t>
  </si>
  <si>
    <t>288651134</t>
  </si>
  <si>
    <t>pol.171201201</t>
  </si>
  <si>
    <t>70,0*1,5</t>
  </si>
  <si>
    <t>181301101</t>
  </si>
  <si>
    <t>Rozprostření a urovnání ornice v rovině nebo ve svahu sklonu do 1:5 při souvislé ploše do 500 m2, tl. vrstvy do 100 mm</t>
  </si>
  <si>
    <t>1094094405</t>
  </si>
  <si>
    <t>plocha pro zatravnění</t>
  </si>
  <si>
    <t>130,0</t>
  </si>
  <si>
    <t>10364101</t>
  </si>
  <si>
    <t>zemina pro terénní úpravy -  ornice</t>
  </si>
  <si>
    <t>-1805220622</t>
  </si>
  <si>
    <t>ztratné 1%</t>
  </si>
  <si>
    <t>dodávka, doprava k pol.181301101</t>
  </si>
  <si>
    <t>130,0*0,1*1,5*1,01+0,005</t>
  </si>
  <si>
    <t>181411131</t>
  </si>
  <si>
    <t>Založení trávníku na půdě předem připravené plochy do 1000 m2 výsevem včetně utažení parkového v rovině nebo na svahu do 1:5</t>
  </si>
  <si>
    <t>-1550462802</t>
  </si>
  <si>
    <t>005724100</t>
  </si>
  <si>
    <t>osivo směs travní parková</t>
  </si>
  <si>
    <t>kg</t>
  </si>
  <si>
    <t>1544920912</t>
  </si>
  <si>
    <t>dodávka, doprava k pol.181411131, ztratné 3%</t>
  </si>
  <si>
    <t>množství dle ceníkové přílohy</t>
  </si>
  <si>
    <t>130,0*0,015*1,03+0,491</t>
  </si>
  <si>
    <t>185804215</t>
  </si>
  <si>
    <t>Vypletí v rovině nebo na svahu do 1:5 trávníku po výsevu</t>
  </si>
  <si>
    <t>1317748316</t>
  </si>
  <si>
    <t>185804312</t>
  </si>
  <si>
    <t>Zalití rostlin vodou plochy záhonů jednotlivě přes 20 m2</t>
  </si>
  <si>
    <t>-428756058</t>
  </si>
  <si>
    <t>pol.181411131</t>
  </si>
  <si>
    <t>130,0*10*0,001</t>
  </si>
  <si>
    <t>185851121</t>
  </si>
  <si>
    <t>Dovoz vody pro zálivku rostlin na vzdálenost do 1000 m</t>
  </si>
  <si>
    <t>1464988921</t>
  </si>
  <si>
    <t>181951101</t>
  </si>
  <si>
    <t>Úprava pláně vyrovnáním výškových rozdílů v hornině tř. 1 až 4 bez zhutnění</t>
  </si>
  <si>
    <t>2122805983</t>
  </si>
  <si>
    <t>plochy, které se osejí trávou</t>
  </si>
  <si>
    <t>-449541995</t>
  </si>
  <si>
    <t>pláň pod zpevněnýma plochama</t>
  </si>
  <si>
    <t>80,0+55,0</t>
  </si>
  <si>
    <t>184818233</t>
  </si>
  <si>
    <t>Ochrana kmene bedněním před poškozením stavebním provozem zřízení včetně odstranění výšky bednění do 2 m průměru kmene přes 500 do 700 mm</t>
  </si>
  <si>
    <t>2132268780</t>
  </si>
  <si>
    <t>275313711</t>
  </si>
  <si>
    <t>Základy z betonu prostého patky a bloky z betonu kamenem neprokládaného tř. C 20/25</t>
  </si>
  <si>
    <t>601717959</t>
  </si>
  <si>
    <t>patky pro zábradlí</t>
  </si>
  <si>
    <t>0,2*0,5*0,6*4*1,2</t>
  </si>
  <si>
    <t>0,012</t>
  </si>
  <si>
    <t>Svislé a kompletní konstrukce</t>
  </si>
  <si>
    <t>22</t>
  </si>
  <si>
    <t>339921132</t>
  </si>
  <si>
    <t>Osazování palisád betonových v řadě se zabetonováním výšky palisády přes 500 do 1000 mm</t>
  </si>
  <si>
    <t>m</t>
  </si>
  <si>
    <t>256065432</t>
  </si>
  <si>
    <t>výška palisády 600 mm</t>
  </si>
  <si>
    <t>9,0</t>
  </si>
  <si>
    <t>Mezisoučet A</t>
  </si>
  <si>
    <t>výška palisády 800 mm</t>
  </si>
  <si>
    <t>Mezisoučet B</t>
  </si>
  <si>
    <t>výška palisády 1000 mm</t>
  </si>
  <si>
    <t>Mezisoučet C</t>
  </si>
  <si>
    <t>23</t>
  </si>
  <si>
    <t>339921133</t>
  </si>
  <si>
    <t>Osazování palisád betonových v řadě se zabetonováním výšky palisády přes 1000 do 1500 mm</t>
  </si>
  <si>
    <t>-810232252</t>
  </si>
  <si>
    <t>výška palisády 1200 mm</t>
  </si>
  <si>
    <t>7,0</t>
  </si>
  <si>
    <t>24</t>
  </si>
  <si>
    <t>59228412</t>
  </si>
  <si>
    <t>palisáda betonová tyčová půlkulatá přírodní 175x200x600mm</t>
  </si>
  <si>
    <t>-96807730</t>
  </si>
  <si>
    <t xml:space="preserve">dodávka, doprava k pol.339921132 </t>
  </si>
  <si>
    <t>dle specifikace v TZ, ztratné 1%</t>
  </si>
  <si>
    <t>50*1,01</t>
  </si>
  <si>
    <t>25</t>
  </si>
  <si>
    <t>59228413</t>
  </si>
  <si>
    <t>palisáda betonová tyčová půlkulatá přírodní 175x200x800mm</t>
  </si>
  <si>
    <t>1952526184</t>
  </si>
  <si>
    <t>11*1,01</t>
  </si>
  <si>
    <t>26</t>
  </si>
  <si>
    <t>59228414</t>
  </si>
  <si>
    <t>palisáda betonová tyčová půlkulatá přírodní 175x200x1000mm</t>
  </si>
  <si>
    <t>-1027827645</t>
  </si>
  <si>
    <t>10*1,01</t>
  </si>
  <si>
    <t>27</t>
  </si>
  <si>
    <t>59228415</t>
  </si>
  <si>
    <t>palisáda betonová tyčová půlkulatá přírodní 175x200x1200mm</t>
  </si>
  <si>
    <t>1042704759</t>
  </si>
  <si>
    <t>dodávka, doprava k pol.339921133</t>
  </si>
  <si>
    <t>40*1,01</t>
  </si>
  <si>
    <t>5.01</t>
  </si>
  <si>
    <t>Konstrukce chodníku - dlažba</t>
  </si>
  <si>
    <t>28</t>
  </si>
  <si>
    <t>596811121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</si>
  <si>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přes 50 do 100 m2</t>
  </si>
  <si>
    <t>2039155403</t>
  </si>
  <si>
    <t>chodník  - dle TZ</t>
  </si>
  <si>
    <t>80,0</t>
  </si>
  <si>
    <t>29</t>
  </si>
  <si>
    <t>59245000R</t>
  </si>
  <si>
    <t>dlažba skladebná betonová tl.6 cm</t>
  </si>
  <si>
    <t>380241200</t>
  </si>
  <si>
    <t>dodávka, doprava k pol.596811121</t>
  </si>
  <si>
    <t>ztrané 3%</t>
  </si>
  <si>
    <t>80,0*1,03+0,6</t>
  </si>
  <si>
    <t>30</t>
  </si>
  <si>
    <t>564251111</t>
  </si>
  <si>
    <t>Podklad nebo podsyp ze štěrkopísku ŠP s rozprostřením, vlhčením a zhutněním, po zhutnění tl. 150 mm</t>
  </si>
  <si>
    <t>1144136448</t>
  </si>
  <si>
    <t>5.02</t>
  </si>
  <si>
    <t>Konstrukce chodníku - kamenivo</t>
  </si>
  <si>
    <t>31</t>
  </si>
  <si>
    <t>564932111</t>
  </si>
  <si>
    <t>Podklad z mechanicky zpevněného kameniva MZK (minerální beton) s rozprostřením a s hutněním, po zhutnění tl. 100 mm</t>
  </si>
  <si>
    <t>-1519634259</t>
  </si>
  <si>
    <t>alternativně lze nahradit vrstvou hutněného ŠP tl.100 mm (dle PD)</t>
  </si>
  <si>
    <t>55,0</t>
  </si>
  <si>
    <t>1001877658</t>
  </si>
  <si>
    <t>Ostatní konstrukce a práce, bourání</t>
  </si>
  <si>
    <t>33</t>
  </si>
  <si>
    <t>916331112</t>
  </si>
  <si>
    <t>Osazení zahradního obrubníku betonového s ložem tl. od 50 do 100 mm z betonu prostého tř. C 12/15 s boční opěrou z betonu prostého tř. C 12/15</t>
  </si>
  <si>
    <t>-1441776715</t>
  </si>
  <si>
    <t>obrubník betonový 500/250/80 mm</t>
  </si>
  <si>
    <t>135,0</t>
  </si>
  <si>
    <t>obrubník betonový parkový (80/250 mm(R=0,5m) - 2ks</t>
  </si>
  <si>
    <t>1,0*2</t>
  </si>
  <si>
    <t>34</t>
  </si>
  <si>
    <t>59217036</t>
  </si>
  <si>
    <t>obrubník betonový parkový přírodní 500x80x250mm</t>
  </si>
  <si>
    <t>-1930355563</t>
  </si>
  <si>
    <t>dodávka, doprava k pol.916331112mezisoučet A</t>
  </si>
  <si>
    <t>ztrané 1%</t>
  </si>
  <si>
    <t>135,0*1,01+0,65</t>
  </si>
  <si>
    <t>35</t>
  </si>
  <si>
    <t>5921700R</t>
  </si>
  <si>
    <t>obrubník betonový parkový  obloukový 80/250mm  R=0,5 m</t>
  </si>
  <si>
    <t>334800835</t>
  </si>
  <si>
    <t>dodávka, doprava k pol.916331112mezisoučet B</t>
  </si>
  <si>
    <t>ztratné 1% (22 ks)</t>
  </si>
  <si>
    <t>2*1,01</t>
  </si>
  <si>
    <t>36</t>
  </si>
  <si>
    <t>936124113</t>
  </si>
  <si>
    <t>Montáž lavičky parkové stabilní přichycené kotevními šrouby</t>
  </si>
  <si>
    <t>-1060208199</t>
  </si>
  <si>
    <t>37</t>
  </si>
  <si>
    <t>9300010R</t>
  </si>
  <si>
    <t>parková lavička dl.1500 mm, materiál dřevo, kov</t>
  </si>
  <si>
    <t>-1121847625</t>
  </si>
  <si>
    <t>dodávka, doprava případné smontování laičky - k pol.936124113</t>
  </si>
  <si>
    <t>3,0</t>
  </si>
  <si>
    <t>38</t>
  </si>
  <si>
    <t>998223011</t>
  </si>
  <si>
    <t>Přesun hmot pro pozemní komunikace s krytem dlážděným dopravní vzdálenost do 200 m jakékoliv délky objektu</t>
  </si>
  <si>
    <t>-335399608</t>
  </si>
  <si>
    <t>766</t>
  </si>
  <si>
    <t>Konstrukce truhlářské</t>
  </si>
  <si>
    <t>39</t>
  </si>
  <si>
    <t>76222210R</t>
  </si>
  <si>
    <t>Montáž zábradlí osové vzdálenosti sloupků do 2000 mm rovného</t>
  </si>
  <si>
    <t>-480953627</t>
  </si>
  <si>
    <t xml:space="preserve">dřevěné zábradlí </t>
  </si>
  <si>
    <t>2,0*2+1,0</t>
  </si>
  <si>
    <t>40</t>
  </si>
  <si>
    <t>762295001</t>
  </si>
  <si>
    <t>Spojovací prostředky schodišť a zábradlí hřebíky, svory, fixační prkna, vruty</t>
  </si>
  <si>
    <t>1049520118</t>
  </si>
  <si>
    <t>41</t>
  </si>
  <si>
    <t>7620020R</t>
  </si>
  <si>
    <t>zábradlí venkovní z kulatiny prům.100 mm s výplní dřevěným laťováním vel. 1,0x1,95 m, povrchová ochranná impregace + lazurovací nátěr</t>
  </si>
  <si>
    <t>-1121026355</t>
  </si>
  <si>
    <t>pohledová plocha zábradlí - výkresč.11</t>
  </si>
  <si>
    <t>42</t>
  </si>
  <si>
    <t>7620030R</t>
  </si>
  <si>
    <t>zábradlí venkovní z kulatiny prům.100 mm s výplní dřevěným laťováním vel. 1,0 x 0,95 m, povrchová ochranná impregace + lazurovací nátěr</t>
  </si>
  <si>
    <t>1920531303</t>
  </si>
  <si>
    <t>43</t>
  </si>
  <si>
    <t>998762101</t>
  </si>
  <si>
    <t>Přesun hmot pro konstrukce tesařské stanovený z hmotnosti přesunovaného materiálu vodorovná dopravní vzdálenost do 50 m v objektech výšky do 6 m</t>
  </si>
  <si>
    <t>532404414</t>
  </si>
  <si>
    <t>767</t>
  </si>
  <si>
    <t>Konstrukce zámečnické</t>
  </si>
  <si>
    <t>44</t>
  </si>
  <si>
    <t>767995113</t>
  </si>
  <si>
    <t>Montáž ostatních atypických zámečnických konstrukcí hmotnosti přes 10 do 20 kg</t>
  </si>
  <si>
    <t>1332927902</t>
  </si>
  <si>
    <t>montáž ocelových prvků zábradlí včetně zabetonování do základů</t>
  </si>
  <si>
    <t>dle výkresu č.11</t>
  </si>
  <si>
    <t>35,0</t>
  </si>
  <si>
    <t>45</t>
  </si>
  <si>
    <t>76700010R</t>
  </si>
  <si>
    <t>dodávka, doprava materiálu k pol.767995113</t>
  </si>
  <si>
    <t>60423208</t>
  </si>
  <si>
    <t>46</t>
  </si>
  <si>
    <t>998767101</t>
  </si>
  <si>
    <t>Přesun hmot pro zámečnické konstrukce stanovený z hmotnosti přesunovaného materiálu vodorovná dopravní vzdálenost do 50 m v objektech výšky do 6 m</t>
  </si>
  <si>
    <t>1490625354</t>
  </si>
  <si>
    <t>783</t>
  </si>
  <si>
    <t>Dokončovací práce - nátěry</t>
  </si>
  <si>
    <t>47</t>
  </si>
  <si>
    <t>78300010R</t>
  </si>
  <si>
    <t>Nátěrový systém ocelových konstrukcí do venkovního prostředí tř.C3, životnost 15 let</t>
  </si>
  <si>
    <t>-2104964486</t>
  </si>
  <si>
    <t>ocelové prvka - pol.76700010R</t>
  </si>
  <si>
    <t>35,0*0,035</t>
  </si>
  <si>
    <t>Cesta ke schodišti</t>
  </si>
  <si>
    <t>48</t>
  </si>
  <si>
    <t>-224881951</t>
  </si>
  <si>
    <t>10,0</t>
  </si>
  <si>
    <t>49</t>
  </si>
  <si>
    <t>1649506851</t>
  </si>
  <si>
    <t>10,0*0,5</t>
  </si>
  <si>
    <t>50</t>
  </si>
  <si>
    <t>-972640323</t>
  </si>
  <si>
    <t>5,0</t>
  </si>
  <si>
    <t>51</t>
  </si>
  <si>
    <t>-492389287</t>
  </si>
  <si>
    <t>výkop - pol.122202201</t>
  </si>
  <si>
    <t>-5,0</t>
  </si>
  <si>
    <t>52</t>
  </si>
  <si>
    <t>-1072067402</t>
  </si>
  <si>
    <t>5,0*(15-10)</t>
  </si>
  <si>
    <t>53</t>
  </si>
  <si>
    <t>-966743031</t>
  </si>
  <si>
    <t>54</t>
  </si>
  <si>
    <t>888765154</t>
  </si>
  <si>
    <t>5,0*1,5</t>
  </si>
  <si>
    <t>55</t>
  </si>
  <si>
    <t>44415546</t>
  </si>
  <si>
    <t>30,0</t>
  </si>
  <si>
    <t>56</t>
  </si>
  <si>
    <t>1480151367</t>
  </si>
  <si>
    <t>30,0*0,1*1,5*1,01+0,055</t>
  </si>
  <si>
    <t>57</t>
  </si>
  <si>
    <t>-2109899384</t>
  </si>
  <si>
    <t>58</t>
  </si>
  <si>
    <t>-1249426509</t>
  </si>
  <si>
    <t>30,0*0,015*1,03+0,036</t>
  </si>
  <si>
    <t>59</t>
  </si>
  <si>
    <t>-1146271013</t>
  </si>
  <si>
    <t>60</t>
  </si>
  <si>
    <t>967847400</t>
  </si>
  <si>
    <t>30,0*10*0,001</t>
  </si>
  <si>
    <t>61</t>
  </si>
  <si>
    <t>519810838</t>
  </si>
  <si>
    <t>62</t>
  </si>
  <si>
    <t>-1431332526</t>
  </si>
  <si>
    <t>63</t>
  </si>
  <si>
    <t>311349727</t>
  </si>
  <si>
    <t>64</t>
  </si>
  <si>
    <t>254380887</t>
  </si>
  <si>
    <t>65</t>
  </si>
  <si>
    <t>2062746864</t>
  </si>
  <si>
    <t>15,0*1,03+0,55</t>
  </si>
  <si>
    <t>66</t>
  </si>
  <si>
    <t>1814824730</t>
  </si>
  <si>
    <t>67</t>
  </si>
  <si>
    <t>-1221105335</t>
  </si>
  <si>
    <t>20,0</t>
  </si>
  <si>
    <t>68</t>
  </si>
  <si>
    <t>289279310</t>
  </si>
  <si>
    <t>20,0*1,01+0,8</t>
  </si>
  <si>
    <t>69</t>
  </si>
  <si>
    <t>1433084244</t>
  </si>
  <si>
    <t>D - VRN</t>
  </si>
  <si>
    <t>VRN - Vedlejší rozpočtové náklady</t>
  </si>
  <si>
    <t>Vedlejší rozpočtové náklady</t>
  </si>
  <si>
    <t>012103000a</t>
  </si>
  <si>
    <t>Vytyčení základních směrových a výškových bodů stavby</t>
  </si>
  <si>
    <t>kpl</t>
  </si>
  <si>
    <t>1024</t>
  </si>
  <si>
    <t>1641750462</t>
  </si>
  <si>
    <t>012103000b</t>
  </si>
  <si>
    <t>Výškové a polohové vytýčení všech inženýrských sítí na staveništi a jejich ověření u správců</t>
  </si>
  <si>
    <t>-1986728057</t>
  </si>
  <si>
    <t>012303000</t>
  </si>
  <si>
    <t>Geodetické práce po výstavbě</t>
  </si>
  <si>
    <t>1094280023</t>
  </si>
  <si>
    <t xml:space="preserve">geodetické zaměření realizované stavby včetně zpracování podkladů </t>
  </si>
  <si>
    <t>pro vklad novostavby do katastru nemovitostí</t>
  </si>
  <si>
    <t>1,0</t>
  </si>
  <si>
    <t>013254000</t>
  </si>
  <si>
    <t>Dokumentace skutečného provedení stavby</t>
  </si>
  <si>
    <t>1945135427</t>
  </si>
  <si>
    <t>030001000</t>
  </si>
  <si>
    <t>Zařízení staveniště</t>
  </si>
  <si>
    <t>1610759333</t>
  </si>
  <si>
    <t>033002000</t>
  </si>
  <si>
    <t>Připojení staveniště na inženýrské sítě</t>
  </si>
  <si>
    <t>2047566052</t>
  </si>
  <si>
    <t>včetně spotřeby všech energií</t>
  </si>
  <si>
    <t>031002000a</t>
  </si>
  <si>
    <t xml:space="preserve">Související práce pro zařízení staveniště - Opatření k zajištění bezpečnosti účastníků realizace akce a veřejnosti(např. zajištění výkopů proti pádu, lávky, bezpečnostní tabulky, noční osvícení výkopů apod.) </t>
  </si>
  <si>
    <t>55315765</t>
  </si>
  <si>
    <t>032002000a</t>
  </si>
  <si>
    <t>Vybavení staveniště dle příslušných ČSN se zaměřením na požární ochranu objektu a bezpečnost práce (hasící přístroje, výstražné tabulky,lékárničky)vč.čištění tohoto značení po dobu realizace</t>
  </si>
  <si>
    <t>-511067366</t>
  </si>
  <si>
    <t>043134000</t>
  </si>
  <si>
    <t>Zkoušky zatěžovací</t>
  </si>
  <si>
    <t>-8967928</t>
  </si>
  <si>
    <t>zkoušky hutnění - pláně, jednotlivých konstrukčních vrstev zpevněných ploch</t>
  </si>
  <si>
    <t>045002000</t>
  </si>
  <si>
    <t>Kompletační a koordinační činnost</t>
  </si>
  <si>
    <t>1972997736</t>
  </si>
  <si>
    <t>091003000a</t>
  </si>
  <si>
    <t xml:space="preserve">Ostatní náklady bez rozlišení - čištění veřejných komunikací a úklid staveniště a uvedení okolí do původního stavu po dokončení stavby, pojištění stavby apod. </t>
  </si>
  <si>
    <t>-1652613408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</si>
</sst>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1">
      <selection activeCell="AN20" sqref="AN2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3" t="s">
        <v>14</v>
      </c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3"/>
      <c r="AQ5" s="23"/>
      <c r="AR5" s="21"/>
      <c r="BE5" s="262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85" t="s">
        <v>17</v>
      </c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3"/>
      <c r="AQ6" s="23"/>
      <c r="AR6" s="21"/>
      <c r="BE6" s="263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263"/>
      <c r="BS7" s="18" t="s">
        <v>6</v>
      </c>
    </row>
    <row r="8" spans="2:71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263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63"/>
      <c r="BS9" s="18" t="s">
        <v>6</v>
      </c>
    </row>
    <row r="10" spans="2:71" s="1" customFormat="1" ht="12" customHeight="1">
      <c r="B10" s="22"/>
      <c r="C10" s="23"/>
      <c r="D10" s="30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27</v>
      </c>
      <c r="AL10" s="23"/>
      <c r="AM10" s="23"/>
      <c r="AN10" s="28" t="s">
        <v>28</v>
      </c>
      <c r="AO10" s="23"/>
      <c r="AP10" s="23"/>
      <c r="AQ10" s="23"/>
      <c r="AR10" s="21"/>
      <c r="BE10" s="263"/>
      <c r="BS10" s="18" t="s">
        <v>6</v>
      </c>
    </row>
    <row r="11" spans="2:71" s="1" customFormat="1" ht="18.4" customHeight="1">
      <c r="B11" s="22"/>
      <c r="C11" s="23"/>
      <c r="D11" s="23"/>
      <c r="E11" s="28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30</v>
      </c>
      <c r="AL11" s="23"/>
      <c r="AM11" s="23"/>
      <c r="AN11" s="28" t="s">
        <v>28</v>
      </c>
      <c r="AO11" s="23"/>
      <c r="AP11" s="23"/>
      <c r="AQ11" s="23"/>
      <c r="AR11" s="21"/>
      <c r="BE11" s="263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63"/>
      <c r="BS12" s="18" t="s">
        <v>6</v>
      </c>
    </row>
    <row r="13" spans="2:71" s="1" customFormat="1" ht="12" customHeight="1">
      <c r="B13" s="22"/>
      <c r="C13" s="23"/>
      <c r="D13" s="30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27</v>
      </c>
      <c r="AL13" s="23"/>
      <c r="AM13" s="23"/>
      <c r="AN13" s="32" t="s">
        <v>32</v>
      </c>
      <c r="AO13" s="23"/>
      <c r="AP13" s="23"/>
      <c r="AQ13" s="23"/>
      <c r="AR13" s="21"/>
      <c r="BE13" s="263"/>
      <c r="BS13" s="18" t="s">
        <v>6</v>
      </c>
    </row>
    <row r="14" spans="2:71" ht="12.75">
      <c r="B14" s="22"/>
      <c r="C14" s="23"/>
      <c r="D14" s="23"/>
      <c r="E14" s="286" t="s">
        <v>32</v>
      </c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30" t="s">
        <v>30</v>
      </c>
      <c r="AL14" s="23"/>
      <c r="AM14" s="23"/>
      <c r="AN14" s="32" t="s">
        <v>32</v>
      </c>
      <c r="AO14" s="23"/>
      <c r="AP14" s="23"/>
      <c r="AQ14" s="23"/>
      <c r="AR14" s="21"/>
      <c r="BE14" s="263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63"/>
      <c r="BS15" s="18" t="s">
        <v>4</v>
      </c>
    </row>
    <row r="16" spans="2:71" s="1" customFormat="1" ht="12" customHeight="1">
      <c r="B16" s="22"/>
      <c r="C16" s="23"/>
      <c r="D16" s="30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27</v>
      </c>
      <c r="AL16" s="23"/>
      <c r="AM16" s="23"/>
      <c r="AN16" s="28" t="s">
        <v>28</v>
      </c>
      <c r="AO16" s="23"/>
      <c r="AP16" s="23"/>
      <c r="AQ16" s="23"/>
      <c r="AR16" s="21"/>
      <c r="BE16" s="263"/>
      <c r="BS16" s="18" t="s">
        <v>4</v>
      </c>
    </row>
    <row r="17" spans="2:71" s="1" customFormat="1" ht="18.4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30</v>
      </c>
      <c r="AL17" s="23"/>
      <c r="AM17" s="23"/>
      <c r="AN17" s="28" t="s">
        <v>28</v>
      </c>
      <c r="AO17" s="23"/>
      <c r="AP17" s="23"/>
      <c r="AQ17" s="23"/>
      <c r="AR17" s="21"/>
      <c r="BE17" s="263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63"/>
      <c r="BS18" s="18" t="s">
        <v>6</v>
      </c>
    </row>
    <row r="19" spans="2:71" s="1" customFormat="1" ht="12" customHeight="1">
      <c r="B19" s="22"/>
      <c r="C19" s="23"/>
      <c r="D19" s="30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27</v>
      </c>
      <c r="AL19" s="23"/>
      <c r="AM19" s="23"/>
      <c r="AN19" s="28" t="s">
        <v>28</v>
      </c>
      <c r="AO19" s="23"/>
      <c r="AP19" s="23"/>
      <c r="AQ19" s="23"/>
      <c r="AR19" s="21"/>
      <c r="BE19" s="263"/>
      <c r="BS19" s="18" t="s">
        <v>6</v>
      </c>
    </row>
    <row r="20" spans="2:71" s="1" customFormat="1" ht="18.4" customHeight="1">
      <c r="B20" s="22"/>
      <c r="C20" s="23"/>
      <c r="D20" s="23"/>
      <c r="E20" s="28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30</v>
      </c>
      <c r="AL20" s="23"/>
      <c r="AM20" s="23"/>
      <c r="AN20" s="28" t="s">
        <v>28</v>
      </c>
      <c r="AO20" s="23"/>
      <c r="AP20" s="23"/>
      <c r="AQ20" s="23"/>
      <c r="AR20" s="21"/>
      <c r="BE20" s="263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63"/>
    </row>
    <row r="22" spans="2:57" s="1" customFormat="1" ht="12" customHeight="1">
      <c r="B22" s="22"/>
      <c r="C22" s="23"/>
      <c r="D22" s="30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63"/>
    </row>
    <row r="23" spans="2:57" s="1" customFormat="1" ht="51" customHeight="1">
      <c r="B23" s="22"/>
      <c r="C23" s="23"/>
      <c r="D23" s="23"/>
      <c r="E23" s="288" t="s">
        <v>39</v>
      </c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3"/>
      <c r="AP23" s="23"/>
      <c r="AQ23" s="23"/>
      <c r="AR23" s="21"/>
      <c r="BE23" s="263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63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63"/>
    </row>
    <row r="26" spans="1:57" s="2" customFormat="1" ht="25.9" customHeight="1">
      <c r="A26" s="35"/>
      <c r="B26" s="36"/>
      <c r="C26" s="37"/>
      <c r="D26" s="38" t="s">
        <v>40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65">
        <f>ROUND(AG54,2)</f>
        <v>0</v>
      </c>
      <c r="AL26" s="266"/>
      <c r="AM26" s="266"/>
      <c r="AN26" s="266"/>
      <c r="AO26" s="266"/>
      <c r="AP26" s="37"/>
      <c r="AQ26" s="37"/>
      <c r="AR26" s="40"/>
      <c r="BE26" s="263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63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89" t="s">
        <v>41</v>
      </c>
      <c r="M28" s="289"/>
      <c r="N28" s="289"/>
      <c r="O28" s="289"/>
      <c r="P28" s="289"/>
      <c r="Q28" s="37"/>
      <c r="R28" s="37"/>
      <c r="S28" s="37"/>
      <c r="T28" s="37"/>
      <c r="U28" s="37"/>
      <c r="V28" s="37"/>
      <c r="W28" s="289" t="s">
        <v>42</v>
      </c>
      <c r="X28" s="289"/>
      <c r="Y28" s="289"/>
      <c r="Z28" s="289"/>
      <c r="AA28" s="289"/>
      <c r="AB28" s="289"/>
      <c r="AC28" s="289"/>
      <c r="AD28" s="289"/>
      <c r="AE28" s="289"/>
      <c r="AF28" s="37"/>
      <c r="AG28" s="37"/>
      <c r="AH28" s="37"/>
      <c r="AI28" s="37"/>
      <c r="AJ28" s="37"/>
      <c r="AK28" s="289" t="s">
        <v>43</v>
      </c>
      <c r="AL28" s="289"/>
      <c r="AM28" s="289"/>
      <c r="AN28" s="289"/>
      <c r="AO28" s="289"/>
      <c r="AP28" s="37"/>
      <c r="AQ28" s="37"/>
      <c r="AR28" s="40"/>
      <c r="BE28" s="263"/>
    </row>
    <row r="29" spans="2:57" s="3" customFormat="1" ht="14.45" customHeight="1">
      <c r="B29" s="41"/>
      <c r="C29" s="42"/>
      <c r="D29" s="30" t="s">
        <v>44</v>
      </c>
      <c r="E29" s="42"/>
      <c r="F29" s="30" t="s">
        <v>45</v>
      </c>
      <c r="G29" s="42"/>
      <c r="H29" s="42"/>
      <c r="I29" s="42"/>
      <c r="J29" s="42"/>
      <c r="K29" s="42"/>
      <c r="L29" s="290">
        <v>0.21</v>
      </c>
      <c r="M29" s="261"/>
      <c r="N29" s="261"/>
      <c r="O29" s="261"/>
      <c r="P29" s="261"/>
      <c r="Q29" s="42"/>
      <c r="R29" s="42"/>
      <c r="S29" s="42"/>
      <c r="T29" s="42"/>
      <c r="U29" s="42"/>
      <c r="V29" s="42"/>
      <c r="W29" s="260">
        <f>ROUND(AZ54,2)</f>
        <v>0</v>
      </c>
      <c r="X29" s="261"/>
      <c r="Y29" s="261"/>
      <c r="Z29" s="261"/>
      <c r="AA29" s="261"/>
      <c r="AB29" s="261"/>
      <c r="AC29" s="261"/>
      <c r="AD29" s="261"/>
      <c r="AE29" s="261"/>
      <c r="AF29" s="42"/>
      <c r="AG29" s="42"/>
      <c r="AH29" s="42"/>
      <c r="AI29" s="42"/>
      <c r="AJ29" s="42"/>
      <c r="AK29" s="260">
        <f>ROUND(AV54,2)</f>
        <v>0</v>
      </c>
      <c r="AL29" s="261"/>
      <c r="AM29" s="261"/>
      <c r="AN29" s="261"/>
      <c r="AO29" s="261"/>
      <c r="AP29" s="42"/>
      <c r="AQ29" s="42"/>
      <c r="AR29" s="43"/>
      <c r="BE29" s="264"/>
    </row>
    <row r="30" spans="2:57" s="3" customFormat="1" ht="14.45" customHeight="1">
      <c r="B30" s="41"/>
      <c r="C30" s="42"/>
      <c r="D30" s="42"/>
      <c r="E30" s="42"/>
      <c r="F30" s="30" t="s">
        <v>46</v>
      </c>
      <c r="G30" s="42"/>
      <c r="H30" s="42"/>
      <c r="I30" s="42"/>
      <c r="J30" s="42"/>
      <c r="K30" s="42"/>
      <c r="L30" s="290">
        <v>0.15</v>
      </c>
      <c r="M30" s="261"/>
      <c r="N30" s="261"/>
      <c r="O30" s="261"/>
      <c r="P30" s="261"/>
      <c r="Q30" s="42"/>
      <c r="R30" s="42"/>
      <c r="S30" s="42"/>
      <c r="T30" s="42"/>
      <c r="U30" s="42"/>
      <c r="V30" s="42"/>
      <c r="W30" s="260">
        <f>ROUND(BA54,2)</f>
        <v>0</v>
      </c>
      <c r="X30" s="261"/>
      <c r="Y30" s="261"/>
      <c r="Z30" s="261"/>
      <c r="AA30" s="261"/>
      <c r="AB30" s="261"/>
      <c r="AC30" s="261"/>
      <c r="AD30" s="261"/>
      <c r="AE30" s="261"/>
      <c r="AF30" s="42"/>
      <c r="AG30" s="42"/>
      <c r="AH30" s="42"/>
      <c r="AI30" s="42"/>
      <c r="AJ30" s="42"/>
      <c r="AK30" s="260">
        <f>ROUND(AW54,2)</f>
        <v>0</v>
      </c>
      <c r="AL30" s="261"/>
      <c r="AM30" s="261"/>
      <c r="AN30" s="261"/>
      <c r="AO30" s="261"/>
      <c r="AP30" s="42"/>
      <c r="AQ30" s="42"/>
      <c r="AR30" s="43"/>
      <c r="BE30" s="264"/>
    </row>
    <row r="31" spans="2:57" s="3" customFormat="1" ht="14.45" customHeight="1" hidden="1">
      <c r="B31" s="41"/>
      <c r="C31" s="42"/>
      <c r="D31" s="42"/>
      <c r="E31" s="42"/>
      <c r="F31" s="30" t="s">
        <v>47</v>
      </c>
      <c r="G31" s="42"/>
      <c r="H31" s="42"/>
      <c r="I31" s="42"/>
      <c r="J31" s="42"/>
      <c r="K31" s="42"/>
      <c r="L31" s="290">
        <v>0.21</v>
      </c>
      <c r="M31" s="261"/>
      <c r="N31" s="261"/>
      <c r="O31" s="261"/>
      <c r="P31" s="261"/>
      <c r="Q31" s="42"/>
      <c r="R31" s="42"/>
      <c r="S31" s="42"/>
      <c r="T31" s="42"/>
      <c r="U31" s="42"/>
      <c r="V31" s="42"/>
      <c r="W31" s="260">
        <f>ROUND(BB54,2)</f>
        <v>0</v>
      </c>
      <c r="X31" s="261"/>
      <c r="Y31" s="261"/>
      <c r="Z31" s="261"/>
      <c r="AA31" s="261"/>
      <c r="AB31" s="261"/>
      <c r="AC31" s="261"/>
      <c r="AD31" s="261"/>
      <c r="AE31" s="261"/>
      <c r="AF31" s="42"/>
      <c r="AG31" s="42"/>
      <c r="AH31" s="42"/>
      <c r="AI31" s="42"/>
      <c r="AJ31" s="42"/>
      <c r="AK31" s="260">
        <v>0</v>
      </c>
      <c r="AL31" s="261"/>
      <c r="AM31" s="261"/>
      <c r="AN31" s="261"/>
      <c r="AO31" s="261"/>
      <c r="AP31" s="42"/>
      <c r="AQ31" s="42"/>
      <c r="AR31" s="43"/>
      <c r="BE31" s="264"/>
    </row>
    <row r="32" spans="2:57" s="3" customFormat="1" ht="14.45" customHeight="1" hidden="1">
      <c r="B32" s="41"/>
      <c r="C32" s="42"/>
      <c r="D32" s="42"/>
      <c r="E32" s="42"/>
      <c r="F32" s="30" t="s">
        <v>48</v>
      </c>
      <c r="G32" s="42"/>
      <c r="H32" s="42"/>
      <c r="I32" s="42"/>
      <c r="J32" s="42"/>
      <c r="K32" s="42"/>
      <c r="L32" s="290">
        <v>0.15</v>
      </c>
      <c r="M32" s="261"/>
      <c r="N32" s="261"/>
      <c r="O32" s="261"/>
      <c r="P32" s="261"/>
      <c r="Q32" s="42"/>
      <c r="R32" s="42"/>
      <c r="S32" s="42"/>
      <c r="T32" s="42"/>
      <c r="U32" s="42"/>
      <c r="V32" s="42"/>
      <c r="W32" s="260">
        <f>ROUND(BC54,2)</f>
        <v>0</v>
      </c>
      <c r="X32" s="261"/>
      <c r="Y32" s="261"/>
      <c r="Z32" s="261"/>
      <c r="AA32" s="261"/>
      <c r="AB32" s="261"/>
      <c r="AC32" s="261"/>
      <c r="AD32" s="261"/>
      <c r="AE32" s="261"/>
      <c r="AF32" s="42"/>
      <c r="AG32" s="42"/>
      <c r="AH32" s="42"/>
      <c r="AI32" s="42"/>
      <c r="AJ32" s="42"/>
      <c r="AK32" s="260">
        <v>0</v>
      </c>
      <c r="AL32" s="261"/>
      <c r="AM32" s="261"/>
      <c r="AN32" s="261"/>
      <c r="AO32" s="261"/>
      <c r="AP32" s="42"/>
      <c r="AQ32" s="42"/>
      <c r="AR32" s="43"/>
      <c r="BE32" s="264"/>
    </row>
    <row r="33" spans="2:44" s="3" customFormat="1" ht="14.45" customHeight="1" hidden="1">
      <c r="B33" s="41"/>
      <c r="C33" s="42"/>
      <c r="D33" s="42"/>
      <c r="E33" s="42"/>
      <c r="F33" s="30" t="s">
        <v>49</v>
      </c>
      <c r="G33" s="42"/>
      <c r="H33" s="42"/>
      <c r="I33" s="42"/>
      <c r="J33" s="42"/>
      <c r="K33" s="42"/>
      <c r="L33" s="290">
        <v>0</v>
      </c>
      <c r="M33" s="261"/>
      <c r="N33" s="261"/>
      <c r="O33" s="261"/>
      <c r="P33" s="261"/>
      <c r="Q33" s="42"/>
      <c r="R33" s="42"/>
      <c r="S33" s="42"/>
      <c r="T33" s="42"/>
      <c r="U33" s="42"/>
      <c r="V33" s="42"/>
      <c r="W33" s="260">
        <f>ROUND(BD54,2)</f>
        <v>0</v>
      </c>
      <c r="X33" s="261"/>
      <c r="Y33" s="261"/>
      <c r="Z33" s="261"/>
      <c r="AA33" s="261"/>
      <c r="AB33" s="261"/>
      <c r="AC33" s="261"/>
      <c r="AD33" s="261"/>
      <c r="AE33" s="261"/>
      <c r="AF33" s="42"/>
      <c r="AG33" s="42"/>
      <c r="AH33" s="42"/>
      <c r="AI33" s="42"/>
      <c r="AJ33" s="42"/>
      <c r="AK33" s="260">
        <v>0</v>
      </c>
      <c r="AL33" s="261"/>
      <c r="AM33" s="261"/>
      <c r="AN33" s="261"/>
      <c r="AO33" s="261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50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51</v>
      </c>
      <c r="U35" s="46"/>
      <c r="V35" s="46"/>
      <c r="W35" s="46"/>
      <c r="X35" s="267" t="s">
        <v>52</v>
      </c>
      <c r="Y35" s="268"/>
      <c r="Z35" s="268"/>
      <c r="AA35" s="268"/>
      <c r="AB35" s="268"/>
      <c r="AC35" s="46"/>
      <c r="AD35" s="46"/>
      <c r="AE35" s="46"/>
      <c r="AF35" s="46"/>
      <c r="AG35" s="46"/>
      <c r="AH35" s="46"/>
      <c r="AI35" s="46"/>
      <c r="AJ35" s="46"/>
      <c r="AK35" s="269">
        <f>SUM(AK26:AK33)</f>
        <v>0</v>
      </c>
      <c r="AL35" s="268"/>
      <c r="AM35" s="268"/>
      <c r="AN35" s="268"/>
      <c r="AO35" s="270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53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TV19-030E1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280" t="str">
        <f>K6</f>
        <v>DPS Pernink - úprava zahrady - 1.Etapa</v>
      </c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22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Pernink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24</v>
      </c>
      <c r="AJ47" s="37"/>
      <c r="AK47" s="37"/>
      <c r="AL47" s="37"/>
      <c r="AM47" s="282" t="str">
        <f>IF(AN8="","",AN8)</f>
        <v>10. 10. 2019</v>
      </c>
      <c r="AN47" s="282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27.95" customHeight="1">
      <c r="A49" s="35"/>
      <c r="B49" s="36"/>
      <c r="C49" s="30" t="s">
        <v>26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Domov pro seniory v Perninku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33</v>
      </c>
      <c r="AJ49" s="37"/>
      <c r="AK49" s="37"/>
      <c r="AL49" s="37"/>
      <c r="AM49" s="278" t="str">
        <f>IF(E17="","",E17)</f>
        <v>BPO spol. s r.o.,Lidická 1239,36317 OSTROV</v>
      </c>
      <c r="AN49" s="279"/>
      <c r="AO49" s="279"/>
      <c r="AP49" s="279"/>
      <c r="AQ49" s="37"/>
      <c r="AR49" s="40"/>
      <c r="AS49" s="272" t="s">
        <v>54</v>
      </c>
      <c r="AT49" s="273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31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36</v>
      </c>
      <c r="AJ50" s="37"/>
      <c r="AK50" s="37"/>
      <c r="AL50" s="37"/>
      <c r="AM50" s="278" t="str">
        <f>IF(E20="","",E20)</f>
        <v>Tomanová Ing.</v>
      </c>
      <c r="AN50" s="279"/>
      <c r="AO50" s="279"/>
      <c r="AP50" s="279"/>
      <c r="AQ50" s="37"/>
      <c r="AR50" s="40"/>
      <c r="AS50" s="274"/>
      <c r="AT50" s="275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276"/>
      <c r="AT51" s="277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298" t="s">
        <v>55</v>
      </c>
      <c r="D52" s="292"/>
      <c r="E52" s="292"/>
      <c r="F52" s="292"/>
      <c r="G52" s="292"/>
      <c r="H52" s="67"/>
      <c r="I52" s="291" t="s">
        <v>56</v>
      </c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3" t="s">
        <v>57</v>
      </c>
      <c r="AH52" s="292"/>
      <c r="AI52" s="292"/>
      <c r="AJ52" s="292"/>
      <c r="AK52" s="292"/>
      <c r="AL52" s="292"/>
      <c r="AM52" s="292"/>
      <c r="AN52" s="291" t="s">
        <v>58</v>
      </c>
      <c r="AO52" s="292"/>
      <c r="AP52" s="292"/>
      <c r="AQ52" s="68" t="s">
        <v>59</v>
      </c>
      <c r="AR52" s="40"/>
      <c r="AS52" s="69" t="s">
        <v>60</v>
      </c>
      <c r="AT52" s="70" t="s">
        <v>61</v>
      </c>
      <c r="AU52" s="70" t="s">
        <v>62</v>
      </c>
      <c r="AV52" s="70" t="s">
        <v>63</v>
      </c>
      <c r="AW52" s="70" t="s">
        <v>64</v>
      </c>
      <c r="AX52" s="70" t="s">
        <v>65</v>
      </c>
      <c r="AY52" s="70" t="s">
        <v>66</v>
      </c>
      <c r="AZ52" s="70" t="s">
        <v>67</v>
      </c>
      <c r="BA52" s="70" t="s">
        <v>68</v>
      </c>
      <c r="BB52" s="70" t="s">
        <v>69</v>
      </c>
      <c r="BC52" s="70" t="s">
        <v>70</v>
      </c>
      <c r="BD52" s="71" t="s">
        <v>71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72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296">
        <f>ROUND(SUM(AG55:AG57),2)</f>
        <v>0</v>
      </c>
      <c r="AH54" s="296"/>
      <c r="AI54" s="296"/>
      <c r="AJ54" s="296"/>
      <c r="AK54" s="296"/>
      <c r="AL54" s="296"/>
      <c r="AM54" s="296"/>
      <c r="AN54" s="297">
        <f>SUM(AG54,AT54)</f>
        <v>0</v>
      </c>
      <c r="AO54" s="297"/>
      <c r="AP54" s="297"/>
      <c r="AQ54" s="79" t="s">
        <v>28</v>
      </c>
      <c r="AR54" s="80"/>
      <c r="AS54" s="81">
        <f>ROUND(SUM(AS55:AS57),2)</f>
        <v>0</v>
      </c>
      <c r="AT54" s="82">
        <f>ROUND(SUM(AV54:AW54),2)</f>
        <v>0</v>
      </c>
      <c r="AU54" s="83">
        <f>ROUND(SUM(AU55:AU57),5)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ROUND(SUM(AZ55:AZ57),2)</f>
        <v>0</v>
      </c>
      <c r="BA54" s="82">
        <f>ROUND(SUM(BA55:BA57),2)</f>
        <v>0</v>
      </c>
      <c r="BB54" s="82">
        <f>ROUND(SUM(BB55:BB57),2)</f>
        <v>0</v>
      </c>
      <c r="BC54" s="82">
        <f>ROUND(SUM(BC55:BC57),2)</f>
        <v>0</v>
      </c>
      <c r="BD54" s="84">
        <f>ROUND(SUM(BD55:BD57),2)</f>
        <v>0</v>
      </c>
      <c r="BS54" s="85" t="s">
        <v>73</v>
      </c>
      <c r="BT54" s="85" t="s">
        <v>74</v>
      </c>
      <c r="BU54" s="86" t="s">
        <v>75</v>
      </c>
      <c r="BV54" s="85" t="s">
        <v>76</v>
      </c>
      <c r="BW54" s="85" t="s">
        <v>5</v>
      </c>
      <c r="BX54" s="85" t="s">
        <v>77</v>
      </c>
      <c r="CL54" s="85" t="s">
        <v>19</v>
      </c>
    </row>
    <row r="55" spans="1:91" s="7" customFormat="1" ht="16.5" customHeight="1">
      <c r="A55" s="87" t="s">
        <v>78</v>
      </c>
      <c r="B55" s="88"/>
      <c r="C55" s="89"/>
      <c r="D55" s="299" t="s">
        <v>79</v>
      </c>
      <c r="E55" s="299"/>
      <c r="F55" s="299"/>
      <c r="G55" s="299"/>
      <c r="H55" s="299"/>
      <c r="I55" s="90"/>
      <c r="J55" s="299" t="s">
        <v>80</v>
      </c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4">
        <f>'A - Stavební část - altán'!J30</f>
        <v>0</v>
      </c>
      <c r="AH55" s="295"/>
      <c r="AI55" s="295"/>
      <c r="AJ55" s="295"/>
      <c r="AK55" s="295"/>
      <c r="AL55" s="295"/>
      <c r="AM55" s="295"/>
      <c r="AN55" s="294">
        <f>SUM(AG55,AT55)</f>
        <v>0</v>
      </c>
      <c r="AO55" s="295"/>
      <c r="AP55" s="295"/>
      <c r="AQ55" s="91" t="s">
        <v>81</v>
      </c>
      <c r="AR55" s="92"/>
      <c r="AS55" s="93">
        <v>0</v>
      </c>
      <c r="AT55" s="94">
        <f>ROUND(SUM(AV55:AW55),2)</f>
        <v>0</v>
      </c>
      <c r="AU55" s="95">
        <f>'A - Stavební část - altán'!P86</f>
        <v>0</v>
      </c>
      <c r="AV55" s="94">
        <f>'A - Stavební část - altán'!J33</f>
        <v>0</v>
      </c>
      <c r="AW55" s="94">
        <f>'A - Stavební část - altán'!J34</f>
        <v>0</v>
      </c>
      <c r="AX55" s="94">
        <f>'A - Stavební část - altán'!J35</f>
        <v>0</v>
      </c>
      <c r="AY55" s="94">
        <f>'A - Stavební část - altán'!J36</f>
        <v>0</v>
      </c>
      <c r="AZ55" s="94">
        <f>'A - Stavební část - altán'!F33</f>
        <v>0</v>
      </c>
      <c r="BA55" s="94">
        <f>'A - Stavební část - altán'!F34</f>
        <v>0</v>
      </c>
      <c r="BB55" s="94">
        <f>'A - Stavební část - altán'!F35</f>
        <v>0</v>
      </c>
      <c r="BC55" s="94">
        <f>'A - Stavební část - altán'!F36</f>
        <v>0</v>
      </c>
      <c r="BD55" s="96">
        <f>'A - Stavební část - altán'!F37</f>
        <v>0</v>
      </c>
      <c r="BT55" s="97" t="s">
        <v>82</v>
      </c>
      <c r="BV55" s="97" t="s">
        <v>76</v>
      </c>
      <c r="BW55" s="97" t="s">
        <v>83</v>
      </c>
      <c r="BX55" s="97" t="s">
        <v>5</v>
      </c>
      <c r="CL55" s="97" t="s">
        <v>19</v>
      </c>
      <c r="CM55" s="97" t="s">
        <v>84</v>
      </c>
    </row>
    <row r="56" spans="1:91" s="7" customFormat="1" ht="16.5" customHeight="1">
      <c r="A56" s="87" t="s">
        <v>78</v>
      </c>
      <c r="B56" s="88"/>
      <c r="C56" s="89"/>
      <c r="D56" s="299" t="s">
        <v>85</v>
      </c>
      <c r="E56" s="299"/>
      <c r="F56" s="299"/>
      <c r="G56" s="299"/>
      <c r="H56" s="299"/>
      <c r="I56" s="90"/>
      <c r="J56" s="299" t="s">
        <v>86</v>
      </c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4">
        <f>'B - Dopravní část'!J30</f>
        <v>0</v>
      </c>
      <c r="AH56" s="295"/>
      <c r="AI56" s="295"/>
      <c r="AJ56" s="295"/>
      <c r="AK56" s="295"/>
      <c r="AL56" s="295"/>
      <c r="AM56" s="295"/>
      <c r="AN56" s="294">
        <f>SUM(AG56,AT56)</f>
        <v>0</v>
      </c>
      <c r="AO56" s="295"/>
      <c r="AP56" s="295"/>
      <c r="AQ56" s="91" t="s">
        <v>81</v>
      </c>
      <c r="AR56" s="92"/>
      <c r="AS56" s="93">
        <v>0</v>
      </c>
      <c r="AT56" s="94">
        <f>ROUND(SUM(AV56:AW56),2)</f>
        <v>0</v>
      </c>
      <c r="AU56" s="95">
        <f>'B - Dopravní část'!P98</f>
        <v>0</v>
      </c>
      <c r="AV56" s="94">
        <f>'B - Dopravní část'!J33</f>
        <v>0</v>
      </c>
      <c r="AW56" s="94">
        <f>'B - Dopravní část'!J34</f>
        <v>0</v>
      </c>
      <c r="AX56" s="94">
        <f>'B - Dopravní část'!J35</f>
        <v>0</v>
      </c>
      <c r="AY56" s="94">
        <f>'B - Dopravní část'!J36</f>
        <v>0</v>
      </c>
      <c r="AZ56" s="94">
        <f>'B - Dopravní část'!F33</f>
        <v>0</v>
      </c>
      <c r="BA56" s="94">
        <f>'B - Dopravní část'!F34</f>
        <v>0</v>
      </c>
      <c r="BB56" s="94">
        <f>'B - Dopravní část'!F35</f>
        <v>0</v>
      </c>
      <c r="BC56" s="94">
        <f>'B - Dopravní část'!F36</f>
        <v>0</v>
      </c>
      <c r="BD56" s="96">
        <f>'B - Dopravní část'!F37</f>
        <v>0</v>
      </c>
      <c r="BT56" s="97" t="s">
        <v>82</v>
      </c>
      <c r="BV56" s="97" t="s">
        <v>76</v>
      </c>
      <c r="BW56" s="97" t="s">
        <v>87</v>
      </c>
      <c r="BX56" s="97" t="s">
        <v>5</v>
      </c>
      <c r="CL56" s="97" t="s">
        <v>19</v>
      </c>
      <c r="CM56" s="97" t="s">
        <v>84</v>
      </c>
    </row>
    <row r="57" spans="1:91" s="7" customFormat="1" ht="16.5" customHeight="1">
      <c r="A57" s="87" t="s">
        <v>78</v>
      </c>
      <c r="B57" s="88"/>
      <c r="C57" s="89"/>
      <c r="D57" s="299" t="s">
        <v>73</v>
      </c>
      <c r="E57" s="299"/>
      <c r="F57" s="299"/>
      <c r="G57" s="299"/>
      <c r="H57" s="299"/>
      <c r="I57" s="90"/>
      <c r="J57" s="299" t="s">
        <v>88</v>
      </c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4">
        <f>'D - VRN'!J30</f>
        <v>0</v>
      </c>
      <c r="AH57" s="295"/>
      <c r="AI57" s="295"/>
      <c r="AJ57" s="295"/>
      <c r="AK57" s="295"/>
      <c r="AL57" s="295"/>
      <c r="AM57" s="295"/>
      <c r="AN57" s="294">
        <f>SUM(AG57,AT57)</f>
        <v>0</v>
      </c>
      <c r="AO57" s="295"/>
      <c r="AP57" s="295"/>
      <c r="AQ57" s="91" t="s">
        <v>81</v>
      </c>
      <c r="AR57" s="92"/>
      <c r="AS57" s="98">
        <v>0</v>
      </c>
      <c r="AT57" s="99">
        <f>ROUND(SUM(AV57:AW57),2)</f>
        <v>0</v>
      </c>
      <c r="AU57" s="100">
        <f>'D - VRN'!P80</f>
        <v>0</v>
      </c>
      <c r="AV57" s="99">
        <f>'D - VRN'!J33</f>
        <v>0</v>
      </c>
      <c r="AW57" s="99">
        <f>'D - VRN'!J34</f>
        <v>0</v>
      </c>
      <c r="AX57" s="99">
        <f>'D - VRN'!J35</f>
        <v>0</v>
      </c>
      <c r="AY57" s="99">
        <f>'D - VRN'!J36</f>
        <v>0</v>
      </c>
      <c r="AZ57" s="99">
        <f>'D - VRN'!F33</f>
        <v>0</v>
      </c>
      <c r="BA57" s="99">
        <f>'D - VRN'!F34</f>
        <v>0</v>
      </c>
      <c r="BB57" s="99">
        <f>'D - VRN'!F35</f>
        <v>0</v>
      </c>
      <c r="BC57" s="99">
        <f>'D - VRN'!F36</f>
        <v>0</v>
      </c>
      <c r="BD57" s="101">
        <f>'D - VRN'!F37</f>
        <v>0</v>
      </c>
      <c r="BT57" s="97" t="s">
        <v>82</v>
      </c>
      <c r="BV57" s="97" t="s">
        <v>76</v>
      </c>
      <c r="BW57" s="97" t="s">
        <v>89</v>
      </c>
      <c r="BX57" s="97" t="s">
        <v>5</v>
      </c>
      <c r="CL57" s="97" t="s">
        <v>19</v>
      </c>
      <c r="CM57" s="97" t="s">
        <v>84</v>
      </c>
    </row>
    <row r="58" spans="1:57" s="2" customFormat="1" ht="30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s="2" customFormat="1" ht="6.95" customHeight="1">
      <c r="A59" s="35"/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0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</sheetData>
  <sheetProtection algorithmName="SHA-512" hashValue="FKipA2kAKZMZrIFdFmJ2iww4ui5Z/NT0/Vah03buv3tTaEQfQsLjnSZ2l/BHsV5zexCv+A/XpGitfOkUa925hQ==" saltValue="7l2F/ir1VQYugdq9I3K7d8lDJ6JEboJEkIZog6q1WRVqBKB4qFReDKgYrq/Sz8xUKyQvuG0o0QgmA/T9miEOUQ==" spinCount="100000" sheet="1" objects="1" scenarios="1" formatColumns="0" formatRows="0"/>
  <mergeCells count="50">
    <mergeCell ref="D57:H57"/>
    <mergeCell ref="J57:AF57"/>
    <mergeCell ref="C52:G52"/>
    <mergeCell ref="I52:AF52"/>
    <mergeCell ref="D55:H55"/>
    <mergeCell ref="J55:AF55"/>
    <mergeCell ref="D56:H56"/>
    <mergeCell ref="J56:AF56"/>
    <mergeCell ref="AN56:AP56"/>
    <mergeCell ref="AG56:AM56"/>
    <mergeCell ref="AN57:AP57"/>
    <mergeCell ref="AG57:AM57"/>
    <mergeCell ref="AG54:AM54"/>
    <mergeCell ref="AN54:AP54"/>
    <mergeCell ref="L33:P33"/>
    <mergeCell ref="AN52:AP52"/>
    <mergeCell ref="AG52:AM52"/>
    <mergeCell ref="AN55:AP55"/>
    <mergeCell ref="AG55:AM55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A - Stavební část - altán'!C2" display="/"/>
    <hyperlink ref="A56" location="'B - Dopravní část'!C2" display="/"/>
    <hyperlink ref="A57" location="'D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2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8" t="s">
        <v>83</v>
      </c>
    </row>
    <row r="3" spans="2:46" s="1" customFormat="1" ht="6.95" customHeight="1" hidden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84</v>
      </c>
    </row>
    <row r="4" spans="2:46" s="1" customFormat="1" ht="24.95" customHeight="1" hidden="1">
      <c r="B4" s="21"/>
      <c r="D4" s="106" t="s">
        <v>90</v>
      </c>
      <c r="I4" s="102"/>
      <c r="L4" s="21"/>
      <c r="M4" s="107" t="s">
        <v>10</v>
      </c>
      <c r="AT4" s="18" t="s">
        <v>4</v>
      </c>
    </row>
    <row r="5" spans="2:12" s="1" customFormat="1" ht="6.95" customHeight="1" hidden="1">
      <c r="B5" s="21"/>
      <c r="I5" s="102"/>
      <c r="L5" s="21"/>
    </row>
    <row r="6" spans="2:12" s="1" customFormat="1" ht="12" customHeight="1" hidden="1">
      <c r="B6" s="21"/>
      <c r="D6" s="108" t="s">
        <v>16</v>
      </c>
      <c r="I6" s="102"/>
      <c r="L6" s="21"/>
    </row>
    <row r="7" spans="2:12" s="1" customFormat="1" ht="16.5" customHeight="1" hidden="1">
      <c r="B7" s="21"/>
      <c r="E7" s="300" t="str">
        <f>'Rekapitulace stavby'!K6</f>
        <v>DPS Pernink - úprava zahrady - 1.Etapa</v>
      </c>
      <c r="F7" s="301"/>
      <c r="G7" s="301"/>
      <c r="H7" s="301"/>
      <c r="I7" s="102"/>
      <c r="L7" s="21"/>
    </row>
    <row r="8" spans="1:31" s="2" customFormat="1" ht="12" customHeight="1" hidden="1">
      <c r="A8" s="35"/>
      <c r="B8" s="40"/>
      <c r="C8" s="35"/>
      <c r="D8" s="108" t="s">
        <v>91</v>
      </c>
      <c r="E8" s="35"/>
      <c r="F8" s="35"/>
      <c r="G8" s="35"/>
      <c r="H8" s="35"/>
      <c r="I8" s="109"/>
      <c r="J8" s="35"/>
      <c r="K8" s="35"/>
      <c r="L8" s="11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0"/>
      <c r="C9" s="35"/>
      <c r="D9" s="35"/>
      <c r="E9" s="302" t="s">
        <v>92</v>
      </c>
      <c r="F9" s="303"/>
      <c r="G9" s="303"/>
      <c r="H9" s="303"/>
      <c r="I9" s="109"/>
      <c r="J9" s="35"/>
      <c r="K9" s="35"/>
      <c r="L9" s="11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 hidden="1">
      <c r="A10" s="35"/>
      <c r="B10" s="40"/>
      <c r="C10" s="35"/>
      <c r="D10" s="35"/>
      <c r="E10" s="35"/>
      <c r="F10" s="35"/>
      <c r="G10" s="35"/>
      <c r="H10" s="35"/>
      <c r="I10" s="109"/>
      <c r="J10" s="35"/>
      <c r="K10" s="35"/>
      <c r="L10" s="11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0"/>
      <c r="C11" s="35"/>
      <c r="D11" s="108" t="s">
        <v>18</v>
      </c>
      <c r="E11" s="35"/>
      <c r="F11" s="111" t="s">
        <v>19</v>
      </c>
      <c r="G11" s="35"/>
      <c r="H11" s="35"/>
      <c r="I11" s="112" t="s">
        <v>20</v>
      </c>
      <c r="J11" s="111" t="s">
        <v>21</v>
      </c>
      <c r="K11" s="35"/>
      <c r="L11" s="11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08" t="s">
        <v>22</v>
      </c>
      <c r="E12" s="35"/>
      <c r="F12" s="111" t="s">
        <v>23</v>
      </c>
      <c r="G12" s="35"/>
      <c r="H12" s="35"/>
      <c r="I12" s="112" t="s">
        <v>24</v>
      </c>
      <c r="J12" s="113" t="str">
        <f>'Rekapitulace stavby'!AN8</f>
        <v>10. 10. 2019</v>
      </c>
      <c r="K12" s="35"/>
      <c r="L12" s="11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 hidden="1">
      <c r="A13" s="35"/>
      <c r="B13" s="40"/>
      <c r="C13" s="35"/>
      <c r="D13" s="35"/>
      <c r="E13" s="35"/>
      <c r="F13" s="35"/>
      <c r="G13" s="35"/>
      <c r="H13" s="35"/>
      <c r="I13" s="109"/>
      <c r="J13" s="35"/>
      <c r="K13" s="35"/>
      <c r="L13" s="11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08" t="s">
        <v>26</v>
      </c>
      <c r="E14" s="35"/>
      <c r="F14" s="35"/>
      <c r="G14" s="35"/>
      <c r="H14" s="35"/>
      <c r="I14" s="112" t="s">
        <v>27</v>
      </c>
      <c r="J14" s="111" t="s">
        <v>28</v>
      </c>
      <c r="K14" s="35"/>
      <c r="L14" s="11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0"/>
      <c r="C15" s="35"/>
      <c r="D15" s="35"/>
      <c r="E15" s="111" t="s">
        <v>29</v>
      </c>
      <c r="F15" s="35"/>
      <c r="G15" s="35"/>
      <c r="H15" s="35"/>
      <c r="I15" s="112" t="s">
        <v>30</v>
      </c>
      <c r="J15" s="111" t="s">
        <v>28</v>
      </c>
      <c r="K15" s="35"/>
      <c r="L15" s="11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0"/>
      <c r="C16" s="35"/>
      <c r="D16" s="35"/>
      <c r="E16" s="35"/>
      <c r="F16" s="35"/>
      <c r="G16" s="35"/>
      <c r="H16" s="35"/>
      <c r="I16" s="109"/>
      <c r="J16" s="35"/>
      <c r="K16" s="35"/>
      <c r="L16" s="11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0"/>
      <c r="C17" s="35"/>
      <c r="D17" s="108" t="s">
        <v>31</v>
      </c>
      <c r="E17" s="35"/>
      <c r="F17" s="35"/>
      <c r="G17" s="35"/>
      <c r="H17" s="35"/>
      <c r="I17" s="112" t="s">
        <v>27</v>
      </c>
      <c r="J17" s="31" t="str">
        <f>'Rekapitulace stavby'!AN13</f>
        <v>Vyplň údaj</v>
      </c>
      <c r="K17" s="35"/>
      <c r="L17" s="11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0"/>
      <c r="C18" s="35"/>
      <c r="D18" s="35"/>
      <c r="E18" s="304" t="str">
        <f>'Rekapitulace stavby'!E14</f>
        <v>Vyplň údaj</v>
      </c>
      <c r="F18" s="305"/>
      <c r="G18" s="305"/>
      <c r="H18" s="305"/>
      <c r="I18" s="112" t="s">
        <v>30</v>
      </c>
      <c r="J18" s="31" t="str">
        <f>'Rekapitulace stavby'!AN14</f>
        <v>Vyplň údaj</v>
      </c>
      <c r="K18" s="35"/>
      <c r="L18" s="11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0"/>
      <c r="C19" s="35"/>
      <c r="D19" s="35"/>
      <c r="E19" s="35"/>
      <c r="F19" s="35"/>
      <c r="G19" s="35"/>
      <c r="H19" s="35"/>
      <c r="I19" s="109"/>
      <c r="J19" s="35"/>
      <c r="K19" s="35"/>
      <c r="L19" s="11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0"/>
      <c r="C20" s="35"/>
      <c r="D20" s="108" t="s">
        <v>33</v>
      </c>
      <c r="E20" s="35"/>
      <c r="F20" s="35"/>
      <c r="G20" s="35"/>
      <c r="H20" s="35"/>
      <c r="I20" s="112" t="s">
        <v>27</v>
      </c>
      <c r="J20" s="111" t="s">
        <v>28</v>
      </c>
      <c r="K20" s="35"/>
      <c r="L20" s="11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0"/>
      <c r="C21" s="35"/>
      <c r="D21" s="35"/>
      <c r="E21" s="111" t="s">
        <v>34</v>
      </c>
      <c r="F21" s="35"/>
      <c r="G21" s="35"/>
      <c r="H21" s="35"/>
      <c r="I21" s="112" t="s">
        <v>30</v>
      </c>
      <c r="J21" s="111" t="s">
        <v>28</v>
      </c>
      <c r="K21" s="35"/>
      <c r="L21" s="11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0"/>
      <c r="C22" s="35"/>
      <c r="D22" s="35"/>
      <c r="E22" s="35"/>
      <c r="F22" s="35"/>
      <c r="G22" s="35"/>
      <c r="H22" s="35"/>
      <c r="I22" s="109"/>
      <c r="J22" s="35"/>
      <c r="K22" s="35"/>
      <c r="L22" s="11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0"/>
      <c r="C23" s="35"/>
      <c r="D23" s="108" t="s">
        <v>36</v>
      </c>
      <c r="E23" s="35"/>
      <c r="F23" s="35"/>
      <c r="G23" s="35"/>
      <c r="H23" s="35"/>
      <c r="I23" s="112" t="s">
        <v>27</v>
      </c>
      <c r="J23" s="111" t="s">
        <v>28</v>
      </c>
      <c r="K23" s="35"/>
      <c r="L23" s="11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0"/>
      <c r="C24" s="35"/>
      <c r="D24" s="35"/>
      <c r="E24" s="111" t="s">
        <v>37</v>
      </c>
      <c r="F24" s="35"/>
      <c r="G24" s="35"/>
      <c r="H24" s="35"/>
      <c r="I24" s="112" t="s">
        <v>30</v>
      </c>
      <c r="J24" s="111" t="s">
        <v>28</v>
      </c>
      <c r="K24" s="35"/>
      <c r="L24" s="11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0"/>
      <c r="C25" s="35"/>
      <c r="D25" s="35"/>
      <c r="E25" s="35"/>
      <c r="F25" s="35"/>
      <c r="G25" s="35"/>
      <c r="H25" s="35"/>
      <c r="I25" s="109"/>
      <c r="J25" s="35"/>
      <c r="K25" s="35"/>
      <c r="L25" s="11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0"/>
      <c r="C26" s="35"/>
      <c r="D26" s="108" t="s">
        <v>38</v>
      </c>
      <c r="E26" s="35"/>
      <c r="F26" s="35"/>
      <c r="G26" s="35"/>
      <c r="H26" s="35"/>
      <c r="I26" s="109"/>
      <c r="J26" s="35"/>
      <c r="K26" s="35"/>
      <c r="L26" s="11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4"/>
      <c r="B27" s="115"/>
      <c r="C27" s="114"/>
      <c r="D27" s="114"/>
      <c r="E27" s="306" t="s">
        <v>28</v>
      </c>
      <c r="F27" s="306"/>
      <c r="G27" s="306"/>
      <c r="H27" s="306"/>
      <c r="I27" s="116"/>
      <c r="J27" s="114"/>
      <c r="K27" s="114"/>
      <c r="L27" s="117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 hidden="1">
      <c r="A28" s="35"/>
      <c r="B28" s="40"/>
      <c r="C28" s="35"/>
      <c r="D28" s="35"/>
      <c r="E28" s="35"/>
      <c r="F28" s="35"/>
      <c r="G28" s="35"/>
      <c r="H28" s="35"/>
      <c r="I28" s="109"/>
      <c r="J28" s="35"/>
      <c r="K28" s="35"/>
      <c r="L28" s="11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118"/>
      <c r="E29" s="118"/>
      <c r="F29" s="118"/>
      <c r="G29" s="118"/>
      <c r="H29" s="118"/>
      <c r="I29" s="119"/>
      <c r="J29" s="118"/>
      <c r="K29" s="118"/>
      <c r="L29" s="11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hidden="1">
      <c r="A30" s="35"/>
      <c r="B30" s="40"/>
      <c r="C30" s="35"/>
      <c r="D30" s="120" t="s">
        <v>40</v>
      </c>
      <c r="E30" s="35"/>
      <c r="F30" s="35"/>
      <c r="G30" s="35"/>
      <c r="H30" s="35"/>
      <c r="I30" s="109"/>
      <c r="J30" s="121">
        <f>ROUND(J86,2)</f>
        <v>0</v>
      </c>
      <c r="K30" s="35"/>
      <c r="L30" s="11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0"/>
      <c r="C31" s="35"/>
      <c r="D31" s="118"/>
      <c r="E31" s="118"/>
      <c r="F31" s="118"/>
      <c r="G31" s="118"/>
      <c r="H31" s="118"/>
      <c r="I31" s="119"/>
      <c r="J31" s="118"/>
      <c r="K31" s="118"/>
      <c r="L31" s="11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 hidden="1">
      <c r="A32" s="35"/>
      <c r="B32" s="40"/>
      <c r="C32" s="35"/>
      <c r="D32" s="35"/>
      <c r="E32" s="35"/>
      <c r="F32" s="122" t="s">
        <v>42</v>
      </c>
      <c r="G32" s="35"/>
      <c r="H32" s="35"/>
      <c r="I32" s="123" t="s">
        <v>41</v>
      </c>
      <c r="J32" s="122" t="s">
        <v>43</v>
      </c>
      <c r="K32" s="35"/>
      <c r="L32" s="11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124" t="s">
        <v>44</v>
      </c>
      <c r="E33" s="108" t="s">
        <v>45</v>
      </c>
      <c r="F33" s="125">
        <f>ROUND((SUM(BE86:BE161)),2)</f>
        <v>0</v>
      </c>
      <c r="G33" s="35"/>
      <c r="H33" s="35"/>
      <c r="I33" s="126">
        <v>0.21</v>
      </c>
      <c r="J33" s="125">
        <f>ROUND(((SUM(BE86:BE161))*I33),2)</f>
        <v>0</v>
      </c>
      <c r="K33" s="35"/>
      <c r="L33" s="11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08" t="s">
        <v>46</v>
      </c>
      <c r="F34" s="125">
        <f>ROUND((SUM(BF86:BF161)),2)</f>
        <v>0</v>
      </c>
      <c r="G34" s="35"/>
      <c r="H34" s="35"/>
      <c r="I34" s="126">
        <v>0.15</v>
      </c>
      <c r="J34" s="125">
        <f>ROUND(((SUM(BF86:BF161))*I34),2)</f>
        <v>0</v>
      </c>
      <c r="K34" s="35"/>
      <c r="L34" s="11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8" t="s">
        <v>47</v>
      </c>
      <c r="F35" s="125">
        <f>ROUND((SUM(BG86:BG161)),2)</f>
        <v>0</v>
      </c>
      <c r="G35" s="35"/>
      <c r="H35" s="35"/>
      <c r="I35" s="126">
        <v>0.21</v>
      </c>
      <c r="J35" s="125">
        <f>0</f>
        <v>0</v>
      </c>
      <c r="K35" s="35"/>
      <c r="L35" s="11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8" t="s">
        <v>48</v>
      </c>
      <c r="F36" s="125">
        <f>ROUND((SUM(BH86:BH161)),2)</f>
        <v>0</v>
      </c>
      <c r="G36" s="35"/>
      <c r="H36" s="35"/>
      <c r="I36" s="126">
        <v>0.15</v>
      </c>
      <c r="J36" s="125">
        <f>0</f>
        <v>0</v>
      </c>
      <c r="K36" s="35"/>
      <c r="L36" s="11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8" t="s">
        <v>49</v>
      </c>
      <c r="F37" s="125">
        <f>ROUND((SUM(BI86:BI161)),2)</f>
        <v>0</v>
      </c>
      <c r="G37" s="35"/>
      <c r="H37" s="35"/>
      <c r="I37" s="126">
        <v>0</v>
      </c>
      <c r="J37" s="125">
        <f>0</f>
        <v>0</v>
      </c>
      <c r="K37" s="35"/>
      <c r="L37" s="11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40"/>
      <c r="C38" s="35"/>
      <c r="D38" s="35"/>
      <c r="E38" s="35"/>
      <c r="F38" s="35"/>
      <c r="G38" s="35"/>
      <c r="H38" s="35"/>
      <c r="I38" s="109"/>
      <c r="J38" s="35"/>
      <c r="K38" s="35"/>
      <c r="L38" s="11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hidden="1">
      <c r="A39" s="35"/>
      <c r="B39" s="40"/>
      <c r="C39" s="127"/>
      <c r="D39" s="128" t="s">
        <v>50</v>
      </c>
      <c r="E39" s="129"/>
      <c r="F39" s="129"/>
      <c r="G39" s="130" t="s">
        <v>51</v>
      </c>
      <c r="H39" s="131" t="s">
        <v>52</v>
      </c>
      <c r="I39" s="132"/>
      <c r="J39" s="133">
        <f>SUM(J30:J37)</f>
        <v>0</v>
      </c>
      <c r="K39" s="134"/>
      <c r="L39" s="11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135"/>
      <c r="C40" s="136"/>
      <c r="D40" s="136"/>
      <c r="E40" s="136"/>
      <c r="F40" s="136"/>
      <c r="G40" s="136"/>
      <c r="H40" s="136"/>
      <c r="I40" s="137"/>
      <c r="J40" s="136"/>
      <c r="K40" s="136"/>
      <c r="L40" s="11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t="11.25" hidden="1"/>
    <row r="42" ht="11.25" hidden="1"/>
    <row r="43" ht="11.25" hidden="1"/>
    <row r="44" spans="1:31" s="2" customFormat="1" ht="6.95" customHeight="1">
      <c r="A44" s="35"/>
      <c r="B44" s="138"/>
      <c r="C44" s="139"/>
      <c r="D44" s="139"/>
      <c r="E44" s="139"/>
      <c r="F44" s="139"/>
      <c r="G44" s="139"/>
      <c r="H44" s="139"/>
      <c r="I44" s="140"/>
      <c r="J44" s="139"/>
      <c r="K44" s="139"/>
      <c r="L44" s="11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93</v>
      </c>
      <c r="D45" s="37"/>
      <c r="E45" s="37"/>
      <c r="F45" s="37"/>
      <c r="G45" s="37"/>
      <c r="H45" s="37"/>
      <c r="I45" s="109"/>
      <c r="J45" s="37"/>
      <c r="K45" s="37"/>
      <c r="L45" s="110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09"/>
      <c r="J46" s="37"/>
      <c r="K46" s="37"/>
      <c r="L46" s="110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109"/>
      <c r="J47" s="37"/>
      <c r="K47" s="37"/>
      <c r="L47" s="110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7" t="str">
        <f>E7</f>
        <v>DPS Pernink - úprava zahrady - 1.Etapa</v>
      </c>
      <c r="F48" s="308"/>
      <c r="G48" s="308"/>
      <c r="H48" s="308"/>
      <c r="I48" s="109"/>
      <c r="J48" s="37"/>
      <c r="K48" s="37"/>
      <c r="L48" s="110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91</v>
      </c>
      <c r="D49" s="37"/>
      <c r="E49" s="37"/>
      <c r="F49" s="37"/>
      <c r="G49" s="37"/>
      <c r="H49" s="37"/>
      <c r="I49" s="109"/>
      <c r="J49" s="37"/>
      <c r="K49" s="37"/>
      <c r="L49" s="110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80" t="str">
        <f>E9</f>
        <v>A - Stavební část - altán</v>
      </c>
      <c r="F50" s="309"/>
      <c r="G50" s="309"/>
      <c r="H50" s="309"/>
      <c r="I50" s="109"/>
      <c r="J50" s="37"/>
      <c r="K50" s="37"/>
      <c r="L50" s="110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09"/>
      <c r="J51" s="37"/>
      <c r="K51" s="37"/>
      <c r="L51" s="110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22</v>
      </c>
      <c r="D52" s="37"/>
      <c r="E52" s="37"/>
      <c r="F52" s="28" t="str">
        <f>F12</f>
        <v>Pernink</v>
      </c>
      <c r="G52" s="37"/>
      <c r="H52" s="37"/>
      <c r="I52" s="112" t="s">
        <v>24</v>
      </c>
      <c r="J52" s="60" t="str">
        <f>IF(J12="","",J12)</f>
        <v>10. 10. 2019</v>
      </c>
      <c r="K52" s="37"/>
      <c r="L52" s="110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09"/>
      <c r="J53" s="37"/>
      <c r="K53" s="37"/>
      <c r="L53" s="110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58.15" customHeight="1">
      <c r="A54" s="35"/>
      <c r="B54" s="36"/>
      <c r="C54" s="30" t="s">
        <v>26</v>
      </c>
      <c r="D54" s="37"/>
      <c r="E54" s="37"/>
      <c r="F54" s="28" t="str">
        <f>E15</f>
        <v>Domov pro seniory v Perninku</v>
      </c>
      <c r="G54" s="37"/>
      <c r="H54" s="37"/>
      <c r="I54" s="112" t="s">
        <v>33</v>
      </c>
      <c r="J54" s="33" t="str">
        <f>E21</f>
        <v>BPO spol. s r.o.,Lidická 1239,36317 OSTROV</v>
      </c>
      <c r="K54" s="37"/>
      <c r="L54" s="110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31</v>
      </c>
      <c r="D55" s="37"/>
      <c r="E55" s="37"/>
      <c r="F55" s="28" t="str">
        <f>IF(E18="","",E18)</f>
        <v>Vyplň údaj</v>
      </c>
      <c r="G55" s="37"/>
      <c r="H55" s="37"/>
      <c r="I55" s="112" t="s">
        <v>36</v>
      </c>
      <c r="J55" s="33" t="str">
        <f>E24</f>
        <v>Tomanová Ing.</v>
      </c>
      <c r="K55" s="37"/>
      <c r="L55" s="110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09"/>
      <c r="J56" s="37"/>
      <c r="K56" s="37"/>
      <c r="L56" s="110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1" t="s">
        <v>94</v>
      </c>
      <c r="D57" s="142"/>
      <c r="E57" s="142"/>
      <c r="F57" s="142"/>
      <c r="G57" s="142"/>
      <c r="H57" s="142"/>
      <c r="I57" s="143"/>
      <c r="J57" s="144" t="s">
        <v>95</v>
      </c>
      <c r="K57" s="142"/>
      <c r="L57" s="110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09"/>
      <c r="J58" s="37"/>
      <c r="K58" s="37"/>
      <c r="L58" s="110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5" t="s">
        <v>72</v>
      </c>
      <c r="D59" s="37"/>
      <c r="E59" s="37"/>
      <c r="F59" s="37"/>
      <c r="G59" s="37"/>
      <c r="H59" s="37"/>
      <c r="I59" s="109"/>
      <c r="J59" s="78">
        <f>J86</f>
        <v>0</v>
      </c>
      <c r="K59" s="37"/>
      <c r="L59" s="110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96</v>
      </c>
    </row>
    <row r="60" spans="2:12" s="9" customFormat="1" ht="24.95" customHeight="1">
      <c r="B60" s="146"/>
      <c r="C60" s="147"/>
      <c r="D60" s="148" t="s">
        <v>97</v>
      </c>
      <c r="E60" s="149"/>
      <c r="F60" s="149"/>
      <c r="G60" s="149"/>
      <c r="H60" s="149"/>
      <c r="I60" s="150"/>
      <c r="J60" s="151">
        <f>J87</f>
        <v>0</v>
      </c>
      <c r="K60" s="147"/>
      <c r="L60" s="152"/>
    </row>
    <row r="61" spans="2:12" s="10" customFormat="1" ht="19.9" customHeight="1">
      <c r="B61" s="153"/>
      <c r="C61" s="154"/>
      <c r="D61" s="155" t="s">
        <v>98</v>
      </c>
      <c r="E61" s="156"/>
      <c r="F61" s="156"/>
      <c r="G61" s="156"/>
      <c r="H61" s="156"/>
      <c r="I61" s="157"/>
      <c r="J61" s="158">
        <f>J88</f>
        <v>0</v>
      </c>
      <c r="K61" s="154"/>
      <c r="L61" s="159"/>
    </row>
    <row r="62" spans="2:12" s="10" customFormat="1" ht="14.85" customHeight="1">
      <c r="B62" s="153"/>
      <c r="C62" s="154"/>
      <c r="D62" s="155" t="s">
        <v>99</v>
      </c>
      <c r="E62" s="156"/>
      <c r="F62" s="156"/>
      <c r="G62" s="156"/>
      <c r="H62" s="156"/>
      <c r="I62" s="157"/>
      <c r="J62" s="158">
        <f>J89</f>
        <v>0</v>
      </c>
      <c r="K62" s="154"/>
      <c r="L62" s="159"/>
    </row>
    <row r="63" spans="2:12" s="10" customFormat="1" ht="14.85" customHeight="1">
      <c r="B63" s="153"/>
      <c r="C63" s="154"/>
      <c r="D63" s="155" t="s">
        <v>100</v>
      </c>
      <c r="E63" s="156"/>
      <c r="F63" s="156"/>
      <c r="G63" s="156"/>
      <c r="H63" s="156"/>
      <c r="I63" s="157"/>
      <c r="J63" s="158">
        <f>J115</f>
        <v>0</v>
      </c>
      <c r="K63" s="154"/>
      <c r="L63" s="159"/>
    </row>
    <row r="64" spans="2:12" s="10" customFormat="1" ht="14.85" customHeight="1">
      <c r="B64" s="153"/>
      <c r="C64" s="154"/>
      <c r="D64" s="155" t="s">
        <v>101</v>
      </c>
      <c r="E64" s="156"/>
      <c r="F64" s="156"/>
      <c r="G64" s="156"/>
      <c r="H64" s="156"/>
      <c r="I64" s="157"/>
      <c r="J64" s="158">
        <f>J152</f>
        <v>0</v>
      </c>
      <c r="K64" s="154"/>
      <c r="L64" s="159"/>
    </row>
    <row r="65" spans="2:12" s="10" customFormat="1" ht="19.9" customHeight="1">
      <c r="B65" s="153"/>
      <c r="C65" s="154"/>
      <c r="D65" s="155" t="s">
        <v>102</v>
      </c>
      <c r="E65" s="156"/>
      <c r="F65" s="156"/>
      <c r="G65" s="156"/>
      <c r="H65" s="156"/>
      <c r="I65" s="157"/>
      <c r="J65" s="158">
        <f>J154</f>
        <v>0</v>
      </c>
      <c r="K65" s="154"/>
      <c r="L65" s="159"/>
    </row>
    <row r="66" spans="2:12" s="10" customFormat="1" ht="14.85" customHeight="1">
      <c r="B66" s="153"/>
      <c r="C66" s="154"/>
      <c r="D66" s="155" t="s">
        <v>103</v>
      </c>
      <c r="E66" s="156"/>
      <c r="F66" s="156"/>
      <c r="G66" s="156"/>
      <c r="H66" s="156"/>
      <c r="I66" s="157"/>
      <c r="J66" s="158">
        <f>J155</f>
        <v>0</v>
      </c>
      <c r="K66" s="154"/>
      <c r="L66" s="159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109"/>
      <c r="J67" s="37"/>
      <c r="K67" s="37"/>
      <c r="L67" s="110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137"/>
      <c r="J68" s="49"/>
      <c r="K68" s="49"/>
      <c r="L68" s="110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140"/>
      <c r="J72" s="51"/>
      <c r="K72" s="51"/>
      <c r="L72" s="110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4" t="s">
        <v>104</v>
      </c>
      <c r="D73" s="37"/>
      <c r="E73" s="37"/>
      <c r="F73" s="37"/>
      <c r="G73" s="37"/>
      <c r="H73" s="37"/>
      <c r="I73" s="109"/>
      <c r="J73" s="37"/>
      <c r="K73" s="37"/>
      <c r="L73" s="110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109"/>
      <c r="J74" s="37"/>
      <c r="K74" s="37"/>
      <c r="L74" s="110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16</v>
      </c>
      <c r="D75" s="37"/>
      <c r="E75" s="37"/>
      <c r="F75" s="37"/>
      <c r="G75" s="37"/>
      <c r="H75" s="37"/>
      <c r="I75" s="109"/>
      <c r="J75" s="37"/>
      <c r="K75" s="37"/>
      <c r="L75" s="110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07" t="str">
        <f>E7</f>
        <v>DPS Pernink - úprava zahrady - 1.Etapa</v>
      </c>
      <c r="F76" s="308"/>
      <c r="G76" s="308"/>
      <c r="H76" s="308"/>
      <c r="I76" s="109"/>
      <c r="J76" s="37"/>
      <c r="K76" s="37"/>
      <c r="L76" s="11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91</v>
      </c>
      <c r="D77" s="37"/>
      <c r="E77" s="37"/>
      <c r="F77" s="37"/>
      <c r="G77" s="37"/>
      <c r="H77" s="37"/>
      <c r="I77" s="109"/>
      <c r="J77" s="37"/>
      <c r="K77" s="37"/>
      <c r="L77" s="11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280" t="str">
        <f>E9</f>
        <v>A - Stavební část - altán</v>
      </c>
      <c r="F78" s="309"/>
      <c r="G78" s="309"/>
      <c r="H78" s="309"/>
      <c r="I78" s="109"/>
      <c r="J78" s="37"/>
      <c r="K78" s="37"/>
      <c r="L78" s="110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109"/>
      <c r="J79" s="37"/>
      <c r="K79" s="37"/>
      <c r="L79" s="110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22</v>
      </c>
      <c r="D80" s="37"/>
      <c r="E80" s="37"/>
      <c r="F80" s="28" t="str">
        <f>F12</f>
        <v>Pernink</v>
      </c>
      <c r="G80" s="37"/>
      <c r="H80" s="37"/>
      <c r="I80" s="112" t="s">
        <v>24</v>
      </c>
      <c r="J80" s="60" t="str">
        <f>IF(J12="","",J12)</f>
        <v>10. 10. 2019</v>
      </c>
      <c r="K80" s="37"/>
      <c r="L80" s="110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109"/>
      <c r="J81" s="37"/>
      <c r="K81" s="37"/>
      <c r="L81" s="11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58.15" customHeight="1">
      <c r="A82" s="35"/>
      <c r="B82" s="36"/>
      <c r="C82" s="30" t="s">
        <v>26</v>
      </c>
      <c r="D82" s="37"/>
      <c r="E82" s="37"/>
      <c r="F82" s="28" t="str">
        <f>E15</f>
        <v>Domov pro seniory v Perninku</v>
      </c>
      <c r="G82" s="37"/>
      <c r="H82" s="37"/>
      <c r="I82" s="112" t="s">
        <v>33</v>
      </c>
      <c r="J82" s="33" t="str">
        <f>E21</f>
        <v>BPO spol. s r.o.,Lidická 1239,36317 OSTROV</v>
      </c>
      <c r="K82" s="37"/>
      <c r="L82" s="11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31</v>
      </c>
      <c r="D83" s="37"/>
      <c r="E83" s="37"/>
      <c r="F83" s="28" t="str">
        <f>IF(E18="","",E18)</f>
        <v>Vyplň údaj</v>
      </c>
      <c r="G83" s="37"/>
      <c r="H83" s="37"/>
      <c r="I83" s="112" t="s">
        <v>36</v>
      </c>
      <c r="J83" s="33" t="str">
        <f>E24</f>
        <v>Tomanová Ing.</v>
      </c>
      <c r="K83" s="37"/>
      <c r="L83" s="11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109"/>
      <c r="J84" s="37"/>
      <c r="K84" s="37"/>
      <c r="L84" s="11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11" customFormat="1" ht="29.25" customHeight="1">
      <c r="A85" s="160"/>
      <c r="B85" s="161"/>
      <c r="C85" s="162" t="s">
        <v>105</v>
      </c>
      <c r="D85" s="163" t="s">
        <v>59</v>
      </c>
      <c r="E85" s="163" t="s">
        <v>55</v>
      </c>
      <c r="F85" s="163" t="s">
        <v>56</v>
      </c>
      <c r="G85" s="163" t="s">
        <v>106</v>
      </c>
      <c r="H85" s="163" t="s">
        <v>107</v>
      </c>
      <c r="I85" s="164" t="s">
        <v>108</v>
      </c>
      <c r="J85" s="163" t="s">
        <v>95</v>
      </c>
      <c r="K85" s="165" t="s">
        <v>109</v>
      </c>
      <c r="L85" s="166"/>
      <c r="M85" s="69" t="s">
        <v>28</v>
      </c>
      <c r="N85" s="70" t="s">
        <v>44</v>
      </c>
      <c r="O85" s="70" t="s">
        <v>110</v>
      </c>
      <c r="P85" s="70" t="s">
        <v>111</v>
      </c>
      <c r="Q85" s="70" t="s">
        <v>112</v>
      </c>
      <c r="R85" s="70" t="s">
        <v>113</v>
      </c>
      <c r="S85" s="70" t="s">
        <v>114</v>
      </c>
      <c r="T85" s="71" t="s">
        <v>115</v>
      </c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</row>
    <row r="86" spans="1:63" s="2" customFormat="1" ht="22.9" customHeight="1">
      <c r="A86" s="35"/>
      <c r="B86" s="36"/>
      <c r="C86" s="76" t="s">
        <v>116</v>
      </c>
      <c r="D86" s="37"/>
      <c r="E86" s="37"/>
      <c r="F86" s="37"/>
      <c r="G86" s="37"/>
      <c r="H86" s="37"/>
      <c r="I86" s="109"/>
      <c r="J86" s="167">
        <f>BK86</f>
        <v>0</v>
      </c>
      <c r="K86" s="37"/>
      <c r="L86" s="40"/>
      <c r="M86" s="72"/>
      <c r="N86" s="168"/>
      <c r="O86" s="73"/>
      <c r="P86" s="169">
        <f>P87</f>
        <v>0</v>
      </c>
      <c r="Q86" s="73"/>
      <c r="R86" s="169">
        <f>R87</f>
        <v>30.480360570000006</v>
      </c>
      <c r="S86" s="73"/>
      <c r="T86" s="170">
        <f>T87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73</v>
      </c>
      <c r="AU86" s="18" t="s">
        <v>96</v>
      </c>
      <c r="BK86" s="171">
        <f>BK87</f>
        <v>0</v>
      </c>
    </row>
    <row r="87" spans="2:63" s="12" customFormat="1" ht="25.9" customHeight="1">
      <c r="B87" s="172"/>
      <c r="C87" s="173"/>
      <c r="D87" s="174" t="s">
        <v>73</v>
      </c>
      <c r="E87" s="175" t="s">
        <v>79</v>
      </c>
      <c r="F87" s="175" t="s">
        <v>117</v>
      </c>
      <c r="G87" s="173"/>
      <c r="H87" s="173"/>
      <c r="I87" s="176"/>
      <c r="J87" s="177">
        <f>BK87</f>
        <v>0</v>
      </c>
      <c r="K87" s="173"/>
      <c r="L87" s="178"/>
      <c r="M87" s="179"/>
      <c r="N87" s="180"/>
      <c r="O87" s="180"/>
      <c r="P87" s="181">
        <f>P88+P154</f>
        <v>0</v>
      </c>
      <c r="Q87" s="180"/>
      <c r="R87" s="181">
        <f>R88+R154</f>
        <v>30.480360570000006</v>
      </c>
      <c r="S87" s="180"/>
      <c r="T87" s="182">
        <f>T88+T154</f>
        <v>0</v>
      </c>
      <c r="AR87" s="183" t="s">
        <v>82</v>
      </c>
      <c r="AT87" s="184" t="s">
        <v>73</v>
      </c>
      <c r="AU87" s="184" t="s">
        <v>74</v>
      </c>
      <c r="AY87" s="183" t="s">
        <v>118</v>
      </c>
      <c r="BK87" s="185">
        <f>BK88+BK154</f>
        <v>0</v>
      </c>
    </row>
    <row r="88" spans="2:63" s="12" customFormat="1" ht="22.9" customHeight="1">
      <c r="B88" s="172"/>
      <c r="C88" s="173"/>
      <c r="D88" s="174" t="s">
        <v>73</v>
      </c>
      <c r="E88" s="186" t="s">
        <v>119</v>
      </c>
      <c r="F88" s="186" t="s">
        <v>120</v>
      </c>
      <c r="G88" s="173"/>
      <c r="H88" s="173"/>
      <c r="I88" s="176"/>
      <c r="J88" s="187">
        <f>BK88</f>
        <v>0</v>
      </c>
      <c r="K88" s="173"/>
      <c r="L88" s="178"/>
      <c r="M88" s="179"/>
      <c r="N88" s="180"/>
      <c r="O88" s="180"/>
      <c r="P88" s="181">
        <f>P89+P115+P152</f>
        <v>0</v>
      </c>
      <c r="Q88" s="180"/>
      <c r="R88" s="181">
        <f>R89+R115+R152</f>
        <v>28.480360570000006</v>
      </c>
      <c r="S88" s="180"/>
      <c r="T88" s="182">
        <f>T89+T115+T152</f>
        <v>0</v>
      </c>
      <c r="AR88" s="183" t="s">
        <v>82</v>
      </c>
      <c r="AT88" s="184" t="s">
        <v>73</v>
      </c>
      <c r="AU88" s="184" t="s">
        <v>82</v>
      </c>
      <c r="AY88" s="183" t="s">
        <v>118</v>
      </c>
      <c r="BK88" s="185">
        <f>BK89+BK115+BK152</f>
        <v>0</v>
      </c>
    </row>
    <row r="89" spans="2:63" s="12" customFormat="1" ht="20.85" customHeight="1">
      <c r="B89" s="172"/>
      <c r="C89" s="173"/>
      <c r="D89" s="174" t="s">
        <v>73</v>
      </c>
      <c r="E89" s="186" t="s">
        <v>82</v>
      </c>
      <c r="F89" s="186" t="s">
        <v>121</v>
      </c>
      <c r="G89" s="173"/>
      <c r="H89" s="173"/>
      <c r="I89" s="176"/>
      <c r="J89" s="187">
        <f>BK89</f>
        <v>0</v>
      </c>
      <c r="K89" s="173"/>
      <c r="L89" s="178"/>
      <c r="M89" s="179"/>
      <c r="N89" s="180"/>
      <c r="O89" s="180"/>
      <c r="P89" s="181">
        <f>SUM(P90:P114)</f>
        <v>0</v>
      </c>
      <c r="Q89" s="180"/>
      <c r="R89" s="181">
        <f>SUM(R90:R114)</f>
        <v>0</v>
      </c>
      <c r="S89" s="180"/>
      <c r="T89" s="182">
        <f>SUM(T90:T114)</f>
        <v>0</v>
      </c>
      <c r="AR89" s="183" t="s">
        <v>82</v>
      </c>
      <c r="AT89" s="184" t="s">
        <v>73</v>
      </c>
      <c r="AU89" s="184" t="s">
        <v>84</v>
      </c>
      <c r="AY89" s="183" t="s">
        <v>118</v>
      </c>
      <c r="BK89" s="185">
        <f>SUM(BK90:BK114)</f>
        <v>0</v>
      </c>
    </row>
    <row r="90" spans="1:65" s="2" customFormat="1" ht="24" customHeight="1">
      <c r="A90" s="35"/>
      <c r="B90" s="36"/>
      <c r="C90" s="188" t="s">
        <v>82</v>
      </c>
      <c r="D90" s="188" t="s">
        <v>122</v>
      </c>
      <c r="E90" s="189" t="s">
        <v>123</v>
      </c>
      <c r="F90" s="190" t="s">
        <v>124</v>
      </c>
      <c r="G90" s="191" t="s">
        <v>125</v>
      </c>
      <c r="H90" s="192">
        <v>4.5</v>
      </c>
      <c r="I90" s="193"/>
      <c r="J90" s="194">
        <f>ROUND(I90*H90,2)</f>
        <v>0</v>
      </c>
      <c r="K90" s="190" t="s">
        <v>126</v>
      </c>
      <c r="L90" s="40"/>
      <c r="M90" s="195" t="s">
        <v>28</v>
      </c>
      <c r="N90" s="196" t="s">
        <v>45</v>
      </c>
      <c r="O90" s="65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99" t="s">
        <v>127</v>
      </c>
      <c r="AT90" s="199" t="s">
        <v>122</v>
      </c>
      <c r="AU90" s="199" t="s">
        <v>128</v>
      </c>
      <c r="AY90" s="18" t="s">
        <v>118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18" t="s">
        <v>82</v>
      </c>
      <c r="BK90" s="200">
        <f>ROUND(I90*H90,2)</f>
        <v>0</v>
      </c>
      <c r="BL90" s="18" t="s">
        <v>127</v>
      </c>
      <c r="BM90" s="199" t="s">
        <v>129</v>
      </c>
    </row>
    <row r="91" spans="2:51" s="13" customFormat="1" ht="11.25">
      <c r="B91" s="201"/>
      <c r="C91" s="202"/>
      <c r="D91" s="203" t="s">
        <v>130</v>
      </c>
      <c r="E91" s="204" t="s">
        <v>28</v>
      </c>
      <c r="F91" s="205" t="s">
        <v>131</v>
      </c>
      <c r="G91" s="202"/>
      <c r="H91" s="204" t="s">
        <v>28</v>
      </c>
      <c r="I91" s="206"/>
      <c r="J91" s="202"/>
      <c r="K91" s="202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130</v>
      </c>
      <c r="AU91" s="211" t="s">
        <v>128</v>
      </c>
      <c r="AV91" s="13" t="s">
        <v>82</v>
      </c>
      <c r="AW91" s="13" t="s">
        <v>35</v>
      </c>
      <c r="AX91" s="13" t="s">
        <v>74</v>
      </c>
      <c r="AY91" s="211" t="s">
        <v>118</v>
      </c>
    </row>
    <row r="92" spans="2:51" s="14" customFormat="1" ht="11.25">
      <c r="B92" s="212"/>
      <c r="C92" s="213"/>
      <c r="D92" s="203" t="s">
        <v>130</v>
      </c>
      <c r="E92" s="214" t="s">
        <v>28</v>
      </c>
      <c r="F92" s="215" t="s">
        <v>132</v>
      </c>
      <c r="G92" s="213"/>
      <c r="H92" s="216">
        <v>1.2</v>
      </c>
      <c r="I92" s="217"/>
      <c r="J92" s="213"/>
      <c r="K92" s="213"/>
      <c r="L92" s="218"/>
      <c r="M92" s="219"/>
      <c r="N92" s="220"/>
      <c r="O92" s="220"/>
      <c r="P92" s="220"/>
      <c r="Q92" s="220"/>
      <c r="R92" s="220"/>
      <c r="S92" s="220"/>
      <c r="T92" s="221"/>
      <c r="AT92" s="222" t="s">
        <v>130</v>
      </c>
      <c r="AU92" s="222" t="s">
        <v>128</v>
      </c>
      <c r="AV92" s="14" t="s">
        <v>84</v>
      </c>
      <c r="AW92" s="14" t="s">
        <v>35</v>
      </c>
      <c r="AX92" s="14" t="s">
        <v>74</v>
      </c>
      <c r="AY92" s="222" t="s">
        <v>118</v>
      </c>
    </row>
    <row r="93" spans="2:51" s="14" customFormat="1" ht="11.25">
      <c r="B93" s="212"/>
      <c r="C93" s="213"/>
      <c r="D93" s="203" t="s">
        <v>130</v>
      </c>
      <c r="E93" s="214" t="s">
        <v>28</v>
      </c>
      <c r="F93" s="215" t="s">
        <v>133</v>
      </c>
      <c r="G93" s="213"/>
      <c r="H93" s="216">
        <v>1.95</v>
      </c>
      <c r="I93" s="217"/>
      <c r="J93" s="213"/>
      <c r="K93" s="213"/>
      <c r="L93" s="218"/>
      <c r="M93" s="219"/>
      <c r="N93" s="220"/>
      <c r="O93" s="220"/>
      <c r="P93" s="220"/>
      <c r="Q93" s="220"/>
      <c r="R93" s="220"/>
      <c r="S93" s="220"/>
      <c r="T93" s="221"/>
      <c r="AT93" s="222" t="s">
        <v>130</v>
      </c>
      <c r="AU93" s="222" t="s">
        <v>128</v>
      </c>
      <c r="AV93" s="14" t="s">
        <v>84</v>
      </c>
      <c r="AW93" s="14" t="s">
        <v>35</v>
      </c>
      <c r="AX93" s="14" t="s">
        <v>74</v>
      </c>
      <c r="AY93" s="222" t="s">
        <v>118</v>
      </c>
    </row>
    <row r="94" spans="2:51" s="13" customFormat="1" ht="11.25">
      <c r="B94" s="201"/>
      <c r="C94" s="202"/>
      <c r="D94" s="203" t="s">
        <v>130</v>
      </c>
      <c r="E94" s="204" t="s">
        <v>28</v>
      </c>
      <c r="F94" s="205" t="s">
        <v>134</v>
      </c>
      <c r="G94" s="202"/>
      <c r="H94" s="204" t="s">
        <v>28</v>
      </c>
      <c r="I94" s="206"/>
      <c r="J94" s="202"/>
      <c r="K94" s="202"/>
      <c r="L94" s="207"/>
      <c r="M94" s="208"/>
      <c r="N94" s="209"/>
      <c r="O94" s="209"/>
      <c r="P94" s="209"/>
      <c r="Q94" s="209"/>
      <c r="R94" s="209"/>
      <c r="S94" s="209"/>
      <c r="T94" s="210"/>
      <c r="AT94" s="211" t="s">
        <v>130</v>
      </c>
      <c r="AU94" s="211" t="s">
        <v>128</v>
      </c>
      <c r="AV94" s="13" t="s">
        <v>82</v>
      </c>
      <c r="AW94" s="13" t="s">
        <v>35</v>
      </c>
      <c r="AX94" s="13" t="s">
        <v>74</v>
      </c>
      <c r="AY94" s="211" t="s">
        <v>118</v>
      </c>
    </row>
    <row r="95" spans="2:51" s="14" customFormat="1" ht="11.25">
      <c r="B95" s="212"/>
      <c r="C95" s="213"/>
      <c r="D95" s="203" t="s">
        <v>130</v>
      </c>
      <c r="E95" s="214" t="s">
        <v>28</v>
      </c>
      <c r="F95" s="215" t="s">
        <v>135</v>
      </c>
      <c r="G95" s="213"/>
      <c r="H95" s="216">
        <v>1.1</v>
      </c>
      <c r="I95" s="217"/>
      <c r="J95" s="213"/>
      <c r="K95" s="213"/>
      <c r="L95" s="218"/>
      <c r="M95" s="219"/>
      <c r="N95" s="220"/>
      <c r="O95" s="220"/>
      <c r="P95" s="220"/>
      <c r="Q95" s="220"/>
      <c r="R95" s="220"/>
      <c r="S95" s="220"/>
      <c r="T95" s="221"/>
      <c r="AT95" s="222" t="s">
        <v>130</v>
      </c>
      <c r="AU95" s="222" t="s">
        <v>128</v>
      </c>
      <c r="AV95" s="14" t="s">
        <v>84</v>
      </c>
      <c r="AW95" s="14" t="s">
        <v>35</v>
      </c>
      <c r="AX95" s="14" t="s">
        <v>74</v>
      </c>
      <c r="AY95" s="222" t="s">
        <v>118</v>
      </c>
    </row>
    <row r="96" spans="2:51" s="14" customFormat="1" ht="11.25">
      <c r="B96" s="212"/>
      <c r="C96" s="213"/>
      <c r="D96" s="203" t="s">
        <v>130</v>
      </c>
      <c r="E96" s="214" t="s">
        <v>28</v>
      </c>
      <c r="F96" s="215" t="s">
        <v>136</v>
      </c>
      <c r="G96" s="213"/>
      <c r="H96" s="216">
        <v>0.25</v>
      </c>
      <c r="I96" s="217"/>
      <c r="J96" s="213"/>
      <c r="K96" s="213"/>
      <c r="L96" s="218"/>
      <c r="M96" s="219"/>
      <c r="N96" s="220"/>
      <c r="O96" s="220"/>
      <c r="P96" s="220"/>
      <c r="Q96" s="220"/>
      <c r="R96" s="220"/>
      <c r="S96" s="220"/>
      <c r="T96" s="221"/>
      <c r="AT96" s="222" t="s">
        <v>130</v>
      </c>
      <c r="AU96" s="222" t="s">
        <v>128</v>
      </c>
      <c r="AV96" s="14" t="s">
        <v>84</v>
      </c>
      <c r="AW96" s="14" t="s">
        <v>35</v>
      </c>
      <c r="AX96" s="14" t="s">
        <v>74</v>
      </c>
      <c r="AY96" s="222" t="s">
        <v>118</v>
      </c>
    </row>
    <row r="97" spans="2:51" s="15" customFormat="1" ht="11.25">
      <c r="B97" s="223"/>
      <c r="C97" s="224"/>
      <c r="D97" s="203" t="s">
        <v>130</v>
      </c>
      <c r="E97" s="225" t="s">
        <v>28</v>
      </c>
      <c r="F97" s="226" t="s">
        <v>137</v>
      </c>
      <c r="G97" s="224"/>
      <c r="H97" s="227">
        <v>4.5</v>
      </c>
      <c r="I97" s="228"/>
      <c r="J97" s="224"/>
      <c r="K97" s="224"/>
      <c r="L97" s="229"/>
      <c r="M97" s="230"/>
      <c r="N97" s="231"/>
      <c r="O97" s="231"/>
      <c r="P97" s="231"/>
      <c r="Q97" s="231"/>
      <c r="R97" s="231"/>
      <c r="S97" s="231"/>
      <c r="T97" s="232"/>
      <c r="AT97" s="233" t="s">
        <v>130</v>
      </c>
      <c r="AU97" s="233" t="s">
        <v>128</v>
      </c>
      <c r="AV97" s="15" t="s">
        <v>127</v>
      </c>
      <c r="AW97" s="15" t="s">
        <v>35</v>
      </c>
      <c r="AX97" s="15" t="s">
        <v>82</v>
      </c>
      <c r="AY97" s="233" t="s">
        <v>118</v>
      </c>
    </row>
    <row r="98" spans="1:65" s="2" customFormat="1" ht="24" customHeight="1">
      <c r="A98" s="35"/>
      <c r="B98" s="36"/>
      <c r="C98" s="188" t="s">
        <v>84</v>
      </c>
      <c r="D98" s="188" t="s">
        <v>122</v>
      </c>
      <c r="E98" s="189" t="s">
        <v>138</v>
      </c>
      <c r="F98" s="190" t="s">
        <v>139</v>
      </c>
      <c r="G98" s="191" t="s">
        <v>125</v>
      </c>
      <c r="H98" s="192">
        <v>2.25</v>
      </c>
      <c r="I98" s="193"/>
      <c r="J98" s="194">
        <f>ROUND(I98*H98,2)</f>
        <v>0</v>
      </c>
      <c r="K98" s="190" t="s">
        <v>126</v>
      </c>
      <c r="L98" s="40"/>
      <c r="M98" s="195" t="s">
        <v>28</v>
      </c>
      <c r="N98" s="196" t="s">
        <v>45</v>
      </c>
      <c r="O98" s="65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9" t="s">
        <v>127</v>
      </c>
      <c r="AT98" s="199" t="s">
        <v>122</v>
      </c>
      <c r="AU98" s="199" t="s">
        <v>128</v>
      </c>
      <c r="AY98" s="18" t="s">
        <v>118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18" t="s">
        <v>82</v>
      </c>
      <c r="BK98" s="200">
        <f>ROUND(I98*H98,2)</f>
        <v>0</v>
      </c>
      <c r="BL98" s="18" t="s">
        <v>127</v>
      </c>
      <c r="BM98" s="199" t="s">
        <v>140</v>
      </c>
    </row>
    <row r="99" spans="2:51" s="13" customFormat="1" ht="11.25">
      <c r="B99" s="201"/>
      <c r="C99" s="202"/>
      <c r="D99" s="203" t="s">
        <v>130</v>
      </c>
      <c r="E99" s="204" t="s">
        <v>28</v>
      </c>
      <c r="F99" s="205" t="s">
        <v>141</v>
      </c>
      <c r="G99" s="202"/>
      <c r="H99" s="204" t="s">
        <v>28</v>
      </c>
      <c r="I99" s="206"/>
      <c r="J99" s="202"/>
      <c r="K99" s="202"/>
      <c r="L99" s="207"/>
      <c r="M99" s="208"/>
      <c r="N99" s="209"/>
      <c r="O99" s="209"/>
      <c r="P99" s="209"/>
      <c r="Q99" s="209"/>
      <c r="R99" s="209"/>
      <c r="S99" s="209"/>
      <c r="T99" s="210"/>
      <c r="AT99" s="211" t="s">
        <v>130</v>
      </c>
      <c r="AU99" s="211" t="s">
        <v>128</v>
      </c>
      <c r="AV99" s="13" t="s">
        <v>82</v>
      </c>
      <c r="AW99" s="13" t="s">
        <v>35</v>
      </c>
      <c r="AX99" s="13" t="s">
        <v>74</v>
      </c>
      <c r="AY99" s="211" t="s">
        <v>118</v>
      </c>
    </row>
    <row r="100" spans="2:51" s="14" customFormat="1" ht="11.25">
      <c r="B100" s="212"/>
      <c r="C100" s="213"/>
      <c r="D100" s="203" t="s">
        <v>130</v>
      </c>
      <c r="E100" s="214" t="s">
        <v>28</v>
      </c>
      <c r="F100" s="215" t="s">
        <v>142</v>
      </c>
      <c r="G100" s="213"/>
      <c r="H100" s="216">
        <v>2.25</v>
      </c>
      <c r="I100" s="217"/>
      <c r="J100" s="213"/>
      <c r="K100" s="213"/>
      <c r="L100" s="218"/>
      <c r="M100" s="219"/>
      <c r="N100" s="220"/>
      <c r="O100" s="220"/>
      <c r="P100" s="220"/>
      <c r="Q100" s="220"/>
      <c r="R100" s="220"/>
      <c r="S100" s="220"/>
      <c r="T100" s="221"/>
      <c r="AT100" s="222" t="s">
        <v>130</v>
      </c>
      <c r="AU100" s="222" t="s">
        <v>128</v>
      </c>
      <c r="AV100" s="14" t="s">
        <v>84</v>
      </c>
      <c r="AW100" s="14" t="s">
        <v>35</v>
      </c>
      <c r="AX100" s="14" t="s">
        <v>82</v>
      </c>
      <c r="AY100" s="222" t="s">
        <v>118</v>
      </c>
    </row>
    <row r="101" spans="1:65" s="2" customFormat="1" ht="16.5" customHeight="1">
      <c r="A101" s="35"/>
      <c r="B101" s="36"/>
      <c r="C101" s="188" t="s">
        <v>128</v>
      </c>
      <c r="D101" s="188" t="s">
        <v>122</v>
      </c>
      <c r="E101" s="189" t="s">
        <v>143</v>
      </c>
      <c r="F101" s="190" t="s">
        <v>144</v>
      </c>
      <c r="G101" s="191" t="s">
        <v>145</v>
      </c>
      <c r="H101" s="192">
        <v>12.6</v>
      </c>
      <c r="I101" s="193"/>
      <c r="J101" s="194">
        <f>ROUND(I101*H101,2)</f>
        <v>0</v>
      </c>
      <c r="K101" s="190" t="s">
        <v>126</v>
      </c>
      <c r="L101" s="40"/>
      <c r="M101" s="195" t="s">
        <v>28</v>
      </c>
      <c r="N101" s="196" t="s">
        <v>45</v>
      </c>
      <c r="O101" s="65"/>
      <c r="P101" s="197">
        <f>O101*H101</f>
        <v>0</v>
      </c>
      <c r="Q101" s="197">
        <v>0</v>
      </c>
      <c r="R101" s="197">
        <f>Q101*H101</f>
        <v>0</v>
      </c>
      <c r="S101" s="197">
        <v>0</v>
      </c>
      <c r="T101" s="198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99" t="s">
        <v>127</v>
      </c>
      <c r="AT101" s="199" t="s">
        <v>122</v>
      </c>
      <c r="AU101" s="199" t="s">
        <v>128</v>
      </c>
      <c r="AY101" s="18" t="s">
        <v>118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18" t="s">
        <v>82</v>
      </c>
      <c r="BK101" s="200">
        <f>ROUND(I101*H101,2)</f>
        <v>0</v>
      </c>
      <c r="BL101" s="18" t="s">
        <v>127</v>
      </c>
      <c r="BM101" s="199" t="s">
        <v>146</v>
      </c>
    </row>
    <row r="102" spans="2:51" s="13" customFormat="1" ht="11.25">
      <c r="B102" s="201"/>
      <c r="C102" s="202"/>
      <c r="D102" s="203" t="s">
        <v>130</v>
      </c>
      <c r="E102" s="204" t="s">
        <v>28</v>
      </c>
      <c r="F102" s="205" t="s">
        <v>147</v>
      </c>
      <c r="G102" s="202"/>
      <c r="H102" s="204" t="s">
        <v>28</v>
      </c>
      <c r="I102" s="206"/>
      <c r="J102" s="202"/>
      <c r="K102" s="202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130</v>
      </c>
      <c r="AU102" s="211" t="s">
        <v>128</v>
      </c>
      <c r="AV102" s="13" t="s">
        <v>82</v>
      </c>
      <c r="AW102" s="13" t="s">
        <v>35</v>
      </c>
      <c r="AX102" s="13" t="s">
        <v>74</v>
      </c>
      <c r="AY102" s="211" t="s">
        <v>118</v>
      </c>
    </row>
    <row r="103" spans="2:51" s="14" customFormat="1" ht="11.25">
      <c r="B103" s="212"/>
      <c r="C103" s="213"/>
      <c r="D103" s="203" t="s">
        <v>130</v>
      </c>
      <c r="E103" s="214" t="s">
        <v>28</v>
      </c>
      <c r="F103" s="215" t="s">
        <v>148</v>
      </c>
      <c r="G103" s="213"/>
      <c r="H103" s="216">
        <v>10.5</v>
      </c>
      <c r="I103" s="217"/>
      <c r="J103" s="213"/>
      <c r="K103" s="213"/>
      <c r="L103" s="218"/>
      <c r="M103" s="219"/>
      <c r="N103" s="220"/>
      <c r="O103" s="220"/>
      <c r="P103" s="220"/>
      <c r="Q103" s="220"/>
      <c r="R103" s="220"/>
      <c r="S103" s="220"/>
      <c r="T103" s="221"/>
      <c r="AT103" s="222" t="s">
        <v>130</v>
      </c>
      <c r="AU103" s="222" t="s">
        <v>128</v>
      </c>
      <c r="AV103" s="14" t="s">
        <v>84</v>
      </c>
      <c r="AW103" s="14" t="s">
        <v>35</v>
      </c>
      <c r="AX103" s="14" t="s">
        <v>74</v>
      </c>
      <c r="AY103" s="222" t="s">
        <v>118</v>
      </c>
    </row>
    <row r="104" spans="2:51" s="14" customFormat="1" ht="11.25">
      <c r="B104" s="212"/>
      <c r="C104" s="213"/>
      <c r="D104" s="203" t="s">
        <v>130</v>
      </c>
      <c r="E104" s="214" t="s">
        <v>28</v>
      </c>
      <c r="F104" s="215" t="s">
        <v>149</v>
      </c>
      <c r="G104" s="213"/>
      <c r="H104" s="216">
        <v>2.1</v>
      </c>
      <c r="I104" s="217"/>
      <c r="J104" s="213"/>
      <c r="K104" s="213"/>
      <c r="L104" s="218"/>
      <c r="M104" s="219"/>
      <c r="N104" s="220"/>
      <c r="O104" s="220"/>
      <c r="P104" s="220"/>
      <c r="Q104" s="220"/>
      <c r="R104" s="220"/>
      <c r="S104" s="220"/>
      <c r="T104" s="221"/>
      <c r="AT104" s="222" t="s">
        <v>130</v>
      </c>
      <c r="AU104" s="222" t="s">
        <v>128</v>
      </c>
      <c r="AV104" s="14" t="s">
        <v>84</v>
      </c>
      <c r="AW104" s="14" t="s">
        <v>35</v>
      </c>
      <c r="AX104" s="14" t="s">
        <v>74</v>
      </c>
      <c r="AY104" s="222" t="s">
        <v>118</v>
      </c>
    </row>
    <row r="105" spans="2:51" s="15" customFormat="1" ht="11.25">
      <c r="B105" s="223"/>
      <c r="C105" s="224"/>
      <c r="D105" s="203" t="s">
        <v>130</v>
      </c>
      <c r="E105" s="225" t="s">
        <v>28</v>
      </c>
      <c r="F105" s="226" t="s">
        <v>137</v>
      </c>
      <c r="G105" s="224"/>
      <c r="H105" s="227">
        <v>12.6</v>
      </c>
      <c r="I105" s="228"/>
      <c r="J105" s="224"/>
      <c r="K105" s="224"/>
      <c r="L105" s="229"/>
      <c r="M105" s="230"/>
      <c r="N105" s="231"/>
      <c r="O105" s="231"/>
      <c r="P105" s="231"/>
      <c r="Q105" s="231"/>
      <c r="R105" s="231"/>
      <c r="S105" s="231"/>
      <c r="T105" s="232"/>
      <c r="AT105" s="233" t="s">
        <v>130</v>
      </c>
      <c r="AU105" s="233" t="s">
        <v>128</v>
      </c>
      <c r="AV105" s="15" t="s">
        <v>127</v>
      </c>
      <c r="AW105" s="15" t="s">
        <v>35</v>
      </c>
      <c r="AX105" s="15" t="s">
        <v>82</v>
      </c>
      <c r="AY105" s="233" t="s">
        <v>118</v>
      </c>
    </row>
    <row r="106" spans="1:65" s="2" customFormat="1" ht="24" customHeight="1">
      <c r="A106" s="35"/>
      <c r="B106" s="36"/>
      <c r="C106" s="188" t="s">
        <v>127</v>
      </c>
      <c r="D106" s="188" t="s">
        <v>122</v>
      </c>
      <c r="E106" s="189" t="s">
        <v>150</v>
      </c>
      <c r="F106" s="190" t="s">
        <v>151</v>
      </c>
      <c r="G106" s="191" t="s">
        <v>125</v>
      </c>
      <c r="H106" s="192">
        <v>4.5</v>
      </c>
      <c r="I106" s="193"/>
      <c r="J106" s="194">
        <f>ROUND(I106*H106,2)</f>
        <v>0</v>
      </c>
      <c r="K106" s="190" t="s">
        <v>126</v>
      </c>
      <c r="L106" s="40"/>
      <c r="M106" s="195" t="s">
        <v>28</v>
      </c>
      <c r="N106" s="196" t="s">
        <v>45</v>
      </c>
      <c r="O106" s="65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9" t="s">
        <v>127</v>
      </c>
      <c r="AT106" s="199" t="s">
        <v>122</v>
      </c>
      <c r="AU106" s="199" t="s">
        <v>128</v>
      </c>
      <c r="AY106" s="18" t="s">
        <v>118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18" t="s">
        <v>82</v>
      </c>
      <c r="BK106" s="200">
        <f>ROUND(I106*H106,2)</f>
        <v>0</v>
      </c>
      <c r="BL106" s="18" t="s">
        <v>127</v>
      </c>
      <c r="BM106" s="199" t="s">
        <v>152</v>
      </c>
    </row>
    <row r="107" spans="2:51" s="13" customFormat="1" ht="11.25">
      <c r="B107" s="201"/>
      <c r="C107" s="202"/>
      <c r="D107" s="203" t="s">
        <v>130</v>
      </c>
      <c r="E107" s="204" t="s">
        <v>28</v>
      </c>
      <c r="F107" s="205" t="s">
        <v>153</v>
      </c>
      <c r="G107" s="202"/>
      <c r="H107" s="204" t="s">
        <v>28</v>
      </c>
      <c r="I107" s="206"/>
      <c r="J107" s="202"/>
      <c r="K107" s="202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130</v>
      </c>
      <c r="AU107" s="211" t="s">
        <v>128</v>
      </c>
      <c r="AV107" s="13" t="s">
        <v>82</v>
      </c>
      <c r="AW107" s="13" t="s">
        <v>35</v>
      </c>
      <c r="AX107" s="13" t="s">
        <v>74</v>
      </c>
      <c r="AY107" s="211" t="s">
        <v>118</v>
      </c>
    </row>
    <row r="108" spans="2:51" s="14" customFormat="1" ht="11.25">
      <c r="B108" s="212"/>
      <c r="C108" s="213"/>
      <c r="D108" s="203" t="s">
        <v>130</v>
      </c>
      <c r="E108" s="214" t="s">
        <v>28</v>
      </c>
      <c r="F108" s="215" t="s">
        <v>154</v>
      </c>
      <c r="G108" s="213"/>
      <c r="H108" s="216">
        <v>4.5</v>
      </c>
      <c r="I108" s="217"/>
      <c r="J108" s="213"/>
      <c r="K108" s="213"/>
      <c r="L108" s="218"/>
      <c r="M108" s="219"/>
      <c r="N108" s="220"/>
      <c r="O108" s="220"/>
      <c r="P108" s="220"/>
      <c r="Q108" s="220"/>
      <c r="R108" s="220"/>
      <c r="S108" s="220"/>
      <c r="T108" s="221"/>
      <c r="AT108" s="222" t="s">
        <v>130</v>
      </c>
      <c r="AU108" s="222" t="s">
        <v>128</v>
      </c>
      <c r="AV108" s="14" t="s">
        <v>84</v>
      </c>
      <c r="AW108" s="14" t="s">
        <v>35</v>
      </c>
      <c r="AX108" s="14" t="s">
        <v>82</v>
      </c>
      <c r="AY108" s="222" t="s">
        <v>118</v>
      </c>
    </row>
    <row r="109" spans="1:65" s="2" customFormat="1" ht="36" customHeight="1">
      <c r="A109" s="35"/>
      <c r="B109" s="36"/>
      <c r="C109" s="188" t="s">
        <v>155</v>
      </c>
      <c r="D109" s="188" t="s">
        <v>122</v>
      </c>
      <c r="E109" s="189" t="s">
        <v>156</v>
      </c>
      <c r="F109" s="190" t="s">
        <v>157</v>
      </c>
      <c r="G109" s="191" t="s">
        <v>125</v>
      </c>
      <c r="H109" s="192">
        <v>22.5</v>
      </c>
      <c r="I109" s="193"/>
      <c r="J109" s="194">
        <f>ROUND(I109*H109,2)</f>
        <v>0</v>
      </c>
      <c r="K109" s="190" t="s">
        <v>126</v>
      </c>
      <c r="L109" s="40"/>
      <c r="M109" s="195" t="s">
        <v>28</v>
      </c>
      <c r="N109" s="196" t="s">
        <v>45</v>
      </c>
      <c r="O109" s="65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99" t="s">
        <v>127</v>
      </c>
      <c r="AT109" s="199" t="s">
        <v>122</v>
      </c>
      <c r="AU109" s="199" t="s">
        <v>128</v>
      </c>
      <c r="AY109" s="18" t="s">
        <v>118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18" t="s">
        <v>82</v>
      </c>
      <c r="BK109" s="200">
        <f>ROUND(I109*H109,2)</f>
        <v>0</v>
      </c>
      <c r="BL109" s="18" t="s">
        <v>127</v>
      </c>
      <c r="BM109" s="199" t="s">
        <v>158</v>
      </c>
    </row>
    <row r="110" spans="2:51" s="13" customFormat="1" ht="11.25">
      <c r="B110" s="201"/>
      <c r="C110" s="202"/>
      <c r="D110" s="203" t="s">
        <v>130</v>
      </c>
      <c r="E110" s="204" t="s">
        <v>28</v>
      </c>
      <c r="F110" s="205" t="s">
        <v>159</v>
      </c>
      <c r="G110" s="202"/>
      <c r="H110" s="204" t="s">
        <v>28</v>
      </c>
      <c r="I110" s="206"/>
      <c r="J110" s="202"/>
      <c r="K110" s="202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130</v>
      </c>
      <c r="AU110" s="211" t="s">
        <v>128</v>
      </c>
      <c r="AV110" s="13" t="s">
        <v>82</v>
      </c>
      <c r="AW110" s="13" t="s">
        <v>35</v>
      </c>
      <c r="AX110" s="13" t="s">
        <v>74</v>
      </c>
      <c r="AY110" s="211" t="s">
        <v>118</v>
      </c>
    </row>
    <row r="111" spans="2:51" s="14" customFormat="1" ht="11.25">
      <c r="B111" s="212"/>
      <c r="C111" s="213"/>
      <c r="D111" s="203" t="s">
        <v>130</v>
      </c>
      <c r="E111" s="214" t="s">
        <v>28</v>
      </c>
      <c r="F111" s="215" t="s">
        <v>160</v>
      </c>
      <c r="G111" s="213"/>
      <c r="H111" s="216">
        <v>22.5</v>
      </c>
      <c r="I111" s="217"/>
      <c r="J111" s="213"/>
      <c r="K111" s="213"/>
      <c r="L111" s="218"/>
      <c r="M111" s="219"/>
      <c r="N111" s="220"/>
      <c r="O111" s="220"/>
      <c r="P111" s="220"/>
      <c r="Q111" s="220"/>
      <c r="R111" s="220"/>
      <c r="S111" s="220"/>
      <c r="T111" s="221"/>
      <c r="AT111" s="222" t="s">
        <v>130</v>
      </c>
      <c r="AU111" s="222" t="s">
        <v>128</v>
      </c>
      <c r="AV111" s="14" t="s">
        <v>84</v>
      </c>
      <c r="AW111" s="14" t="s">
        <v>35</v>
      </c>
      <c r="AX111" s="14" t="s">
        <v>82</v>
      </c>
      <c r="AY111" s="222" t="s">
        <v>118</v>
      </c>
    </row>
    <row r="112" spans="1:65" s="2" customFormat="1" ht="16.5" customHeight="1">
      <c r="A112" s="35"/>
      <c r="B112" s="36"/>
      <c r="C112" s="188" t="s">
        <v>161</v>
      </c>
      <c r="D112" s="188" t="s">
        <v>122</v>
      </c>
      <c r="E112" s="189" t="s">
        <v>162</v>
      </c>
      <c r="F112" s="190" t="s">
        <v>163</v>
      </c>
      <c r="G112" s="191" t="s">
        <v>125</v>
      </c>
      <c r="H112" s="192">
        <v>4.5</v>
      </c>
      <c r="I112" s="193"/>
      <c r="J112" s="194">
        <f>ROUND(I112*H112,2)</f>
        <v>0</v>
      </c>
      <c r="K112" s="190" t="s">
        <v>126</v>
      </c>
      <c r="L112" s="40"/>
      <c r="M112" s="195" t="s">
        <v>28</v>
      </c>
      <c r="N112" s="196" t="s">
        <v>45</v>
      </c>
      <c r="O112" s="65"/>
      <c r="P112" s="197">
        <f>O112*H112</f>
        <v>0</v>
      </c>
      <c r="Q112" s="197">
        <v>0</v>
      </c>
      <c r="R112" s="197">
        <f>Q112*H112</f>
        <v>0</v>
      </c>
      <c r="S112" s="197">
        <v>0</v>
      </c>
      <c r="T112" s="198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99" t="s">
        <v>127</v>
      </c>
      <c r="AT112" s="199" t="s">
        <v>122</v>
      </c>
      <c r="AU112" s="199" t="s">
        <v>128</v>
      </c>
      <c r="AY112" s="18" t="s">
        <v>118</v>
      </c>
      <c r="BE112" s="200">
        <f>IF(N112="základní",J112,0)</f>
        <v>0</v>
      </c>
      <c r="BF112" s="200">
        <f>IF(N112="snížená",J112,0)</f>
        <v>0</v>
      </c>
      <c r="BG112" s="200">
        <f>IF(N112="zákl. přenesená",J112,0)</f>
        <v>0</v>
      </c>
      <c r="BH112" s="200">
        <f>IF(N112="sníž. přenesená",J112,0)</f>
        <v>0</v>
      </c>
      <c r="BI112" s="200">
        <f>IF(N112="nulová",J112,0)</f>
        <v>0</v>
      </c>
      <c r="BJ112" s="18" t="s">
        <v>82</v>
      </c>
      <c r="BK112" s="200">
        <f>ROUND(I112*H112,2)</f>
        <v>0</v>
      </c>
      <c r="BL112" s="18" t="s">
        <v>127</v>
      </c>
      <c r="BM112" s="199" t="s">
        <v>164</v>
      </c>
    </row>
    <row r="113" spans="1:65" s="2" customFormat="1" ht="24" customHeight="1">
      <c r="A113" s="35"/>
      <c r="B113" s="36"/>
      <c r="C113" s="188" t="s">
        <v>165</v>
      </c>
      <c r="D113" s="188" t="s">
        <v>122</v>
      </c>
      <c r="E113" s="189" t="s">
        <v>166</v>
      </c>
      <c r="F113" s="190" t="s">
        <v>167</v>
      </c>
      <c r="G113" s="191" t="s">
        <v>168</v>
      </c>
      <c r="H113" s="192">
        <v>6.75</v>
      </c>
      <c r="I113" s="193"/>
      <c r="J113" s="194">
        <f>ROUND(I113*H113,2)</f>
        <v>0</v>
      </c>
      <c r="K113" s="190" t="s">
        <v>28</v>
      </c>
      <c r="L113" s="40"/>
      <c r="M113" s="195" t="s">
        <v>28</v>
      </c>
      <c r="N113" s="196" t="s">
        <v>45</v>
      </c>
      <c r="O113" s="65"/>
      <c r="P113" s="197">
        <f>O113*H113</f>
        <v>0</v>
      </c>
      <c r="Q113" s="197">
        <v>0</v>
      </c>
      <c r="R113" s="197">
        <f>Q113*H113</f>
        <v>0</v>
      </c>
      <c r="S113" s="197">
        <v>0</v>
      </c>
      <c r="T113" s="198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99" t="s">
        <v>127</v>
      </c>
      <c r="AT113" s="199" t="s">
        <v>122</v>
      </c>
      <c r="AU113" s="199" t="s">
        <v>128</v>
      </c>
      <c r="AY113" s="18" t="s">
        <v>118</v>
      </c>
      <c r="BE113" s="200">
        <f>IF(N113="základní",J113,0)</f>
        <v>0</v>
      </c>
      <c r="BF113" s="200">
        <f>IF(N113="snížená",J113,0)</f>
        <v>0</v>
      </c>
      <c r="BG113" s="200">
        <f>IF(N113="zákl. přenesená",J113,0)</f>
        <v>0</v>
      </c>
      <c r="BH113" s="200">
        <f>IF(N113="sníž. přenesená",J113,0)</f>
        <v>0</v>
      </c>
      <c r="BI113" s="200">
        <f>IF(N113="nulová",J113,0)</f>
        <v>0</v>
      </c>
      <c r="BJ113" s="18" t="s">
        <v>82</v>
      </c>
      <c r="BK113" s="200">
        <f>ROUND(I113*H113,2)</f>
        <v>0</v>
      </c>
      <c r="BL113" s="18" t="s">
        <v>127</v>
      </c>
      <c r="BM113" s="199" t="s">
        <v>169</v>
      </c>
    </row>
    <row r="114" spans="2:51" s="14" customFormat="1" ht="11.25">
      <c r="B114" s="212"/>
      <c r="C114" s="213"/>
      <c r="D114" s="203" t="s">
        <v>130</v>
      </c>
      <c r="E114" s="214" t="s">
        <v>28</v>
      </c>
      <c r="F114" s="215" t="s">
        <v>170</v>
      </c>
      <c r="G114" s="213"/>
      <c r="H114" s="216">
        <v>6.75</v>
      </c>
      <c r="I114" s="217"/>
      <c r="J114" s="213"/>
      <c r="K114" s="213"/>
      <c r="L114" s="218"/>
      <c r="M114" s="219"/>
      <c r="N114" s="220"/>
      <c r="O114" s="220"/>
      <c r="P114" s="220"/>
      <c r="Q114" s="220"/>
      <c r="R114" s="220"/>
      <c r="S114" s="220"/>
      <c r="T114" s="221"/>
      <c r="AT114" s="222" t="s">
        <v>130</v>
      </c>
      <c r="AU114" s="222" t="s">
        <v>128</v>
      </c>
      <c r="AV114" s="14" t="s">
        <v>84</v>
      </c>
      <c r="AW114" s="14" t="s">
        <v>35</v>
      </c>
      <c r="AX114" s="14" t="s">
        <v>82</v>
      </c>
      <c r="AY114" s="222" t="s">
        <v>118</v>
      </c>
    </row>
    <row r="115" spans="2:63" s="12" customFormat="1" ht="20.85" customHeight="1">
      <c r="B115" s="172"/>
      <c r="C115" s="173"/>
      <c r="D115" s="174" t="s">
        <v>73</v>
      </c>
      <c r="E115" s="186" t="s">
        <v>84</v>
      </c>
      <c r="F115" s="186" t="s">
        <v>171</v>
      </c>
      <c r="G115" s="173"/>
      <c r="H115" s="173"/>
      <c r="I115" s="176"/>
      <c r="J115" s="187">
        <f>BK115</f>
        <v>0</v>
      </c>
      <c r="K115" s="173"/>
      <c r="L115" s="178"/>
      <c r="M115" s="179"/>
      <c r="N115" s="180"/>
      <c r="O115" s="180"/>
      <c r="P115" s="181">
        <f>SUM(P116:P151)</f>
        <v>0</v>
      </c>
      <c r="Q115" s="180"/>
      <c r="R115" s="181">
        <f>SUM(R116:R151)</f>
        <v>28.480360570000006</v>
      </c>
      <c r="S115" s="180"/>
      <c r="T115" s="182">
        <f>SUM(T116:T151)</f>
        <v>0</v>
      </c>
      <c r="AR115" s="183" t="s">
        <v>82</v>
      </c>
      <c r="AT115" s="184" t="s">
        <v>73</v>
      </c>
      <c r="AU115" s="184" t="s">
        <v>84</v>
      </c>
      <c r="AY115" s="183" t="s">
        <v>118</v>
      </c>
      <c r="BK115" s="185">
        <f>SUM(BK116:BK151)</f>
        <v>0</v>
      </c>
    </row>
    <row r="116" spans="1:65" s="2" customFormat="1" ht="16.5" customHeight="1">
      <c r="A116" s="35"/>
      <c r="B116" s="36"/>
      <c r="C116" s="188" t="s">
        <v>172</v>
      </c>
      <c r="D116" s="188" t="s">
        <v>122</v>
      </c>
      <c r="E116" s="189" t="s">
        <v>173</v>
      </c>
      <c r="F116" s="190" t="s">
        <v>174</v>
      </c>
      <c r="G116" s="191" t="s">
        <v>125</v>
      </c>
      <c r="H116" s="192">
        <v>5.7</v>
      </c>
      <c r="I116" s="193"/>
      <c r="J116" s="194">
        <f>ROUND(I116*H116,2)</f>
        <v>0</v>
      </c>
      <c r="K116" s="190" t="s">
        <v>126</v>
      </c>
      <c r="L116" s="40"/>
      <c r="M116" s="195" t="s">
        <v>28</v>
      </c>
      <c r="N116" s="196" t="s">
        <v>45</v>
      </c>
      <c r="O116" s="65"/>
      <c r="P116" s="197">
        <f>O116*H116</f>
        <v>0</v>
      </c>
      <c r="Q116" s="197">
        <v>2.45329</v>
      </c>
      <c r="R116" s="197">
        <f>Q116*H116</f>
        <v>13.983753</v>
      </c>
      <c r="S116" s="197">
        <v>0</v>
      </c>
      <c r="T116" s="198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99" t="s">
        <v>127</v>
      </c>
      <c r="AT116" s="199" t="s">
        <v>122</v>
      </c>
      <c r="AU116" s="199" t="s">
        <v>128</v>
      </c>
      <c r="AY116" s="18" t="s">
        <v>118</v>
      </c>
      <c r="BE116" s="200">
        <f>IF(N116="základní",J116,0)</f>
        <v>0</v>
      </c>
      <c r="BF116" s="200">
        <f>IF(N116="snížená",J116,0)</f>
        <v>0</v>
      </c>
      <c r="BG116" s="200">
        <f>IF(N116="zákl. přenesená",J116,0)</f>
        <v>0</v>
      </c>
      <c r="BH116" s="200">
        <f>IF(N116="sníž. přenesená",J116,0)</f>
        <v>0</v>
      </c>
      <c r="BI116" s="200">
        <f>IF(N116="nulová",J116,0)</f>
        <v>0</v>
      </c>
      <c r="BJ116" s="18" t="s">
        <v>82</v>
      </c>
      <c r="BK116" s="200">
        <f>ROUND(I116*H116,2)</f>
        <v>0</v>
      </c>
      <c r="BL116" s="18" t="s">
        <v>127</v>
      </c>
      <c r="BM116" s="199" t="s">
        <v>175</v>
      </c>
    </row>
    <row r="117" spans="2:51" s="14" customFormat="1" ht="11.25">
      <c r="B117" s="212"/>
      <c r="C117" s="213"/>
      <c r="D117" s="203" t="s">
        <v>130</v>
      </c>
      <c r="E117" s="214" t="s">
        <v>28</v>
      </c>
      <c r="F117" s="215" t="s">
        <v>132</v>
      </c>
      <c r="G117" s="213"/>
      <c r="H117" s="216">
        <v>1.2</v>
      </c>
      <c r="I117" s="217"/>
      <c r="J117" s="213"/>
      <c r="K117" s="213"/>
      <c r="L117" s="218"/>
      <c r="M117" s="219"/>
      <c r="N117" s="220"/>
      <c r="O117" s="220"/>
      <c r="P117" s="220"/>
      <c r="Q117" s="220"/>
      <c r="R117" s="220"/>
      <c r="S117" s="220"/>
      <c r="T117" s="221"/>
      <c r="AT117" s="222" t="s">
        <v>130</v>
      </c>
      <c r="AU117" s="222" t="s">
        <v>128</v>
      </c>
      <c r="AV117" s="14" t="s">
        <v>84</v>
      </c>
      <c r="AW117" s="14" t="s">
        <v>35</v>
      </c>
      <c r="AX117" s="14" t="s">
        <v>74</v>
      </c>
      <c r="AY117" s="222" t="s">
        <v>118</v>
      </c>
    </row>
    <row r="118" spans="2:51" s="14" customFormat="1" ht="11.25">
      <c r="B118" s="212"/>
      <c r="C118" s="213"/>
      <c r="D118" s="203" t="s">
        <v>130</v>
      </c>
      <c r="E118" s="214" t="s">
        <v>28</v>
      </c>
      <c r="F118" s="215" t="s">
        <v>133</v>
      </c>
      <c r="G118" s="213"/>
      <c r="H118" s="216">
        <v>1.95</v>
      </c>
      <c r="I118" s="217"/>
      <c r="J118" s="213"/>
      <c r="K118" s="213"/>
      <c r="L118" s="218"/>
      <c r="M118" s="219"/>
      <c r="N118" s="220"/>
      <c r="O118" s="220"/>
      <c r="P118" s="220"/>
      <c r="Q118" s="220"/>
      <c r="R118" s="220"/>
      <c r="S118" s="220"/>
      <c r="T118" s="221"/>
      <c r="AT118" s="222" t="s">
        <v>130</v>
      </c>
      <c r="AU118" s="222" t="s">
        <v>128</v>
      </c>
      <c r="AV118" s="14" t="s">
        <v>84</v>
      </c>
      <c r="AW118" s="14" t="s">
        <v>35</v>
      </c>
      <c r="AX118" s="14" t="s">
        <v>74</v>
      </c>
      <c r="AY118" s="222" t="s">
        <v>118</v>
      </c>
    </row>
    <row r="119" spans="2:51" s="13" customFormat="1" ht="11.25">
      <c r="B119" s="201"/>
      <c r="C119" s="202"/>
      <c r="D119" s="203" t="s">
        <v>130</v>
      </c>
      <c r="E119" s="204" t="s">
        <v>28</v>
      </c>
      <c r="F119" s="205" t="s">
        <v>176</v>
      </c>
      <c r="G119" s="202"/>
      <c r="H119" s="204" t="s">
        <v>28</v>
      </c>
      <c r="I119" s="206"/>
      <c r="J119" s="202"/>
      <c r="K119" s="202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130</v>
      </c>
      <c r="AU119" s="211" t="s">
        <v>128</v>
      </c>
      <c r="AV119" s="13" t="s">
        <v>82</v>
      </c>
      <c r="AW119" s="13" t="s">
        <v>35</v>
      </c>
      <c r="AX119" s="13" t="s">
        <v>74</v>
      </c>
      <c r="AY119" s="211" t="s">
        <v>118</v>
      </c>
    </row>
    <row r="120" spans="2:51" s="14" customFormat="1" ht="11.25">
      <c r="B120" s="212"/>
      <c r="C120" s="213"/>
      <c r="D120" s="203" t="s">
        <v>130</v>
      </c>
      <c r="E120" s="214" t="s">
        <v>28</v>
      </c>
      <c r="F120" s="215" t="s">
        <v>177</v>
      </c>
      <c r="G120" s="213"/>
      <c r="H120" s="216">
        <v>2</v>
      </c>
      <c r="I120" s="217"/>
      <c r="J120" s="213"/>
      <c r="K120" s="213"/>
      <c r="L120" s="218"/>
      <c r="M120" s="219"/>
      <c r="N120" s="220"/>
      <c r="O120" s="220"/>
      <c r="P120" s="220"/>
      <c r="Q120" s="220"/>
      <c r="R120" s="220"/>
      <c r="S120" s="220"/>
      <c r="T120" s="221"/>
      <c r="AT120" s="222" t="s">
        <v>130</v>
      </c>
      <c r="AU120" s="222" t="s">
        <v>128</v>
      </c>
      <c r="AV120" s="14" t="s">
        <v>84</v>
      </c>
      <c r="AW120" s="14" t="s">
        <v>35</v>
      </c>
      <c r="AX120" s="14" t="s">
        <v>74</v>
      </c>
      <c r="AY120" s="222" t="s">
        <v>118</v>
      </c>
    </row>
    <row r="121" spans="2:51" s="13" customFormat="1" ht="11.25">
      <c r="B121" s="201"/>
      <c r="C121" s="202"/>
      <c r="D121" s="203" t="s">
        <v>130</v>
      </c>
      <c r="E121" s="204" t="s">
        <v>28</v>
      </c>
      <c r="F121" s="205" t="s">
        <v>178</v>
      </c>
      <c r="G121" s="202"/>
      <c r="H121" s="204" t="s">
        <v>28</v>
      </c>
      <c r="I121" s="206"/>
      <c r="J121" s="202"/>
      <c r="K121" s="202"/>
      <c r="L121" s="207"/>
      <c r="M121" s="208"/>
      <c r="N121" s="209"/>
      <c r="O121" s="209"/>
      <c r="P121" s="209"/>
      <c r="Q121" s="209"/>
      <c r="R121" s="209"/>
      <c r="S121" s="209"/>
      <c r="T121" s="210"/>
      <c r="AT121" s="211" t="s">
        <v>130</v>
      </c>
      <c r="AU121" s="211" t="s">
        <v>128</v>
      </c>
      <c r="AV121" s="13" t="s">
        <v>82</v>
      </c>
      <c r="AW121" s="13" t="s">
        <v>35</v>
      </c>
      <c r="AX121" s="13" t="s">
        <v>74</v>
      </c>
      <c r="AY121" s="211" t="s">
        <v>118</v>
      </c>
    </row>
    <row r="122" spans="2:51" s="14" customFormat="1" ht="11.25">
      <c r="B122" s="212"/>
      <c r="C122" s="213"/>
      <c r="D122" s="203" t="s">
        <v>130</v>
      </c>
      <c r="E122" s="214" t="s">
        <v>28</v>
      </c>
      <c r="F122" s="215" t="s">
        <v>179</v>
      </c>
      <c r="G122" s="213"/>
      <c r="H122" s="216">
        <v>0.55</v>
      </c>
      <c r="I122" s="217"/>
      <c r="J122" s="213"/>
      <c r="K122" s="213"/>
      <c r="L122" s="218"/>
      <c r="M122" s="219"/>
      <c r="N122" s="220"/>
      <c r="O122" s="220"/>
      <c r="P122" s="220"/>
      <c r="Q122" s="220"/>
      <c r="R122" s="220"/>
      <c r="S122" s="220"/>
      <c r="T122" s="221"/>
      <c r="AT122" s="222" t="s">
        <v>130</v>
      </c>
      <c r="AU122" s="222" t="s">
        <v>128</v>
      </c>
      <c r="AV122" s="14" t="s">
        <v>84</v>
      </c>
      <c r="AW122" s="14" t="s">
        <v>35</v>
      </c>
      <c r="AX122" s="14" t="s">
        <v>74</v>
      </c>
      <c r="AY122" s="222" t="s">
        <v>118</v>
      </c>
    </row>
    <row r="123" spans="2:51" s="15" customFormat="1" ht="11.25">
      <c r="B123" s="223"/>
      <c r="C123" s="224"/>
      <c r="D123" s="203" t="s">
        <v>130</v>
      </c>
      <c r="E123" s="225" t="s">
        <v>28</v>
      </c>
      <c r="F123" s="226" t="s">
        <v>137</v>
      </c>
      <c r="G123" s="224"/>
      <c r="H123" s="227">
        <v>5.7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AT123" s="233" t="s">
        <v>130</v>
      </c>
      <c r="AU123" s="233" t="s">
        <v>128</v>
      </c>
      <c r="AV123" s="15" t="s">
        <v>127</v>
      </c>
      <c r="AW123" s="15" t="s">
        <v>35</v>
      </c>
      <c r="AX123" s="15" t="s">
        <v>82</v>
      </c>
      <c r="AY123" s="233" t="s">
        <v>118</v>
      </c>
    </row>
    <row r="124" spans="1:65" s="2" customFormat="1" ht="16.5" customHeight="1">
      <c r="A124" s="35"/>
      <c r="B124" s="36"/>
      <c r="C124" s="188" t="s">
        <v>180</v>
      </c>
      <c r="D124" s="188" t="s">
        <v>122</v>
      </c>
      <c r="E124" s="189" t="s">
        <v>181</v>
      </c>
      <c r="F124" s="190" t="s">
        <v>182</v>
      </c>
      <c r="G124" s="191" t="s">
        <v>125</v>
      </c>
      <c r="H124" s="192">
        <v>0.5</v>
      </c>
      <c r="I124" s="193"/>
      <c r="J124" s="194">
        <f>ROUND(I124*H124,2)</f>
        <v>0</v>
      </c>
      <c r="K124" s="190" t="s">
        <v>126</v>
      </c>
      <c r="L124" s="40"/>
      <c r="M124" s="195" t="s">
        <v>28</v>
      </c>
      <c r="N124" s="196" t="s">
        <v>45</v>
      </c>
      <c r="O124" s="65"/>
      <c r="P124" s="197">
        <f>O124*H124</f>
        <v>0</v>
      </c>
      <c r="Q124" s="197">
        <v>2.25634</v>
      </c>
      <c r="R124" s="197">
        <f>Q124*H124</f>
        <v>1.12817</v>
      </c>
      <c r="S124" s="197">
        <v>0</v>
      </c>
      <c r="T124" s="198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9" t="s">
        <v>127</v>
      </c>
      <c r="AT124" s="199" t="s">
        <v>122</v>
      </c>
      <c r="AU124" s="199" t="s">
        <v>128</v>
      </c>
      <c r="AY124" s="18" t="s">
        <v>118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8" t="s">
        <v>82</v>
      </c>
      <c r="BK124" s="200">
        <f>ROUND(I124*H124,2)</f>
        <v>0</v>
      </c>
      <c r="BL124" s="18" t="s">
        <v>127</v>
      </c>
      <c r="BM124" s="199" t="s">
        <v>183</v>
      </c>
    </row>
    <row r="125" spans="2:51" s="13" customFormat="1" ht="11.25">
      <c r="B125" s="201"/>
      <c r="C125" s="202"/>
      <c r="D125" s="203" t="s">
        <v>130</v>
      </c>
      <c r="E125" s="204" t="s">
        <v>28</v>
      </c>
      <c r="F125" s="205" t="s">
        <v>184</v>
      </c>
      <c r="G125" s="202"/>
      <c r="H125" s="204" t="s">
        <v>28</v>
      </c>
      <c r="I125" s="206"/>
      <c r="J125" s="202"/>
      <c r="K125" s="202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130</v>
      </c>
      <c r="AU125" s="211" t="s">
        <v>128</v>
      </c>
      <c r="AV125" s="13" t="s">
        <v>82</v>
      </c>
      <c r="AW125" s="13" t="s">
        <v>35</v>
      </c>
      <c r="AX125" s="13" t="s">
        <v>74</v>
      </c>
      <c r="AY125" s="211" t="s">
        <v>118</v>
      </c>
    </row>
    <row r="126" spans="2:51" s="14" customFormat="1" ht="11.25">
      <c r="B126" s="212"/>
      <c r="C126" s="213"/>
      <c r="D126" s="203" t="s">
        <v>130</v>
      </c>
      <c r="E126" s="214" t="s">
        <v>28</v>
      </c>
      <c r="F126" s="215" t="s">
        <v>185</v>
      </c>
      <c r="G126" s="213"/>
      <c r="H126" s="216">
        <v>0.385</v>
      </c>
      <c r="I126" s="217"/>
      <c r="J126" s="213"/>
      <c r="K126" s="213"/>
      <c r="L126" s="218"/>
      <c r="M126" s="219"/>
      <c r="N126" s="220"/>
      <c r="O126" s="220"/>
      <c r="P126" s="220"/>
      <c r="Q126" s="220"/>
      <c r="R126" s="220"/>
      <c r="S126" s="220"/>
      <c r="T126" s="221"/>
      <c r="AT126" s="222" t="s">
        <v>130</v>
      </c>
      <c r="AU126" s="222" t="s">
        <v>128</v>
      </c>
      <c r="AV126" s="14" t="s">
        <v>84</v>
      </c>
      <c r="AW126" s="14" t="s">
        <v>35</v>
      </c>
      <c r="AX126" s="14" t="s">
        <v>74</v>
      </c>
      <c r="AY126" s="222" t="s">
        <v>118</v>
      </c>
    </row>
    <row r="127" spans="2:51" s="13" customFormat="1" ht="11.25">
      <c r="B127" s="201"/>
      <c r="C127" s="202"/>
      <c r="D127" s="203" t="s">
        <v>130</v>
      </c>
      <c r="E127" s="204" t="s">
        <v>28</v>
      </c>
      <c r="F127" s="205" t="s">
        <v>178</v>
      </c>
      <c r="G127" s="202"/>
      <c r="H127" s="204" t="s">
        <v>28</v>
      </c>
      <c r="I127" s="206"/>
      <c r="J127" s="202"/>
      <c r="K127" s="202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130</v>
      </c>
      <c r="AU127" s="211" t="s">
        <v>128</v>
      </c>
      <c r="AV127" s="13" t="s">
        <v>82</v>
      </c>
      <c r="AW127" s="13" t="s">
        <v>35</v>
      </c>
      <c r="AX127" s="13" t="s">
        <v>74</v>
      </c>
      <c r="AY127" s="211" t="s">
        <v>118</v>
      </c>
    </row>
    <row r="128" spans="2:51" s="14" customFormat="1" ht="11.25">
      <c r="B128" s="212"/>
      <c r="C128" s="213"/>
      <c r="D128" s="203" t="s">
        <v>130</v>
      </c>
      <c r="E128" s="214" t="s">
        <v>28</v>
      </c>
      <c r="F128" s="215" t="s">
        <v>186</v>
      </c>
      <c r="G128" s="213"/>
      <c r="H128" s="216">
        <v>0.115</v>
      </c>
      <c r="I128" s="217"/>
      <c r="J128" s="213"/>
      <c r="K128" s="213"/>
      <c r="L128" s="218"/>
      <c r="M128" s="219"/>
      <c r="N128" s="220"/>
      <c r="O128" s="220"/>
      <c r="P128" s="220"/>
      <c r="Q128" s="220"/>
      <c r="R128" s="220"/>
      <c r="S128" s="220"/>
      <c r="T128" s="221"/>
      <c r="AT128" s="222" t="s">
        <v>130</v>
      </c>
      <c r="AU128" s="222" t="s">
        <v>128</v>
      </c>
      <c r="AV128" s="14" t="s">
        <v>84</v>
      </c>
      <c r="AW128" s="14" t="s">
        <v>35</v>
      </c>
      <c r="AX128" s="14" t="s">
        <v>74</v>
      </c>
      <c r="AY128" s="222" t="s">
        <v>118</v>
      </c>
    </row>
    <row r="129" spans="2:51" s="15" customFormat="1" ht="11.25">
      <c r="B129" s="223"/>
      <c r="C129" s="224"/>
      <c r="D129" s="203" t="s">
        <v>130</v>
      </c>
      <c r="E129" s="225" t="s">
        <v>28</v>
      </c>
      <c r="F129" s="226" t="s">
        <v>137</v>
      </c>
      <c r="G129" s="224"/>
      <c r="H129" s="227">
        <v>0.5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AT129" s="233" t="s">
        <v>130</v>
      </c>
      <c r="AU129" s="233" t="s">
        <v>128</v>
      </c>
      <c r="AV129" s="15" t="s">
        <v>127</v>
      </c>
      <c r="AW129" s="15" t="s">
        <v>35</v>
      </c>
      <c r="AX129" s="15" t="s">
        <v>82</v>
      </c>
      <c r="AY129" s="233" t="s">
        <v>118</v>
      </c>
    </row>
    <row r="130" spans="1:65" s="2" customFormat="1" ht="16.5" customHeight="1">
      <c r="A130" s="35"/>
      <c r="B130" s="36"/>
      <c r="C130" s="188" t="s">
        <v>187</v>
      </c>
      <c r="D130" s="188" t="s">
        <v>122</v>
      </c>
      <c r="E130" s="189" t="s">
        <v>188</v>
      </c>
      <c r="F130" s="190" t="s">
        <v>189</v>
      </c>
      <c r="G130" s="191" t="s">
        <v>125</v>
      </c>
      <c r="H130" s="192">
        <v>2.6</v>
      </c>
      <c r="I130" s="193"/>
      <c r="J130" s="194">
        <f>ROUND(I130*H130,2)</f>
        <v>0</v>
      </c>
      <c r="K130" s="190" t="s">
        <v>126</v>
      </c>
      <c r="L130" s="40"/>
      <c r="M130" s="195" t="s">
        <v>28</v>
      </c>
      <c r="N130" s="196" t="s">
        <v>45</v>
      </c>
      <c r="O130" s="65"/>
      <c r="P130" s="197">
        <f>O130*H130</f>
        <v>0</v>
      </c>
      <c r="Q130" s="197">
        <v>2.45329</v>
      </c>
      <c r="R130" s="197">
        <f>Q130*H130</f>
        <v>6.378554</v>
      </c>
      <c r="S130" s="197">
        <v>0</v>
      </c>
      <c r="T130" s="198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9" t="s">
        <v>127</v>
      </c>
      <c r="AT130" s="199" t="s">
        <v>122</v>
      </c>
      <c r="AU130" s="199" t="s">
        <v>128</v>
      </c>
      <c r="AY130" s="18" t="s">
        <v>118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8" t="s">
        <v>82</v>
      </c>
      <c r="BK130" s="200">
        <f>ROUND(I130*H130,2)</f>
        <v>0</v>
      </c>
      <c r="BL130" s="18" t="s">
        <v>127</v>
      </c>
      <c r="BM130" s="199" t="s">
        <v>190</v>
      </c>
    </row>
    <row r="131" spans="2:51" s="13" customFormat="1" ht="11.25">
      <c r="B131" s="201"/>
      <c r="C131" s="202"/>
      <c r="D131" s="203" t="s">
        <v>130</v>
      </c>
      <c r="E131" s="204" t="s">
        <v>28</v>
      </c>
      <c r="F131" s="205" t="s">
        <v>191</v>
      </c>
      <c r="G131" s="202"/>
      <c r="H131" s="204" t="s">
        <v>28</v>
      </c>
      <c r="I131" s="206"/>
      <c r="J131" s="202"/>
      <c r="K131" s="202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130</v>
      </c>
      <c r="AU131" s="211" t="s">
        <v>128</v>
      </c>
      <c r="AV131" s="13" t="s">
        <v>82</v>
      </c>
      <c r="AW131" s="13" t="s">
        <v>35</v>
      </c>
      <c r="AX131" s="13" t="s">
        <v>74</v>
      </c>
      <c r="AY131" s="211" t="s">
        <v>118</v>
      </c>
    </row>
    <row r="132" spans="2:51" s="14" customFormat="1" ht="11.25">
      <c r="B132" s="212"/>
      <c r="C132" s="213"/>
      <c r="D132" s="203" t="s">
        <v>130</v>
      </c>
      <c r="E132" s="214" t="s">
        <v>28</v>
      </c>
      <c r="F132" s="215" t="s">
        <v>192</v>
      </c>
      <c r="G132" s="213"/>
      <c r="H132" s="216">
        <v>2.6</v>
      </c>
      <c r="I132" s="217"/>
      <c r="J132" s="213"/>
      <c r="K132" s="213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130</v>
      </c>
      <c r="AU132" s="222" t="s">
        <v>128</v>
      </c>
      <c r="AV132" s="14" t="s">
        <v>84</v>
      </c>
      <c r="AW132" s="14" t="s">
        <v>35</v>
      </c>
      <c r="AX132" s="14" t="s">
        <v>82</v>
      </c>
      <c r="AY132" s="222" t="s">
        <v>118</v>
      </c>
    </row>
    <row r="133" spans="1:65" s="2" customFormat="1" ht="16.5" customHeight="1">
      <c r="A133" s="35"/>
      <c r="B133" s="36"/>
      <c r="C133" s="188" t="s">
        <v>193</v>
      </c>
      <c r="D133" s="188" t="s">
        <v>122</v>
      </c>
      <c r="E133" s="189" t="s">
        <v>194</v>
      </c>
      <c r="F133" s="190" t="s">
        <v>195</v>
      </c>
      <c r="G133" s="191" t="s">
        <v>125</v>
      </c>
      <c r="H133" s="192">
        <v>3.2</v>
      </c>
      <c r="I133" s="193"/>
      <c r="J133" s="194">
        <f>ROUND(I133*H133,2)</f>
        <v>0</v>
      </c>
      <c r="K133" s="190" t="s">
        <v>126</v>
      </c>
      <c r="L133" s="40"/>
      <c r="M133" s="195" t="s">
        <v>28</v>
      </c>
      <c r="N133" s="196" t="s">
        <v>45</v>
      </c>
      <c r="O133" s="65"/>
      <c r="P133" s="197">
        <f>O133*H133</f>
        <v>0</v>
      </c>
      <c r="Q133" s="197">
        <v>2.16</v>
      </c>
      <c r="R133" s="197">
        <f>Q133*H133</f>
        <v>6.912000000000001</v>
      </c>
      <c r="S133" s="197">
        <v>0</v>
      </c>
      <c r="T133" s="198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9" t="s">
        <v>127</v>
      </c>
      <c r="AT133" s="199" t="s">
        <v>122</v>
      </c>
      <c r="AU133" s="199" t="s">
        <v>128</v>
      </c>
      <c r="AY133" s="18" t="s">
        <v>118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8" t="s">
        <v>82</v>
      </c>
      <c r="BK133" s="200">
        <f>ROUND(I133*H133,2)</f>
        <v>0</v>
      </c>
      <c r="BL133" s="18" t="s">
        <v>127</v>
      </c>
      <c r="BM133" s="199" t="s">
        <v>196</v>
      </c>
    </row>
    <row r="134" spans="2:51" s="13" customFormat="1" ht="11.25">
      <c r="B134" s="201"/>
      <c r="C134" s="202"/>
      <c r="D134" s="203" t="s">
        <v>130</v>
      </c>
      <c r="E134" s="204" t="s">
        <v>28</v>
      </c>
      <c r="F134" s="205" t="s">
        <v>197</v>
      </c>
      <c r="G134" s="202"/>
      <c r="H134" s="204" t="s">
        <v>28</v>
      </c>
      <c r="I134" s="206"/>
      <c r="J134" s="202"/>
      <c r="K134" s="202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130</v>
      </c>
      <c r="AU134" s="211" t="s">
        <v>128</v>
      </c>
      <c r="AV134" s="13" t="s">
        <v>82</v>
      </c>
      <c r="AW134" s="13" t="s">
        <v>35</v>
      </c>
      <c r="AX134" s="13" t="s">
        <v>74</v>
      </c>
      <c r="AY134" s="211" t="s">
        <v>118</v>
      </c>
    </row>
    <row r="135" spans="2:51" s="14" customFormat="1" ht="11.25">
      <c r="B135" s="212"/>
      <c r="C135" s="213"/>
      <c r="D135" s="203" t="s">
        <v>130</v>
      </c>
      <c r="E135" s="214" t="s">
        <v>28</v>
      </c>
      <c r="F135" s="215" t="s">
        <v>198</v>
      </c>
      <c r="G135" s="213"/>
      <c r="H135" s="216">
        <v>1.2</v>
      </c>
      <c r="I135" s="217"/>
      <c r="J135" s="213"/>
      <c r="K135" s="213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130</v>
      </c>
      <c r="AU135" s="222" t="s">
        <v>128</v>
      </c>
      <c r="AV135" s="14" t="s">
        <v>84</v>
      </c>
      <c r="AW135" s="14" t="s">
        <v>35</v>
      </c>
      <c r="AX135" s="14" t="s">
        <v>74</v>
      </c>
      <c r="AY135" s="222" t="s">
        <v>118</v>
      </c>
    </row>
    <row r="136" spans="2:51" s="13" customFormat="1" ht="11.25">
      <c r="B136" s="201"/>
      <c r="C136" s="202"/>
      <c r="D136" s="203" t="s">
        <v>130</v>
      </c>
      <c r="E136" s="204" t="s">
        <v>28</v>
      </c>
      <c r="F136" s="205" t="s">
        <v>199</v>
      </c>
      <c r="G136" s="202"/>
      <c r="H136" s="204" t="s">
        <v>28</v>
      </c>
      <c r="I136" s="206"/>
      <c r="J136" s="202"/>
      <c r="K136" s="202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130</v>
      </c>
      <c r="AU136" s="211" t="s">
        <v>128</v>
      </c>
      <c r="AV136" s="13" t="s">
        <v>82</v>
      </c>
      <c r="AW136" s="13" t="s">
        <v>35</v>
      </c>
      <c r="AX136" s="13" t="s">
        <v>74</v>
      </c>
      <c r="AY136" s="211" t="s">
        <v>118</v>
      </c>
    </row>
    <row r="137" spans="2:51" s="14" customFormat="1" ht="11.25">
      <c r="B137" s="212"/>
      <c r="C137" s="213"/>
      <c r="D137" s="203" t="s">
        <v>130</v>
      </c>
      <c r="E137" s="214" t="s">
        <v>28</v>
      </c>
      <c r="F137" s="215" t="s">
        <v>177</v>
      </c>
      <c r="G137" s="213"/>
      <c r="H137" s="216">
        <v>2</v>
      </c>
      <c r="I137" s="217"/>
      <c r="J137" s="213"/>
      <c r="K137" s="213"/>
      <c r="L137" s="218"/>
      <c r="M137" s="219"/>
      <c r="N137" s="220"/>
      <c r="O137" s="220"/>
      <c r="P137" s="220"/>
      <c r="Q137" s="220"/>
      <c r="R137" s="220"/>
      <c r="S137" s="220"/>
      <c r="T137" s="221"/>
      <c r="AT137" s="222" t="s">
        <v>130</v>
      </c>
      <c r="AU137" s="222" t="s">
        <v>128</v>
      </c>
      <c r="AV137" s="14" t="s">
        <v>84</v>
      </c>
      <c r="AW137" s="14" t="s">
        <v>35</v>
      </c>
      <c r="AX137" s="14" t="s">
        <v>74</v>
      </c>
      <c r="AY137" s="222" t="s">
        <v>118</v>
      </c>
    </row>
    <row r="138" spans="2:51" s="15" customFormat="1" ht="11.25">
      <c r="B138" s="223"/>
      <c r="C138" s="224"/>
      <c r="D138" s="203" t="s">
        <v>130</v>
      </c>
      <c r="E138" s="225" t="s">
        <v>28</v>
      </c>
      <c r="F138" s="226" t="s">
        <v>137</v>
      </c>
      <c r="G138" s="224"/>
      <c r="H138" s="227">
        <v>3.2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AT138" s="233" t="s">
        <v>130</v>
      </c>
      <c r="AU138" s="233" t="s">
        <v>128</v>
      </c>
      <c r="AV138" s="15" t="s">
        <v>127</v>
      </c>
      <c r="AW138" s="15" t="s">
        <v>35</v>
      </c>
      <c r="AX138" s="15" t="s">
        <v>82</v>
      </c>
      <c r="AY138" s="233" t="s">
        <v>118</v>
      </c>
    </row>
    <row r="139" spans="1:65" s="2" customFormat="1" ht="16.5" customHeight="1">
      <c r="A139" s="35"/>
      <c r="B139" s="36"/>
      <c r="C139" s="188" t="s">
        <v>200</v>
      </c>
      <c r="D139" s="188" t="s">
        <v>122</v>
      </c>
      <c r="E139" s="189" t="s">
        <v>201</v>
      </c>
      <c r="F139" s="190" t="s">
        <v>202</v>
      </c>
      <c r="G139" s="191" t="s">
        <v>145</v>
      </c>
      <c r="H139" s="192">
        <v>3</v>
      </c>
      <c r="I139" s="193"/>
      <c r="J139" s="194">
        <f>ROUND(I139*H139,2)</f>
        <v>0</v>
      </c>
      <c r="K139" s="190" t="s">
        <v>126</v>
      </c>
      <c r="L139" s="40"/>
      <c r="M139" s="195" t="s">
        <v>28</v>
      </c>
      <c r="N139" s="196" t="s">
        <v>45</v>
      </c>
      <c r="O139" s="65"/>
      <c r="P139" s="197">
        <f>O139*H139</f>
        <v>0</v>
      </c>
      <c r="Q139" s="197">
        <v>0.00247</v>
      </c>
      <c r="R139" s="197">
        <f>Q139*H139</f>
        <v>0.00741</v>
      </c>
      <c r="S139" s="197">
        <v>0</v>
      </c>
      <c r="T139" s="198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9" t="s">
        <v>127</v>
      </c>
      <c r="AT139" s="199" t="s">
        <v>122</v>
      </c>
      <c r="AU139" s="199" t="s">
        <v>128</v>
      </c>
      <c r="AY139" s="18" t="s">
        <v>118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8" t="s">
        <v>82</v>
      </c>
      <c r="BK139" s="200">
        <f>ROUND(I139*H139,2)</f>
        <v>0</v>
      </c>
      <c r="BL139" s="18" t="s">
        <v>127</v>
      </c>
      <c r="BM139" s="199" t="s">
        <v>203</v>
      </c>
    </row>
    <row r="140" spans="2:51" s="14" customFormat="1" ht="11.25">
      <c r="B140" s="212"/>
      <c r="C140" s="213"/>
      <c r="D140" s="203" t="s">
        <v>130</v>
      </c>
      <c r="E140" s="214" t="s">
        <v>28</v>
      </c>
      <c r="F140" s="215" t="s">
        <v>204</v>
      </c>
      <c r="G140" s="213"/>
      <c r="H140" s="216">
        <v>3</v>
      </c>
      <c r="I140" s="217"/>
      <c r="J140" s="213"/>
      <c r="K140" s="213"/>
      <c r="L140" s="218"/>
      <c r="M140" s="219"/>
      <c r="N140" s="220"/>
      <c r="O140" s="220"/>
      <c r="P140" s="220"/>
      <c r="Q140" s="220"/>
      <c r="R140" s="220"/>
      <c r="S140" s="220"/>
      <c r="T140" s="221"/>
      <c r="AT140" s="222" t="s">
        <v>130</v>
      </c>
      <c r="AU140" s="222" t="s">
        <v>128</v>
      </c>
      <c r="AV140" s="14" t="s">
        <v>84</v>
      </c>
      <c r="AW140" s="14" t="s">
        <v>35</v>
      </c>
      <c r="AX140" s="14" t="s">
        <v>82</v>
      </c>
      <c r="AY140" s="222" t="s">
        <v>118</v>
      </c>
    </row>
    <row r="141" spans="1:65" s="2" customFormat="1" ht="16.5" customHeight="1">
      <c r="A141" s="35"/>
      <c r="B141" s="36"/>
      <c r="C141" s="188" t="s">
        <v>205</v>
      </c>
      <c r="D141" s="188" t="s">
        <v>122</v>
      </c>
      <c r="E141" s="189" t="s">
        <v>206</v>
      </c>
      <c r="F141" s="190" t="s">
        <v>207</v>
      </c>
      <c r="G141" s="191" t="s">
        <v>145</v>
      </c>
      <c r="H141" s="192">
        <v>3</v>
      </c>
      <c r="I141" s="193"/>
      <c r="J141" s="194">
        <f>ROUND(I141*H141,2)</f>
        <v>0</v>
      </c>
      <c r="K141" s="190" t="s">
        <v>126</v>
      </c>
      <c r="L141" s="40"/>
      <c r="M141" s="195" t="s">
        <v>28</v>
      </c>
      <c r="N141" s="196" t="s">
        <v>45</v>
      </c>
      <c r="O141" s="65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9" t="s">
        <v>127</v>
      </c>
      <c r="AT141" s="199" t="s">
        <v>122</v>
      </c>
      <c r="AU141" s="199" t="s">
        <v>128</v>
      </c>
      <c r="AY141" s="18" t="s">
        <v>118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18" t="s">
        <v>82</v>
      </c>
      <c r="BK141" s="200">
        <f>ROUND(I141*H141,2)</f>
        <v>0</v>
      </c>
      <c r="BL141" s="18" t="s">
        <v>127</v>
      </c>
      <c r="BM141" s="199" t="s">
        <v>208</v>
      </c>
    </row>
    <row r="142" spans="1:65" s="2" customFormat="1" ht="16.5" customHeight="1">
      <c r="A142" s="35"/>
      <c r="B142" s="36"/>
      <c r="C142" s="188" t="s">
        <v>209</v>
      </c>
      <c r="D142" s="188" t="s">
        <v>122</v>
      </c>
      <c r="E142" s="189" t="s">
        <v>210</v>
      </c>
      <c r="F142" s="190" t="s">
        <v>211</v>
      </c>
      <c r="G142" s="191" t="s">
        <v>145</v>
      </c>
      <c r="H142" s="192">
        <v>10</v>
      </c>
      <c r="I142" s="193"/>
      <c r="J142" s="194">
        <f>ROUND(I142*H142,2)</f>
        <v>0</v>
      </c>
      <c r="K142" s="190" t="s">
        <v>126</v>
      </c>
      <c r="L142" s="40"/>
      <c r="M142" s="195" t="s">
        <v>28</v>
      </c>
      <c r="N142" s="196" t="s">
        <v>45</v>
      </c>
      <c r="O142" s="65"/>
      <c r="P142" s="197">
        <f>O142*H142</f>
        <v>0</v>
      </c>
      <c r="Q142" s="197">
        <v>0.00269</v>
      </c>
      <c r="R142" s="197">
        <f>Q142*H142</f>
        <v>0.0269</v>
      </c>
      <c r="S142" s="197">
        <v>0</v>
      </c>
      <c r="T142" s="198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9" t="s">
        <v>127</v>
      </c>
      <c r="AT142" s="199" t="s">
        <v>122</v>
      </c>
      <c r="AU142" s="199" t="s">
        <v>128</v>
      </c>
      <c r="AY142" s="18" t="s">
        <v>118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8" t="s">
        <v>82</v>
      </c>
      <c r="BK142" s="200">
        <f>ROUND(I142*H142,2)</f>
        <v>0</v>
      </c>
      <c r="BL142" s="18" t="s">
        <v>127</v>
      </c>
      <c r="BM142" s="199" t="s">
        <v>212</v>
      </c>
    </row>
    <row r="143" spans="2:51" s="13" customFormat="1" ht="11.25">
      <c r="B143" s="201"/>
      <c r="C143" s="202"/>
      <c r="D143" s="203" t="s">
        <v>130</v>
      </c>
      <c r="E143" s="204" t="s">
        <v>28</v>
      </c>
      <c r="F143" s="205" t="s">
        <v>213</v>
      </c>
      <c r="G143" s="202"/>
      <c r="H143" s="204" t="s">
        <v>28</v>
      </c>
      <c r="I143" s="206"/>
      <c r="J143" s="202"/>
      <c r="K143" s="202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130</v>
      </c>
      <c r="AU143" s="211" t="s">
        <v>128</v>
      </c>
      <c r="AV143" s="13" t="s">
        <v>82</v>
      </c>
      <c r="AW143" s="13" t="s">
        <v>35</v>
      </c>
      <c r="AX143" s="13" t="s">
        <v>74</v>
      </c>
      <c r="AY143" s="211" t="s">
        <v>118</v>
      </c>
    </row>
    <row r="144" spans="2:51" s="14" customFormat="1" ht="11.25">
      <c r="B144" s="212"/>
      <c r="C144" s="213"/>
      <c r="D144" s="203" t="s">
        <v>130</v>
      </c>
      <c r="E144" s="214" t="s">
        <v>28</v>
      </c>
      <c r="F144" s="215" t="s">
        <v>214</v>
      </c>
      <c r="G144" s="213"/>
      <c r="H144" s="216">
        <v>5.1</v>
      </c>
      <c r="I144" s="217"/>
      <c r="J144" s="213"/>
      <c r="K144" s="213"/>
      <c r="L144" s="218"/>
      <c r="M144" s="219"/>
      <c r="N144" s="220"/>
      <c r="O144" s="220"/>
      <c r="P144" s="220"/>
      <c r="Q144" s="220"/>
      <c r="R144" s="220"/>
      <c r="S144" s="220"/>
      <c r="T144" s="221"/>
      <c r="AT144" s="222" t="s">
        <v>130</v>
      </c>
      <c r="AU144" s="222" t="s">
        <v>128</v>
      </c>
      <c r="AV144" s="14" t="s">
        <v>84</v>
      </c>
      <c r="AW144" s="14" t="s">
        <v>35</v>
      </c>
      <c r="AX144" s="14" t="s">
        <v>74</v>
      </c>
      <c r="AY144" s="222" t="s">
        <v>118</v>
      </c>
    </row>
    <row r="145" spans="2:51" s="13" customFormat="1" ht="11.25">
      <c r="B145" s="201"/>
      <c r="C145" s="202"/>
      <c r="D145" s="203" t="s">
        <v>130</v>
      </c>
      <c r="E145" s="204" t="s">
        <v>28</v>
      </c>
      <c r="F145" s="205" t="s">
        <v>215</v>
      </c>
      <c r="G145" s="202"/>
      <c r="H145" s="204" t="s">
        <v>28</v>
      </c>
      <c r="I145" s="206"/>
      <c r="J145" s="202"/>
      <c r="K145" s="202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130</v>
      </c>
      <c r="AU145" s="211" t="s">
        <v>128</v>
      </c>
      <c r="AV145" s="13" t="s">
        <v>82</v>
      </c>
      <c r="AW145" s="13" t="s">
        <v>35</v>
      </c>
      <c r="AX145" s="13" t="s">
        <v>74</v>
      </c>
      <c r="AY145" s="211" t="s">
        <v>118</v>
      </c>
    </row>
    <row r="146" spans="2:51" s="14" customFormat="1" ht="11.25">
      <c r="B146" s="212"/>
      <c r="C146" s="213"/>
      <c r="D146" s="203" t="s">
        <v>130</v>
      </c>
      <c r="E146" s="214" t="s">
        <v>28</v>
      </c>
      <c r="F146" s="215" t="s">
        <v>216</v>
      </c>
      <c r="G146" s="213"/>
      <c r="H146" s="216">
        <v>4.9</v>
      </c>
      <c r="I146" s="217"/>
      <c r="J146" s="213"/>
      <c r="K146" s="213"/>
      <c r="L146" s="218"/>
      <c r="M146" s="219"/>
      <c r="N146" s="220"/>
      <c r="O146" s="220"/>
      <c r="P146" s="220"/>
      <c r="Q146" s="220"/>
      <c r="R146" s="220"/>
      <c r="S146" s="220"/>
      <c r="T146" s="221"/>
      <c r="AT146" s="222" t="s">
        <v>130</v>
      </c>
      <c r="AU146" s="222" t="s">
        <v>128</v>
      </c>
      <c r="AV146" s="14" t="s">
        <v>84</v>
      </c>
      <c r="AW146" s="14" t="s">
        <v>35</v>
      </c>
      <c r="AX146" s="14" t="s">
        <v>74</v>
      </c>
      <c r="AY146" s="222" t="s">
        <v>118</v>
      </c>
    </row>
    <row r="147" spans="2:51" s="15" customFormat="1" ht="11.25">
      <c r="B147" s="223"/>
      <c r="C147" s="224"/>
      <c r="D147" s="203" t="s">
        <v>130</v>
      </c>
      <c r="E147" s="225" t="s">
        <v>28</v>
      </c>
      <c r="F147" s="226" t="s">
        <v>137</v>
      </c>
      <c r="G147" s="224"/>
      <c r="H147" s="227">
        <v>10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AT147" s="233" t="s">
        <v>130</v>
      </c>
      <c r="AU147" s="233" t="s">
        <v>128</v>
      </c>
      <c r="AV147" s="15" t="s">
        <v>127</v>
      </c>
      <c r="AW147" s="15" t="s">
        <v>35</v>
      </c>
      <c r="AX147" s="15" t="s">
        <v>82</v>
      </c>
      <c r="AY147" s="233" t="s">
        <v>118</v>
      </c>
    </row>
    <row r="148" spans="1:65" s="2" customFormat="1" ht="16.5" customHeight="1">
      <c r="A148" s="35"/>
      <c r="B148" s="36"/>
      <c r="C148" s="188" t="s">
        <v>8</v>
      </c>
      <c r="D148" s="188" t="s">
        <v>122</v>
      </c>
      <c r="E148" s="189" t="s">
        <v>217</v>
      </c>
      <c r="F148" s="190" t="s">
        <v>218</v>
      </c>
      <c r="G148" s="191" t="s">
        <v>145</v>
      </c>
      <c r="H148" s="192">
        <v>10</v>
      </c>
      <c r="I148" s="193"/>
      <c r="J148" s="194">
        <f>ROUND(I148*H148,2)</f>
        <v>0</v>
      </c>
      <c r="K148" s="190" t="s">
        <v>126</v>
      </c>
      <c r="L148" s="40"/>
      <c r="M148" s="195" t="s">
        <v>28</v>
      </c>
      <c r="N148" s="196" t="s">
        <v>45</v>
      </c>
      <c r="O148" s="65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9" t="s">
        <v>127</v>
      </c>
      <c r="AT148" s="199" t="s">
        <v>122</v>
      </c>
      <c r="AU148" s="199" t="s">
        <v>128</v>
      </c>
      <c r="AY148" s="18" t="s">
        <v>118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8" t="s">
        <v>82</v>
      </c>
      <c r="BK148" s="200">
        <f>ROUND(I148*H148,2)</f>
        <v>0</v>
      </c>
      <c r="BL148" s="18" t="s">
        <v>127</v>
      </c>
      <c r="BM148" s="199" t="s">
        <v>219</v>
      </c>
    </row>
    <row r="149" spans="1:65" s="2" customFormat="1" ht="16.5" customHeight="1">
      <c r="A149" s="35"/>
      <c r="B149" s="36"/>
      <c r="C149" s="188" t="s">
        <v>220</v>
      </c>
      <c r="D149" s="188" t="s">
        <v>122</v>
      </c>
      <c r="E149" s="189" t="s">
        <v>221</v>
      </c>
      <c r="F149" s="190" t="s">
        <v>222</v>
      </c>
      <c r="G149" s="191" t="s">
        <v>168</v>
      </c>
      <c r="H149" s="192">
        <v>0.041</v>
      </c>
      <c r="I149" s="193"/>
      <c r="J149" s="194">
        <f>ROUND(I149*H149,2)</f>
        <v>0</v>
      </c>
      <c r="K149" s="190" t="s">
        <v>126</v>
      </c>
      <c r="L149" s="40"/>
      <c r="M149" s="195" t="s">
        <v>28</v>
      </c>
      <c r="N149" s="196" t="s">
        <v>45</v>
      </c>
      <c r="O149" s="65"/>
      <c r="P149" s="197">
        <f>O149*H149</f>
        <v>0</v>
      </c>
      <c r="Q149" s="197">
        <v>1.06277</v>
      </c>
      <c r="R149" s="197">
        <f>Q149*H149</f>
        <v>0.04357357</v>
      </c>
      <c r="S149" s="197">
        <v>0</v>
      </c>
      <c r="T149" s="198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9" t="s">
        <v>127</v>
      </c>
      <c r="AT149" s="199" t="s">
        <v>122</v>
      </c>
      <c r="AU149" s="199" t="s">
        <v>128</v>
      </c>
      <c r="AY149" s="18" t="s">
        <v>118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8" t="s">
        <v>82</v>
      </c>
      <c r="BK149" s="200">
        <f>ROUND(I149*H149,2)</f>
        <v>0</v>
      </c>
      <c r="BL149" s="18" t="s">
        <v>127</v>
      </c>
      <c r="BM149" s="199" t="s">
        <v>223</v>
      </c>
    </row>
    <row r="150" spans="2:51" s="13" customFormat="1" ht="11.25">
      <c r="B150" s="201"/>
      <c r="C150" s="202"/>
      <c r="D150" s="203" t="s">
        <v>130</v>
      </c>
      <c r="E150" s="204" t="s">
        <v>28</v>
      </c>
      <c r="F150" s="205" t="s">
        <v>224</v>
      </c>
      <c r="G150" s="202"/>
      <c r="H150" s="204" t="s">
        <v>28</v>
      </c>
      <c r="I150" s="206"/>
      <c r="J150" s="202"/>
      <c r="K150" s="202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130</v>
      </c>
      <c r="AU150" s="211" t="s">
        <v>128</v>
      </c>
      <c r="AV150" s="13" t="s">
        <v>82</v>
      </c>
      <c r="AW150" s="13" t="s">
        <v>35</v>
      </c>
      <c r="AX150" s="13" t="s">
        <v>74</v>
      </c>
      <c r="AY150" s="211" t="s">
        <v>118</v>
      </c>
    </row>
    <row r="151" spans="2:51" s="14" customFormat="1" ht="11.25">
      <c r="B151" s="212"/>
      <c r="C151" s="213"/>
      <c r="D151" s="203" t="s">
        <v>130</v>
      </c>
      <c r="E151" s="214" t="s">
        <v>28</v>
      </c>
      <c r="F151" s="215" t="s">
        <v>225</v>
      </c>
      <c r="G151" s="213"/>
      <c r="H151" s="216">
        <v>0.041</v>
      </c>
      <c r="I151" s="217"/>
      <c r="J151" s="213"/>
      <c r="K151" s="213"/>
      <c r="L151" s="218"/>
      <c r="M151" s="219"/>
      <c r="N151" s="220"/>
      <c r="O151" s="220"/>
      <c r="P151" s="220"/>
      <c r="Q151" s="220"/>
      <c r="R151" s="220"/>
      <c r="S151" s="220"/>
      <c r="T151" s="221"/>
      <c r="AT151" s="222" t="s">
        <v>130</v>
      </c>
      <c r="AU151" s="222" t="s">
        <v>128</v>
      </c>
      <c r="AV151" s="14" t="s">
        <v>84</v>
      </c>
      <c r="AW151" s="14" t="s">
        <v>35</v>
      </c>
      <c r="AX151" s="14" t="s">
        <v>82</v>
      </c>
      <c r="AY151" s="222" t="s">
        <v>118</v>
      </c>
    </row>
    <row r="152" spans="2:63" s="12" customFormat="1" ht="20.85" customHeight="1">
      <c r="B152" s="172"/>
      <c r="C152" s="173"/>
      <c r="D152" s="174" t="s">
        <v>73</v>
      </c>
      <c r="E152" s="186" t="s">
        <v>226</v>
      </c>
      <c r="F152" s="186" t="s">
        <v>227</v>
      </c>
      <c r="G152" s="173"/>
      <c r="H152" s="173"/>
      <c r="I152" s="176"/>
      <c r="J152" s="187">
        <f>BK152</f>
        <v>0</v>
      </c>
      <c r="K152" s="173"/>
      <c r="L152" s="178"/>
      <c r="M152" s="179"/>
      <c r="N152" s="180"/>
      <c r="O152" s="180"/>
      <c r="P152" s="181">
        <f>P153</f>
        <v>0</v>
      </c>
      <c r="Q152" s="180"/>
      <c r="R152" s="181">
        <f>R153</f>
        <v>0</v>
      </c>
      <c r="S152" s="180"/>
      <c r="T152" s="182">
        <f>T153</f>
        <v>0</v>
      </c>
      <c r="AR152" s="183" t="s">
        <v>82</v>
      </c>
      <c r="AT152" s="184" t="s">
        <v>73</v>
      </c>
      <c r="AU152" s="184" t="s">
        <v>84</v>
      </c>
      <c r="AY152" s="183" t="s">
        <v>118</v>
      </c>
      <c r="BK152" s="185">
        <f>BK153</f>
        <v>0</v>
      </c>
    </row>
    <row r="153" spans="1:65" s="2" customFormat="1" ht="24" customHeight="1">
      <c r="A153" s="35"/>
      <c r="B153" s="36"/>
      <c r="C153" s="188" t="s">
        <v>228</v>
      </c>
      <c r="D153" s="188" t="s">
        <v>122</v>
      </c>
      <c r="E153" s="189" t="s">
        <v>229</v>
      </c>
      <c r="F153" s="190" t="s">
        <v>230</v>
      </c>
      <c r="G153" s="191" t="s">
        <v>168</v>
      </c>
      <c r="H153" s="192">
        <v>28.48</v>
      </c>
      <c r="I153" s="193"/>
      <c r="J153" s="194">
        <f>ROUND(I153*H153,2)</f>
        <v>0</v>
      </c>
      <c r="K153" s="190" t="s">
        <v>126</v>
      </c>
      <c r="L153" s="40"/>
      <c r="M153" s="195" t="s">
        <v>28</v>
      </c>
      <c r="N153" s="196" t="s">
        <v>45</v>
      </c>
      <c r="O153" s="65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9" t="s">
        <v>127</v>
      </c>
      <c r="AT153" s="199" t="s">
        <v>122</v>
      </c>
      <c r="AU153" s="199" t="s">
        <v>128</v>
      </c>
      <c r="AY153" s="18" t="s">
        <v>118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8" t="s">
        <v>82</v>
      </c>
      <c r="BK153" s="200">
        <f>ROUND(I153*H153,2)</f>
        <v>0</v>
      </c>
      <c r="BL153" s="18" t="s">
        <v>127</v>
      </c>
      <c r="BM153" s="199" t="s">
        <v>231</v>
      </c>
    </row>
    <row r="154" spans="2:63" s="12" customFormat="1" ht="22.9" customHeight="1">
      <c r="B154" s="172"/>
      <c r="C154" s="173"/>
      <c r="D154" s="174" t="s">
        <v>73</v>
      </c>
      <c r="E154" s="186" t="s">
        <v>232</v>
      </c>
      <c r="F154" s="186" t="s">
        <v>233</v>
      </c>
      <c r="G154" s="173"/>
      <c r="H154" s="173"/>
      <c r="I154" s="176"/>
      <c r="J154" s="187">
        <f>BK154</f>
        <v>0</v>
      </c>
      <c r="K154" s="173"/>
      <c r="L154" s="178"/>
      <c r="M154" s="179"/>
      <c r="N154" s="180"/>
      <c r="O154" s="180"/>
      <c r="P154" s="181">
        <f>P155</f>
        <v>0</v>
      </c>
      <c r="Q154" s="180"/>
      <c r="R154" s="181">
        <f>R155</f>
        <v>2</v>
      </c>
      <c r="S154" s="180"/>
      <c r="T154" s="182">
        <f>T155</f>
        <v>0</v>
      </c>
      <c r="AR154" s="183" t="s">
        <v>84</v>
      </c>
      <c r="AT154" s="184" t="s">
        <v>73</v>
      </c>
      <c r="AU154" s="184" t="s">
        <v>82</v>
      </c>
      <c r="AY154" s="183" t="s">
        <v>118</v>
      </c>
      <c r="BK154" s="185">
        <f>BK155</f>
        <v>0</v>
      </c>
    </row>
    <row r="155" spans="2:63" s="12" customFormat="1" ht="20.85" customHeight="1">
      <c r="B155" s="172"/>
      <c r="C155" s="173"/>
      <c r="D155" s="174" t="s">
        <v>73</v>
      </c>
      <c r="E155" s="186" t="s">
        <v>234</v>
      </c>
      <c r="F155" s="186" t="s">
        <v>235</v>
      </c>
      <c r="G155" s="173"/>
      <c r="H155" s="173"/>
      <c r="I155" s="176"/>
      <c r="J155" s="187">
        <f>BK155</f>
        <v>0</v>
      </c>
      <c r="K155" s="173"/>
      <c r="L155" s="178"/>
      <c r="M155" s="179"/>
      <c r="N155" s="180"/>
      <c r="O155" s="180"/>
      <c r="P155" s="181">
        <f>SUM(P156:P161)</f>
        <v>0</v>
      </c>
      <c r="Q155" s="180"/>
      <c r="R155" s="181">
        <f>SUM(R156:R161)</f>
        <v>2</v>
      </c>
      <c r="S155" s="180"/>
      <c r="T155" s="182">
        <f>SUM(T156:T161)</f>
        <v>0</v>
      </c>
      <c r="AR155" s="183" t="s">
        <v>84</v>
      </c>
      <c r="AT155" s="184" t="s">
        <v>73</v>
      </c>
      <c r="AU155" s="184" t="s">
        <v>84</v>
      </c>
      <c r="AY155" s="183" t="s">
        <v>118</v>
      </c>
      <c r="BK155" s="185">
        <f>SUM(BK156:BK161)</f>
        <v>0</v>
      </c>
    </row>
    <row r="156" spans="1:65" s="2" customFormat="1" ht="36" customHeight="1">
      <c r="A156" s="35"/>
      <c r="B156" s="36"/>
      <c r="C156" s="234" t="s">
        <v>236</v>
      </c>
      <c r="D156" s="234" t="s">
        <v>237</v>
      </c>
      <c r="E156" s="235" t="s">
        <v>238</v>
      </c>
      <c r="F156" s="236" t="s">
        <v>239</v>
      </c>
      <c r="G156" s="237" t="s">
        <v>240</v>
      </c>
      <c r="H156" s="238">
        <v>1</v>
      </c>
      <c r="I156" s="239"/>
      <c r="J156" s="240">
        <f>ROUND(I156*H156,2)</f>
        <v>0</v>
      </c>
      <c r="K156" s="236" t="s">
        <v>28</v>
      </c>
      <c r="L156" s="241"/>
      <c r="M156" s="242" t="s">
        <v>28</v>
      </c>
      <c r="N156" s="243" t="s">
        <v>45</v>
      </c>
      <c r="O156" s="65"/>
      <c r="P156" s="197">
        <f>O156*H156</f>
        <v>0</v>
      </c>
      <c r="Q156" s="197">
        <v>2</v>
      </c>
      <c r="R156" s="197">
        <f>Q156*H156</f>
        <v>2</v>
      </c>
      <c r="S156" s="197">
        <v>0</v>
      </c>
      <c r="T156" s="198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9" t="s">
        <v>241</v>
      </c>
      <c r="AT156" s="199" t="s">
        <v>237</v>
      </c>
      <c r="AU156" s="199" t="s">
        <v>128</v>
      </c>
      <c r="AY156" s="18" t="s">
        <v>118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8" t="s">
        <v>82</v>
      </c>
      <c r="BK156" s="200">
        <f>ROUND(I156*H156,2)</f>
        <v>0</v>
      </c>
      <c r="BL156" s="18" t="s">
        <v>220</v>
      </c>
      <c r="BM156" s="199" t="s">
        <v>242</v>
      </c>
    </row>
    <row r="157" spans="2:51" s="13" customFormat="1" ht="11.25">
      <c r="B157" s="201"/>
      <c r="C157" s="202"/>
      <c r="D157" s="203" t="s">
        <v>130</v>
      </c>
      <c r="E157" s="204" t="s">
        <v>28</v>
      </c>
      <c r="F157" s="205" t="s">
        <v>243</v>
      </c>
      <c r="G157" s="202"/>
      <c r="H157" s="204" t="s">
        <v>28</v>
      </c>
      <c r="I157" s="206"/>
      <c r="J157" s="202"/>
      <c r="K157" s="202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130</v>
      </c>
      <c r="AU157" s="211" t="s">
        <v>128</v>
      </c>
      <c r="AV157" s="13" t="s">
        <v>82</v>
      </c>
      <c r="AW157" s="13" t="s">
        <v>35</v>
      </c>
      <c r="AX157" s="13" t="s">
        <v>74</v>
      </c>
      <c r="AY157" s="211" t="s">
        <v>118</v>
      </c>
    </row>
    <row r="158" spans="2:51" s="14" customFormat="1" ht="11.25">
      <c r="B158" s="212"/>
      <c r="C158" s="213"/>
      <c r="D158" s="203" t="s">
        <v>130</v>
      </c>
      <c r="E158" s="214" t="s">
        <v>28</v>
      </c>
      <c r="F158" s="215" t="s">
        <v>82</v>
      </c>
      <c r="G158" s="213"/>
      <c r="H158" s="216">
        <v>1</v>
      </c>
      <c r="I158" s="217"/>
      <c r="J158" s="213"/>
      <c r="K158" s="213"/>
      <c r="L158" s="218"/>
      <c r="M158" s="219"/>
      <c r="N158" s="220"/>
      <c r="O158" s="220"/>
      <c r="P158" s="220"/>
      <c r="Q158" s="220"/>
      <c r="R158" s="220"/>
      <c r="S158" s="220"/>
      <c r="T158" s="221"/>
      <c r="AT158" s="222" t="s">
        <v>130</v>
      </c>
      <c r="AU158" s="222" t="s">
        <v>128</v>
      </c>
      <c r="AV158" s="14" t="s">
        <v>84</v>
      </c>
      <c r="AW158" s="14" t="s">
        <v>35</v>
      </c>
      <c r="AX158" s="14" t="s">
        <v>82</v>
      </c>
      <c r="AY158" s="222" t="s">
        <v>118</v>
      </c>
    </row>
    <row r="159" spans="1:65" s="2" customFormat="1" ht="16.5" customHeight="1">
      <c r="A159" s="35"/>
      <c r="B159" s="36"/>
      <c r="C159" s="234" t="s">
        <v>244</v>
      </c>
      <c r="D159" s="234" t="s">
        <v>237</v>
      </c>
      <c r="E159" s="235" t="s">
        <v>245</v>
      </c>
      <c r="F159" s="236" t="s">
        <v>246</v>
      </c>
      <c r="G159" s="237" t="s">
        <v>240</v>
      </c>
      <c r="H159" s="238">
        <v>1</v>
      </c>
      <c r="I159" s="239"/>
      <c r="J159" s="240">
        <f>ROUND(I159*H159,2)</f>
        <v>0</v>
      </c>
      <c r="K159" s="236" t="s">
        <v>28</v>
      </c>
      <c r="L159" s="241"/>
      <c r="M159" s="242" t="s">
        <v>28</v>
      </c>
      <c r="N159" s="243" t="s">
        <v>45</v>
      </c>
      <c r="O159" s="65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9" t="s">
        <v>241</v>
      </c>
      <c r="AT159" s="199" t="s">
        <v>237</v>
      </c>
      <c r="AU159" s="199" t="s">
        <v>128</v>
      </c>
      <c r="AY159" s="18" t="s">
        <v>118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8" t="s">
        <v>82</v>
      </c>
      <c r="BK159" s="200">
        <f>ROUND(I159*H159,2)</f>
        <v>0</v>
      </c>
      <c r="BL159" s="18" t="s">
        <v>220</v>
      </c>
      <c r="BM159" s="199" t="s">
        <v>247</v>
      </c>
    </row>
    <row r="160" spans="1:65" s="2" customFormat="1" ht="16.5" customHeight="1">
      <c r="A160" s="35"/>
      <c r="B160" s="36"/>
      <c r="C160" s="188" t="s">
        <v>248</v>
      </c>
      <c r="D160" s="188" t="s">
        <v>122</v>
      </c>
      <c r="E160" s="189" t="s">
        <v>249</v>
      </c>
      <c r="F160" s="190" t="s">
        <v>250</v>
      </c>
      <c r="G160" s="191" t="s">
        <v>240</v>
      </c>
      <c r="H160" s="192">
        <v>1</v>
      </c>
      <c r="I160" s="193"/>
      <c r="J160" s="194">
        <f>ROUND(I160*H160,2)</f>
        <v>0</v>
      </c>
      <c r="K160" s="190" t="s">
        <v>28</v>
      </c>
      <c r="L160" s="40"/>
      <c r="M160" s="195" t="s">
        <v>28</v>
      </c>
      <c r="N160" s="196" t="s">
        <v>45</v>
      </c>
      <c r="O160" s="65"/>
      <c r="P160" s="197">
        <f>O160*H160</f>
        <v>0</v>
      </c>
      <c r="Q160" s="197">
        <v>0</v>
      </c>
      <c r="R160" s="197">
        <f>Q160*H160</f>
        <v>0</v>
      </c>
      <c r="S160" s="197">
        <v>0</v>
      </c>
      <c r="T160" s="198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9" t="s">
        <v>220</v>
      </c>
      <c r="AT160" s="199" t="s">
        <v>122</v>
      </c>
      <c r="AU160" s="199" t="s">
        <v>128</v>
      </c>
      <c r="AY160" s="18" t="s">
        <v>118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8" t="s">
        <v>82</v>
      </c>
      <c r="BK160" s="200">
        <f>ROUND(I160*H160,2)</f>
        <v>0</v>
      </c>
      <c r="BL160" s="18" t="s">
        <v>220</v>
      </c>
      <c r="BM160" s="199" t="s">
        <v>251</v>
      </c>
    </row>
    <row r="161" spans="1:65" s="2" customFormat="1" ht="24" customHeight="1">
      <c r="A161" s="35"/>
      <c r="B161" s="36"/>
      <c r="C161" s="188" t="s">
        <v>7</v>
      </c>
      <c r="D161" s="188" t="s">
        <v>122</v>
      </c>
      <c r="E161" s="189" t="s">
        <v>252</v>
      </c>
      <c r="F161" s="190" t="s">
        <v>253</v>
      </c>
      <c r="G161" s="191" t="s">
        <v>168</v>
      </c>
      <c r="H161" s="192">
        <v>2</v>
      </c>
      <c r="I161" s="193"/>
      <c r="J161" s="194">
        <f>ROUND(I161*H161,2)</f>
        <v>0</v>
      </c>
      <c r="K161" s="190" t="s">
        <v>126</v>
      </c>
      <c r="L161" s="40"/>
      <c r="M161" s="244" t="s">
        <v>28</v>
      </c>
      <c r="N161" s="245" t="s">
        <v>45</v>
      </c>
      <c r="O161" s="246"/>
      <c r="P161" s="247">
        <f>O161*H161</f>
        <v>0</v>
      </c>
      <c r="Q161" s="247">
        <v>0</v>
      </c>
      <c r="R161" s="247">
        <f>Q161*H161</f>
        <v>0</v>
      </c>
      <c r="S161" s="247">
        <v>0</v>
      </c>
      <c r="T161" s="248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9" t="s">
        <v>220</v>
      </c>
      <c r="AT161" s="199" t="s">
        <v>122</v>
      </c>
      <c r="AU161" s="199" t="s">
        <v>128</v>
      </c>
      <c r="AY161" s="18" t="s">
        <v>118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18" t="s">
        <v>82</v>
      </c>
      <c r="BK161" s="200">
        <f>ROUND(I161*H161,2)</f>
        <v>0</v>
      </c>
      <c r="BL161" s="18" t="s">
        <v>220</v>
      </c>
      <c r="BM161" s="199" t="s">
        <v>254</v>
      </c>
    </row>
    <row r="162" spans="1:31" s="2" customFormat="1" ht="6.95" customHeight="1">
      <c r="A162" s="35"/>
      <c r="B162" s="48"/>
      <c r="C162" s="49"/>
      <c r="D162" s="49"/>
      <c r="E162" s="49"/>
      <c r="F162" s="49"/>
      <c r="G162" s="49"/>
      <c r="H162" s="49"/>
      <c r="I162" s="137"/>
      <c r="J162" s="49"/>
      <c r="K162" s="49"/>
      <c r="L162" s="40"/>
      <c r="M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</row>
  </sheetData>
  <sheetProtection algorithmName="SHA-512" hashValue="UTvBU5ozU1SE4s90lWAftue7bKJFA+V4195BRuU81o5LrpFhPQIIGk8BBf4gwNLBiQkijz/9FYKuxibJDJtEFg==" saltValue="ynR3OPrEV5SG78RDCKA7VlEl1e+xgiozq+0OgjuSxsTR32BbzGYnR2w2aolB7p5VsOUpFsh+EgZpe4jU+/Vsnw==" spinCount="100000" sheet="1" objects="1" scenarios="1" formatColumns="0" formatRows="0" autoFilter="0"/>
  <autoFilter ref="C85:K16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6"/>
  <sheetViews>
    <sheetView showGridLines="0" workbookViewId="0" topLeftCell="A305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2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8" t="s">
        <v>87</v>
      </c>
    </row>
    <row r="3" spans="2:46" s="1" customFormat="1" ht="6.95" customHeight="1" hidden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84</v>
      </c>
    </row>
    <row r="4" spans="2:46" s="1" customFormat="1" ht="24.95" customHeight="1" hidden="1">
      <c r="B4" s="21"/>
      <c r="D4" s="106" t="s">
        <v>90</v>
      </c>
      <c r="I4" s="102"/>
      <c r="L4" s="21"/>
      <c r="M4" s="107" t="s">
        <v>10</v>
      </c>
      <c r="AT4" s="18" t="s">
        <v>4</v>
      </c>
    </row>
    <row r="5" spans="2:12" s="1" customFormat="1" ht="6.95" customHeight="1" hidden="1">
      <c r="B5" s="21"/>
      <c r="I5" s="102"/>
      <c r="L5" s="21"/>
    </row>
    <row r="6" spans="2:12" s="1" customFormat="1" ht="12" customHeight="1" hidden="1">
      <c r="B6" s="21"/>
      <c r="D6" s="108" t="s">
        <v>16</v>
      </c>
      <c r="I6" s="102"/>
      <c r="L6" s="21"/>
    </row>
    <row r="7" spans="2:12" s="1" customFormat="1" ht="16.5" customHeight="1" hidden="1">
      <c r="B7" s="21"/>
      <c r="E7" s="300" t="str">
        <f>'Rekapitulace stavby'!K6</f>
        <v>DPS Pernink - úprava zahrady - 1.Etapa</v>
      </c>
      <c r="F7" s="301"/>
      <c r="G7" s="301"/>
      <c r="H7" s="301"/>
      <c r="I7" s="102"/>
      <c r="L7" s="21"/>
    </row>
    <row r="8" spans="1:31" s="2" customFormat="1" ht="12" customHeight="1" hidden="1">
      <c r="A8" s="35"/>
      <c r="B8" s="40"/>
      <c r="C8" s="35"/>
      <c r="D8" s="108" t="s">
        <v>91</v>
      </c>
      <c r="E8" s="35"/>
      <c r="F8" s="35"/>
      <c r="G8" s="35"/>
      <c r="H8" s="35"/>
      <c r="I8" s="109"/>
      <c r="J8" s="35"/>
      <c r="K8" s="35"/>
      <c r="L8" s="11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0"/>
      <c r="C9" s="35"/>
      <c r="D9" s="35"/>
      <c r="E9" s="302" t="s">
        <v>255</v>
      </c>
      <c r="F9" s="303"/>
      <c r="G9" s="303"/>
      <c r="H9" s="303"/>
      <c r="I9" s="109"/>
      <c r="J9" s="35"/>
      <c r="K9" s="35"/>
      <c r="L9" s="11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 hidden="1">
      <c r="A10" s="35"/>
      <c r="B10" s="40"/>
      <c r="C10" s="35"/>
      <c r="D10" s="35"/>
      <c r="E10" s="35"/>
      <c r="F10" s="35"/>
      <c r="G10" s="35"/>
      <c r="H10" s="35"/>
      <c r="I10" s="109"/>
      <c r="J10" s="35"/>
      <c r="K10" s="35"/>
      <c r="L10" s="11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0"/>
      <c r="C11" s="35"/>
      <c r="D11" s="108" t="s">
        <v>18</v>
      </c>
      <c r="E11" s="35"/>
      <c r="F11" s="111" t="s">
        <v>19</v>
      </c>
      <c r="G11" s="35"/>
      <c r="H11" s="35"/>
      <c r="I11" s="112" t="s">
        <v>20</v>
      </c>
      <c r="J11" s="111" t="s">
        <v>21</v>
      </c>
      <c r="K11" s="35"/>
      <c r="L11" s="11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08" t="s">
        <v>22</v>
      </c>
      <c r="E12" s="35"/>
      <c r="F12" s="111" t="s">
        <v>23</v>
      </c>
      <c r="G12" s="35"/>
      <c r="H12" s="35"/>
      <c r="I12" s="112" t="s">
        <v>24</v>
      </c>
      <c r="J12" s="113" t="str">
        <f>'Rekapitulace stavby'!AN8</f>
        <v>10. 10. 2019</v>
      </c>
      <c r="K12" s="35"/>
      <c r="L12" s="11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 hidden="1">
      <c r="A13" s="35"/>
      <c r="B13" s="40"/>
      <c r="C13" s="35"/>
      <c r="D13" s="35"/>
      <c r="E13" s="35"/>
      <c r="F13" s="35"/>
      <c r="G13" s="35"/>
      <c r="H13" s="35"/>
      <c r="I13" s="109"/>
      <c r="J13" s="35"/>
      <c r="K13" s="35"/>
      <c r="L13" s="11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08" t="s">
        <v>26</v>
      </c>
      <c r="E14" s="35"/>
      <c r="F14" s="35"/>
      <c r="G14" s="35"/>
      <c r="H14" s="35"/>
      <c r="I14" s="112" t="s">
        <v>27</v>
      </c>
      <c r="J14" s="111" t="s">
        <v>28</v>
      </c>
      <c r="K14" s="35"/>
      <c r="L14" s="11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0"/>
      <c r="C15" s="35"/>
      <c r="D15" s="35"/>
      <c r="E15" s="111" t="s">
        <v>29</v>
      </c>
      <c r="F15" s="35"/>
      <c r="G15" s="35"/>
      <c r="H15" s="35"/>
      <c r="I15" s="112" t="s">
        <v>30</v>
      </c>
      <c r="J15" s="111" t="s">
        <v>28</v>
      </c>
      <c r="K15" s="35"/>
      <c r="L15" s="11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0"/>
      <c r="C16" s="35"/>
      <c r="D16" s="35"/>
      <c r="E16" s="35"/>
      <c r="F16" s="35"/>
      <c r="G16" s="35"/>
      <c r="H16" s="35"/>
      <c r="I16" s="109"/>
      <c r="J16" s="35"/>
      <c r="K16" s="35"/>
      <c r="L16" s="11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0"/>
      <c r="C17" s="35"/>
      <c r="D17" s="108" t="s">
        <v>31</v>
      </c>
      <c r="E17" s="35"/>
      <c r="F17" s="35"/>
      <c r="G17" s="35"/>
      <c r="H17" s="35"/>
      <c r="I17" s="112" t="s">
        <v>27</v>
      </c>
      <c r="J17" s="31" t="str">
        <f>'Rekapitulace stavby'!AN13</f>
        <v>Vyplň údaj</v>
      </c>
      <c r="K17" s="35"/>
      <c r="L17" s="11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0"/>
      <c r="C18" s="35"/>
      <c r="D18" s="35"/>
      <c r="E18" s="304" t="str">
        <f>'Rekapitulace stavby'!E14</f>
        <v>Vyplň údaj</v>
      </c>
      <c r="F18" s="305"/>
      <c r="G18" s="305"/>
      <c r="H18" s="305"/>
      <c r="I18" s="112" t="s">
        <v>30</v>
      </c>
      <c r="J18" s="31" t="str">
        <f>'Rekapitulace stavby'!AN14</f>
        <v>Vyplň údaj</v>
      </c>
      <c r="K18" s="35"/>
      <c r="L18" s="11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0"/>
      <c r="C19" s="35"/>
      <c r="D19" s="35"/>
      <c r="E19" s="35"/>
      <c r="F19" s="35"/>
      <c r="G19" s="35"/>
      <c r="H19" s="35"/>
      <c r="I19" s="109"/>
      <c r="J19" s="35"/>
      <c r="K19" s="35"/>
      <c r="L19" s="11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0"/>
      <c r="C20" s="35"/>
      <c r="D20" s="108" t="s">
        <v>33</v>
      </c>
      <c r="E20" s="35"/>
      <c r="F20" s="35"/>
      <c r="G20" s="35"/>
      <c r="H20" s="35"/>
      <c r="I20" s="112" t="s">
        <v>27</v>
      </c>
      <c r="J20" s="111" t="s">
        <v>28</v>
      </c>
      <c r="K20" s="35"/>
      <c r="L20" s="11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0"/>
      <c r="C21" s="35"/>
      <c r="D21" s="35"/>
      <c r="E21" s="111" t="s">
        <v>34</v>
      </c>
      <c r="F21" s="35"/>
      <c r="G21" s="35"/>
      <c r="H21" s="35"/>
      <c r="I21" s="112" t="s">
        <v>30</v>
      </c>
      <c r="J21" s="111" t="s">
        <v>28</v>
      </c>
      <c r="K21" s="35"/>
      <c r="L21" s="11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0"/>
      <c r="C22" s="35"/>
      <c r="D22" s="35"/>
      <c r="E22" s="35"/>
      <c r="F22" s="35"/>
      <c r="G22" s="35"/>
      <c r="H22" s="35"/>
      <c r="I22" s="109"/>
      <c r="J22" s="35"/>
      <c r="K22" s="35"/>
      <c r="L22" s="11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0"/>
      <c r="C23" s="35"/>
      <c r="D23" s="108" t="s">
        <v>36</v>
      </c>
      <c r="E23" s="35"/>
      <c r="F23" s="35"/>
      <c r="G23" s="35"/>
      <c r="H23" s="35"/>
      <c r="I23" s="112" t="s">
        <v>27</v>
      </c>
      <c r="J23" s="111" t="s">
        <v>28</v>
      </c>
      <c r="K23" s="35"/>
      <c r="L23" s="11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0"/>
      <c r="C24" s="35"/>
      <c r="D24" s="35"/>
      <c r="E24" s="111" t="s">
        <v>37</v>
      </c>
      <c r="F24" s="35"/>
      <c r="G24" s="35"/>
      <c r="H24" s="35"/>
      <c r="I24" s="112" t="s">
        <v>30</v>
      </c>
      <c r="J24" s="111" t="s">
        <v>28</v>
      </c>
      <c r="K24" s="35"/>
      <c r="L24" s="11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0"/>
      <c r="C25" s="35"/>
      <c r="D25" s="35"/>
      <c r="E25" s="35"/>
      <c r="F25" s="35"/>
      <c r="G25" s="35"/>
      <c r="H25" s="35"/>
      <c r="I25" s="109"/>
      <c r="J25" s="35"/>
      <c r="K25" s="35"/>
      <c r="L25" s="11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0"/>
      <c r="C26" s="35"/>
      <c r="D26" s="108" t="s">
        <v>38</v>
      </c>
      <c r="E26" s="35"/>
      <c r="F26" s="35"/>
      <c r="G26" s="35"/>
      <c r="H26" s="35"/>
      <c r="I26" s="109"/>
      <c r="J26" s="35"/>
      <c r="K26" s="35"/>
      <c r="L26" s="11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4"/>
      <c r="B27" s="115"/>
      <c r="C27" s="114"/>
      <c r="D27" s="114"/>
      <c r="E27" s="306" t="s">
        <v>28</v>
      </c>
      <c r="F27" s="306"/>
      <c r="G27" s="306"/>
      <c r="H27" s="306"/>
      <c r="I27" s="116"/>
      <c r="J27" s="114"/>
      <c r="K27" s="114"/>
      <c r="L27" s="117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 hidden="1">
      <c r="A28" s="35"/>
      <c r="B28" s="40"/>
      <c r="C28" s="35"/>
      <c r="D28" s="35"/>
      <c r="E28" s="35"/>
      <c r="F28" s="35"/>
      <c r="G28" s="35"/>
      <c r="H28" s="35"/>
      <c r="I28" s="109"/>
      <c r="J28" s="35"/>
      <c r="K28" s="35"/>
      <c r="L28" s="11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118"/>
      <c r="E29" s="118"/>
      <c r="F29" s="118"/>
      <c r="G29" s="118"/>
      <c r="H29" s="118"/>
      <c r="I29" s="119"/>
      <c r="J29" s="118"/>
      <c r="K29" s="118"/>
      <c r="L29" s="11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hidden="1">
      <c r="A30" s="35"/>
      <c r="B30" s="40"/>
      <c r="C30" s="35"/>
      <c r="D30" s="120" t="s">
        <v>40</v>
      </c>
      <c r="E30" s="35"/>
      <c r="F30" s="35"/>
      <c r="G30" s="35"/>
      <c r="H30" s="35"/>
      <c r="I30" s="109"/>
      <c r="J30" s="121">
        <f>ROUND(J98,2)</f>
        <v>0</v>
      </c>
      <c r="K30" s="35"/>
      <c r="L30" s="11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0"/>
      <c r="C31" s="35"/>
      <c r="D31" s="118"/>
      <c r="E31" s="118"/>
      <c r="F31" s="118"/>
      <c r="G31" s="118"/>
      <c r="H31" s="118"/>
      <c r="I31" s="119"/>
      <c r="J31" s="118"/>
      <c r="K31" s="118"/>
      <c r="L31" s="11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 hidden="1">
      <c r="A32" s="35"/>
      <c r="B32" s="40"/>
      <c r="C32" s="35"/>
      <c r="D32" s="35"/>
      <c r="E32" s="35"/>
      <c r="F32" s="122" t="s">
        <v>42</v>
      </c>
      <c r="G32" s="35"/>
      <c r="H32" s="35"/>
      <c r="I32" s="123" t="s">
        <v>41</v>
      </c>
      <c r="J32" s="122" t="s">
        <v>43</v>
      </c>
      <c r="K32" s="35"/>
      <c r="L32" s="11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124" t="s">
        <v>44</v>
      </c>
      <c r="E33" s="108" t="s">
        <v>45</v>
      </c>
      <c r="F33" s="125">
        <f>ROUND((SUM(BE98:BE335)),2)</f>
        <v>0</v>
      </c>
      <c r="G33" s="35"/>
      <c r="H33" s="35"/>
      <c r="I33" s="126">
        <v>0.21</v>
      </c>
      <c r="J33" s="125">
        <f>ROUND(((SUM(BE98:BE335))*I33),2)</f>
        <v>0</v>
      </c>
      <c r="K33" s="35"/>
      <c r="L33" s="11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08" t="s">
        <v>46</v>
      </c>
      <c r="F34" s="125">
        <f>ROUND((SUM(BF98:BF335)),2)</f>
        <v>0</v>
      </c>
      <c r="G34" s="35"/>
      <c r="H34" s="35"/>
      <c r="I34" s="126">
        <v>0.15</v>
      </c>
      <c r="J34" s="125">
        <f>ROUND(((SUM(BF98:BF335))*I34),2)</f>
        <v>0</v>
      </c>
      <c r="K34" s="35"/>
      <c r="L34" s="11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8" t="s">
        <v>47</v>
      </c>
      <c r="F35" s="125">
        <f>ROUND((SUM(BG98:BG335)),2)</f>
        <v>0</v>
      </c>
      <c r="G35" s="35"/>
      <c r="H35" s="35"/>
      <c r="I35" s="126">
        <v>0.21</v>
      </c>
      <c r="J35" s="125">
        <f>0</f>
        <v>0</v>
      </c>
      <c r="K35" s="35"/>
      <c r="L35" s="11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8" t="s">
        <v>48</v>
      </c>
      <c r="F36" s="125">
        <f>ROUND((SUM(BH98:BH335)),2)</f>
        <v>0</v>
      </c>
      <c r="G36" s="35"/>
      <c r="H36" s="35"/>
      <c r="I36" s="126">
        <v>0.15</v>
      </c>
      <c r="J36" s="125">
        <f>0</f>
        <v>0</v>
      </c>
      <c r="K36" s="35"/>
      <c r="L36" s="11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8" t="s">
        <v>49</v>
      </c>
      <c r="F37" s="125">
        <f>ROUND((SUM(BI98:BI335)),2)</f>
        <v>0</v>
      </c>
      <c r="G37" s="35"/>
      <c r="H37" s="35"/>
      <c r="I37" s="126">
        <v>0</v>
      </c>
      <c r="J37" s="125">
        <f>0</f>
        <v>0</v>
      </c>
      <c r="K37" s="35"/>
      <c r="L37" s="11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40"/>
      <c r="C38" s="35"/>
      <c r="D38" s="35"/>
      <c r="E38" s="35"/>
      <c r="F38" s="35"/>
      <c r="G38" s="35"/>
      <c r="H38" s="35"/>
      <c r="I38" s="109"/>
      <c r="J38" s="35"/>
      <c r="K38" s="35"/>
      <c r="L38" s="11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hidden="1">
      <c r="A39" s="35"/>
      <c r="B39" s="40"/>
      <c r="C39" s="127"/>
      <c r="D39" s="128" t="s">
        <v>50</v>
      </c>
      <c r="E39" s="129"/>
      <c r="F39" s="129"/>
      <c r="G39" s="130" t="s">
        <v>51</v>
      </c>
      <c r="H39" s="131" t="s">
        <v>52</v>
      </c>
      <c r="I39" s="132"/>
      <c r="J39" s="133">
        <f>SUM(J30:J37)</f>
        <v>0</v>
      </c>
      <c r="K39" s="134"/>
      <c r="L39" s="11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135"/>
      <c r="C40" s="136"/>
      <c r="D40" s="136"/>
      <c r="E40" s="136"/>
      <c r="F40" s="136"/>
      <c r="G40" s="136"/>
      <c r="H40" s="136"/>
      <c r="I40" s="137"/>
      <c r="J40" s="136"/>
      <c r="K40" s="136"/>
      <c r="L40" s="11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t="11.25" hidden="1"/>
    <row r="42" ht="11.25" hidden="1"/>
    <row r="43" ht="11.25" hidden="1"/>
    <row r="44" spans="1:31" s="2" customFormat="1" ht="6.95" customHeight="1">
      <c r="A44" s="35"/>
      <c r="B44" s="138"/>
      <c r="C44" s="139"/>
      <c r="D44" s="139"/>
      <c r="E44" s="139"/>
      <c r="F44" s="139"/>
      <c r="G44" s="139"/>
      <c r="H44" s="139"/>
      <c r="I44" s="140"/>
      <c r="J44" s="139"/>
      <c r="K44" s="139"/>
      <c r="L44" s="11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93</v>
      </c>
      <c r="D45" s="37"/>
      <c r="E45" s="37"/>
      <c r="F45" s="37"/>
      <c r="G45" s="37"/>
      <c r="H45" s="37"/>
      <c r="I45" s="109"/>
      <c r="J45" s="37"/>
      <c r="K45" s="37"/>
      <c r="L45" s="110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09"/>
      <c r="J46" s="37"/>
      <c r="K46" s="37"/>
      <c r="L46" s="110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109"/>
      <c r="J47" s="37"/>
      <c r="K47" s="37"/>
      <c r="L47" s="110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7" t="str">
        <f>E7</f>
        <v>DPS Pernink - úprava zahrady - 1.Etapa</v>
      </c>
      <c r="F48" s="308"/>
      <c r="G48" s="308"/>
      <c r="H48" s="308"/>
      <c r="I48" s="109"/>
      <c r="J48" s="37"/>
      <c r="K48" s="37"/>
      <c r="L48" s="110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91</v>
      </c>
      <c r="D49" s="37"/>
      <c r="E49" s="37"/>
      <c r="F49" s="37"/>
      <c r="G49" s="37"/>
      <c r="H49" s="37"/>
      <c r="I49" s="109"/>
      <c r="J49" s="37"/>
      <c r="K49" s="37"/>
      <c r="L49" s="110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80" t="str">
        <f>E9</f>
        <v>B - Dopravní část</v>
      </c>
      <c r="F50" s="309"/>
      <c r="G50" s="309"/>
      <c r="H50" s="309"/>
      <c r="I50" s="109"/>
      <c r="J50" s="37"/>
      <c r="K50" s="37"/>
      <c r="L50" s="110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09"/>
      <c r="J51" s="37"/>
      <c r="K51" s="37"/>
      <c r="L51" s="110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22</v>
      </c>
      <c r="D52" s="37"/>
      <c r="E52" s="37"/>
      <c r="F52" s="28" t="str">
        <f>F12</f>
        <v>Pernink</v>
      </c>
      <c r="G52" s="37"/>
      <c r="H52" s="37"/>
      <c r="I52" s="112" t="s">
        <v>24</v>
      </c>
      <c r="J52" s="60" t="str">
        <f>IF(J12="","",J12)</f>
        <v>10. 10. 2019</v>
      </c>
      <c r="K52" s="37"/>
      <c r="L52" s="110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09"/>
      <c r="J53" s="37"/>
      <c r="K53" s="37"/>
      <c r="L53" s="110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58.15" customHeight="1">
      <c r="A54" s="35"/>
      <c r="B54" s="36"/>
      <c r="C54" s="30" t="s">
        <v>26</v>
      </c>
      <c r="D54" s="37"/>
      <c r="E54" s="37"/>
      <c r="F54" s="28" t="str">
        <f>E15</f>
        <v>Domov pro seniory v Perninku</v>
      </c>
      <c r="G54" s="37"/>
      <c r="H54" s="37"/>
      <c r="I54" s="112" t="s">
        <v>33</v>
      </c>
      <c r="J54" s="33" t="str">
        <f>E21</f>
        <v>BPO spol. s r.o.,Lidická 1239,36317 OSTROV</v>
      </c>
      <c r="K54" s="37"/>
      <c r="L54" s="110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31</v>
      </c>
      <c r="D55" s="37"/>
      <c r="E55" s="37"/>
      <c r="F55" s="28" t="str">
        <f>IF(E18="","",E18)</f>
        <v>Vyplň údaj</v>
      </c>
      <c r="G55" s="37"/>
      <c r="H55" s="37"/>
      <c r="I55" s="112" t="s">
        <v>36</v>
      </c>
      <c r="J55" s="33" t="str">
        <f>E24</f>
        <v>Tomanová Ing.</v>
      </c>
      <c r="K55" s="37"/>
      <c r="L55" s="110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09"/>
      <c r="J56" s="37"/>
      <c r="K56" s="37"/>
      <c r="L56" s="110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1" t="s">
        <v>94</v>
      </c>
      <c r="D57" s="142"/>
      <c r="E57" s="142"/>
      <c r="F57" s="142"/>
      <c r="G57" s="142"/>
      <c r="H57" s="142"/>
      <c r="I57" s="143"/>
      <c r="J57" s="144" t="s">
        <v>95</v>
      </c>
      <c r="K57" s="142"/>
      <c r="L57" s="110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09"/>
      <c r="J58" s="37"/>
      <c r="K58" s="37"/>
      <c r="L58" s="110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5" t="s">
        <v>72</v>
      </c>
      <c r="D59" s="37"/>
      <c r="E59" s="37"/>
      <c r="F59" s="37"/>
      <c r="G59" s="37"/>
      <c r="H59" s="37"/>
      <c r="I59" s="109"/>
      <c r="J59" s="78">
        <f>J98</f>
        <v>0</v>
      </c>
      <c r="K59" s="37"/>
      <c r="L59" s="110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96</v>
      </c>
    </row>
    <row r="60" spans="2:12" s="9" customFormat="1" ht="24.95" customHeight="1">
      <c r="B60" s="146"/>
      <c r="C60" s="147"/>
      <c r="D60" s="148" t="s">
        <v>256</v>
      </c>
      <c r="E60" s="149"/>
      <c r="F60" s="149"/>
      <c r="G60" s="149"/>
      <c r="H60" s="149"/>
      <c r="I60" s="150"/>
      <c r="J60" s="151">
        <f>J99</f>
        <v>0</v>
      </c>
      <c r="K60" s="147"/>
      <c r="L60" s="152"/>
    </row>
    <row r="61" spans="2:12" s="10" customFormat="1" ht="19.9" customHeight="1">
      <c r="B61" s="153"/>
      <c r="C61" s="154"/>
      <c r="D61" s="155" t="s">
        <v>257</v>
      </c>
      <c r="E61" s="156"/>
      <c r="F61" s="156"/>
      <c r="G61" s="156"/>
      <c r="H61" s="156"/>
      <c r="I61" s="157"/>
      <c r="J61" s="158">
        <f>J100</f>
        <v>0</v>
      </c>
      <c r="K61" s="154"/>
      <c r="L61" s="159"/>
    </row>
    <row r="62" spans="2:12" s="10" customFormat="1" ht="14.85" customHeight="1">
      <c r="B62" s="153"/>
      <c r="C62" s="154"/>
      <c r="D62" s="155" t="s">
        <v>99</v>
      </c>
      <c r="E62" s="156"/>
      <c r="F62" s="156"/>
      <c r="G62" s="156"/>
      <c r="H62" s="156"/>
      <c r="I62" s="157"/>
      <c r="J62" s="158">
        <f>J101</f>
        <v>0</v>
      </c>
      <c r="K62" s="154"/>
      <c r="L62" s="159"/>
    </row>
    <row r="63" spans="2:12" s="10" customFormat="1" ht="14.85" customHeight="1">
      <c r="B63" s="153"/>
      <c r="C63" s="154"/>
      <c r="D63" s="155" t="s">
        <v>100</v>
      </c>
      <c r="E63" s="156"/>
      <c r="F63" s="156"/>
      <c r="G63" s="156"/>
      <c r="H63" s="156"/>
      <c r="I63" s="157"/>
      <c r="J63" s="158">
        <f>J163</f>
        <v>0</v>
      </c>
      <c r="K63" s="154"/>
      <c r="L63" s="159"/>
    </row>
    <row r="64" spans="2:12" s="10" customFormat="1" ht="14.85" customHeight="1">
      <c r="B64" s="153"/>
      <c r="C64" s="154"/>
      <c r="D64" s="155" t="s">
        <v>258</v>
      </c>
      <c r="E64" s="156"/>
      <c r="F64" s="156"/>
      <c r="G64" s="156"/>
      <c r="H64" s="156"/>
      <c r="I64" s="157"/>
      <c r="J64" s="158">
        <f>J169</f>
        <v>0</v>
      </c>
      <c r="K64" s="154"/>
      <c r="L64" s="159"/>
    </row>
    <row r="65" spans="2:12" s="10" customFormat="1" ht="14.85" customHeight="1">
      <c r="B65" s="153"/>
      <c r="C65" s="154"/>
      <c r="D65" s="155" t="s">
        <v>259</v>
      </c>
      <c r="E65" s="156"/>
      <c r="F65" s="156"/>
      <c r="G65" s="156"/>
      <c r="H65" s="156"/>
      <c r="I65" s="157"/>
      <c r="J65" s="158">
        <f>J200</f>
        <v>0</v>
      </c>
      <c r="K65" s="154"/>
      <c r="L65" s="159"/>
    </row>
    <row r="66" spans="2:12" s="10" customFormat="1" ht="14.85" customHeight="1">
      <c r="B66" s="153"/>
      <c r="C66" s="154"/>
      <c r="D66" s="155" t="s">
        <v>260</v>
      </c>
      <c r="E66" s="156"/>
      <c r="F66" s="156"/>
      <c r="G66" s="156"/>
      <c r="H66" s="156"/>
      <c r="I66" s="157"/>
      <c r="J66" s="158">
        <f>J209</f>
        <v>0</v>
      </c>
      <c r="K66" s="154"/>
      <c r="L66" s="159"/>
    </row>
    <row r="67" spans="2:12" s="10" customFormat="1" ht="14.85" customHeight="1">
      <c r="B67" s="153"/>
      <c r="C67" s="154"/>
      <c r="D67" s="155" t="s">
        <v>261</v>
      </c>
      <c r="E67" s="156"/>
      <c r="F67" s="156"/>
      <c r="G67" s="156"/>
      <c r="H67" s="156"/>
      <c r="I67" s="157"/>
      <c r="J67" s="158">
        <f>J214</f>
        <v>0</v>
      </c>
      <c r="K67" s="154"/>
      <c r="L67" s="159"/>
    </row>
    <row r="68" spans="2:12" s="10" customFormat="1" ht="14.85" customHeight="1">
      <c r="B68" s="153"/>
      <c r="C68" s="154"/>
      <c r="D68" s="155" t="s">
        <v>101</v>
      </c>
      <c r="E68" s="156"/>
      <c r="F68" s="156"/>
      <c r="G68" s="156"/>
      <c r="H68" s="156"/>
      <c r="I68" s="157"/>
      <c r="J68" s="158">
        <f>J238</f>
        <v>0</v>
      </c>
      <c r="K68" s="154"/>
      <c r="L68" s="159"/>
    </row>
    <row r="69" spans="2:12" s="10" customFormat="1" ht="19.9" customHeight="1">
      <c r="B69" s="153"/>
      <c r="C69" s="154"/>
      <c r="D69" s="155" t="s">
        <v>102</v>
      </c>
      <c r="E69" s="156"/>
      <c r="F69" s="156"/>
      <c r="G69" s="156"/>
      <c r="H69" s="156"/>
      <c r="I69" s="157"/>
      <c r="J69" s="158">
        <f>J240</f>
        <v>0</v>
      </c>
      <c r="K69" s="154"/>
      <c r="L69" s="159"/>
    </row>
    <row r="70" spans="2:12" s="10" customFormat="1" ht="14.85" customHeight="1">
      <c r="B70" s="153"/>
      <c r="C70" s="154"/>
      <c r="D70" s="155" t="s">
        <v>262</v>
      </c>
      <c r="E70" s="156"/>
      <c r="F70" s="156"/>
      <c r="G70" s="156"/>
      <c r="H70" s="156"/>
      <c r="I70" s="157"/>
      <c r="J70" s="158">
        <f>J241</f>
        <v>0</v>
      </c>
      <c r="K70" s="154"/>
      <c r="L70" s="159"/>
    </row>
    <row r="71" spans="2:12" s="10" customFormat="1" ht="14.85" customHeight="1">
      <c r="B71" s="153"/>
      <c r="C71" s="154"/>
      <c r="D71" s="155" t="s">
        <v>263</v>
      </c>
      <c r="E71" s="156"/>
      <c r="F71" s="156"/>
      <c r="G71" s="156"/>
      <c r="H71" s="156"/>
      <c r="I71" s="157"/>
      <c r="J71" s="158">
        <f>J253</f>
        <v>0</v>
      </c>
      <c r="K71" s="154"/>
      <c r="L71" s="159"/>
    </row>
    <row r="72" spans="2:12" s="10" customFormat="1" ht="14.85" customHeight="1">
      <c r="B72" s="153"/>
      <c r="C72" s="154"/>
      <c r="D72" s="155" t="s">
        <v>264</v>
      </c>
      <c r="E72" s="156"/>
      <c r="F72" s="156"/>
      <c r="G72" s="156"/>
      <c r="H72" s="156"/>
      <c r="I72" s="157"/>
      <c r="J72" s="158">
        <f>J260</f>
        <v>0</v>
      </c>
      <c r="K72" s="154"/>
      <c r="L72" s="159"/>
    </row>
    <row r="73" spans="2:12" s="9" customFormat="1" ht="24.95" customHeight="1">
      <c r="B73" s="146"/>
      <c r="C73" s="147"/>
      <c r="D73" s="148" t="s">
        <v>265</v>
      </c>
      <c r="E73" s="149"/>
      <c r="F73" s="149"/>
      <c r="G73" s="149"/>
      <c r="H73" s="149"/>
      <c r="I73" s="150"/>
      <c r="J73" s="151">
        <f>J264</f>
        <v>0</v>
      </c>
      <c r="K73" s="147"/>
      <c r="L73" s="152"/>
    </row>
    <row r="74" spans="2:12" s="10" customFormat="1" ht="19.9" customHeight="1">
      <c r="B74" s="153"/>
      <c r="C74" s="154"/>
      <c r="D74" s="155" t="s">
        <v>257</v>
      </c>
      <c r="E74" s="156"/>
      <c r="F74" s="156"/>
      <c r="G74" s="156"/>
      <c r="H74" s="156"/>
      <c r="I74" s="157"/>
      <c r="J74" s="158">
        <f>J265</f>
        <v>0</v>
      </c>
      <c r="K74" s="154"/>
      <c r="L74" s="159"/>
    </row>
    <row r="75" spans="2:12" s="10" customFormat="1" ht="14.85" customHeight="1">
      <c r="B75" s="153"/>
      <c r="C75" s="154"/>
      <c r="D75" s="155" t="s">
        <v>99</v>
      </c>
      <c r="E75" s="156"/>
      <c r="F75" s="156"/>
      <c r="G75" s="156"/>
      <c r="H75" s="156"/>
      <c r="I75" s="157"/>
      <c r="J75" s="158">
        <f>J266</f>
        <v>0</v>
      </c>
      <c r="K75" s="154"/>
      <c r="L75" s="159"/>
    </row>
    <row r="76" spans="2:12" s="10" customFormat="1" ht="14.85" customHeight="1">
      <c r="B76" s="153"/>
      <c r="C76" s="154"/>
      <c r="D76" s="155" t="s">
        <v>259</v>
      </c>
      <c r="E76" s="156"/>
      <c r="F76" s="156"/>
      <c r="G76" s="156"/>
      <c r="H76" s="156"/>
      <c r="I76" s="157"/>
      <c r="J76" s="158">
        <f>J316</f>
        <v>0</v>
      </c>
      <c r="K76" s="154"/>
      <c r="L76" s="159"/>
    </row>
    <row r="77" spans="2:12" s="10" customFormat="1" ht="14.85" customHeight="1">
      <c r="B77" s="153"/>
      <c r="C77" s="154"/>
      <c r="D77" s="155" t="s">
        <v>261</v>
      </c>
      <c r="E77" s="156"/>
      <c r="F77" s="156"/>
      <c r="G77" s="156"/>
      <c r="H77" s="156"/>
      <c r="I77" s="157"/>
      <c r="J77" s="158">
        <f>J325</f>
        <v>0</v>
      </c>
      <c r="K77" s="154"/>
      <c r="L77" s="159"/>
    </row>
    <row r="78" spans="2:12" s="10" customFormat="1" ht="14.85" customHeight="1">
      <c r="B78" s="153"/>
      <c r="C78" s="154"/>
      <c r="D78" s="155" t="s">
        <v>101</v>
      </c>
      <c r="E78" s="156"/>
      <c r="F78" s="156"/>
      <c r="G78" s="156"/>
      <c r="H78" s="156"/>
      <c r="I78" s="157"/>
      <c r="J78" s="158">
        <f>J334</f>
        <v>0</v>
      </c>
      <c r="K78" s="154"/>
      <c r="L78" s="159"/>
    </row>
    <row r="79" spans="1:31" s="2" customFormat="1" ht="21.75" customHeight="1">
      <c r="A79" s="35"/>
      <c r="B79" s="36"/>
      <c r="C79" s="37"/>
      <c r="D79" s="37"/>
      <c r="E79" s="37"/>
      <c r="F79" s="37"/>
      <c r="G79" s="37"/>
      <c r="H79" s="37"/>
      <c r="I79" s="109"/>
      <c r="J79" s="37"/>
      <c r="K79" s="37"/>
      <c r="L79" s="110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48"/>
      <c r="C80" s="49"/>
      <c r="D80" s="49"/>
      <c r="E80" s="49"/>
      <c r="F80" s="49"/>
      <c r="G80" s="49"/>
      <c r="H80" s="49"/>
      <c r="I80" s="137"/>
      <c r="J80" s="49"/>
      <c r="K80" s="49"/>
      <c r="L80" s="110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4" spans="1:31" s="2" customFormat="1" ht="6.95" customHeight="1">
      <c r="A84" s="35"/>
      <c r="B84" s="50"/>
      <c r="C84" s="51"/>
      <c r="D84" s="51"/>
      <c r="E84" s="51"/>
      <c r="F84" s="51"/>
      <c r="G84" s="51"/>
      <c r="H84" s="51"/>
      <c r="I84" s="140"/>
      <c r="J84" s="51"/>
      <c r="K84" s="51"/>
      <c r="L84" s="11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4.95" customHeight="1">
      <c r="A85" s="35"/>
      <c r="B85" s="36"/>
      <c r="C85" s="24" t="s">
        <v>104</v>
      </c>
      <c r="D85" s="37"/>
      <c r="E85" s="37"/>
      <c r="F85" s="37"/>
      <c r="G85" s="37"/>
      <c r="H85" s="37"/>
      <c r="I85" s="109"/>
      <c r="J85" s="37"/>
      <c r="K85" s="37"/>
      <c r="L85" s="11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109"/>
      <c r="J86" s="37"/>
      <c r="K86" s="37"/>
      <c r="L86" s="11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30" t="s">
        <v>16</v>
      </c>
      <c r="D87" s="37"/>
      <c r="E87" s="37"/>
      <c r="F87" s="37"/>
      <c r="G87" s="37"/>
      <c r="H87" s="37"/>
      <c r="I87" s="109"/>
      <c r="J87" s="37"/>
      <c r="K87" s="37"/>
      <c r="L87" s="11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6.5" customHeight="1">
      <c r="A88" s="35"/>
      <c r="B88" s="36"/>
      <c r="C88" s="37"/>
      <c r="D88" s="37"/>
      <c r="E88" s="307" t="str">
        <f>E7</f>
        <v>DPS Pernink - úprava zahrady - 1.Etapa</v>
      </c>
      <c r="F88" s="308"/>
      <c r="G88" s="308"/>
      <c r="H88" s="308"/>
      <c r="I88" s="109"/>
      <c r="J88" s="37"/>
      <c r="K88" s="37"/>
      <c r="L88" s="11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91</v>
      </c>
      <c r="D89" s="37"/>
      <c r="E89" s="37"/>
      <c r="F89" s="37"/>
      <c r="G89" s="37"/>
      <c r="H89" s="37"/>
      <c r="I89" s="109"/>
      <c r="J89" s="37"/>
      <c r="K89" s="37"/>
      <c r="L89" s="11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6.5" customHeight="1">
      <c r="A90" s="35"/>
      <c r="B90" s="36"/>
      <c r="C90" s="37"/>
      <c r="D90" s="37"/>
      <c r="E90" s="280" t="str">
        <f>E9</f>
        <v>B - Dopravní část</v>
      </c>
      <c r="F90" s="309"/>
      <c r="G90" s="309"/>
      <c r="H90" s="309"/>
      <c r="I90" s="109"/>
      <c r="J90" s="37"/>
      <c r="K90" s="37"/>
      <c r="L90" s="11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6.95" customHeight="1">
      <c r="A91" s="35"/>
      <c r="B91" s="36"/>
      <c r="C91" s="37"/>
      <c r="D91" s="37"/>
      <c r="E91" s="37"/>
      <c r="F91" s="37"/>
      <c r="G91" s="37"/>
      <c r="H91" s="37"/>
      <c r="I91" s="109"/>
      <c r="J91" s="37"/>
      <c r="K91" s="37"/>
      <c r="L91" s="11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2" customHeight="1">
      <c r="A92" s="35"/>
      <c r="B92" s="36"/>
      <c r="C92" s="30" t="s">
        <v>22</v>
      </c>
      <c r="D92" s="37"/>
      <c r="E92" s="37"/>
      <c r="F92" s="28" t="str">
        <f>F12</f>
        <v>Pernink</v>
      </c>
      <c r="G92" s="37"/>
      <c r="H92" s="37"/>
      <c r="I92" s="112" t="s">
        <v>24</v>
      </c>
      <c r="J92" s="60" t="str">
        <f>IF(J12="","",J12)</f>
        <v>10. 10. 2019</v>
      </c>
      <c r="K92" s="37"/>
      <c r="L92" s="11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6.95" customHeight="1">
      <c r="A93" s="35"/>
      <c r="B93" s="36"/>
      <c r="C93" s="37"/>
      <c r="D93" s="37"/>
      <c r="E93" s="37"/>
      <c r="F93" s="37"/>
      <c r="G93" s="37"/>
      <c r="H93" s="37"/>
      <c r="I93" s="109"/>
      <c r="J93" s="37"/>
      <c r="K93" s="37"/>
      <c r="L93" s="11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58.15" customHeight="1">
      <c r="A94" s="35"/>
      <c r="B94" s="36"/>
      <c r="C94" s="30" t="s">
        <v>26</v>
      </c>
      <c r="D94" s="37"/>
      <c r="E94" s="37"/>
      <c r="F94" s="28" t="str">
        <f>E15</f>
        <v>Domov pro seniory v Perninku</v>
      </c>
      <c r="G94" s="37"/>
      <c r="H94" s="37"/>
      <c r="I94" s="112" t="s">
        <v>33</v>
      </c>
      <c r="J94" s="33" t="str">
        <f>E21</f>
        <v>BPO spol. s r.o.,Lidická 1239,36317 OSTROV</v>
      </c>
      <c r="K94" s="37"/>
      <c r="L94" s="11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5.2" customHeight="1">
      <c r="A95" s="35"/>
      <c r="B95" s="36"/>
      <c r="C95" s="30" t="s">
        <v>31</v>
      </c>
      <c r="D95" s="37"/>
      <c r="E95" s="37"/>
      <c r="F95" s="28" t="str">
        <f>IF(E18="","",E18)</f>
        <v>Vyplň údaj</v>
      </c>
      <c r="G95" s="37"/>
      <c r="H95" s="37"/>
      <c r="I95" s="112" t="s">
        <v>36</v>
      </c>
      <c r="J95" s="33" t="str">
        <f>E24</f>
        <v>Tomanová Ing.</v>
      </c>
      <c r="K95" s="37"/>
      <c r="L95" s="11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0.35" customHeight="1">
      <c r="A96" s="35"/>
      <c r="B96" s="36"/>
      <c r="C96" s="37"/>
      <c r="D96" s="37"/>
      <c r="E96" s="37"/>
      <c r="F96" s="37"/>
      <c r="G96" s="37"/>
      <c r="H96" s="37"/>
      <c r="I96" s="109"/>
      <c r="J96" s="37"/>
      <c r="K96" s="37"/>
      <c r="L96" s="11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11" customFormat="1" ht="29.25" customHeight="1">
      <c r="A97" s="160"/>
      <c r="B97" s="161"/>
      <c r="C97" s="162" t="s">
        <v>105</v>
      </c>
      <c r="D97" s="163" t="s">
        <v>59</v>
      </c>
      <c r="E97" s="163" t="s">
        <v>55</v>
      </c>
      <c r="F97" s="163" t="s">
        <v>56</v>
      </c>
      <c r="G97" s="163" t="s">
        <v>106</v>
      </c>
      <c r="H97" s="163" t="s">
        <v>107</v>
      </c>
      <c r="I97" s="164" t="s">
        <v>108</v>
      </c>
      <c r="J97" s="163" t="s">
        <v>95</v>
      </c>
      <c r="K97" s="165" t="s">
        <v>109</v>
      </c>
      <c r="L97" s="166"/>
      <c r="M97" s="69" t="s">
        <v>28</v>
      </c>
      <c r="N97" s="70" t="s">
        <v>44</v>
      </c>
      <c r="O97" s="70" t="s">
        <v>110</v>
      </c>
      <c r="P97" s="70" t="s">
        <v>111</v>
      </c>
      <c r="Q97" s="70" t="s">
        <v>112</v>
      </c>
      <c r="R97" s="70" t="s">
        <v>113</v>
      </c>
      <c r="S97" s="70" t="s">
        <v>114</v>
      </c>
      <c r="T97" s="71" t="s">
        <v>115</v>
      </c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</row>
    <row r="98" spans="1:63" s="2" customFormat="1" ht="22.9" customHeight="1">
      <c r="A98" s="35"/>
      <c r="B98" s="36"/>
      <c r="C98" s="76" t="s">
        <v>116</v>
      </c>
      <c r="D98" s="37"/>
      <c r="E98" s="37"/>
      <c r="F98" s="37"/>
      <c r="G98" s="37"/>
      <c r="H98" s="37"/>
      <c r="I98" s="109"/>
      <c r="J98" s="167">
        <f>BK98</f>
        <v>0</v>
      </c>
      <c r="K98" s="37"/>
      <c r="L98" s="40"/>
      <c r="M98" s="72"/>
      <c r="N98" s="168"/>
      <c r="O98" s="73"/>
      <c r="P98" s="169">
        <f>P99+P264</f>
        <v>0</v>
      </c>
      <c r="Q98" s="73"/>
      <c r="R98" s="169">
        <f>R99+R264</f>
        <v>58.45388200000001</v>
      </c>
      <c r="S98" s="73"/>
      <c r="T98" s="170">
        <f>T99+T264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73</v>
      </c>
      <c r="AU98" s="18" t="s">
        <v>96</v>
      </c>
      <c r="BK98" s="171">
        <f>BK99+BK264</f>
        <v>0</v>
      </c>
    </row>
    <row r="99" spans="2:63" s="12" customFormat="1" ht="25.9" customHeight="1">
      <c r="B99" s="172"/>
      <c r="C99" s="173"/>
      <c r="D99" s="174" t="s">
        <v>73</v>
      </c>
      <c r="E99" s="175" t="s">
        <v>79</v>
      </c>
      <c r="F99" s="175" t="s">
        <v>266</v>
      </c>
      <c r="G99" s="173"/>
      <c r="H99" s="173"/>
      <c r="I99" s="176"/>
      <c r="J99" s="177">
        <f>BK99</f>
        <v>0</v>
      </c>
      <c r="K99" s="173"/>
      <c r="L99" s="178"/>
      <c r="M99" s="179"/>
      <c r="N99" s="180"/>
      <c r="O99" s="180"/>
      <c r="P99" s="181">
        <f>P100+P240</f>
        <v>0</v>
      </c>
      <c r="Q99" s="180"/>
      <c r="R99" s="181">
        <f>R100+R240</f>
        <v>51.81538200000001</v>
      </c>
      <c r="S99" s="180"/>
      <c r="T99" s="182">
        <f>T100+T240</f>
        <v>0</v>
      </c>
      <c r="AR99" s="183" t="s">
        <v>82</v>
      </c>
      <c r="AT99" s="184" t="s">
        <v>73</v>
      </c>
      <c r="AU99" s="184" t="s">
        <v>74</v>
      </c>
      <c r="AY99" s="183" t="s">
        <v>118</v>
      </c>
      <c r="BK99" s="185">
        <f>BK100+BK240</f>
        <v>0</v>
      </c>
    </row>
    <row r="100" spans="2:63" s="12" customFormat="1" ht="22.9" customHeight="1">
      <c r="B100" s="172"/>
      <c r="C100" s="173"/>
      <c r="D100" s="174" t="s">
        <v>73</v>
      </c>
      <c r="E100" s="186" t="s">
        <v>119</v>
      </c>
      <c r="F100" s="186" t="s">
        <v>119</v>
      </c>
      <c r="G100" s="173"/>
      <c r="H100" s="173"/>
      <c r="I100" s="176"/>
      <c r="J100" s="187">
        <f>BK100</f>
        <v>0</v>
      </c>
      <c r="K100" s="173"/>
      <c r="L100" s="178"/>
      <c r="M100" s="179"/>
      <c r="N100" s="180"/>
      <c r="O100" s="180"/>
      <c r="P100" s="181">
        <f>P101+P163+P169+P200+P209+P214+P238</f>
        <v>0</v>
      </c>
      <c r="Q100" s="180"/>
      <c r="R100" s="181">
        <f>R101+R163+R169+R200+R209+R214+R238</f>
        <v>51.692012000000005</v>
      </c>
      <c r="S100" s="180"/>
      <c r="T100" s="182">
        <f>T101+T163+T169+T200+T209+T214+T238</f>
        <v>0</v>
      </c>
      <c r="AR100" s="183" t="s">
        <v>82</v>
      </c>
      <c r="AT100" s="184" t="s">
        <v>73</v>
      </c>
      <c r="AU100" s="184" t="s">
        <v>82</v>
      </c>
      <c r="AY100" s="183" t="s">
        <v>118</v>
      </c>
      <c r="BK100" s="185">
        <f>BK101+BK163+BK169+BK200+BK209+BK214+BK238</f>
        <v>0</v>
      </c>
    </row>
    <row r="101" spans="2:63" s="12" customFormat="1" ht="20.85" customHeight="1">
      <c r="B101" s="172"/>
      <c r="C101" s="173"/>
      <c r="D101" s="174" t="s">
        <v>73</v>
      </c>
      <c r="E101" s="186" t="s">
        <v>82</v>
      </c>
      <c r="F101" s="186" t="s">
        <v>121</v>
      </c>
      <c r="G101" s="173"/>
      <c r="H101" s="173"/>
      <c r="I101" s="176"/>
      <c r="J101" s="187">
        <f>BK101</f>
        <v>0</v>
      </c>
      <c r="K101" s="173"/>
      <c r="L101" s="178"/>
      <c r="M101" s="179"/>
      <c r="N101" s="180"/>
      <c r="O101" s="180"/>
      <c r="P101" s="181">
        <f>SUM(P102:P162)</f>
        <v>0</v>
      </c>
      <c r="Q101" s="180"/>
      <c r="R101" s="181">
        <f>SUM(R102:R162)</f>
        <v>0.06228</v>
      </c>
      <c r="S101" s="180"/>
      <c r="T101" s="182">
        <f>SUM(T102:T162)</f>
        <v>0</v>
      </c>
      <c r="AR101" s="183" t="s">
        <v>82</v>
      </c>
      <c r="AT101" s="184" t="s">
        <v>73</v>
      </c>
      <c r="AU101" s="184" t="s">
        <v>84</v>
      </c>
      <c r="AY101" s="183" t="s">
        <v>118</v>
      </c>
      <c r="BK101" s="185">
        <f>SUM(BK102:BK162)</f>
        <v>0</v>
      </c>
    </row>
    <row r="102" spans="1:65" s="2" customFormat="1" ht="24" customHeight="1">
      <c r="A102" s="35"/>
      <c r="B102" s="36"/>
      <c r="C102" s="188" t="s">
        <v>82</v>
      </c>
      <c r="D102" s="188" t="s">
        <v>122</v>
      </c>
      <c r="E102" s="189" t="s">
        <v>267</v>
      </c>
      <c r="F102" s="190" t="s">
        <v>268</v>
      </c>
      <c r="G102" s="191" t="s">
        <v>125</v>
      </c>
      <c r="H102" s="192">
        <v>85</v>
      </c>
      <c r="I102" s="193"/>
      <c r="J102" s="194">
        <f>ROUND(I102*H102,2)</f>
        <v>0</v>
      </c>
      <c r="K102" s="190" t="s">
        <v>126</v>
      </c>
      <c r="L102" s="40"/>
      <c r="M102" s="195" t="s">
        <v>28</v>
      </c>
      <c r="N102" s="196" t="s">
        <v>45</v>
      </c>
      <c r="O102" s="65"/>
      <c r="P102" s="197">
        <f>O102*H102</f>
        <v>0</v>
      </c>
      <c r="Q102" s="197">
        <v>0</v>
      </c>
      <c r="R102" s="197">
        <f>Q102*H102</f>
        <v>0</v>
      </c>
      <c r="S102" s="197">
        <v>0</v>
      </c>
      <c r="T102" s="198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99" t="s">
        <v>127</v>
      </c>
      <c r="AT102" s="199" t="s">
        <v>122</v>
      </c>
      <c r="AU102" s="199" t="s">
        <v>128</v>
      </c>
      <c r="AY102" s="18" t="s">
        <v>118</v>
      </c>
      <c r="BE102" s="200">
        <f>IF(N102="základní",J102,0)</f>
        <v>0</v>
      </c>
      <c r="BF102" s="200">
        <f>IF(N102="snížená",J102,0)</f>
        <v>0</v>
      </c>
      <c r="BG102" s="200">
        <f>IF(N102="zákl. přenesená",J102,0)</f>
        <v>0</v>
      </c>
      <c r="BH102" s="200">
        <f>IF(N102="sníž. přenesená",J102,0)</f>
        <v>0</v>
      </c>
      <c r="BI102" s="200">
        <f>IF(N102="nulová",J102,0)</f>
        <v>0</v>
      </c>
      <c r="BJ102" s="18" t="s">
        <v>82</v>
      </c>
      <c r="BK102" s="200">
        <f>ROUND(I102*H102,2)</f>
        <v>0</v>
      </c>
      <c r="BL102" s="18" t="s">
        <v>127</v>
      </c>
      <c r="BM102" s="199" t="s">
        <v>269</v>
      </c>
    </row>
    <row r="103" spans="2:51" s="13" customFormat="1" ht="11.25">
      <c r="B103" s="201"/>
      <c r="C103" s="202"/>
      <c r="D103" s="203" t="s">
        <v>130</v>
      </c>
      <c r="E103" s="204" t="s">
        <v>28</v>
      </c>
      <c r="F103" s="205" t="s">
        <v>270</v>
      </c>
      <c r="G103" s="202"/>
      <c r="H103" s="204" t="s">
        <v>28</v>
      </c>
      <c r="I103" s="206"/>
      <c r="J103" s="202"/>
      <c r="K103" s="202"/>
      <c r="L103" s="207"/>
      <c r="M103" s="208"/>
      <c r="N103" s="209"/>
      <c r="O103" s="209"/>
      <c r="P103" s="209"/>
      <c r="Q103" s="209"/>
      <c r="R103" s="209"/>
      <c r="S103" s="209"/>
      <c r="T103" s="210"/>
      <c r="AT103" s="211" t="s">
        <v>130</v>
      </c>
      <c r="AU103" s="211" t="s">
        <v>128</v>
      </c>
      <c r="AV103" s="13" t="s">
        <v>82</v>
      </c>
      <c r="AW103" s="13" t="s">
        <v>35</v>
      </c>
      <c r="AX103" s="13" t="s">
        <v>74</v>
      </c>
      <c r="AY103" s="211" t="s">
        <v>118</v>
      </c>
    </row>
    <row r="104" spans="2:51" s="13" customFormat="1" ht="11.25">
      <c r="B104" s="201"/>
      <c r="C104" s="202"/>
      <c r="D104" s="203" t="s">
        <v>130</v>
      </c>
      <c r="E104" s="204" t="s">
        <v>28</v>
      </c>
      <c r="F104" s="205" t="s">
        <v>271</v>
      </c>
      <c r="G104" s="202"/>
      <c r="H104" s="204" t="s">
        <v>28</v>
      </c>
      <c r="I104" s="206"/>
      <c r="J104" s="202"/>
      <c r="K104" s="202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130</v>
      </c>
      <c r="AU104" s="211" t="s">
        <v>128</v>
      </c>
      <c r="AV104" s="13" t="s">
        <v>82</v>
      </c>
      <c r="AW104" s="13" t="s">
        <v>35</v>
      </c>
      <c r="AX104" s="13" t="s">
        <v>74</v>
      </c>
      <c r="AY104" s="211" t="s">
        <v>118</v>
      </c>
    </row>
    <row r="105" spans="2:51" s="14" customFormat="1" ht="11.25">
      <c r="B105" s="212"/>
      <c r="C105" s="213"/>
      <c r="D105" s="203" t="s">
        <v>130</v>
      </c>
      <c r="E105" s="214" t="s">
        <v>28</v>
      </c>
      <c r="F105" s="215" t="s">
        <v>272</v>
      </c>
      <c r="G105" s="213"/>
      <c r="H105" s="216">
        <v>85</v>
      </c>
      <c r="I105" s="217"/>
      <c r="J105" s="213"/>
      <c r="K105" s="213"/>
      <c r="L105" s="218"/>
      <c r="M105" s="219"/>
      <c r="N105" s="220"/>
      <c r="O105" s="220"/>
      <c r="P105" s="220"/>
      <c r="Q105" s="220"/>
      <c r="R105" s="220"/>
      <c r="S105" s="220"/>
      <c r="T105" s="221"/>
      <c r="AT105" s="222" t="s">
        <v>130</v>
      </c>
      <c r="AU105" s="222" t="s">
        <v>128</v>
      </c>
      <c r="AV105" s="14" t="s">
        <v>84</v>
      </c>
      <c r="AW105" s="14" t="s">
        <v>35</v>
      </c>
      <c r="AX105" s="14" t="s">
        <v>82</v>
      </c>
      <c r="AY105" s="222" t="s">
        <v>118</v>
      </c>
    </row>
    <row r="106" spans="1:65" s="2" customFormat="1" ht="24" customHeight="1">
      <c r="A106" s="35"/>
      <c r="B106" s="36"/>
      <c r="C106" s="188" t="s">
        <v>84</v>
      </c>
      <c r="D106" s="188" t="s">
        <v>122</v>
      </c>
      <c r="E106" s="189" t="s">
        <v>273</v>
      </c>
      <c r="F106" s="190" t="s">
        <v>274</v>
      </c>
      <c r="G106" s="191" t="s">
        <v>125</v>
      </c>
      <c r="H106" s="192">
        <v>42.5</v>
      </c>
      <c r="I106" s="193"/>
      <c r="J106" s="194">
        <f>ROUND(I106*H106,2)</f>
        <v>0</v>
      </c>
      <c r="K106" s="190" t="s">
        <v>126</v>
      </c>
      <c r="L106" s="40"/>
      <c r="M106" s="195" t="s">
        <v>28</v>
      </c>
      <c r="N106" s="196" t="s">
        <v>45</v>
      </c>
      <c r="O106" s="65"/>
      <c r="P106" s="197">
        <f>O106*H106</f>
        <v>0</v>
      </c>
      <c r="Q106" s="197">
        <v>0</v>
      </c>
      <c r="R106" s="197">
        <f>Q106*H106</f>
        <v>0</v>
      </c>
      <c r="S106" s="197">
        <v>0</v>
      </c>
      <c r="T106" s="198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9" t="s">
        <v>127</v>
      </c>
      <c r="AT106" s="199" t="s">
        <v>122</v>
      </c>
      <c r="AU106" s="199" t="s">
        <v>128</v>
      </c>
      <c r="AY106" s="18" t="s">
        <v>118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18" t="s">
        <v>82</v>
      </c>
      <c r="BK106" s="200">
        <f>ROUND(I106*H106,2)</f>
        <v>0</v>
      </c>
      <c r="BL106" s="18" t="s">
        <v>127</v>
      </c>
      <c r="BM106" s="199" t="s">
        <v>275</v>
      </c>
    </row>
    <row r="107" spans="2:51" s="13" customFormat="1" ht="11.25">
      <c r="B107" s="201"/>
      <c r="C107" s="202"/>
      <c r="D107" s="203" t="s">
        <v>130</v>
      </c>
      <c r="E107" s="204" t="s">
        <v>28</v>
      </c>
      <c r="F107" s="205" t="s">
        <v>276</v>
      </c>
      <c r="G107" s="202"/>
      <c r="H107" s="204" t="s">
        <v>28</v>
      </c>
      <c r="I107" s="206"/>
      <c r="J107" s="202"/>
      <c r="K107" s="202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130</v>
      </c>
      <c r="AU107" s="211" t="s">
        <v>128</v>
      </c>
      <c r="AV107" s="13" t="s">
        <v>82</v>
      </c>
      <c r="AW107" s="13" t="s">
        <v>35</v>
      </c>
      <c r="AX107" s="13" t="s">
        <v>74</v>
      </c>
      <c r="AY107" s="211" t="s">
        <v>118</v>
      </c>
    </row>
    <row r="108" spans="2:51" s="14" customFormat="1" ht="11.25">
      <c r="B108" s="212"/>
      <c r="C108" s="213"/>
      <c r="D108" s="203" t="s">
        <v>130</v>
      </c>
      <c r="E108" s="214" t="s">
        <v>28</v>
      </c>
      <c r="F108" s="215" t="s">
        <v>277</v>
      </c>
      <c r="G108" s="213"/>
      <c r="H108" s="216">
        <v>42.5</v>
      </c>
      <c r="I108" s="217"/>
      <c r="J108" s="213"/>
      <c r="K108" s="213"/>
      <c r="L108" s="218"/>
      <c r="M108" s="219"/>
      <c r="N108" s="220"/>
      <c r="O108" s="220"/>
      <c r="P108" s="220"/>
      <c r="Q108" s="220"/>
      <c r="R108" s="220"/>
      <c r="S108" s="220"/>
      <c r="T108" s="221"/>
      <c r="AT108" s="222" t="s">
        <v>130</v>
      </c>
      <c r="AU108" s="222" t="s">
        <v>128</v>
      </c>
      <c r="AV108" s="14" t="s">
        <v>84</v>
      </c>
      <c r="AW108" s="14" t="s">
        <v>35</v>
      </c>
      <c r="AX108" s="14" t="s">
        <v>82</v>
      </c>
      <c r="AY108" s="222" t="s">
        <v>118</v>
      </c>
    </row>
    <row r="109" spans="1:65" s="2" customFormat="1" ht="24" customHeight="1">
      <c r="A109" s="35"/>
      <c r="B109" s="36"/>
      <c r="C109" s="188" t="s">
        <v>128</v>
      </c>
      <c r="D109" s="188" t="s">
        <v>122</v>
      </c>
      <c r="E109" s="189" t="s">
        <v>278</v>
      </c>
      <c r="F109" s="190" t="s">
        <v>279</v>
      </c>
      <c r="G109" s="191" t="s">
        <v>125</v>
      </c>
      <c r="H109" s="192">
        <v>0.4</v>
      </c>
      <c r="I109" s="193"/>
      <c r="J109" s="194">
        <f>ROUND(I109*H109,2)</f>
        <v>0</v>
      </c>
      <c r="K109" s="190" t="s">
        <v>126</v>
      </c>
      <c r="L109" s="40"/>
      <c r="M109" s="195" t="s">
        <v>28</v>
      </c>
      <c r="N109" s="196" t="s">
        <v>45</v>
      </c>
      <c r="O109" s="65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99" t="s">
        <v>127</v>
      </c>
      <c r="AT109" s="199" t="s">
        <v>122</v>
      </c>
      <c r="AU109" s="199" t="s">
        <v>128</v>
      </c>
      <c r="AY109" s="18" t="s">
        <v>118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18" t="s">
        <v>82</v>
      </c>
      <c r="BK109" s="200">
        <f>ROUND(I109*H109,2)</f>
        <v>0</v>
      </c>
      <c r="BL109" s="18" t="s">
        <v>127</v>
      </c>
      <c r="BM109" s="199" t="s">
        <v>280</v>
      </c>
    </row>
    <row r="110" spans="2:51" s="13" customFormat="1" ht="11.25">
      <c r="B110" s="201"/>
      <c r="C110" s="202"/>
      <c r="D110" s="203" t="s">
        <v>130</v>
      </c>
      <c r="E110" s="204" t="s">
        <v>28</v>
      </c>
      <c r="F110" s="205" t="s">
        <v>281</v>
      </c>
      <c r="G110" s="202"/>
      <c r="H110" s="204" t="s">
        <v>28</v>
      </c>
      <c r="I110" s="206"/>
      <c r="J110" s="202"/>
      <c r="K110" s="202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130</v>
      </c>
      <c r="AU110" s="211" t="s">
        <v>128</v>
      </c>
      <c r="AV110" s="13" t="s">
        <v>82</v>
      </c>
      <c r="AW110" s="13" t="s">
        <v>35</v>
      </c>
      <c r="AX110" s="13" t="s">
        <v>74</v>
      </c>
      <c r="AY110" s="211" t="s">
        <v>118</v>
      </c>
    </row>
    <row r="111" spans="2:51" s="14" customFormat="1" ht="11.25">
      <c r="B111" s="212"/>
      <c r="C111" s="213"/>
      <c r="D111" s="203" t="s">
        <v>130</v>
      </c>
      <c r="E111" s="214" t="s">
        <v>28</v>
      </c>
      <c r="F111" s="215" t="s">
        <v>282</v>
      </c>
      <c r="G111" s="213"/>
      <c r="H111" s="216">
        <v>0.352</v>
      </c>
      <c r="I111" s="217"/>
      <c r="J111" s="213"/>
      <c r="K111" s="213"/>
      <c r="L111" s="218"/>
      <c r="M111" s="219"/>
      <c r="N111" s="220"/>
      <c r="O111" s="220"/>
      <c r="P111" s="220"/>
      <c r="Q111" s="220"/>
      <c r="R111" s="220"/>
      <c r="S111" s="220"/>
      <c r="T111" s="221"/>
      <c r="AT111" s="222" t="s">
        <v>130</v>
      </c>
      <c r="AU111" s="222" t="s">
        <v>128</v>
      </c>
      <c r="AV111" s="14" t="s">
        <v>84</v>
      </c>
      <c r="AW111" s="14" t="s">
        <v>35</v>
      </c>
      <c r="AX111" s="14" t="s">
        <v>74</v>
      </c>
      <c r="AY111" s="222" t="s">
        <v>118</v>
      </c>
    </row>
    <row r="112" spans="2:51" s="14" customFormat="1" ht="11.25">
      <c r="B112" s="212"/>
      <c r="C112" s="213"/>
      <c r="D112" s="203" t="s">
        <v>130</v>
      </c>
      <c r="E112" s="214" t="s">
        <v>28</v>
      </c>
      <c r="F112" s="215" t="s">
        <v>283</v>
      </c>
      <c r="G112" s="213"/>
      <c r="H112" s="216">
        <v>0.048</v>
      </c>
      <c r="I112" s="217"/>
      <c r="J112" s="213"/>
      <c r="K112" s="213"/>
      <c r="L112" s="218"/>
      <c r="M112" s="219"/>
      <c r="N112" s="220"/>
      <c r="O112" s="220"/>
      <c r="P112" s="220"/>
      <c r="Q112" s="220"/>
      <c r="R112" s="220"/>
      <c r="S112" s="220"/>
      <c r="T112" s="221"/>
      <c r="AT112" s="222" t="s">
        <v>130</v>
      </c>
      <c r="AU112" s="222" t="s">
        <v>128</v>
      </c>
      <c r="AV112" s="14" t="s">
        <v>84</v>
      </c>
      <c r="AW112" s="14" t="s">
        <v>35</v>
      </c>
      <c r="AX112" s="14" t="s">
        <v>74</v>
      </c>
      <c r="AY112" s="222" t="s">
        <v>118</v>
      </c>
    </row>
    <row r="113" spans="2:51" s="15" customFormat="1" ht="11.25">
      <c r="B113" s="223"/>
      <c r="C113" s="224"/>
      <c r="D113" s="203" t="s">
        <v>130</v>
      </c>
      <c r="E113" s="225" t="s">
        <v>28</v>
      </c>
      <c r="F113" s="226" t="s">
        <v>137</v>
      </c>
      <c r="G113" s="224"/>
      <c r="H113" s="227">
        <v>0.39999999999999997</v>
      </c>
      <c r="I113" s="228"/>
      <c r="J113" s="224"/>
      <c r="K113" s="224"/>
      <c r="L113" s="229"/>
      <c r="M113" s="230"/>
      <c r="N113" s="231"/>
      <c r="O113" s="231"/>
      <c r="P113" s="231"/>
      <c r="Q113" s="231"/>
      <c r="R113" s="231"/>
      <c r="S113" s="231"/>
      <c r="T113" s="232"/>
      <c r="AT113" s="233" t="s">
        <v>130</v>
      </c>
      <c r="AU113" s="233" t="s">
        <v>128</v>
      </c>
      <c r="AV113" s="15" t="s">
        <v>127</v>
      </c>
      <c r="AW113" s="15" t="s">
        <v>35</v>
      </c>
      <c r="AX113" s="15" t="s">
        <v>82</v>
      </c>
      <c r="AY113" s="233" t="s">
        <v>118</v>
      </c>
    </row>
    <row r="114" spans="1:65" s="2" customFormat="1" ht="24" customHeight="1">
      <c r="A114" s="35"/>
      <c r="B114" s="36"/>
      <c r="C114" s="188" t="s">
        <v>127</v>
      </c>
      <c r="D114" s="188" t="s">
        <v>122</v>
      </c>
      <c r="E114" s="189" t="s">
        <v>284</v>
      </c>
      <c r="F114" s="190" t="s">
        <v>285</v>
      </c>
      <c r="G114" s="191" t="s">
        <v>125</v>
      </c>
      <c r="H114" s="192">
        <v>0.2</v>
      </c>
      <c r="I114" s="193"/>
      <c r="J114" s="194">
        <f>ROUND(I114*H114,2)</f>
        <v>0</v>
      </c>
      <c r="K114" s="190" t="s">
        <v>126</v>
      </c>
      <c r="L114" s="40"/>
      <c r="M114" s="195" t="s">
        <v>28</v>
      </c>
      <c r="N114" s="196" t="s">
        <v>45</v>
      </c>
      <c r="O114" s="65"/>
      <c r="P114" s="197">
        <f>O114*H114</f>
        <v>0</v>
      </c>
      <c r="Q114" s="197">
        <v>0</v>
      </c>
      <c r="R114" s="197">
        <f>Q114*H114</f>
        <v>0</v>
      </c>
      <c r="S114" s="197">
        <v>0</v>
      </c>
      <c r="T114" s="198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99" t="s">
        <v>127</v>
      </c>
      <c r="AT114" s="199" t="s">
        <v>122</v>
      </c>
      <c r="AU114" s="199" t="s">
        <v>128</v>
      </c>
      <c r="AY114" s="18" t="s">
        <v>118</v>
      </c>
      <c r="BE114" s="200">
        <f>IF(N114="základní",J114,0)</f>
        <v>0</v>
      </c>
      <c r="BF114" s="200">
        <f>IF(N114="snížená",J114,0)</f>
        <v>0</v>
      </c>
      <c r="BG114" s="200">
        <f>IF(N114="zákl. přenesená",J114,0)</f>
        <v>0</v>
      </c>
      <c r="BH114" s="200">
        <f>IF(N114="sníž. přenesená",J114,0)</f>
        <v>0</v>
      </c>
      <c r="BI114" s="200">
        <f>IF(N114="nulová",J114,0)</f>
        <v>0</v>
      </c>
      <c r="BJ114" s="18" t="s">
        <v>82</v>
      </c>
      <c r="BK114" s="200">
        <f>ROUND(I114*H114,2)</f>
        <v>0</v>
      </c>
      <c r="BL114" s="18" t="s">
        <v>127</v>
      </c>
      <c r="BM114" s="199" t="s">
        <v>286</v>
      </c>
    </row>
    <row r="115" spans="2:51" s="13" customFormat="1" ht="11.25">
      <c r="B115" s="201"/>
      <c r="C115" s="202"/>
      <c r="D115" s="203" t="s">
        <v>130</v>
      </c>
      <c r="E115" s="204" t="s">
        <v>28</v>
      </c>
      <c r="F115" s="205" t="s">
        <v>287</v>
      </c>
      <c r="G115" s="202"/>
      <c r="H115" s="204" t="s">
        <v>28</v>
      </c>
      <c r="I115" s="206"/>
      <c r="J115" s="202"/>
      <c r="K115" s="202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130</v>
      </c>
      <c r="AU115" s="211" t="s">
        <v>128</v>
      </c>
      <c r="AV115" s="13" t="s">
        <v>82</v>
      </c>
      <c r="AW115" s="13" t="s">
        <v>35</v>
      </c>
      <c r="AX115" s="13" t="s">
        <v>74</v>
      </c>
      <c r="AY115" s="211" t="s">
        <v>118</v>
      </c>
    </row>
    <row r="116" spans="2:51" s="14" customFormat="1" ht="11.25">
      <c r="B116" s="212"/>
      <c r="C116" s="213"/>
      <c r="D116" s="203" t="s">
        <v>130</v>
      </c>
      <c r="E116" s="214" t="s">
        <v>28</v>
      </c>
      <c r="F116" s="215" t="s">
        <v>288</v>
      </c>
      <c r="G116" s="213"/>
      <c r="H116" s="216">
        <v>0.2</v>
      </c>
      <c r="I116" s="217"/>
      <c r="J116" s="213"/>
      <c r="K116" s="213"/>
      <c r="L116" s="218"/>
      <c r="M116" s="219"/>
      <c r="N116" s="220"/>
      <c r="O116" s="220"/>
      <c r="P116" s="220"/>
      <c r="Q116" s="220"/>
      <c r="R116" s="220"/>
      <c r="S116" s="220"/>
      <c r="T116" s="221"/>
      <c r="AT116" s="222" t="s">
        <v>130</v>
      </c>
      <c r="AU116" s="222" t="s">
        <v>128</v>
      </c>
      <c r="AV116" s="14" t="s">
        <v>84</v>
      </c>
      <c r="AW116" s="14" t="s">
        <v>35</v>
      </c>
      <c r="AX116" s="14" t="s">
        <v>82</v>
      </c>
      <c r="AY116" s="222" t="s">
        <v>118</v>
      </c>
    </row>
    <row r="117" spans="1:65" s="2" customFormat="1" ht="24" customHeight="1">
      <c r="A117" s="35"/>
      <c r="B117" s="36"/>
      <c r="C117" s="188" t="s">
        <v>155</v>
      </c>
      <c r="D117" s="188" t="s">
        <v>122</v>
      </c>
      <c r="E117" s="189" t="s">
        <v>289</v>
      </c>
      <c r="F117" s="190" t="s">
        <v>290</v>
      </c>
      <c r="G117" s="191" t="s">
        <v>125</v>
      </c>
      <c r="H117" s="192">
        <v>0.4</v>
      </c>
      <c r="I117" s="193"/>
      <c r="J117" s="194">
        <f>ROUND(I117*H117,2)</f>
        <v>0</v>
      </c>
      <c r="K117" s="190" t="s">
        <v>126</v>
      </c>
      <c r="L117" s="40"/>
      <c r="M117" s="195" t="s">
        <v>28</v>
      </c>
      <c r="N117" s="196" t="s">
        <v>45</v>
      </c>
      <c r="O117" s="65"/>
      <c r="P117" s="197">
        <f>O117*H117</f>
        <v>0</v>
      </c>
      <c r="Q117" s="197">
        <v>0</v>
      </c>
      <c r="R117" s="197">
        <f>Q117*H117</f>
        <v>0</v>
      </c>
      <c r="S117" s="197">
        <v>0</v>
      </c>
      <c r="T117" s="198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99" t="s">
        <v>127</v>
      </c>
      <c r="AT117" s="199" t="s">
        <v>122</v>
      </c>
      <c r="AU117" s="199" t="s">
        <v>128</v>
      </c>
      <c r="AY117" s="18" t="s">
        <v>118</v>
      </c>
      <c r="BE117" s="200">
        <f>IF(N117="základní",J117,0)</f>
        <v>0</v>
      </c>
      <c r="BF117" s="200">
        <f>IF(N117="snížená",J117,0)</f>
        <v>0</v>
      </c>
      <c r="BG117" s="200">
        <f>IF(N117="zákl. přenesená",J117,0)</f>
        <v>0</v>
      </c>
      <c r="BH117" s="200">
        <f>IF(N117="sníž. přenesená",J117,0)</f>
        <v>0</v>
      </c>
      <c r="BI117" s="200">
        <f>IF(N117="nulová",J117,0)</f>
        <v>0</v>
      </c>
      <c r="BJ117" s="18" t="s">
        <v>82</v>
      </c>
      <c r="BK117" s="200">
        <f>ROUND(I117*H117,2)</f>
        <v>0</v>
      </c>
      <c r="BL117" s="18" t="s">
        <v>127</v>
      </c>
      <c r="BM117" s="199" t="s">
        <v>291</v>
      </c>
    </row>
    <row r="118" spans="2:51" s="13" customFormat="1" ht="11.25">
      <c r="B118" s="201"/>
      <c r="C118" s="202"/>
      <c r="D118" s="203" t="s">
        <v>130</v>
      </c>
      <c r="E118" s="204" t="s">
        <v>28</v>
      </c>
      <c r="F118" s="205" t="s">
        <v>292</v>
      </c>
      <c r="G118" s="202"/>
      <c r="H118" s="204" t="s">
        <v>28</v>
      </c>
      <c r="I118" s="206"/>
      <c r="J118" s="202"/>
      <c r="K118" s="202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130</v>
      </c>
      <c r="AU118" s="211" t="s">
        <v>128</v>
      </c>
      <c r="AV118" s="13" t="s">
        <v>82</v>
      </c>
      <c r="AW118" s="13" t="s">
        <v>35</v>
      </c>
      <c r="AX118" s="13" t="s">
        <v>74</v>
      </c>
      <c r="AY118" s="211" t="s">
        <v>118</v>
      </c>
    </row>
    <row r="119" spans="2:51" s="14" customFormat="1" ht="11.25">
      <c r="B119" s="212"/>
      <c r="C119" s="213"/>
      <c r="D119" s="203" t="s">
        <v>130</v>
      </c>
      <c r="E119" s="214" t="s">
        <v>28</v>
      </c>
      <c r="F119" s="215" t="s">
        <v>293</v>
      </c>
      <c r="G119" s="213"/>
      <c r="H119" s="216">
        <v>0.4</v>
      </c>
      <c r="I119" s="217"/>
      <c r="J119" s="213"/>
      <c r="K119" s="213"/>
      <c r="L119" s="218"/>
      <c r="M119" s="219"/>
      <c r="N119" s="220"/>
      <c r="O119" s="220"/>
      <c r="P119" s="220"/>
      <c r="Q119" s="220"/>
      <c r="R119" s="220"/>
      <c r="S119" s="220"/>
      <c r="T119" s="221"/>
      <c r="AT119" s="222" t="s">
        <v>130</v>
      </c>
      <c r="AU119" s="222" t="s">
        <v>128</v>
      </c>
      <c r="AV119" s="14" t="s">
        <v>84</v>
      </c>
      <c r="AW119" s="14" t="s">
        <v>35</v>
      </c>
      <c r="AX119" s="14" t="s">
        <v>82</v>
      </c>
      <c r="AY119" s="222" t="s">
        <v>118</v>
      </c>
    </row>
    <row r="120" spans="1:65" s="2" customFormat="1" ht="36" customHeight="1">
      <c r="A120" s="35"/>
      <c r="B120" s="36"/>
      <c r="C120" s="188" t="s">
        <v>161</v>
      </c>
      <c r="D120" s="188" t="s">
        <v>122</v>
      </c>
      <c r="E120" s="189" t="s">
        <v>294</v>
      </c>
      <c r="F120" s="190" t="s">
        <v>295</v>
      </c>
      <c r="G120" s="191" t="s">
        <v>125</v>
      </c>
      <c r="H120" s="192">
        <v>15</v>
      </c>
      <c r="I120" s="193"/>
      <c r="J120" s="194">
        <f>ROUND(I120*H120,2)</f>
        <v>0</v>
      </c>
      <c r="K120" s="190" t="s">
        <v>296</v>
      </c>
      <c r="L120" s="40"/>
      <c r="M120" s="195" t="s">
        <v>28</v>
      </c>
      <c r="N120" s="196" t="s">
        <v>45</v>
      </c>
      <c r="O120" s="65"/>
      <c r="P120" s="197">
        <f>O120*H120</f>
        <v>0</v>
      </c>
      <c r="Q120" s="197">
        <v>0</v>
      </c>
      <c r="R120" s="197">
        <f>Q120*H120</f>
        <v>0</v>
      </c>
      <c r="S120" s="197">
        <v>0</v>
      </c>
      <c r="T120" s="198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9" t="s">
        <v>127</v>
      </c>
      <c r="AT120" s="199" t="s">
        <v>122</v>
      </c>
      <c r="AU120" s="199" t="s">
        <v>128</v>
      </c>
      <c r="AY120" s="18" t="s">
        <v>118</v>
      </c>
      <c r="BE120" s="200">
        <f>IF(N120="základní",J120,0)</f>
        <v>0</v>
      </c>
      <c r="BF120" s="200">
        <f>IF(N120="snížená",J120,0)</f>
        <v>0</v>
      </c>
      <c r="BG120" s="200">
        <f>IF(N120="zákl. přenesená",J120,0)</f>
        <v>0</v>
      </c>
      <c r="BH120" s="200">
        <f>IF(N120="sníž. přenesená",J120,0)</f>
        <v>0</v>
      </c>
      <c r="BI120" s="200">
        <f>IF(N120="nulová",J120,0)</f>
        <v>0</v>
      </c>
      <c r="BJ120" s="18" t="s">
        <v>82</v>
      </c>
      <c r="BK120" s="200">
        <f>ROUND(I120*H120,2)</f>
        <v>0</v>
      </c>
      <c r="BL120" s="18" t="s">
        <v>127</v>
      </c>
      <c r="BM120" s="199" t="s">
        <v>297</v>
      </c>
    </row>
    <row r="121" spans="2:51" s="13" customFormat="1" ht="11.25">
      <c r="B121" s="201"/>
      <c r="C121" s="202"/>
      <c r="D121" s="203" t="s">
        <v>130</v>
      </c>
      <c r="E121" s="204" t="s">
        <v>28</v>
      </c>
      <c r="F121" s="205" t="s">
        <v>270</v>
      </c>
      <c r="G121" s="202"/>
      <c r="H121" s="204" t="s">
        <v>28</v>
      </c>
      <c r="I121" s="206"/>
      <c r="J121" s="202"/>
      <c r="K121" s="202"/>
      <c r="L121" s="207"/>
      <c r="M121" s="208"/>
      <c r="N121" s="209"/>
      <c r="O121" s="209"/>
      <c r="P121" s="209"/>
      <c r="Q121" s="209"/>
      <c r="R121" s="209"/>
      <c r="S121" s="209"/>
      <c r="T121" s="210"/>
      <c r="AT121" s="211" t="s">
        <v>130</v>
      </c>
      <c r="AU121" s="211" t="s">
        <v>128</v>
      </c>
      <c r="AV121" s="13" t="s">
        <v>82</v>
      </c>
      <c r="AW121" s="13" t="s">
        <v>35</v>
      </c>
      <c r="AX121" s="13" t="s">
        <v>74</v>
      </c>
      <c r="AY121" s="211" t="s">
        <v>118</v>
      </c>
    </row>
    <row r="122" spans="2:51" s="14" customFormat="1" ht="11.25">
      <c r="B122" s="212"/>
      <c r="C122" s="213"/>
      <c r="D122" s="203" t="s">
        <v>130</v>
      </c>
      <c r="E122" s="214" t="s">
        <v>28</v>
      </c>
      <c r="F122" s="215" t="s">
        <v>298</v>
      </c>
      <c r="G122" s="213"/>
      <c r="H122" s="216">
        <v>15</v>
      </c>
      <c r="I122" s="217"/>
      <c r="J122" s="213"/>
      <c r="K122" s="213"/>
      <c r="L122" s="218"/>
      <c r="M122" s="219"/>
      <c r="N122" s="220"/>
      <c r="O122" s="220"/>
      <c r="P122" s="220"/>
      <c r="Q122" s="220"/>
      <c r="R122" s="220"/>
      <c r="S122" s="220"/>
      <c r="T122" s="221"/>
      <c r="AT122" s="222" t="s">
        <v>130</v>
      </c>
      <c r="AU122" s="222" t="s">
        <v>128</v>
      </c>
      <c r="AV122" s="14" t="s">
        <v>84</v>
      </c>
      <c r="AW122" s="14" t="s">
        <v>35</v>
      </c>
      <c r="AX122" s="14" t="s">
        <v>82</v>
      </c>
      <c r="AY122" s="222" t="s">
        <v>118</v>
      </c>
    </row>
    <row r="123" spans="1:65" s="2" customFormat="1" ht="24" customHeight="1">
      <c r="A123" s="35"/>
      <c r="B123" s="36"/>
      <c r="C123" s="188" t="s">
        <v>165</v>
      </c>
      <c r="D123" s="188" t="s">
        <v>122</v>
      </c>
      <c r="E123" s="189" t="s">
        <v>150</v>
      </c>
      <c r="F123" s="190" t="s">
        <v>151</v>
      </c>
      <c r="G123" s="191" t="s">
        <v>125</v>
      </c>
      <c r="H123" s="192">
        <v>70</v>
      </c>
      <c r="I123" s="193"/>
      <c r="J123" s="194">
        <f>ROUND(I123*H123,2)</f>
        <v>0</v>
      </c>
      <c r="K123" s="190" t="s">
        <v>126</v>
      </c>
      <c r="L123" s="40"/>
      <c r="M123" s="195" t="s">
        <v>28</v>
      </c>
      <c r="N123" s="196" t="s">
        <v>45</v>
      </c>
      <c r="O123" s="65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9" t="s">
        <v>127</v>
      </c>
      <c r="AT123" s="199" t="s">
        <v>122</v>
      </c>
      <c r="AU123" s="199" t="s">
        <v>128</v>
      </c>
      <c r="AY123" s="18" t="s">
        <v>118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8" t="s">
        <v>82</v>
      </c>
      <c r="BK123" s="200">
        <f>ROUND(I123*H123,2)</f>
        <v>0</v>
      </c>
      <c r="BL123" s="18" t="s">
        <v>127</v>
      </c>
      <c r="BM123" s="199" t="s">
        <v>299</v>
      </c>
    </row>
    <row r="124" spans="2:51" s="13" customFormat="1" ht="11.25">
      <c r="B124" s="201"/>
      <c r="C124" s="202"/>
      <c r="D124" s="203" t="s">
        <v>130</v>
      </c>
      <c r="E124" s="204" t="s">
        <v>28</v>
      </c>
      <c r="F124" s="205" t="s">
        <v>300</v>
      </c>
      <c r="G124" s="202"/>
      <c r="H124" s="204" t="s">
        <v>28</v>
      </c>
      <c r="I124" s="206"/>
      <c r="J124" s="202"/>
      <c r="K124" s="202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130</v>
      </c>
      <c r="AU124" s="211" t="s">
        <v>128</v>
      </c>
      <c r="AV124" s="13" t="s">
        <v>82</v>
      </c>
      <c r="AW124" s="13" t="s">
        <v>35</v>
      </c>
      <c r="AX124" s="13" t="s">
        <v>74</v>
      </c>
      <c r="AY124" s="211" t="s">
        <v>118</v>
      </c>
    </row>
    <row r="125" spans="2:51" s="13" customFormat="1" ht="11.25">
      <c r="B125" s="201"/>
      <c r="C125" s="202"/>
      <c r="D125" s="203" t="s">
        <v>130</v>
      </c>
      <c r="E125" s="204" t="s">
        <v>28</v>
      </c>
      <c r="F125" s="205" t="s">
        <v>301</v>
      </c>
      <c r="G125" s="202"/>
      <c r="H125" s="204" t="s">
        <v>28</v>
      </c>
      <c r="I125" s="206"/>
      <c r="J125" s="202"/>
      <c r="K125" s="202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130</v>
      </c>
      <c r="AU125" s="211" t="s">
        <v>128</v>
      </c>
      <c r="AV125" s="13" t="s">
        <v>82</v>
      </c>
      <c r="AW125" s="13" t="s">
        <v>35</v>
      </c>
      <c r="AX125" s="13" t="s">
        <v>74</v>
      </c>
      <c r="AY125" s="211" t="s">
        <v>118</v>
      </c>
    </row>
    <row r="126" spans="2:51" s="14" customFormat="1" ht="11.25">
      <c r="B126" s="212"/>
      <c r="C126" s="213"/>
      <c r="D126" s="203" t="s">
        <v>130</v>
      </c>
      <c r="E126" s="214" t="s">
        <v>28</v>
      </c>
      <c r="F126" s="215" t="s">
        <v>272</v>
      </c>
      <c r="G126" s="213"/>
      <c r="H126" s="216">
        <v>85</v>
      </c>
      <c r="I126" s="217"/>
      <c r="J126" s="213"/>
      <c r="K126" s="213"/>
      <c r="L126" s="218"/>
      <c r="M126" s="219"/>
      <c r="N126" s="220"/>
      <c r="O126" s="220"/>
      <c r="P126" s="220"/>
      <c r="Q126" s="220"/>
      <c r="R126" s="220"/>
      <c r="S126" s="220"/>
      <c r="T126" s="221"/>
      <c r="AT126" s="222" t="s">
        <v>130</v>
      </c>
      <c r="AU126" s="222" t="s">
        <v>128</v>
      </c>
      <c r="AV126" s="14" t="s">
        <v>84</v>
      </c>
      <c r="AW126" s="14" t="s">
        <v>35</v>
      </c>
      <c r="AX126" s="14" t="s">
        <v>74</v>
      </c>
      <c r="AY126" s="222" t="s">
        <v>118</v>
      </c>
    </row>
    <row r="127" spans="2:51" s="13" customFormat="1" ht="11.25">
      <c r="B127" s="201"/>
      <c r="C127" s="202"/>
      <c r="D127" s="203" t="s">
        <v>130</v>
      </c>
      <c r="E127" s="204" t="s">
        <v>28</v>
      </c>
      <c r="F127" s="205" t="s">
        <v>302</v>
      </c>
      <c r="G127" s="202"/>
      <c r="H127" s="204" t="s">
        <v>28</v>
      </c>
      <c r="I127" s="206"/>
      <c r="J127" s="202"/>
      <c r="K127" s="202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130</v>
      </c>
      <c r="AU127" s="211" t="s">
        <v>128</v>
      </c>
      <c r="AV127" s="13" t="s">
        <v>82</v>
      </c>
      <c r="AW127" s="13" t="s">
        <v>35</v>
      </c>
      <c r="AX127" s="13" t="s">
        <v>74</v>
      </c>
      <c r="AY127" s="211" t="s">
        <v>118</v>
      </c>
    </row>
    <row r="128" spans="2:51" s="14" customFormat="1" ht="11.25">
      <c r="B128" s="212"/>
      <c r="C128" s="213"/>
      <c r="D128" s="203" t="s">
        <v>130</v>
      </c>
      <c r="E128" s="214" t="s">
        <v>28</v>
      </c>
      <c r="F128" s="215" t="s">
        <v>303</v>
      </c>
      <c r="G128" s="213"/>
      <c r="H128" s="216">
        <v>-15</v>
      </c>
      <c r="I128" s="217"/>
      <c r="J128" s="213"/>
      <c r="K128" s="213"/>
      <c r="L128" s="218"/>
      <c r="M128" s="219"/>
      <c r="N128" s="220"/>
      <c r="O128" s="220"/>
      <c r="P128" s="220"/>
      <c r="Q128" s="220"/>
      <c r="R128" s="220"/>
      <c r="S128" s="220"/>
      <c r="T128" s="221"/>
      <c r="AT128" s="222" t="s">
        <v>130</v>
      </c>
      <c r="AU128" s="222" t="s">
        <v>128</v>
      </c>
      <c r="AV128" s="14" t="s">
        <v>84</v>
      </c>
      <c r="AW128" s="14" t="s">
        <v>35</v>
      </c>
      <c r="AX128" s="14" t="s">
        <v>74</v>
      </c>
      <c r="AY128" s="222" t="s">
        <v>118</v>
      </c>
    </row>
    <row r="129" spans="2:51" s="15" customFormat="1" ht="11.25">
      <c r="B129" s="223"/>
      <c r="C129" s="224"/>
      <c r="D129" s="203" t="s">
        <v>130</v>
      </c>
      <c r="E129" s="225" t="s">
        <v>28</v>
      </c>
      <c r="F129" s="226" t="s">
        <v>137</v>
      </c>
      <c r="G129" s="224"/>
      <c r="H129" s="227">
        <v>70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AT129" s="233" t="s">
        <v>130</v>
      </c>
      <c r="AU129" s="233" t="s">
        <v>128</v>
      </c>
      <c r="AV129" s="15" t="s">
        <v>127</v>
      </c>
      <c r="AW129" s="15" t="s">
        <v>35</v>
      </c>
      <c r="AX129" s="15" t="s">
        <v>82</v>
      </c>
      <c r="AY129" s="233" t="s">
        <v>118</v>
      </c>
    </row>
    <row r="130" spans="1:65" s="2" customFormat="1" ht="36" customHeight="1">
      <c r="A130" s="35"/>
      <c r="B130" s="36"/>
      <c r="C130" s="188" t="s">
        <v>172</v>
      </c>
      <c r="D130" s="188" t="s">
        <v>122</v>
      </c>
      <c r="E130" s="189" t="s">
        <v>156</v>
      </c>
      <c r="F130" s="190" t="s">
        <v>157</v>
      </c>
      <c r="G130" s="191" t="s">
        <v>125</v>
      </c>
      <c r="H130" s="192">
        <v>350</v>
      </c>
      <c r="I130" s="193"/>
      <c r="J130" s="194">
        <f>ROUND(I130*H130,2)</f>
        <v>0</v>
      </c>
      <c r="K130" s="190" t="s">
        <v>126</v>
      </c>
      <c r="L130" s="40"/>
      <c r="M130" s="195" t="s">
        <v>28</v>
      </c>
      <c r="N130" s="196" t="s">
        <v>45</v>
      </c>
      <c r="O130" s="65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9" t="s">
        <v>127</v>
      </c>
      <c r="AT130" s="199" t="s">
        <v>122</v>
      </c>
      <c r="AU130" s="199" t="s">
        <v>128</v>
      </c>
      <c r="AY130" s="18" t="s">
        <v>118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8" t="s">
        <v>82</v>
      </c>
      <c r="BK130" s="200">
        <f>ROUND(I130*H130,2)</f>
        <v>0</v>
      </c>
      <c r="BL130" s="18" t="s">
        <v>127</v>
      </c>
      <c r="BM130" s="199" t="s">
        <v>304</v>
      </c>
    </row>
    <row r="131" spans="2:51" s="13" customFormat="1" ht="11.25">
      <c r="B131" s="201"/>
      <c r="C131" s="202"/>
      <c r="D131" s="203" t="s">
        <v>130</v>
      </c>
      <c r="E131" s="204" t="s">
        <v>28</v>
      </c>
      <c r="F131" s="205" t="s">
        <v>305</v>
      </c>
      <c r="G131" s="202"/>
      <c r="H131" s="204" t="s">
        <v>28</v>
      </c>
      <c r="I131" s="206"/>
      <c r="J131" s="202"/>
      <c r="K131" s="202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130</v>
      </c>
      <c r="AU131" s="211" t="s">
        <v>128</v>
      </c>
      <c r="AV131" s="13" t="s">
        <v>82</v>
      </c>
      <c r="AW131" s="13" t="s">
        <v>35</v>
      </c>
      <c r="AX131" s="13" t="s">
        <v>74</v>
      </c>
      <c r="AY131" s="211" t="s">
        <v>118</v>
      </c>
    </row>
    <row r="132" spans="2:51" s="14" customFormat="1" ht="11.25">
      <c r="B132" s="212"/>
      <c r="C132" s="213"/>
      <c r="D132" s="203" t="s">
        <v>130</v>
      </c>
      <c r="E132" s="214" t="s">
        <v>28</v>
      </c>
      <c r="F132" s="215" t="s">
        <v>306</v>
      </c>
      <c r="G132" s="213"/>
      <c r="H132" s="216">
        <v>350</v>
      </c>
      <c r="I132" s="217"/>
      <c r="J132" s="213"/>
      <c r="K132" s="213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130</v>
      </c>
      <c r="AU132" s="222" t="s">
        <v>128</v>
      </c>
      <c r="AV132" s="14" t="s">
        <v>84</v>
      </c>
      <c r="AW132" s="14" t="s">
        <v>35</v>
      </c>
      <c r="AX132" s="14" t="s">
        <v>82</v>
      </c>
      <c r="AY132" s="222" t="s">
        <v>118</v>
      </c>
    </row>
    <row r="133" spans="1:65" s="2" customFormat="1" ht="16.5" customHeight="1">
      <c r="A133" s="35"/>
      <c r="B133" s="36"/>
      <c r="C133" s="188" t="s">
        <v>180</v>
      </c>
      <c r="D133" s="188" t="s">
        <v>122</v>
      </c>
      <c r="E133" s="189" t="s">
        <v>162</v>
      </c>
      <c r="F133" s="190" t="s">
        <v>163</v>
      </c>
      <c r="G133" s="191" t="s">
        <v>125</v>
      </c>
      <c r="H133" s="192">
        <v>70</v>
      </c>
      <c r="I133" s="193"/>
      <c r="J133" s="194">
        <f>ROUND(I133*H133,2)</f>
        <v>0</v>
      </c>
      <c r="K133" s="190" t="s">
        <v>126</v>
      </c>
      <c r="L133" s="40"/>
      <c r="M133" s="195" t="s">
        <v>28</v>
      </c>
      <c r="N133" s="196" t="s">
        <v>45</v>
      </c>
      <c r="O133" s="65"/>
      <c r="P133" s="197">
        <f>O133*H133</f>
        <v>0</v>
      </c>
      <c r="Q133" s="197">
        <v>0</v>
      </c>
      <c r="R133" s="197">
        <f>Q133*H133</f>
        <v>0</v>
      </c>
      <c r="S133" s="197">
        <v>0</v>
      </c>
      <c r="T133" s="198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9" t="s">
        <v>127</v>
      </c>
      <c r="AT133" s="199" t="s">
        <v>122</v>
      </c>
      <c r="AU133" s="199" t="s">
        <v>128</v>
      </c>
      <c r="AY133" s="18" t="s">
        <v>118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8" t="s">
        <v>82</v>
      </c>
      <c r="BK133" s="200">
        <f>ROUND(I133*H133,2)</f>
        <v>0</v>
      </c>
      <c r="BL133" s="18" t="s">
        <v>127</v>
      </c>
      <c r="BM133" s="199" t="s">
        <v>307</v>
      </c>
    </row>
    <row r="134" spans="2:51" s="13" customFormat="1" ht="11.25">
      <c r="B134" s="201"/>
      <c r="C134" s="202"/>
      <c r="D134" s="203" t="s">
        <v>130</v>
      </c>
      <c r="E134" s="204" t="s">
        <v>28</v>
      </c>
      <c r="F134" s="205" t="s">
        <v>308</v>
      </c>
      <c r="G134" s="202"/>
      <c r="H134" s="204" t="s">
        <v>28</v>
      </c>
      <c r="I134" s="206"/>
      <c r="J134" s="202"/>
      <c r="K134" s="202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130</v>
      </c>
      <c r="AU134" s="211" t="s">
        <v>128</v>
      </c>
      <c r="AV134" s="13" t="s">
        <v>82</v>
      </c>
      <c r="AW134" s="13" t="s">
        <v>35</v>
      </c>
      <c r="AX134" s="13" t="s">
        <v>74</v>
      </c>
      <c r="AY134" s="211" t="s">
        <v>118</v>
      </c>
    </row>
    <row r="135" spans="2:51" s="14" customFormat="1" ht="11.25">
      <c r="B135" s="212"/>
      <c r="C135" s="213"/>
      <c r="D135" s="203" t="s">
        <v>130</v>
      </c>
      <c r="E135" s="214" t="s">
        <v>28</v>
      </c>
      <c r="F135" s="215" t="s">
        <v>309</v>
      </c>
      <c r="G135" s="213"/>
      <c r="H135" s="216">
        <v>70</v>
      </c>
      <c r="I135" s="217"/>
      <c r="J135" s="213"/>
      <c r="K135" s="213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130</v>
      </c>
      <c r="AU135" s="222" t="s">
        <v>128</v>
      </c>
      <c r="AV135" s="14" t="s">
        <v>84</v>
      </c>
      <c r="AW135" s="14" t="s">
        <v>35</v>
      </c>
      <c r="AX135" s="14" t="s">
        <v>82</v>
      </c>
      <c r="AY135" s="222" t="s">
        <v>118</v>
      </c>
    </row>
    <row r="136" spans="1:65" s="2" customFormat="1" ht="24" customHeight="1">
      <c r="A136" s="35"/>
      <c r="B136" s="36"/>
      <c r="C136" s="188" t="s">
        <v>187</v>
      </c>
      <c r="D136" s="188" t="s">
        <v>122</v>
      </c>
      <c r="E136" s="189" t="s">
        <v>166</v>
      </c>
      <c r="F136" s="190" t="s">
        <v>167</v>
      </c>
      <c r="G136" s="191" t="s">
        <v>168</v>
      </c>
      <c r="H136" s="192">
        <v>105</v>
      </c>
      <c r="I136" s="193"/>
      <c r="J136" s="194">
        <f>ROUND(I136*H136,2)</f>
        <v>0</v>
      </c>
      <c r="K136" s="190" t="s">
        <v>126</v>
      </c>
      <c r="L136" s="40"/>
      <c r="M136" s="195" t="s">
        <v>28</v>
      </c>
      <c r="N136" s="196" t="s">
        <v>45</v>
      </c>
      <c r="O136" s="65"/>
      <c r="P136" s="197">
        <f>O136*H136</f>
        <v>0</v>
      </c>
      <c r="Q136" s="197">
        <v>0</v>
      </c>
      <c r="R136" s="197">
        <f>Q136*H136</f>
        <v>0</v>
      </c>
      <c r="S136" s="197">
        <v>0</v>
      </c>
      <c r="T136" s="198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9" t="s">
        <v>127</v>
      </c>
      <c r="AT136" s="199" t="s">
        <v>122</v>
      </c>
      <c r="AU136" s="199" t="s">
        <v>128</v>
      </c>
      <c r="AY136" s="18" t="s">
        <v>118</v>
      </c>
      <c r="BE136" s="200">
        <f>IF(N136="základní",J136,0)</f>
        <v>0</v>
      </c>
      <c r="BF136" s="200">
        <f>IF(N136="snížená",J136,0)</f>
        <v>0</v>
      </c>
      <c r="BG136" s="200">
        <f>IF(N136="zákl. přenesená",J136,0)</f>
        <v>0</v>
      </c>
      <c r="BH136" s="200">
        <f>IF(N136="sníž. přenesená",J136,0)</f>
        <v>0</v>
      </c>
      <c r="BI136" s="200">
        <f>IF(N136="nulová",J136,0)</f>
        <v>0</v>
      </c>
      <c r="BJ136" s="18" t="s">
        <v>82</v>
      </c>
      <c r="BK136" s="200">
        <f>ROUND(I136*H136,2)</f>
        <v>0</v>
      </c>
      <c r="BL136" s="18" t="s">
        <v>127</v>
      </c>
      <c r="BM136" s="199" t="s">
        <v>310</v>
      </c>
    </row>
    <row r="137" spans="2:51" s="13" customFormat="1" ht="11.25">
      <c r="B137" s="201"/>
      <c r="C137" s="202"/>
      <c r="D137" s="203" t="s">
        <v>130</v>
      </c>
      <c r="E137" s="204" t="s">
        <v>28</v>
      </c>
      <c r="F137" s="205" t="s">
        <v>311</v>
      </c>
      <c r="G137" s="202"/>
      <c r="H137" s="204" t="s">
        <v>28</v>
      </c>
      <c r="I137" s="206"/>
      <c r="J137" s="202"/>
      <c r="K137" s="202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130</v>
      </c>
      <c r="AU137" s="211" t="s">
        <v>128</v>
      </c>
      <c r="AV137" s="13" t="s">
        <v>82</v>
      </c>
      <c r="AW137" s="13" t="s">
        <v>35</v>
      </c>
      <c r="AX137" s="13" t="s">
        <v>74</v>
      </c>
      <c r="AY137" s="211" t="s">
        <v>118</v>
      </c>
    </row>
    <row r="138" spans="2:51" s="14" customFormat="1" ht="11.25">
      <c r="B138" s="212"/>
      <c r="C138" s="213"/>
      <c r="D138" s="203" t="s">
        <v>130</v>
      </c>
      <c r="E138" s="214" t="s">
        <v>28</v>
      </c>
      <c r="F138" s="215" t="s">
        <v>312</v>
      </c>
      <c r="G138" s="213"/>
      <c r="H138" s="216">
        <v>105</v>
      </c>
      <c r="I138" s="217"/>
      <c r="J138" s="213"/>
      <c r="K138" s="213"/>
      <c r="L138" s="218"/>
      <c r="M138" s="219"/>
      <c r="N138" s="220"/>
      <c r="O138" s="220"/>
      <c r="P138" s="220"/>
      <c r="Q138" s="220"/>
      <c r="R138" s="220"/>
      <c r="S138" s="220"/>
      <c r="T138" s="221"/>
      <c r="AT138" s="222" t="s">
        <v>130</v>
      </c>
      <c r="AU138" s="222" t="s">
        <v>128</v>
      </c>
      <c r="AV138" s="14" t="s">
        <v>84</v>
      </c>
      <c r="AW138" s="14" t="s">
        <v>35</v>
      </c>
      <c r="AX138" s="14" t="s">
        <v>82</v>
      </c>
      <c r="AY138" s="222" t="s">
        <v>118</v>
      </c>
    </row>
    <row r="139" spans="1:65" s="2" customFormat="1" ht="24" customHeight="1">
      <c r="A139" s="35"/>
      <c r="B139" s="36"/>
      <c r="C139" s="188" t="s">
        <v>193</v>
      </c>
      <c r="D139" s="188" t="s">
        <v>122</v>
      </c>
      <c r="E139" s="189" t="s">
        <v>313</v>
      </c>
      <c r="F139" s="190" t="s">
        <v>314</v>
      </c>
      <c r="G139" s="191" t="s">
        <v>145</v>
      </c>
      <c r="H139" s="192">
        <v>130</v>
      </c>
      <c r="I139" s="193"/>
      <c r="J139" s="194">
        <f>ROUND(I139*H139,2)</f>
        <v>0</v>
      </c>
      <c r="K139" s="190" t="s">
        <v>126</v>
      </c>
      <c r="L139" s="40"/>
      <c r="M139" s="195" t="s">
        <v>28</v>
      </c>
      <c r="N139" s="196" t="s">
        <v>45</v>
      </c>
      <c r="O139" s="65"/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9" t="s">
        <v>127</v>
      </c>
      <c r="AT139" s="199" t="s">
        <v>122</v>
      </c>
      <c r="AU139" s="199" t="s">
        <v>128</v>
      </c>
      <c r="AY139" s="18" t="s">
        <v>118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8" t="s">
        <v>82</v>
      </c>
      <c r="BK139" s="200">
        <f>ROUND(I139*H139,2)</f>
        <v>0</v>
      </c>
      <c r="BL139" s="18" t="s">
        <v>127</v>
      </c>
      <c r="BM139" s="199" t="s">
        <v>315</v>
      </c>
    </row>
    <row r="140" spans="2:51" s="13" customFormat="1" ht="11.25">
      <c r="B140" s="201"/>
      <c r="C140" s="202"/>
      <c r="D140" s="203" t="s">
        <v>130</v>
      </c>
      <c r="E140" s="204" t="s">
        <v>28</v>
      </c>
      <c r="F140" s="205" t="s">
        <v>316</v>
      </c>
      <c r="G140" s="202"/>
      <c r="H140" s="204" t="s">
        <v>28</v>
      </c>
      <c r="I140" s="206"/>
      <c r="J140" s="202"/>
      <c r="K140" s="202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130</v>
      </c>
      <c r="AU140" s="211" t="s">
        <v>128</v>
      </c>
      <c r="AV140" s="13" t="s">
        <v>82</v>
      </c>
      <c r="AW140" s="13" t="s">
        <v>35</v>
      </c>
      <c r="AX140" s="13" t="s">
        <v>74</v>
      </c>
      <c r="AY140" s="211" t="s">
        <v>118</v>
      </c>
    </row>
    <row r="141" spans="2:51" s="14" customFormat="1" ht="11.25">
      <c r="B141" s="212"/>
      <c r="C141" s="213"/>
      <c r="D141" s="203" t="s">
        <v>130</v>
      </c>
      <c r="E141" s="214" t="s">
        <v>28</v>
      </c>
      <c r="F141" s="215" t="s">
        <v>317</v>
      </c>
      <c r="G141" s="213"/>
      <c r="H141" s="216">
        <v>130</v>
      </c>
      <c r="I141" s="217"/>
      <c r="J141" s="213"/>
      <c r="K141" s="213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130</v>
      </c>
      <c r="AU141" s="222" t="s">
        <v>128</v>
      </c>
      <c r="AV141" s="14" t="s">
        <v>84</v>
      </c>
      <c r="AW141" s="14" t="s">
        <v>35</v>
      </c>
      <c r="AX141" s="14" t="s">
        <v>82</v>
      </c>
      <c r="AY141" s="222" t="s">
        <v>118</v>
      </c>
    </row>
    <row r="142" spans="1:65" s="2" customFormat="1" ht="16.5" customHeight="1">
      <c r="A142" s="35"/>
      <c r="B142" s="36"/>
      <c r="C142" s="234" t="s">
        <v>200</v>
      </c>
      <c r="D142" s="234" t="s">
        <v>237</v>
      </c>
      <c r="E142" s="235" t="s">
        <v>318</v>
      </c>
      <c r="F142" s="236" t="s">
        <v>319</v>
      </c>
      <c r="G142" s="237" t="s">
        <v>168</v>
      </c>
      <c r="H142" s="238">
        <v>19.7</v>
      </c>
      <c r="I142" s="239"/>
      <c r="J142" s="240">
        <f>ROUND(I142*H142,2)</f>
        <v>0</v>
      </c>
      <c r="K142" s="236" t="s">
        <v>126</v>
      </c>
      <c r="L142" s="241"/>
      <c r="M142" s="242" t="s">
        <v>28</v>
      </c>
      <c r="N142" s="243" t="s">
        <v>45</v>
      </c>
      <c r="O142" s="65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9" t="s">
        <v>172</v>
      </c>
      <c r="AT142" s="199" t="s">
        <v>237</v>
      </c>
      <c r="AU142" s="199" t="s">
        <v>128</v>
      </c>
      <c r="AY142" s="18" t="s">
        <v>118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8" t="s">
        <v>82</v>
      </c>
      <c r="BK142" s="200">
        <f>ROUND(I142*H142,2)</f>
        <v>0</v>
      </c>
      <c r="BL142" s="18" t="s">
        <v>127</v>
      </c>
      <c r="BM142" s="199" t="s">
        <v>320</v>
      </c>
    </row>
    <row r="143" spans="2:51" s="13" customFormat="1" ht="11.25">
      <c r="B143" s="201"/>
      <c r="C143" s="202"/>
      <c r="D143" s="203" t="s">
        <v>130</v>
      </c>
      <c r="E143" s="204" t="s">
        <v>28</v>
      </c>
      <c r="F143" s="205" t="s">
        <v>321</v>
      </c>
      <c r="G143" s="202"/>
      <c r="H143" s="204" t="s">
        <v>28</v>
      </c>
      <c r="I143" s="206"/>
      <c r="J143" s="202"/>
      <c r="K143" s="202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130</v>
      </c>
      <c r="AU143" s="211" t="s">
        <v>128</v>
      </c>
      <c r="AV143" s="13" t="s">
        <v>82</v>
      </c>
      <c r="AW143" s="13" t="s">
        <v>35</v>
      </c>
      <c r="AX143" s="13" t="s">
        <v>74</v>
      </c>
      <c r="AY143" s="211" t="s">
        <v>118</v>
      </c>
    </row>
    <row r="144" spans="2:51" s="13" customFormat="1" ht="11.25">
      <c r="B144" s="201"/>
      <c r="C144" s="202"/>
      <c r="D144" s="203" t="s">
        <v>130</v>
      </c>
      <c r="E144" s="204" t="s">
        <v>28</v>
      </c>
      <c r="F144" s="205" t="s">
        <v>322</v>
      </c>
      <c r="G144" s="202"/>
      <c r="H144" s="204" t="s">
        <v>28</v>
      </c>
      <c r="I144" s="206"/>
      <c r="J144" s="202"/>
      <c r="K144" s="202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130</v>
      </c>
      <c r="AU144" s="211" t="s">
        <v>128</v>
      </c>
      <c r="AV144" s="13" t="s">
        <v>82</v>
      </c>
      <c r="AW144" s="13" t="s">
        <v>35</v>
      </c>
      <c r="AX144" s="13" t="s">
        <v>74</v>
      </c>
      <c r="AY144" s="211" t="s">
        <v>118</v>
      </c>
    </row>
    <row r="145" spans="2:51" s="14" customFormat="1" ht="11.25">
      <c r="B145" s="212"/>
      <c r="C145" s="213"/>
      <c r="D145" s="203" t="s">
        <v>130</v>
      </c>
      <c r="E145" s="214" t="s">
        <v>28</v>
      </c>
      <c r="F145" s="215" t="s">
        <v>323</v>
      </c>
      <c r="G145" s="213"/>
      <c r="H145" s="216">
        <v>19.7</v>
      </c>
      <c r="I145" s="217"/>
      <c r="J145" s="213"/>
      <c r="K145" s="213"/>
      <c r="L145" s="218"/>
      <c r="M145" s="219"/>
      <c r="N145" s="220"/>
      <c r="O145" s="220"/>
      <c r="P145" s="220"/>
      <c r="Q145" s="220"/>
      <c r="R145" s="220"/>
      <c r="S145" s="220"/>
      <c r="T145" s="221"/>
      <c r="AT145" s="222" t="s">
        <v>130</v>
      </c>
      <c r="AU145" s="222" t="s">
        <v>128</v>
      </c>
      <c r="AV145" s="14" t="s">
        <v>84</v>
      </c>
      <c r="AW145" s="14" t="s">
        <v>35</v>
      </c>
      <c r="AX145" s="14" t="s">
        <v>82</v>
      </c>
      <c r="AY145" s="222" t="s">
        <v>118</v>
      </c>
    </row>
    <row r="146" spans="1:65" s="2" customFormat="1" ht="24" customHeight="1">
      <c r="A146" s="35"/>
      <c r="B146" s="36"/>
      <c r="C146" s="188" t="s">
        <v>205</v>
      </c>
      <c r="D146" s="188" t="s">
        <v>122</v>
      </c>
      <c r="E146" s="189" t="s">
        <v>324</v>
      </c>
      <c r="F146" s="190" t="s">
        <v>325</v>
      </c>
      <c r="G146" s="191" t="s">
        <v>145</v>
      </c>
      <c r="H146" s="192">
        <v>130</v>
      </c>
      <c r="I146" s="193"/>
      <c r="J146" s="194">
        <f>ROUND(I146*H146,2)</f>
        <v>0</v>
      </c>
      <c r="K146" s="190" t="s">
        <v>126</v>
      </c>
      <c r="L146" s="40"/>
      <c r="M146" s="195" t="s">
        <v>28</v>
      </c>
      <c r="N146" s="196" t="s">
        <v>45</v>
      </c>
      <c r="O146" s="65"/>
      <c r="P146" s="197">
        <f>O146*H146</f>
        <v>0</v>
      </c>
      <c r="Q146" s="197">
        <v>0</v>
      </c>
      <c r="R146" s="197">
        <f>Q146*H146</f>
        <v>0</v>
      </c>
      <c r="S146" s="197">
        <v>0</v>
      </c>
      <c r="T146" s="198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9" t="s">
        <v>127</v>
      </c>
      <c r="AT146" s="199" t="s">
        <v>122</v>
      </c>
      <c r="AU146" s="199" t="s">
        <v>128</v>
      </c>
      <c r="AY146" s="18" t="s">
        <v>118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8" t="s">
        <v>82</v>
      </c>
      <c r="BK146" s="200">
        <f>ROUND(I146*H146,2)</f>
        <v>0</v>
      </c>
      <c r="BL146" s="18" t="s">
        <v>127</v>
      </c>
      <c r="BM146" s="199" t="s">
        <v>326</v>
      </c>
    </row>
    <row r="147" spans="1:65" s="2" customFormat="1" ht="16.5" customHeight="1">
      <c r="A147" s="35"/>
      <c r="B147" s="36"/>
      <c r="C147" s="234" t="s">
        <v>209</v>
      </c>
      <c r="D147" s="234" t="s">
        <v>237</v>
      </c>
      <c r="E147" s="235" t="s">
        <v>327</v>
      </c>
      <c r="F147" s="236" t="s">
        <v>328</v>
      </c>
      <c r="G147" s="237" t="s">
        <v>329</v>
      </c>
      <c r="H147" s="238">
        <v>2.5</v>
      </c>
      <c r="I147" s="239"/>
      <c r="J147" s="240">
        <f>ROUND(I147*H147,2)</f>
        <v>0</v>
      </c>
      <c r="K147" s="236" t="s">
        <v>126</v>
      </c>
      <c r="L147" s="241"/>
      <c r="M147" s="242" t="s">
        <v>28</v>
      </c>
      <c r="N147" s="243" t="s">
        <v>45</v>
      </c>
      <c r="O147" s="65"/>
      <c r="P147" s="197">
        <f>O147*H147</f>
        <v>0</v>
      </c>
      <c r="Q147" s="197">
        <v>0.001</v>
      </c>
      <c r="R147" s="197">
        <f>Q147*H147</f>
        <v>0.0025</v>
      </c>
      <c r="S147" s="197">
        <v>0</v>
      </c>
      <c r="T147" s="198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9" t="s">
        <v>172</v>
      </c>
      <c r="AT147" s="199" t="s">
        <v>237</v>
      </c>
      <c r="AU147" s="199" t="s">
        <v>128</v>
      </c>
      <c r="AY147" s="18" t="s">
        <v>118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8" t="s">
        <v>82</v>
      </c>
      <c r="BK147" s="200">
        <f>ROUND(I147*H147,2)</f>
        <v>0</v>
      </c>
      <c r="BL147" s="18" t="s">
        <v>127</v>
      </c>
      <c r="BM147" s="199" t="s">
        <v>330</v>
      </c>
    </row>
    <row r="148" spans="2:51" s="13" customFormat="1" ht="11.25">
      <c r="B148" s="201"/>
      <c r="C148" s="202"/>
      <c r="D148" s="203" t="s">
        <v>130</v>
      </c>
      <c r="E148" s="204" t="s">
        <v>28</v>
      </c>
      <c r="F148" s="205" t="s">
        <v>331</v>
      </c>
      <c r="G148" s="202"/>
      <c r="H148" s="204" t="s">
        <v>28</v>
      </c>
      <c r="I148" s="206"/>
      <c r="J148" s="202"/>
      <c r="K148" s="202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130</v>
      </c>
      <c r="AU148" s="211" t="s">
        <v>128</v>
      </c>
      <c r="AV148" s="13" t="s">
        <v>82</v>
      </c>
      <c r="AW148" s="13" t="s">
        <v>35</v>
      </c>
      <c r="AX148" s="13" t="s">
        <v>74</v>
      </c>
      <c r="AY148" s="211" t="s">
        <v>118</v>
      </c>
    </row>
    <row r="149" spans="2:51" s="13" customFormat="1" ht="11.25">
      <c r="B149" s="201"/>
      <c r="C149" s="202"/>
      <c r="D149" s="203" t="s">
        <v>130</v>
      </c>
      <c r="E149" s="204" t="s">
        <v>28</v>
      </c>
      <c r="F149" s="205" t="s">
        <v>332</v>
      </c>
      <c r="G149" s="202"/>
      <c r="H149" s="204" t="s">
        <v>28</v>
      </c>
      <c r="I149" s="206"/>
      <c r="J149" s="202"/>
      <c r="K149" s="202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130</v>
      </c>
      <c r="AU149" s="211" t="s">
        <v>128</v>
      </c>
      <c r="AV149" s="13" t="s">
        <v>82</v>
      </c>
      <c r="AW149" s="13" t="s">
        <v>35</v>
      </c>
      <c r="AX149" s="13" t="s">
        <v>74</v>
      </c>
      <c r="AY149" s="211" t="s">
        <v>118</v>
      </c>
    </row>
    <row r="150" spans="2:51" s="14" customFormat="1" ht="11.25">
      <c r="B150" s="212"/>
      <c r="C150" s="213"/>
      <c r="D150" s="203" t="s">
        <v>130</v>
      </c>
      <c r="E150" s="214" t="s">
        <v>28</v>
      </c>
      <c r="F150" s="215" t="s">
        <v>333</v>
      </c>
      <c r="G150" s="213"/>
      <c r="H150" s="216">
        <v>2.5</v>
      </c>
      <c r="I150" s="217"/>
      <c r="J150" s="213"/>
      <c r="K150" s="213"/>
      <c r="L150" s="218"/>
      <c r="M150" s="219"/>
      <c r="N150" s="220"/>
      <c r="O150" s="220"/>
      <c r="P150" s="220"/>
      <c r="Q150" s="220"/>
      <c r="R150" s="220"/>
      <c r="S150" s="220"/>
      <c r="T150" s="221"/>
      <c r="AT150" s="222" t="s">
        <v>130</v>
      </c>
      <c r="AU150" s="222" t="s">
        <v>128</v>
      </c>
      <c r="AV150" s="14" t="s">
        <v>84</v>
      </c>
      <c r="AW150" s="14" t="s">
        <v>35</v>
      </c>
      <c r="AX150" s="14" t="s">
        <v>82</v>
      </c>
      <c r="AY150" s="222" t="s">
        <v>118</v>
      </c>
    </row>
    <row r="151" spans="1:65" s="2" customFormat="1" ht="16.5" customHeight="1">
      <c r="A151" s="35"/>
      <c r="B151" s="36"/>
      <c r="C151" s="188" t="s">
        <v>8</v>
      </c>
      <c r="D151" s="188" t="s">
        <v>122</v>
      </c>
      <c r="E151" s="189" t="s">
        <v>334</v>
      </c>
      <c r="F151" s="190" t="s">
        <v>335</v>
      </c>
      <c r="G151" s="191" t="s">
        <v>145</v>
      </c>
      <c r="H151" s="192">
        <v>130</v>
      </c>
      <c r="I151" s="193"/>
      <c r="J151" s="194">
        <f>ROUND(I151*H151,2)</f>
        <v>0</v>
      </c>
      <c r="K151" s="190" t="s">
        <v>126</v>
      </c>
      <c r="L151" s="40"/>
      <c r="M151" s="195" t="s">
        <v>28</v>
      </c>
      <c r="N151" s="196" t="s">
        <v>45</v>
      </c>
      <c r="O151" s="65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9" t="s">
        <v>127</v>
      </c>
      <c r="AT151" s="199" t="s">
        <v>122</v>
      </c>
      <c r="AU151" s="199" t="s">
        <v>128</v>
      </c>
      <c r="AY151" s="18" t="s">
        <v>118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8" t="s">
        <v>82</v>
      </c>
      <c r="BK151" s="200">
        <f>ROUND(I151*H151,2)</f>
        <v>0</v>
      </c>
      <c r="BL151" s="18" t="s">
        <v>127</v>
      </c>
      <c r="BM151" s="199" t="s">
        <v>336</v>
      </c>
    </row>
    <row r="152" spans="1:65" s="2" customFormat="1" ht="16.5" customHeight="1">
      <c r="A152" s="35"/>
      <c r="B152" s="36"/>
      <c r="C152" s="188" t="s">
        <v>220</v>
      </c>
      <c r="D152" s="188" t="s">
        <v>122</v>
      </c>
      <c r="E152" s="189" t="s">
        <v>337</v>
      </c>
      <c r="F152" s="190" t="s">
        <v>338</v>
      </c>
      <c r="G152" s="191" t="s">
        <v>125</v>
      </c>
      <c r="H152" s="192">
        <v>1.3</v>
      </c>
      <c r="I152" s="193"/>
      <c r="J152" s="194">
        <f>ROUND(I152*H152,2)</f>
        <v>0</v>
      </c>
      <c r="K152" s="190" t="s">
        <v>126</v>
      </c>
      <c r="L152" s="40"/>
      <c r="M152" s="195" t="s">
        <v>28</v>
      </c>
      <c r="N152" s="196" t="s">
        <v>45</v>
      </c>
      <c r="O152" s="65"/>
      <c r="P152" s="197">
        <f>O152*H152</f>
        <v>0</v>
      </c>
      <c r="Q152" s="197">
        <v>0</v>
      </c>
      <c r="R152" s="197">
        <f>Q152*H152</f>
        <v>0</v>
      </c>
      <c r="S152" s="197">
        <v>0</v>
      </c>
      <c r="T152" s="198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9" t="s">
        <v>127</v>
      </c>
      <c r="AT152" s="199" t="s">
        <v>122</v>
      </c>
      <c r="AU152" s="199" t="s">
        <v>128</v>
      </c>
      <c r="AY152" s="18" t="s">
        <v>118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8" t="s">
        <v>82</v>
      </c>
      <c r="BK152" s="200">
        <f>ROUND(I152*H152,2)</f>
        <v>0</v>
      </c>
      <c r="BL152" s="18" t="s">
        <v>127</v>
      </c>
      <c r="BM152" s="199" t="s">
        <v>339</v>
      </c>
    </row>
    <row r="153" spans="2:51" s="13" customFormat="1" ht="11.25">
      <c r="B153" s="201"/>
      <c r="C153" s="202"/>
      <c r="D153" s="203" t="s">
        <v>130</v>
      </c>
      <c r="E153" s="204" t="s">
        <v>28</v>
      </c>
      <c r="F153" s="205" t="s">
        <v>340</v>
      </c>
      <c r="G153" s="202"/>
      <c r="H153" s="204" t="s">
        <v>28</v>
      </c>
      <c r="I153" s="206"/>
      <c r="J153" s="202"/>
      <c r="K153" s="202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130</v>
      </c>
      <c r="AU153" s="211" t="s">
        <v>128</v>
      </c>
      <c r="AV153" s="13" t="s">
        <v>82</v>
      </c>
      <c r="AW153" s="13" t="s">
        <v>35</v>
      </c>
      <c r="AX153" s="13" t="s">
        <v>74</v>
      </c>
      <c r="AY153" s="211" t="s">
        <v>118</v>
      </c>
    </row>
    <row r="154" spans="2:51" s="14" customFormat="1" ht="11.25">
      <c r="B154" s="212"/>
      <c r="C154" s="213"/>
      <c r="D154" s="203" t="s">
        <v>130</v>
      </c>
      <c r="E154" s="214" t="s">
        <v>28</v>
      </c>
      <c r="F154" s="215" t="s">
        <v>341</v>
      </c>
      <c r="G154" s="213"/>
      <c r="H154" s="216">
        <v>1.3</v>
      </c>
      <c r="I154" s="217"/>
      <c r="J154" s="213"/>
      <c r="K154" s="213"/>
      <c r="L154" s="218"/>
      <c r="M154" s="219"/>
      <c r="N154" s="220"/>
      <c r="O154" s="220"/>
      <c r="P154" s="220"/>
      <c r="Q154" s="220"/>
      <c r="R154" s="220"/>
      <c r="S154" s="220"/>
      <c r="T154" s="221"/>
      <c r="AT154" s="222" t="s">
        <v>130</v>
      </c>
      <c r="AU154" s="222" t="s">
        <v>128</v>
      </c>
      <c r="AV154" s="14" t="s">
        <v>84</v>
      </c>
      <c r="AW154" s="14" t="s">
        <v>35</v>
      </c>
      <c r="AX154" s="14" t="s">
        <v>82</v>
      </c>
      <c r="AY154" s="222" t="s">
        <v>118</v>
      </c>
    </row>
    <row r="155" spans="1:65" s="2" customFormat="1" ht="16.5" customHeight="1">
      <c r="A155" s="35"/>
      <c r="B155" s="36"/>
      <c r="C155" s="188" t="s">
        <v>228</v>
      </c>
      <c r="D155" s="188" t="s">
        <v>122</v>
      </c>
      <c r="E155" s="189" t="s">
        <v>342</v>
      </c>
      <c r="F155" s="190" t="s">
        <v>343</v>
      </c>
      <c r="G155" s="191" t="s">
        <v>125</v>
      </c>
      <c r="H155" s="192">
        <v>1.3</v>
      </c>
      <c r="I155" s="193"/>
      <c r="J155" s="194">
        <f>ROUND(I155*H155,2)</f>
        <v>0</v>
      </c>
      <c r="K155" s="190" t="s">
        <v>126</v>
      </c>
      <c r="L155" s="40"/>
      <c r="M155" s="195" t="s">
        <v>28</v>
      </c>
      <c r="N155" s="196" t="s">
        <v>45</v>
      </c>
      <c r="O155" s="65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9" t="s">
        <v>127</v>
      </c>
      <c r="AT155" s="199" t="s">
        <v>122</v>
      </c>
      <c r="AU155" s="199" t="s">
        <v>128</v>
      </c>
      <c r="AY155" s="18" t="s">
        <v>118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8" t="s">
        <v>82</v>
      </c>
      <c r="BK155" s="200">
        <f>ROUND(I155*H155,2)</f>
        <v>0</v>
      </c>
      <c r="BL155" s="18" t="s">
        <v>127</v>
      </c>
      <c r="BM155" s="199" t="s">
        <v>344</v>
      </c>
    </row>
    <row r="156" spans="1:65" s="2" customFormat="1" ht="16.5" customHeight="1">
      <c r="A156" s="35"/>
      <c r="B156" s="36"/>
      <c r="C156" s="188" t="s">
        <v>236</v>
      </c>
      <c r="D156" s="188" t="s">
        <v>122</v>
      </c>
      <c r="E156" s="189" t="s">
        <v>345</v>
      </c>
      <c r="F156" s="190" t="s">
        <v>346</v>
      </c>
      <c r="G156" s="191" t="s">
        <v>145</v>
      </c>
      <c r="H156" s="192">
        <v>130</v>
      </c>
      <c r="I156" s="193"/>
      <c r="J156" s="194">
        <f>ROUND(I156*H156,2)</f>
        <v>0</v>
      </c>
      <c r="K156" s="190" t="s">
        <v>126</v>
      </c>
      <c r="L156" s="40"/>
      <c r="M156" s="195" t="s">
        <v>28</v>
      </c>
      <c r="N156" s="196" t="s">
        <v>45</v>
      </c>
      <c r="O156" s="65"/>
      <c r="P156" s="197">
        <f>O156*H156</f>
        <v>0</v>
      </c>
      <c r="Q156" s="197">
        <v>0</v>
      </c>
      <c r="R156" s="197">
        <f>Q156*H156</f>
        <v>0</v>
      </c>
      <c r="S156" s="197">
        <v>0</v>
      </c>
      <c r="T156" s="198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9" t="s">
        <v>127</v>
      </c>
      <c r="AT156" s="199" t="s">
        <v>122</v>
      </c>
      <c r="AU156" s="199" t="s">
        <v>128</v>
      </c>
      <c r="AY156" s="18" t="s">
        <v>118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8" t="s">
        <v>82</v>
      </c>
      <c r="BK156" s="200">
        <f>ROUND(I156*H156,2)</f>
        <v>0</v>
      </c>
      <c r="BL156" s="18" t="s">
        <v>127</v>
      </c>
      <c r="BM156" s="199" t="s">
        <v>347</v>
      </c>
    </row>
    <row r="157" spans="2:51" s="13" customFormat="1" ht="11.25">
      <c r="B157" s="201"/>
      <c r="C157" s="202"/>
      <c r="D157" s="203" t="s">
        <v>130</v>
      </c>
      <c r="E157" s="204" t="s">
        <v>28</v>
      </c>
      <c r="F157" s="205" t="s">
        <v>348</v>
      </c>
      <c r="G157" s="202"/>
      <c r="H157" s="204" t="s">
        <v>28</v>
      </c>
      <c r="I157" s="206"/>
      <c r="J157" s="202"/>
      <c r="K157" s="202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130</v>
      </c>
      <c r="AU157" s="211" t="s">
        <v>128</v>
      </c>
      <c r="AV157" s="13" t="s">
        <v>82</v>
      </c>
      <c r="AW157" s="13" t="s">
        <v>35</v>
      </c>
      <c r="AX157" s="13" t="s">
        <v>74</v>
      </c>
      <c r="AY157" s="211" t="s">
        <v>118</v>
      </c>
    </row>
    <row r="158" spans="2:51" s="14" customFormat="1" ht="11.25">
      <c r="B158" s="212"/>
      <c r="C158" s="213"/>
      <c r="D158" s="203" t="s">
        <v>130</v>
      </c>
      <c r="E158" s="214" t="s">
        <v>28</v>
      </c>
      <c r="F158" s="215" t="s">
        <v>317</v>
      </c>
      <c r="G158" s="213"/>
      <c r="H158" s="216">
        <v>130</v>
      </c>
      <c r="I158" s="217"/>
      <c r="J158" s="213"/>
      <c r="K158" s="213"/>
      <c r="L158" s="218"/>
      <c r="M158" s="219"/>
      <c r="N158" s="220"/>
      <c r="O158" s="220"/>
      <c r="P158" s="220"/>
      <c r="Q158" s="220"/>
      <c r="R158" s="220"/>
      <c r="S158" s="220"/>
      <c r="T158" s="221"/>
      <c r="AT158" s="222" t="s">
        <v>130</v>
      </c>
      <c r="AU158" s="222" t="s">
        <v>128</v>
      </c>
      <c r="AV158" s="14" t="s">
        <v>84</v>
      </c>
      <c r="AW158" s="14" t="s">
        <v>35</v>
      </c>
      <c r="AX158" s="14" t="s">
        <v>82</v>
      </c>
      <c r="AY158" s="222" t="s">
        <v>118</v>
      </c>
    </row>
    <row r="159" spans="1:65" s="2" customFormat="1" ht="16.5" customHeight="1">
      <c r="A159" s="35"/>
      <c r="B159" s="36"/>
      <c r="C159" s="188" t="s">
        <v>244</v>
      </c>
      <c r="D159" s="188" t="s">
        <v>122</v>
      </c>
      <c r="E159" s="189" t="s">
        <v>143</v>
      </c>
      <c r="F159" s="190" t="s">
        <v>144</v>
      </c>
      <c r="G159" s="191" t="s">
        <v>145</v>
      </c>
      <c r="H159" s="192">
        <v>135</v>
      </c>
      <c r="I159" s="193"/>
      <c r="J159" s="194">
        <f>ROUND(I159*H159,2)</f>
        <v>0</v>
      </c>
      <c r="K159" s="190" t="s">
        <v>126</v>
      </c>
      <c r="L159" s="40"/>
      <c r="M159" s="195" t="s">
        <v>28</v>
      </c>
      <c r="N159" s="196" t="s">
        <v>45</v>
      </c>
      <c r="O159" s="65"/>
      <c r="P159" s="197">
        <f>O159*H159</f>
        <v>0</v>
      </c>
      <c r="Q159" s="197">
        <v>0</v>
      </c>
      <c r="R159" s="197">
        <f>Q159*H159</f>
        <v>0</v>
      </c>
      <c r="S159" s="197">
        <v>0</v>
      </c>
      <c r="T159" s="198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9" t="s">
        <v>127</v>
      </c>
      <c r="AT159" s="199" t="s">
        <v>122</v>
      </c>
      <c r="AU159" s="199" t="s">
        <v>128</v>
      </c>
      <c r="AY159" s="18" t="s">
        <v>118</v>
      </c>
      <c r="BE159" s="200">
        <f>IF(N159="základní",J159,0)</f>
        <v>0</v>
      </c>
      <c r="BF159" s="200">
        <f>IF(N159="snížená",J159,0)</f>
        <v>0</v>
      </c>
      <c r="BG159" s="200">
        <f>IF(N159="zákl. přenesená",J159,0)</f>
        <v>0</v>
      </c>
      <c r="BH159" s="200">
        <f>IF(N159="sníž. přenesená",J159,0)</f>
        <v>0</v>
      </c>
      <c r="BI159" s="200">
        <f>IF(N159="nulová",J159,0)</f>
        <v>0</v>
      </c>
      <c r="BJ159" s="18" t="s">
        <v>82</v>
      </c>
      <c r="BK159" s="200">
        <f>ROUND(I159*H159,2)</f>
        <v>0</v>
      </c>
      <c r="BL159" s="18" t="s">
        <v>127</v>
      </c>
      <c r="BM159" s="199" t="s">
        <v>349</v>
      </c>
    </row>
    <row r="160" spans="2:51" s="13" customFormat="1" ht="11.25">
      <c r="B160" s="201"/>
      <c r="C160" s="202"/>
      <c r="D160" s="203" t="s">
        <v>130</v>
      </c>
      <c r="E160" s="204" t="s">
        <v>28</v>
      </c>
      <c r="F160" s="205" t="s">
        <v>350</v>
      </c>
      <c r="G160" s="202"/>
      <c r="H160" s="204" t="s">
        <v>28</v>
      </c>
      <c r="I160" s="206"/>
      <c r="J160" s="202"/>
      <c r="K160" s="202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130</v>
      </c>
      <c r="AU160" s="211" t="s">
        <v>128</v>
      </c>
      <c r="AV160" s="13" t="s">
        <v>82</v>
      </c>
      <c r="AW160" s="13" t="s">
        <v>35</v>
      </c>
      <c r="AX160" s="13" t="s">
        <v>74</v>
      </c>
      <c r="AY160" s="211" t="s">
        <v>118</v>
      </c>
    </row>
    <row r="161" spans="2:51" s="14" customFormat="1" ht="11.25">
      <c r="B161" s="212"/>
      <c r="C161" s="213"/>
      <c r="D161" s="203" t="s">
        <v>130</v>
      </c>
      <c r="E161" s="214" t="s">
        <v>28</v>
      </c>
      <c r="F161" s="215" t="s">
        <v>351</v>
      </c>
      <c r="G161" s="213"/>
      <c r="H161" s="216">
        <v>135</v>
      </c>
      <c r="I161" s="217"/>
      <c r="J161" s="213"/>
      <c r="K161" s="213"/>
      <c r="L161" s="218"/>
      <c r="M161" s="219"/>
      <c r="N161" s="220"/>
      <c r="O161" s="220"/>
      <c r="P161" s="220"/>
      <c r="Q161" s="220"/>
      <c r="R161" s="220"/>
      <c r="S161" s="220"/>
      <c r="T161" s="221"/>
      <c r="AT161" s="222" t="s">
        <v>130</v>
      </c>
      <c r="AU161" s="222" t="s">
        <v>128</v>
      </c>
      <c r="AV161" s="14" t="s">
        <v>84</v>
      </c>
      <c r="AW161" s="14" t="s">
        <v>35</v>
      </c>
      <c r="AX161" s="14" t="s">
        <v>82</v>
      </c>
      <c r="AY161" s="222" t="s">
        <v>118</v>
      </c>
    </row>
    <row r="162" spans="1:65" s="2" customFormat="1" ht="24" customHeight="1">
      <c r="A162" s="35"/>
      <c r="B162" s="36"/>
      <c r="C162" s="188" t="s">
        <v>248</v>
      </c>
      <c r="D162" s="188" t="s">
        <v>122</v>
      </c>
      <c r="E162" s="189" t="s">
        <v>352</v>
      </c>
      <c r="F162" s="190" t="s">
        <v>353</v>
      </c>
      <c r="G162" s="191" t="s">
        <v>240</v>
      </c>
      <c r="H162" s="192">
        <v>2</v>
      </c>
      <c r="I162" s="193"/>
      <c r="J162" s="194">
        <f>ROUND(I162*H162,2)</f>
        <v>0</v>
      </c>
      <c r="K162" s="190" t="s">
        <v>126</v>
      </c>
      <c r="L162" s="40"/>
      <c r="M162" s="195" t="s">
        <v>28</v>
      </c>
      <c r="N162" s="196" t="s">
        <v>45</v>
      </c>
      <c r="O162" s="65"/>
      <c r="P162" s="197">
        <f>O162*H162</f>
        <v>0</v>
      </c>
      <c r="Q162" s="197">
        <v>0.02989</v>
      </c>
      <c r="R162" s="197">
        <f>Q162*H162</f>
        <v>0.05978</v>
      </c>
      <c r="S162" s="197">
        <v>0</v>
      </c>
      <c r="T162" s="198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9" t="s">
        <v>127</v>
      </c>
      <c r="AT162" s="199" t="s">
        <v>122</v>
      </c>
      <c r="AU162" s="199" t="s">
        <v>128</v>
      </c>
      <c r="AY162" s="18" t="s">
        <v>118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8" t="s">
        <v>82</v>
      </c>
      <c r="BK162" s="200">
        <f>ROUND(I162*H162,2)</f>
        <v>0</v>
      </c>
      <c r="BL162" s="18" t="s">
        <v>127</v>
      </c>
      <c r="BM162" s="199" t="s">
        <v>354</v>
      </c>
    </row>
    <row r="163" spans="2:63" s="12" customFormat="1" ht="20.85" customHeight="1">
      <c r="B163" s="172"/>
      <c r="C163" s="173"/>
      <c r="D163" s="174" t="s">
        <v>73</v>
      </c>
      <c r="E163" s="186" t="s">
        <v>84</v>
      </c>
      <c r="F163" s="186" t="s">
        <v>171</v>
      </c>
      <c r="G163" s="173"/>
      <c r="H163" s="173"/>
      <c r="I163" s="176"/>
      <c r="J163" s="187">
        <f>BK163</f>
        <v>0</v>
      </c>
      <c r="K163" s="173"/>
      <c r="L163" s="178"/>
      <c r="M163" s="179"/>
      <c r="N163" s="180"/>
      <c r="O163" s="180"/>
      <c r="P163" s="181">
        <f>SUM(P164:P168)</f>
        <v>0</v>
      </c>
      <c r="Q163" s="180"/>
      <c r="R163" s="181">
        <f>SUM(R164:R168)</f>
        <v>0.735987</v>
      </c>
      <c r="S163" s="180"/>
      <c r="T163" s="182">
        <f>SUM(T164:T168)</f>
        <v>0</v>
      </c>
      <c r="AR163" s="183" t="s">
        <v>82</v>
      </c>
      <c r="AT163" s="184" t="s">
        <v>73</v>
      </c>
      <c r="AU163" s="184" t="s">
        <v>84</v>
      </c>
      <c r="AY163" s="183" t="s">
        <v>118</v>
      </c>
      <c r="BK163" s="185">
        <f>SUM(BK164:BK168)</f>
        <v>0</v>
      </c>
    </row>
    <row r="164" spans="1:65" s="2" customFormat="1" ht="16.5" customHeight="1">
      <c r="A164" s="35"/>
      <c r="B164" s="36"/>
      <c r="C164" s="188" t="s">
        <v>7</v>
      </c>
      <c r="D164" s="188" t="s">
        <v>122</v>
      </c>
      <c r="E164" s="189" t="s">
        <v>355</v>
      </c>
      <c r="F164" s="190" t="s">
        <v>356</v>
      </c>
      <c r="G164" s="191" t="s">
        <v>125</v>
      </c>
      <c r="H164" s="192">
        <v>0.3</v>
      </c>
      <c r="I164" s="193"/>
      <c r="J164" s="194">
        <f>ROUND(I164*H164,2)</f>
        <v>0</v>
      </c>
      <c r="K164" s="190" t="s">
        <v>126</v>
      </c>
      <c r="L164" s="40"/>
      <c r="M164" s="195" t="s">
        <v>28</v>
      </c>
      <c r="N164" s="196" t="s">
        <v>45</v>
      </c>
      <c r="O164" s="65"/>
      <c r="P164" s="197">
        <f>O164*H164</f>
        <v>0</v>
      </c>
      <c r="Q164" s="197">
        <v>2.45329</v>
      </c>
      <c r="R164" s="197">
        <f>Q164*H164</f>
        <v>0.735987</v>
      </c>
      <c r="S164" s="197">
        <v>0</v>
      </c>
      <c r="T164" s="198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9" t="s">
        <v>127</v>
      </c>
      <c r="AT164" s="199" t="s">
        <v>122</v>
      </c>
      <c r="AU164" s="199" t="s">
        <v>128</v>
      </c>
      <c r="AY164" s="18" t="s">
        <v>118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8" t="s">
        <v>82</v>
      </c>
      <c r="BK164" s="200">
        <f>ROUND(I164*H164,2)</f>
        <v>0</v>
      </c>
      <c r="BL164" s="18" t="s">
        <v>127</v>
      </c>
      <c r="BM164" s="199" t="s">
        <v>357</v>
      </c>
    </row>
    <row r="165" spans="2:51" s="13" customFormat="1" ht="11.25">
      <c r="B165" s="201"/>
      <c r="C165" s="202"/>
      <c r="D165" s="203" t="s">
        <v>130</v>
      </c>
      <c r="E165" s="204" t="s">
        <v>28</v>
      </c>
      <c r="F165" s="205" t="s">
        <v>358</v>
      </c>
      <c r="G165" s="202"/>
      <c r="H165" s="204" t="s">
        <v>28</v>
      </c>
      <c r="I165" s="206"/>
      <c r="J165" s="202"/>
      <c r="K165" s="202"/>
      <c r="L165" s="207"/>
      <c r="M165" s="208"/>
      <c r="N165" s="209"/>
      <c r="O165" s="209"/>
      <c r="P165" s="209"/>
      <c r="Q165" s="209"/>
      <c r="R165" s="209"/>
      <c r="S165" s="209"/>
      <c r="T165" s="210"/>
      <c r="AT165" s="211" t="s">
        <v>130</v>
      </c>
      <c r="AU165" s="211" t="s">
        <v>128</v>
      </c>
      <c r="AV165" s="13" t="s">
        <v>82</v>
      </c>
      <c r="AW165" s="13" t="s">
        <v>35</v>
      </c>
      <c r="AX165" s="13" t="s">
        <v>74</v>
      </c>
      <c r="AY165" s="211" t="s">
        <v>118</v>
      </c>
    </row>
    <row r="166" spans="2:51" s="14" customFormat="1" ht="11.25">
      <c r="B166" s="212"/>
      <c r="C166" s="213"/>
      <c r="D166" s="203" t="s">
        <v>130</v>
      </c>
      <c r="E166" s="214" t="s">
        <v>28</v>
      </c>
      <c r="F166" s="215" t="s">
        <v>359</v>
      </c>
      <c r="G166" s="213"/>
      <c r="H166" s="216">
        <v>0.288</v>
      </c>
      <c r="I166" s="217"/>
      <c r="J166" s="213"/>
      <c r="K166" s="213"/>
      <c r="L166" s="218"/>
      <c r="M166" s="219"/>
      <c r="N166" s="220"/>
      <c r="O166" s="220"/>
      <c r="P166" s="220"/>
      <c r="Q166" s="220"/>
      <c r="R166" s="220"/>
      <c r="S166" s="220"/>
      <c r="T166" s="221"/>
      <c r="AT166" s="222" t="s">
        <v>130</v>
      </c>
      <c r="AU166" s="222" t="s">
        <v>128</v>
      </c>
      <c r="AV166" s="14" t="s">
        <v>84</v>
      </c>
      <c r="AW166" s="14" t="s">
        <v>35</v>
      </c>
      <c r="AX166" s="14" t="s">
        <v>74</v>
      </c>
      <c r="AY166" s="222" t="s">
        <v>118</v>
      </c>
    </row>
    <row r="167" spans="2:51" s="14" customFormat="1" ht="11.25">
      <c r="B167" s="212"/>
      <c r="C167" s="213"/>
      <c r="D167" s="203" t="s">
        <v>130</v>
      </c>
      <c r="E167" s="214" t="s">
        <v>28</v>
      </c>
      <c r="F167" s="215" t="s">
        <v>360</v>
      </c>
      <c r="G167" s="213"/>
      <c r="H167" s="216">
        <v>0.012</v>
      </c>
      <c r="I167" s="217"/>
      <c r="J167" s="213"/>
      <c r="K167" s="213"/>
      <c r="L167" s="218"/>
      <c r="M167" s="219"/>
      <c r="N167" s="220"/>
      <c r="O167" s="220"/>
      <c r="P167" s="220"/>
      <c r="Q167" s="220"/>
      <c r="R167" s="220"/>
      <c r="S167" s="220"/>
      <c r="T167" s="221"/>
      <c r="AT167" s="222" t="s">
        <v>130</v>
      </c>
      <c r="AU167" s="222" t="s">
        <v>128</v>
      </c>
      <c r="AV167" s="14" t="s">
        <v>84</v>
      </c>
      <c r="AW167" s="14" t="s">
        <v>35</v>
      </c>
      <c r="AX167" s="14" t="s">
        <v>74</v>
      </c>
      <c r="AY167" s="222" t="s">
        <v>118</v>
      </c>
    </row>
    <row r="168" spans="2:51" s="15" customFormat="1" ht="11.25">
      <c r="B168" s="223"/>
      <c r="C168" s="224"/>
      <c r="D168" s="203" t="s">
        <v>130</v>
      </c>
      <c r="E168" s="225" t="s">
        <v>28</v>
      </c>
      <c r="F168" s="226" t="s">
        <v>137</v>
      </c>
      <c r="G168" s="224"/>
      <c r="H168" s="227">
        <v>0.3</v>
      </c>
      <c r="I168" s="228"/>
      <c r="J168" s="224"/>
      <c r="K168" s="224"/>
      <c r="L168" s="229"/>
      <c r="M168" s="230"/>
      <c r="N168" s="231"/>
      <c r="O168" s="231"/>
      <c r="P168" s="231"/>
      <c r="Q168" s="231"/>
      <c r="R168" s="231"/>
      <c r="S168" s="231"/>
      <c r="T168" s="232"/>
      <c r="AT168" s="233" t="s">
        <v>130</v>
      </c>
      <c r="AU168" s="233" t="s">
        <v>128</v>
      </c>
      <c r="AV168" s="15" t="s">
        <v>127</v>
      </c>
      <c r="AW168" s="15" t="s">
        <v>35</v>
      </c>
      <c r="AX168" s="15" t="s">
        <v>82</v>
      </c>
      <c r="AY168" s="233" t="s">
        <v>118</v>
      </c>
    </row>
    <row r="169" spans="2:63" s="12" customFormat="1" ht="20.85" customHeight="1">
      <c r="B169" s="172"/>
      <c r="C169" s="173"/>
      <c r="D169" s="174" t="s">
        <v>73</v>
      </c>
      <c r="E169" s="186" t="s">
        <v>128</v>
      </c>
      <c r="F169" s="186" t="s">
        <v>361</v>
      </c>
      <c r="G169" s="173"/>
      <c r="H169" s="173"/>
      <c r="I169" s="176"/>
      <c r="J169" s="187">
        <f>BK169</f>
        <v>0</v>
      </c>
      <c r="K169" s="173"/>
      <c r="L169" s="178"/>
      <c r="M169" s="179"/>
      <c r="N169" s="180"/>
      <c r="O169" s="180"/>
      <c r="P169" s="181">
        <f>SUM(P170:P199)</f>
        <v>0</v>
      </c>
      <c r="Q169" s="180"/>
      <c r="R169" s="181">
        <f>SUM(R170:R199)</f>
        <v>11.153754999999999</v>
      </c>
      <c r="S169" s="180"/>
      <c r="T169" s="182">
        <f>SUM(T170:T199)</f>
        <v>0</v>
      </c>
      <c r="AR169" s="183" t="s">
        <v>82</v>
      </c>
      <c r="AT169" s="184" t="s">
        <v>73</v>
      </c>
      <c r="AU169" s="184" t="s">
        <v>84</v>
      </c>
      <c r="AY169" s="183" t="s">
        <v>118</v>
      </c>
      <c r="BK169" s="185">
        <f>SUM(BK170:BK199)</f>
        <v>0</v>
      </c>
    </row>
    <row r="170" spans="1:65" s="2" customFormat="1" ht="16.5" customHeight="1">
      <c r="A170" s="35"/>
      <c r="B170" s="36"/>
      <c r="C170" s="188" t="s">
        <v>362</v>
      </c>
      <c r="D170" s="188" t="s">
        <v>122</v>
      </c>
      <c r="E170" s="189" t="s">
        <v>363</v>
      </c>
      <c r="F170" s="190" t="s">
        <v>364</v>
      </c>
      <c r="G170" s="191" t="s">
        <v>365</v>
      </c>
      <c r="H170" s="192">
        <v>13</v>
      </c>
      <c r="I170" s="193"/>
      <c r="J170" s="194">
        <f>ROUND(I170*H170,2)</f>
        <v>0</v>
      </c>
      <c r="K170" s="190" t="s">
        <v>126</v>
      </c>
      <c r="L170" s="40"/>
      <c r="M170" s="195" t="s">
        <v>28</v>
      </c>
      <c r="N170" s="196" t="s">
        <v>45</v>
      </c>
      <c r="O170" s="65"/>
      <c r="P170" s="197">
        <f>O170*H170</f>
        <v>0</v>
      </c>
      <c r="Q170" s="197">
        <v>0.24127</v>
      </c>
      <c r="R170" s="197">
        <f>Q170*H170</f>
        <v>3.1365100000000004</v>
      </c>
      <c r="S170" s="197">
        <v>0</v>
      </c>
      <c r="T170" s="198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9" t="s">
        <v>127</v>
      </c>
      <c r="AT170" s="199" t="s">
        <v>122</v>
      </c>
      <c r="AU170" s="199" t="s">
        <v>128</v>
      </c>
      <c r="AY170" s="18" t="s">
        <v>118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8" t="s">
        <v>82</v>
      </c>
      <c r="BK170" s="200">
        <f>ROUND(I170*H170,2)</f>
        <v>0</v>
      </c>
      <c r="BL170" s="18" t="s">
        <v>127</v>
      </c>
      <c r="BM170" s="199" t="s">
        <v>366</v>
      </c>
    </row>
    <row r="171" spans="2:51" s="13" customFormat="1" ht="11.25">
      <c r="B171" s="201"/>
      <c r="C171" s="202"/>
      <c r="D171" s="203" t="s">
        <v>130</v>
      </c>
      <c r="E171" s="204" t="s">
        <v>28</v>
      </c>
      <c r="F171" s="205" t="s">
        <v>367</v>
      </c>
      <c r="G171" s="202"/>
      <c r="H171" s="204" t="s">
        <v>28</v>
      </c>
      <c r="I171" s="206"/>
      <c r="J171" s="202"/>
      <c r="K171" s="202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130</v>
      </c>
      <c r="AU171" s="211" t="s">
        <v>128</v>
      </c>
      <c r="AV171" s="13" t="s">
        <v>82</v>
      </c>
      <c r="AW171" s="13" t="s">
        <v>35</v>
      </c>
      <c r="AX171" s="13" t="s">
        <v>74</v>
      </c>
      <c r="AY171" s="211" t="s">
        <v>118</v>
      </c>
    </row>
    <row r="172" spans="2:51" s="14" customFormat="1" ht="11.25">
      <c r="B172" s="212"/>
      <c r="C172" s="213"/>
      <c r="D172" s="203" t="s">
        <v>130</v>
      </c>
      <c r="E172" s="214" t="s">
        <v>28</v>
      </c>
      <c r="F172" s="215" t="s">
        <v>368</v>
      </c>
      <c r="G172" s="213"/>
      <c r="H172" s="216">
        <v>9</v>
      </c>
      <c r="I172" s="217"/>
      <c r="J172" s="213"/>
      <c r="K172" s="213"/>
      <c r="L172" s="218"/>
      <c r="M172" s="219"/>
      <c r="N172" s="220"/>
      <c r="O172" s="220"/>
      <c r="P172" s="220"/>
      <c r="Q172" s="220"/>
      <c r="R172" s="220"/>
      <c r="S172" s="220"/>
      <c r="T172" s="221"/>
      <c r="AT172" s="222" t="s">
        <v>130</v>
      </c>
      <c r="AU172" s="222" t="s">
        <v>128</v>
      </c>
      <c r="AV172" s="14" t="s">
        <v>84</v>
      </c>
      <c r="AW172" s="14" t="s">
        <v>35</v>
      </c>
      <c r="AX172" s="14" t="s">
        <v>74</v>
      </c>
      <c r="AY172" s="222" t="s">
        <v>118</v>
      </c>
    </row>
    <row r="173" spans="2:51" s="16" customFormat="1" ht="11.25">
      <c r="B173" s="249"/>
      <c r="C173" s="250"/>
      <c r="D173" s="203" t="s">
        <v>130</v>
      </c>
      <c r="E173" s="251" t="s">
        <v>28</v>
      </c>
      <c r="F173" s="252" t="s">
        <v>369</v>
      </c>
      <c r="G173" s="250"/>
      <c r="H173" s="253">
        <v>9</v>
      </c>
      <c r="I173" s="254"/>
      <c r="J173" s="250"/>
      <c r="K173" s="250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130</v>
      </c>
      <c r="AU173" s="259" t="s">
        <v>128</v>
      </c>
      <c r="AV173" s="16" t="s">
        <v>128</v>
      </c>
      <c r="AW173" s="16" t="s">
        <v>35</v>
      </c>
      <c r="AX173" s="16" t="s">
        <v>74</v>
      </c>
      <c r="AY173" s="259" t="s">
        <v>118</v>
      </c>
    </row>
    <row r="174" spans="2:51" s="13" customFormat="1" ht="11.25">
      <c r="B174" s="201"/>
      <c r="C174" s="202"/>
      <c r="D174" s="203" t="s">
        <v>130</v>
      </c>
      <c r="E174" s="204" t="s">
        <v>28</v>
      </c>
      <c r="F174" s="205" t="s">
        <v>370</v>
      </c>
      <c r="G174" s="202"/>
      <c r="H174" s="204" t="s">
        <v>28</v>
      </c>
      <c r="I174" s="206"/>
      <c r="J174" s="202"/>
      <c r="K174" s="202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130</v>
      </c>
      <c r="AU174" s="211" t="s">
        <v>128</v>
      </c>
      <c r="AV174" s="13" t="s">
        <v>82</v>
      </c>
      <c r="AW174" s="13" t="s">
        <v>35</v>
      </c>
      <c r="AX174" s="13" t="s">
        <v>74</v>
      </c>
      <c r="AY174" s="211" t="s">
        <v>118</v>
      </c>
    </row>
    <row r="175" spans="2:51" s="14" customFormat="1" ht="11.25">
      <c r="B175" s="212"/>
      <c r="C175" s="213"/>
      <c r="D175" s="203" t="s">
        <v>130</v>
      </c>
      <c r="E175" s="214" t="s">
        <v>28</v>
      </c>
      <c r="F175" s="215" t="s">
        <v>177</v>
      </c>
      <c r="G175" s="213"/>
      <c r="H175" s="216">
        <v>2</v>
      </c>
      <c r="I175" s="217"/>
      <c r="J175" s="213"/>
      <c r="K175" s="213"/>
      <c r="L175" s="218"/>
      <c r="M175" s="219"/>
      <c r="N175" s="220"/>
      <c r="O175" s="220"/>
      <c r="P175" s="220"/>
      <c r="Q175" s="220"/>
      <c r="R175" s="220"/>
      <c r="S175" s="220"/>
      <c r="T175" s="221"/>
      <c r="AT175" s="222" t="s">
        <v>130</v>
      </c>
      <c r="AU175" s="222" t="s">
        <v>128</v>
      </c>
      <c r="AV175" s="14" t="s">
        <v>84</v>
      </c>
      <c r="AW175" s="14" t="s">
        <v>35</v>
      </c>
      <c r="AX175" s="14" t="s">
        <v>74</v>
      </c>
      <c r="AY175" s="222" t="s">
        <v>118</v>
      </c>
    </row>
    <row r="176" spans="2:51" s="16" customFormat="1" ht="11.25">
      <c r="B176" s="249"/>
      <c r="C176" s="250"/>
      <c r="D176" s="203" t="s">
        <v>130</v>
      </c>
      <c r="E176" s="251" t="s">
        <v>28</v>
      </c>
      <c r="F176" s="252" t="s">
        <v>371</v>
      </c>
      <c r="G176" s="250"/>
      <c r="H176" s="253">
        <v>2</v>
      </c>
      <c r="I176" s="254"/>
      <c r="J176" s="250"/>
      <c r="K176" s="250"/>
      <c r="L176" s="255"/>
      <c r="M176" s="256"/>
      <c r="N176" s="257"/>
      <c r="O176" s="257"/>
      <c r="P176" s="257"/>
      <c r="Q176" s="257"/>
      <c r="R176" s="257"/>
      <c r="S176" s="257"/>
      <c r="T176" s="258"/>
      <c r="AT176" s="259" t="s">
        <v>130</v>
      </c>
      <c r="AU176" s="259" t="s">
        <v>128</v>
      </c>
      <c r="AV176" s="16" t="s">
        <v>128</v>
      </c>
      <c r="AW176" s="16" t="s">
        <v>35</v>
      </c>
      <c r="AX176" s="16" t="s">
        <v>74</v>
      </c>
      <c r="AY176" s="259" t="s">
        <v>118</v>
      </c>
    </row>
    <row r="177" spans="2:51" s="13" customFormat="1" ht="11.25">
      <c r="B177" s="201"/>
      <c r="C177" s="202"/>
      <c r="D177" s="203" t="s">
        <v>130</v>
      </c>
      <c r="E177" s="204" t="s">
        <v>28</v>
      </c>
      <c r="F177" s="205" t="s">
        <v>372</v>
      </c>
      <c r="G177" s="202"/>
      <c r="H177" s="204" t="s">
        <v>28</v>
      </c>
      <c r="I177" s="206"/>
      <c r="J177" s="202"/>
      <c r="K177" s="202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130</v>
      </c>
      <c r="AU177" s="211" t="s">
        <v>128</v>
      </c>
      <c r="AV177" s="13" t="s">
        <v>82</v>
      </c>
      <c r="AW177" s="13" t="s">
        <v>35</v>
      </c>
      <c r="AX177" s="13" t="s">
        <v>74</v>
      </c>
      <c r="AY177" s="211" t="s">
        <v>118</v>
      </c>
    </row>
    <row r="178" spans="2:51" s="14" customFormat="1" ht="11.25">
      <c r="B178" s="212"/>
      <c r="C178" s="213"/>
      <c r="D178" s="203" t="s">
        <v>130</v>
      </c>
      <c r="E178" s="214" t="s">
        <v>28</v>
      </c>
      <c r="F178" s="215" t="s">
        <v>177</v>
      </c>
      <c r="G178" s="213"/>
      <c r="H178" s="216">
        <v>2</v>
      </c>
      <c r="I178" s="217"/>
      <c r="J178" s="213"/>
      <c r="K178" s="213"/>
      <c r="L178" s="218"/>
      <c r="M178" s="219"/>
      <c r="N178" s="220"/>
      <c r="O178" s="220"/>
      <c r="P178" s="220"/>
      <c r="Q178" s="220"/>
      <c r="R178" s="220"/>
      <c r="S178" s="220"/>
      <c r="T178" s="221"/>
      <c r="AT178" s="222" t="s">
        <v>130</v>
      </c>
      <c r="AU178" s="222" t="s">
        <v>128</v>
      </c>
      <c r="AV178" s="14" t="s">
        <v>84</v>
      </c>
      <c r="AW178" s="14" t="s">
        <v>35</v>
      </c>
      <c r="AX178" s="14" t="s">
        <v>74</v>
      </c>
      <c r="AY178" s="222" t="s">
        <v>118</v>
      </c>
    </row>
    <row r="179" spans="2:51" s="16" customFormat="1" ht="11.25">
      <c r="B179" s="249"/>
      <c r="C179" s="250"/>
      <c r="D179" s="203" t="s">
        <v>130</v>
      </c>
      <c r="E179" s="251" t="s">
        <v>28</v>
      </c>
      <c r="F179" s="252" t="s">
        <v>373</v>
      </c>
      <c r="G179" s="250"/>
      <c r="H179" s="253">
        <v>2</v>
      </c>
      <c r="I179" s="254"/>
      <c r="J179" s="250"/>
      <c r="K179" s="250"/>
      <c r="L179" s="255"/>
      <c r="M179" s="256"/>
      <c r="N179" s="257"/>
      <c r="O179" s="257"/>
      <c r="P179" s="257"/>
      <c r="Q179" s="257"/>
      <c r="R179" s="257"/>
      <c r="S179" s="257"/>
      <c r="T179" s="258"/>
      <c r="AT179" s="259" t="s">
        <v>130</v>
      </c>
      <c r="AU179" s="259" t="s">
        <v>128</v>
      </c>
      <c r="AV179" s="16" t="s">
        <v>128</v>
      </c>
      <c r="AW179" s="16" t="s">
        <v>35</v>
      </c>
      <c r="AX179" s="16" t="s">
        <v>74</v>
      </c>
      <c r="AY179" s="259" t="s">
        <v>118</v>
      </c>
    </row>
    <row r="180" spans="2:51" s="15" customFormat="1" ht="11.25">
      <c r="B180" s="223"/>
      <c r="C180" s="224"/>
      <c r="D180" s="203" t="s">
        <v>130</v>
      </c>
      <c r="E180" s="225" t="s">
        <v>28</v>
      </c>
      <c r="F180" s="226" t="s">
        <v>137</v>
      </c>
      <c r="G180" s="224"/>
      <c r="H180" s="227">
        <v>13</v>
      </c>
      <c r="I180" s="228"/>
      <c r="J180" s="224"/>
      <c r="K180" s="224"/>
      <c r="L180" s="229"/>
      <c r="M180" s="230"/>
      <c r="N180" s="231"/>
      <c r="O180" s="231"/>
      <c r="P180" s="231"/>
      <c r="Q180" s="231"/>
      <c r="R180" s="231"/>
      <c r="S180" s="231"/>
      <c r="T180" s="232"/>
      <c r="AT180" s="233" t="s">
        <v>130</v>
      </c>
      <c r="AU180" s="233" t="s">
        <v>128</v>
      </c>
      <c r="AV180" s="15" t="s">
        <v>127</v>
      </c>
      <c r="AW180" s="15" t="s">
        <v>35</v>
      </c>
      <c r="AX180" s="15" t="s">
        <v>82</v>
      </c>
      <c r="AY180" s="233" t="s">
        <v>118</v>
      </c>
    </row>
    <row r="181" spans="1:65" s="2" customFormat="1" ht="16.5" customHeight="1">
      <c r="A181" s="35"/>
      <c r="B181" s="36"/>
      <c r="C181" s="188" t="s">
        <v>374</v>
      </c>
      <c r="D181" s="188" t="s">
        <v>122</v>
      </c>
      <c r="E181" s="189" t="s">
        <v>375</v>
      </c>
      <c r="F181" s="190" t="s">
        <v>376</v>
      </c>
      <c r="G181" s="191" t="s">
        <v>365</v>
      </c>
      <c r="H181" s="192">
        <v>7</v>
      </c>
      <c r="I181" s="193"/>
      <c r="J181" s="194">
        <f>ROUND(I181*H181,2)</f>
        <v>0</v>
      </c>
      <c r="K181" s="190" t="s">
        <v>126</v>
      </c>
      <c r="L181" s="40"/>
      <c r="M181" s="195" t="s">
        <v>28</v>
      </c>
      <c r="N181" s="196" t="s">
        <v>45</v>
      </c>
      <c r="O181" s="65"/>
      <c r="P181" s="197">
        <f>O181*H181</f>
        <v>0</v>
      </c>
      <c r="Q181" s="197">
        <v>0.29757</v>
      </c>
      <c r="R181" s="197">
        <f>Q181*H181</f>
        <v>2.08299</v>
      </c>
      <c r="S181" s="197">
        <v>0</v>
      </c>
      <c r="T181" s="198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9" t="s">
        <v>127</v>
      </c>
      <c r="AT181" s="199" t="s">
        <v>122</v>
      </c>
      <c r="AU181" s="199" t="s">
        <v>128</v>
      </c>
      <c r="AY181" s="18" t="s">
        <v>118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18" t="s">
        <v>82</v>
      </c>
      <c r="BK181" s="200">
        <f>ROUND(I181*H181,2)</f>
        <v>0</v>
      </c>
      <c r="BL181" s="18" t="s">
        <v>127</v>
      </c>
      <c r="BM181" s="199" t="s">
        <v>377</v>
      </c>
    </row>
    <row r="182" spans="2:51" s="13" customFormat="1" ht="11.25">
      <c r="B182" s="201"/>
      <c r="C182" s="202"/>
      <c r="D182" s="203" t="s">
        <v>130</v>
      </c>
      <c r="E182" s="204" t="s">
        <v>28</v>
      </c>
      <c r="F182" s="205" t="s">
        <v>378</v>
      </c>
      <c r="G182" s="202"/>
      <c r="H182" s="204" t="s">
        <v>28</v>
      </c>
      <c r="I182" s="206"/>
      <c r="J182" s="202"/>
      <c r="K182" s="202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130</v>
      </c>
      <c r="AU182" s="211" t="s">
        <v>128</v>
      </c>
      <c r="AV182" s="13" t="s">
        <v>82</v>
      </c>
      <c r="AW182" s="13" t="s">
        <v>35</v>
      </c>
      <c r="AX182" s="13" t="s">
        <v>74</v>
      </c>
      <c r="AY182" s="211" t="s">
        <v>118</v>
      </c>
    </row>
    <row r="183" spans="2:51" s="14" customFormat="1" ht="11.25">
      <c r="B183" s="212"/>
      <c r="C183" s="213"/>
      <c r="D183" s="203" t="s">
        <v>130</v>
      </c>
      <c r="E183" s="214" t="s">
        <v>28</v>
      </c>
      <c r="F183" s="215" t="s">
        <v>379</v>
      </c>
      <c r="G183" s="213"/>
      <c r="H183" s="216">
        <v>7</v>
      </c>
      <c r="I183" s="217"/>
      <c r="J183" s="213"/>
      <c r="K183" s="213"/>
      <c r="L183" s="218"/>
      <c r="M183" s="219"/>
      <c r="N183" s="220"/>
      <c r="O183" s="220"/>
      <c r="P183" s="220"/>
      <c r="Q183" s="220"/>
      <c r="R183" s="220"/>
      <c r="S183" s="220"/>
      <c r="T183" s="221"/>
      <c r="AT183" s="222" t="s">
        <v>130</v>
      </c>
      <c r="AU183" s="222" t="s">
        <v>128</v>
      </c>
      <c r="AV183" s="14" t="s">
        <v>84</v>
      </c>
      <c r="AW183" s="14" t="s">
        <v>35</v>
      </c>
      <c r="AX183" s="14" t="s">
        <v>82</v>
      </c>
      <c r="AY183" s="222" t="s">
        <v>118</v>
      </c>
    </row>
    <row r="184" spans="1:65" s="2" customFormat="1" ht="16.5" customHeight="1">
      <c r="A184" s="35"/>
      <c r="B184" s="36"/>
      <c r="C184" s="234" t="s">
        <v>380</v>
      </c>
      <c r="D184" s="234" t="s">
        <v>237</v>
      </c>
      <c r="E184" s="235" t="s">
        <v>381</v>
      </c>
      <c r="F184" s="236" t="s">
        <v>382</v>
      </c>
      <c r="G184" s="237" t="s">
        <v>240</v>
      </c>
      <c r="H184" s="238">
        <v>50.5</v>
      </c>
      <c r="I184" s="239"/>
      <c r="J184" s="240">
        <f>ROUND(I184*H184,2)</f>
        <v>0</v>
      </c>
      <c r="K184" s="236" t="s">
        <v>126</v>
      </c>
      <c r="L184" s="241"/>
      <c r="M184" s="242" t="s">
        <v>28</v>
      </c>
      <c r="N184" s="243" t="s">
        <v>45</v>
      </c>
      <c r="O184" s="65"/>
      <c r="P184" s="197">
        <f>O184*H184</f>
        <v>0</v>
      </c>
      <c r="Q184" s="197">
        <v>0.0365</v>
      </c>
      <c r="R184" s="197">
        <f>Q184*H184</f>
        <v>1.8432499999999998</v>
      </c>
      <c r="S184" s="197">
        <v>0</v>
      </c>
      <c r="T184" s="198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9" t="s">
        <v>172</v>
      </c>
      <c r="AT184" s="199" t="s">
        <v>237</v>
      </c>
      <c r="AU184" s="199" t="s">
        <v>128</v>
      </c>
      <c r="AY184" s="18" t="s">
        <v>118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18" t="s">
        <v>82</v>
      </c>
      <c r="BK184" s="200">
        <f>ROUND(I184*H184,2)</f>
        <v>0</v>
      </c>
      <c r="BL184" s="18" t="s">
        <v>127</v>
      </c>
      <c r="BM184" s="199" t="s">
        <v>383</v>
      </c>
    </row>
    <row r="185" spans="2:51" s="13" customFormat="1" ht="11.25">
      <c r="B185" s="201"/>
      <c r="C185" s="202"/>
      <c r="D185" s="203" t="s">
        <v>130</v>
      </c>
      <c r="E185" s="204" t="s">
        <v>28</v>
      </c>
      <c r="F185" s="205" t="s">
        <v>384</v>
      </c>
      <c r="G185" s="202"/>
      <c r="H185" s="204" t="s">
        <v>28</v>
      </c>
      <c r="I185" s="206"/>
      <c r="J185" s="202"/>
      <c r="K185" s="202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130</v>
      </c>
      <c r="AU185" s="211" t="s">
        <v>128</v>
      </c>
      <c r="AV185" s="13" t="s">
        <v>82</v>
      </c>
      <c r="AW185" s="13" t="s">
        <v>35</v>
      </c>
      <c r="AX185" s="13" t="s">
        <v>74</v>
      </c>
      <c r="AY185" s="211" t="s">
        <v>118</v>
      </c>
    </row>
    <row r="186" spans="2:51" s="13" customFormat="1" ht="11.25">
      <c r="B186" s="201"/>
      <c r="C186" s="202"/>
      <c r="D186" s="203" t="s">
        <v>130</v>
      </c>
      <c r="E186" s="204" t="s">
        <v>28</v>
      </c>
      <c r="F186" s="205" t="s">
        <v>385</v>
      </c>
      <c r="G186" s="202"/>
      <c r="H186" s="204" t="s">
        <v>28</v>
      </c>
      <c r="I186" s="206"/>
      <c r="J186" s="202"/>
      <c r="K186" s="202"/>
      <c r="L186" s="207"/>
      <c r="M186" s="208"/>
      <c r="N186" s="209"/>
      <c r="O186" s="209"/>
      <c r="P186" s="209"/>
      <c r="Q186" s="209"/>
      <c r="R186" s="209"/>
      <c r="S186" s="209"/>
      <c r="T186" s="210"/>
      <c r="AT186" s="211" t="s">
        <v>130</v>
      </c>
      <c r="AU186" s="211" t="s">
        <v>128</v>
      </c>
      <c r="AV186" s="13" t="s">
        <v>82</v>
      </c>
      <c r="AW186" s="13" t="s">
        <v>35</v>
      </c>
      <c r="AX186" s="13" t="s">
        <v>74</v>
      </c>
      <c r="AY186" s="211" t="s">
        <v>118</v>
      </c>
    </row>
    <row r="187" spans="2:51" s="14" customFormat="1" ht="11.25">
      <c r="B187" s="212"/>
      <c r="C187" s="213"/>
      <c r="D187" s="203" t="s">
        <v>130</v>
      </c>
      <c r="E187" s="214" t="s">
        <v>28</v>
      </c>
      <c r="F187" s="215" t="s">
        <v>386</v>
      </c>
      <c r="G187" s="213"/>
      <c r="H187" s="216">
        <v>50.5</v>
      </c>
      <c r="I187" s="217"/>
      <c r="J187" s="213"/>
      <c r="K187" s="213"/>
      <c r="L187" s="218"/>
      <c r="M187" s="219"/>
      <c r="N187" s="220"/>
      <c r="O187" s="220"/>
      <c r="P187" s="220"/>
      <c r="Q187" s="220"/>
      <c r="R187" s="220"/>
      <c r="S187" s="220"/>
      <c r="T187" s="221"/>
      <c r="AT187" s="222" t="s">
        <v>130</v>
      </c>
      <c r="AU187" s="222" t="s">
        <v>128</v>
      </c>
      <c r="AV187" s="14" t="s">
        <v>84</v>
      </c>
      <c r="AW187" s="14" t="s">
        <v>35</v>
      </c>
      <c r="AX187" s="14" t="s">
        <v>82</v>
      </c>
      <c r="AY187" s="222" t="s">
        <v>118</v>
      </c>
    </row>
    <row r="188" spans="1:65" s="2" customFormat="1" ht="16.5" customHeight="1">
      <c r="A188" s="35"/>
      <c r="B188" s="36"/>
      <c r="C188" s="234" t="s">
        <v>387</v>
      </c>
      <c r="D188" s="234" t="s">
        <v>237</v>
      </c>
      <c r="E188" s="235" t="s">
        <v>388</v>
      </c>
      <c r="F188" s="236" t="s">
        <v>389</v>
      </c>
      <c r="G188" s="237" t="s">
        <v>240</v>
      </c>
      <c r="H188" s="238">
        <v>11.11</v>
      </c>
      <c r="I188" s="239"/>
      <c r="J188" s="240">
        <f>ROUND(I188*H188,2)</f>
        <v>0</v>
      </c>
      <c r="K188" s="236" t="s">
        <v>126</v>
      </c>
      <c r="L188" s="241"/>
      <c r="M188" s="242" t="s">
        <v>28</v>
      </c>
      <c r="N188" s="243" t="s">
        <v>45</v>
      </c>
      <c r="O188" s="65"/>
      <c r="P188" s="197">
        <f>O188*H188</f>
        <v>0</v>
      </c>
      <c r="Q188" s="197">
        <v>0.0505</v>
      </c>
      <c r="R188" s="197">
        <f>Q188*H188</f>
        <v>0.561055</v>
      </c>
      <c r="S188" s="197">
        <v>0</v>
      </c>
      <c r="T188" s="198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9" t="s">
        <v>172</v>
      </c>
      <c r="AT188" s="199" t="s">
        <v>237</v>
      </c>
      <c r="AU188" s="199" t="s">
        <v>128</v>
      </c>
      <c r="AY188" s="18" t="s">
        <v>118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8" t="s">
        <v>82</v>
      </c>
      <c r="BK188" s="200">
        <f>ROUND(I188*H188,2)</f>
        <v>0</v>
      </c>
      <c r="BL188" s="18" t="s">
        <v>127</v>
      </c>
      <c r="BM188" s="199" t="s">
        <v>390</v>
      </c>
    </row>
    <row r="189" spans="2:51" s="13" customFormat="1" ht="11.25">
      <c r="B189" s="201"/>
      <c r="C189" s="202"/>
      <c r="D189" s="203" t="s">
        <v>130</v>
      </c>
      <c r="E189" s="204" t="s">
        <v>28</v>
      </c>
      <c r="F189" s="205" t="s">
        <v>384</v>
      </c>
      <c r="G189" s="202"/>
      <c r="H189" s="204" t="s">
        <v>28</v>
      </c>
      <c r="I189" s="206"/>
      <c r="J189" s="202"/>
      <c r="K189" s="202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130</v>
      </c>
      <c r="AU189" s="211" t="s">
        <v>128</v>
      </c>
      <c r="AV189" s="13" t="s">
        <v>82</v>
      </c>
      <c r="AW189" s="13" t="s">
        <v>35</v>
      </c>
      <c r="AX189" s="13" t="s">
        <v>74</v>
      </c>
      <c r="AY189" s="211" t="s">
        <v>118</v>
      </c>
    </row>
    <row r="190" spans="2:51" s="13" customFormat="1" ht="11.25">
      <c r="B190" s="201"/>
      <c r="C190" s="202"/>
      <c r="D190" s="203" t="s">
        <v>130</v>
      </c>
      <c r="E190" s="204" t="s">
        <v>28</v>
      </c>
      <c r="F190" s="205" t="s">
        <v>385</v>
      </c>
      <c r="G190" s="202"/>
      <c r="H190" s="204" t="s">
        <v>28</v>
      </c>
      <c r="I190" s="206"/>
      <c r="J190" s="202"/>
      <c r="K190" s="202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130</v>
      </c>
      <c r="AU190" s="211" t="s">
        <v>128</v>
      </c>
      <c r="AV190" s="13" t="s">
        <v>82</v>
      </c>
      <c r="AW190" s="13" t="s">
        <v>35</v>
      </c>
      <c r="AX190" s="13" t="s">
        <v>74</v>
      </c>
      <c r="AY190" s="211" t="s">
        <v>118</v>
      </c>
    </row>
    <row r="191" spans="2:51" s="14" customFormat="1" ht="11.25">
      <c r="B191" s="212"/>
      <c r="C191" s="213"/>
      <c r="D191" s="203" t="s">
        <v>130</v>
      </c>
      <c r="E191" s="214" t="s">
        <v>28</v>
      </c>
      <c r="F191" s="215" t="s">
        <v>391</v>
      </c>
      <c r="G191" s="213"/>
      <c r="H191" s="216">
        <v>11.11</v>
      </c>
      <c r="I191" s="217"/>
      <c r="J191" s="213"/>
      <c r="K191" s="213"/>
      <c r="L191" s="218"/>
      <c r="M191" s="219"/>
      <c r="N191" s="220"/>
      <c r="O191" s="220"/>
      <c r="P191" s="220"/>
      <c r="Q191" s="220"/>
      <c r="R191" s="220"/>
      <c r="S191" s="220"/>
      <c r="T191" s="221"/>
      <c r="AT191" s="222" t="s">
        <v>130</v>
      </c>
      <c r="AU191" s="222" t="s">
        <v>128</v>
      </c>
      <c r="AV191" s="14" t="s">
        <v>84</v>
      </c>
      <c r="AW191" s="14" t="s">
        <v>35</v>
      </c>
      <c r="AX191" s="14" t="s">
        <v>82</v>
      </c>
      <c r="AY191" s="222" t="s">
        <v>118</v>
      </c>
    </row>
    <row r="192" spans="1:65" s="2" customFormat="1" ht="16.5" customHeight="1">
      <c r="A192" s="35"/>
      <c r="B192" s="36"/>
      <c r="C192" s="234" t="s">
        <v>392</v>
      </c>
      <c r="D192" s="234" t="s">
        <v>237</v>
      </c>
      <c r="E192" s="235" t="s">
        <v>393</v>
      </c>
      <c r="F192" s="236" t="s">
        <v>394</v>
      </c>
      <c r="G192" s="237" t="s">
        <v>240</v>
      </c>
      <c r="H192" s="238">
        <v>10.1</v>
      </c>
      <c r="I192" s="239"/>
      <c r="J192" s="240">
        <f>ROUND(I192*H192,2)</f>
        <v>0</v>
      </c>
      <c r="K192" s="236" t="s">
        <v>126</v>
      </c>
      <c r="L192" s="241"/>
      <c r="M192" s="242" t="s">
        <v>28</v>
      </c>
      <c r="N192" s="243" t="s">
        <v>45</v>
      </c>
      <c r="O192" s="65"/>
      <c r="P192" s="197">
        <f>O192*H192</f>
        <v>0</v>
      </c>
      <c r="Q192" s="197">
        <v>0.0615</v>
      </c>
      <c r="R192" s="197">
        <f>Q192*H192</f>
        <v>0.62115</v>
      </c>
      <c r="S192" s="197">
        <v>0</v>
      </c>
      <c r="T192" s="198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9" t="s">
        <v>172</v>
      </c>
      <c r="AT192" s="199" t="s">
        <v>237</v>
      </c>
      <c r="AU192" s="199" t="s">
        <v>128</v>
      </c>
      <c r="AY192" s="18" t="s">
        <v>118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8" t="s">
        <v>82</v>
      </c>
      <c r="BK192" s="200">
        <f>ROUND(I192*H192,2)</f>
        <v>0</v>
      </c>
      <c r="BL192" s="18" t="s">
        <v>127</v>
      </c>
      <c r="BM192" s="199" t="s">
        <v>395</v>
      </c>
    </row>
    <row r="193" spans="2:51" s="13" customFormat="1" ht="11.25">
      <c r="B193" s="201"/>
      <c r="C193" s="202"/>
      <c r="D193" s="203" t="s">
        <v>130</v>
      </c>
      <c r="E193" s="204" t="s">
        <v>28</v>
      </c>
      <c r="F193" s="205" t="s">
        <v>384</v>
      </c>
      <c r="G193" s="202"/>
      <c r="H193" s="204" t="s">
        <v>28</v>
      </c>
      <c r="I193" s="206"/>
      <c r="J193" s="202"/>
      <c r="K193" s="202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130</v>
      </c>
      <c r="AU193" s="211" t="s">
        <v>128</v>
      </c>
      <c r="AV193" s="13" t="s">
        <v>82</v>
      </c>
      <c r="AW193" s="13" t="s">
        <v>35</v>
      </c>
      <c r="AX193" s="13" t="s">
        <v>74</v>
      </c>
      <c r="AY193" s="211" t="s">
        <v>118</v>
      </c>
    </row>
    <row r="194" spans="2:51" s="13" customFormat="1" ht="11.25">
      <c r="B194" s="201"/>
      <c r="C194" s="202"/>
      <c r="D194" s="203" t="s">
        <v>130</v>
      </c>
      <c r="E194" s="204" t="s">
        <v>28</v>
      </c>
      <c r="F194" s="205" t="s">
        <v>385</v>
      </c>
      <c r="G194" s="202"/>
      <c r="H194" s="204" t="s">
        <v>28</v>
      </c>
      <c r="I194" s="206"/>
      <c r="J194" s="202"/>
      <c r="K194" s="202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130</v>
      </c>
      <c r="AU194" s="211" t="s">
        <v>128</v>
      </c>
      <c r="AV194" s="13" t="s">
        <v>82</v>
      </c>
      <c r="AW194" s="13" t="s">
        <v>35</v>
      </c>
      <c r="AX194" s="13" t="s">
        <v>74</v>
      </c>
      <c r="AY194" s="211" t="s">
        <v>118</v>
      </c>
    </row>
    <row r="195" spans="2:51" s="14" customFormat="1" ht="11.25">
      <c r="B195" s="212"/>
      <c r="C195" s="213"/>
      <c r="D195" s="203" t="s">
        <v>130</v>
      </c>
      <c r="E195" s="214" t="s">
        <v>28</v>
      </c>
      <c r="F195" s="215" t="s">
        <v>396</v>
      </c>
      <c r="G195" s="213"/>
      <c r="H195" s="216">
        <v>10.1</v>
      </c>
      <c r="I195" s="217"/>
      <c r="J195" s="213"/>
      <c r="K195" s="213"/>
      <c r="L195" s="218"/>
      <c r="M195" s="219"/>
      <c r="N195" s="220"/>
      <c r="O195" s="220"/>
      <c r="P195" s="220"/>
      <c r="Q195" s="220"/>
      <c r="R195" s="220"/>
      <c r="S195" s="220"/>
      <c r="T195" s="221"/>
      <c r="AT195" s="222" t="s">
        <v>130</v>
      </c>
      <c r="AU195" s="222" t="s">
        <v>128</v>
      </c>
      <c r="AV195" s="14" t="s">
        <v>84</v>
      </c>
      <c r="AW195" s="14" t="s">
        <v>35</v>
      </c>
      <c r="AX195" s="14" t="s">
        <v>82</v>
      </c>
      <c r="AY195" s="222" t="s">
        <v>118</v>
      </c>
    </row>
    <row r="196" spans="1:65" s="2" customFormat="1" ht="16.5" customHeight="1">
      <c r="A196" s="35"/>
      <c r="B196" s="36"/>
      <c r="C196" s="234" t="s">
        <v>397</v>
      </c>
      <c r="D196" s="234" t="s">
        <v>237</v>
      </c>
      <c r="E196" s="235" t="s">
        <v>398</v>
      </c>
      <c r="F196" s="236" t="s">
        <v>399</v>
      </c>
      <c r="G196" s="237" t="s">
        <v>240</v>
      </c>
      <c r="H196" s="238">
        <v>40.4</v>
      </c>
      <c r="I196" s="239"/>
      <c r="J196" s="240">
        <f>ROUND(I196*H196,2)</f>
        <v>0</v>
      </c>
      <c r="K196" s="236" t="s">
        <v>126</v>
      </c>
      <c r="L196" s="241"/>
      <c r="M196" s="242" t="s">
        <v>28</v>
      </c>
      <c r="N196" s="243" t="s">
        <v>45</v>
      </c>
      <c r="O196" s="65"/>
      <c r="P196" s="197">
        <f>O196*H196</f>
        <v>0</v>
      </c>
      <c r="Q196" s="197">
        <v>0.072</v>
      </c>
      <c r="R196" s="197">
        <f>Q196*H196</f>
        <v>2.9088</v>
      </c>
      <c r="S196" s="197">
        <v>0</v>
      </c>
      <c r="T196" s="198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9" t="s">
        <v>172</v>
      </c>
      <c r="AT196" s="199" t="s">
        <v>237</v>
      </c>
      <c r="AU196" s="199" t="s">
        <v>128</v>
      </c>
      <c r="AY196" s="18" t="s">
        <v>118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8" t="s">
        <v>82</v>
      </c>
      <c r="BK196" s="200">
        <f>ROUND(I196*H196,2)</f>
        <v>0</v>
      </c>
      <c r="BL196" s="18" t="s">
        <v>127</v>
      </c>
      <c r="BM196" s="199" t="s">
        <v>400</v>
      </c>
    </row>
    <row r="197" spans="2:51" s="13" customFormat="1" ht="11.25">
      <c r="B197" s="201"/>
      <c r="C197" s="202"/>
      <c r="D197" s="203" t="s">
        <v>130</v>
      </c>
      <c r="E197" s="204" t="s">
        <v>28</v>
      </c>
      <c r="F197" s="205" t="s">
        <v>401</v>
      </c>
      <c r="G197" s="202"/>
      <c r="H197" s="204" t="s">
        <v>28</v>
      </c>
      <c r="I197" s="206"/>
      <c r="J197" s="202"/>
      <c r="K197" s="202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130</v>
      </c>
      <c r="AU197" s="211" t="s">
        <v>128</v>
      </c>
      <c r="AV197" s="13" t="s">
        <v>82</v>
      </c>
      <c r="AW197" s="13" t="s">
        <v>35</v>
      </c>
      <c r="AX197" s="13" t="s">
        <v>74</v>
      </c>
      <c r="AY197" s="211" t="s">
        <v>118</v>
      </c>
    </row>
    <row r="198" spans="2:51" s="13" customFormat="1" ht="11.25">
      <c r="B198" s="201"/>
      <c r="C198" s="202"/>
      <c r="D198" s="203" t="s">
        <v>130</v>
      </c>
      <c r="E198" s="204" t="s">
        <v>28</v>
      </c>
      <c r="F198" s="205" t="s">
        <v>385</v>
      </c>
      <c r="G198" s="202"/>
      <c r="H198" s="204" t="s">
        <v>28</v>
      </c>
      <c r="I198" s="206"/>
      <c r="J198" s="202"/>
      <c r="K198" s="202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130</v>
      </c>
      <c r="AU198" s="211" t="s">
        <v>128</v>
      </c>
      <c r="AV198" s="13" t="s">
        <v>82</v>
      </c>
      <c r="AW198" s="13" t="s">
        <v>35</v>
      </c>
      <c r="AX198" s="13" t="s">
        <v>74</v>
      </c>
      <c r="AY198" s="211" t="s">
        <v>118</v>
      </c>
    </row>
    <row r="199" spans="2:51" s="14" customFormat="1" ht="11.25">
      <c r="B199" s="212"/>
      <c r="C199" s="213"/>
      <c r="D199" s="203" t="s">
        <v>130</v>
      </c>
      <c r="E199" s="214" t="s">
        <v>28</v>
      </c>
      <c r="F199" s="215" t="s">
        <v>402</v>
      </c>
      <c r="G199" s="213"/>
      <c r="H199" s="216">
        <v>40.4</v>
      </c>
      <c r="I199" s="217"/>
      <c r="J199" s="213"/>
      <c r="K199" s="213"/>
      <c r="L199" s="218"/>
      <c r="M199" s="219"/>
      <c r="N199" s="220"/>
      <c r="O199" s="220"/>
      <c r="P199" s="220"/>
      <c r="Q199" s="220"/>
      <c r="R199" s="220"/>
      <c r="S199" s="220"/>
      <c r="T199" s="221"/>
      <c r="AT199" s="222" t="s">
        <v>130</v>
      </c>
      <c r="AU199" s="222" t="s">
        <v>128</v>
      </c>
      <c r="AV199" s="14" t="s">
        <v>84</v>
      </c>
      <c r="AW199" s="14" t="s">
        <v>35</v>
      </c>
      <c r="AX199" s="14" t="s">
        <v>82</v>
      </c>
      <c r="AY199" s="222" t="s">
        <v>118</v>
      </c>
    </row>
    <row r="200" spans="2:63" s="12" customFormat="1" ht="20.85" customHeight="1">
      <c r="B200" s="172"/>
      <c r="C200" s="173"/>
      <c r="D200" s="174" t="s">
        <v>73</v>
      </c>
      <c r="E200" s="186" t="s">
        <v>403</v>
      </c>
      <c r="F200" s="186" t="s">
        <v>404</v>
      </c>
      <c r="G200" s="173"/>
      <c r="H200" s="173"/>
      <c r="I200" s="176"/>
      <c r="J200" s="187">
        <f>BK200</f>
        <v>0</v>
      </c>
      <c r="K200" s="173"/>
      <c r="L200" s="178"/>
      <c r="M200" s="179"/>
      <c r="N200" s="180"/>
      <c r="O200" s="180"/>
      <c r="P200" s="181">
        <f>SUM(P201:P208)</f>
        <v>0</v>
      </c>
      <c r="Q200" s="180"/>
      <c r="R200" s="181">
        <f>SUM(R201:R208)</f>
        <v>18.953000000000003</v>
      </c>
      <c r="S200" s="180"/>
      <c r="T200" s="182">
        <f>SUM(T201:T208)</f>
        <v>0</v>
      </c>
      <c r="AR200" s="183" t="s">
        <v>82</v>
      </c>
      <c r="AT200" s="184" t="s">
        <v>73</v>
      </c>
      <c r="AU200" s="184" t="s">
        <v>84</v>
      </c>
      <c r="AY200" s="183" t="s">
        <v>118</v>
      </c>
      <c r="BK200" s="185">
        <f>SUM(BK201:BK208)</f>
        <v>0</v>
      </c>
    </row>
    <row r="201" spans="1:65" s="2" customFormat="1" ht="36" customHeight="1">
      <c r="A201" s="35"/>
      <c r="B201" s="36"/>
      <c r="C201" s="188" t="s">
        <v>405</v>
      </c>
      <c r="D201" s="188" t="s">
        <v>122</v>
      </c>
      <c r="E201" s="189" t="s">
        <v>406</v>
      </c>
      <c r="F201" s="190" t="s">
        <v>407</v>
      </c>
      <c r="G201" s="191" t="s">
        <v>145</v>
      </c>
      <c r="H201" s="192">
        <v>80</v>
      </c>
      <c r="I201" s="193"/>
      <c r="J201" s="194">
        <f>ROUND(I201*H201,2)</f>
        <v>0</v>
      </c>
      <c r="K201" s="190" t="s">
        <v>126</v>
      </c>
      <c r="L201" s="40"/>
      <c r="M201" s="195" t="s">
        <v>28</v>
      </c>
      <c r="N201" s="196" t="s">
        <v>45</v>
      </c>
      <c r="O201" s="65"/>
      <c r="P201" s="197">
        <f>O201*H201</f>
        <v>0</v>
      </c>
      <c r="Q201" s="197">
        <v>0.101</v>
      </c>
      <c r="R201" s="197">
        <f>Q201*H201</f>
        <v>8.08</v>
      </c>
      <c r="S201" s="197">
        <v>0</v>
      </c>
      <c r="T201" s="198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9" t="s">
        <v>127</v>
      </c>
      <c r="AT201" s="199" t="s">
        <v>122</v>
      </c>
      <c r="AU201" s="199" t="s">
        <v>128</v>
      </c>
      <c r="AY201" s="18" t="s">
        <v>118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8" t="s">
        <v>82</v>
      </c>
      <c r="BK201" s="200">
        <f>ROUND(I201*H201,2)</f>
        <v>0</v>
      </c>
      <c r="BL201" s="18" t="s">
        <v>127</v>
      </c>
      <c r="BM201" s="199" t="s">
        <v>408</v>
      </c>
    </row>
    <row r="202" spans="2:51" s="13" customFormat="1" ht="11.25">
      <c r="B202" s="201"/>
      <c r="C202" s="202"/>
      <c r="D202" s="203" t="s">
        <v>130</v>
      </c>
      <c r="E202" s="204" t="s">
        <v>28</v>
      </c>
      <c r="F202" s="205" t="s">
        <v>409</v>
      </c>
      <c r="G202" s="202"/>
      <c r="H202" s="204" t="s">
        <v>28</v>
      </c>
      <c r="I202" s="206"/>
      <c r="J202" s="202"/>
      <c r="K202" s="202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130</v>
      </c>
      <c r="AU202" s="211" t="s">
        <v>128</v>
      </c>
      <c r="AV202" s="13" t="s">
        <v>82</v>
      </c>
      <c r="AW202" s="13" t="s">
        <v>35</v>
      </c>
      <c r="AX202" s="13" t="s">
        <v>74</v>
      </c>
      <c r="AY202" s="211" t="s">
        <v>118</v>
      </c>
    </row>
    <row r="203" spans="2:51" s="14" customFormat="1" ht="11.25">
      <c r="B203" s="212"/>
      <c r="C203" s="213"/>
      <c r="D203" s="203" t="s">
        <v>130</v>
      </c>
      <c r="E203" s="214" t="s">
        <v>28</v>
      </c>
      <c r="F203" s="215" t="s">
        <v>410</v>
      </c>
      <c r="G203" s="213"/>
      <c r="H203" s="216">
        <v>80</v>
      </c>
      <c r="I203" s="217"/>
      <c r="J203" s="213"/>
      <c r="K203" s="213"/>
      <c r="L203" s="218"/>
      <c r="M203" s="219"/>
      <c r="N203" s="220"/>
      <c r="O203" s="220"/>
      <c r="P203" s="220"/>
      <c r="Q203" s="220"/>
      <c r="R203" s="220"/>
      <c r="S203" s="220"/>
      <c r="T203" s="221"/>
      <c r="AT203" s="222" t="s">
        <v>130</v>
      </c>
      <c r="AU203" s="222" t="s">
        <v>128</v>
      </c>
      <c r="AV203" s="14" t="s">
        <v>84</v>
      </c>
      <c r="AW203" s="14" t="s">
        <v>35</v>
      </c>
      <c r="AX203" s="14" t="s">
        <v>82</v>
      </c>
      <c r="AY203" s="222" t="s">
        <v>118</v>
      </c>
    </row>
    <row r="204" spans="1:65" s="2" customFormat="1" ht="16.5" customHeight="1">
      <c r="A204" s="35"/>
      <c r="B204" s="36"/>
      <c r="C204" s="234" t="s">
        <v>411</v>
      </c>
      <c r="D204" s="234" t="s">
        <v>237</v>
      </c>
      <c r="E204" s="235" t="s">
        <v>412</v>
      </c>
      <c r="F204" s="236" t="s">
        <v>413</v>
      </c>
      <c r="G204" s="237" t="s">
        <v>145</v>
      </c>
      <c r="H204" s="238">
        <v>83</v>
      </c>
      <c r="I204" s="239"/>
      <c r="J204" s="240">
        <f>ROUND(I204*H204,2)</f>
        <v>0</v>
      </c>
      <c r="K204" s="236" t="s">
        <v>28</v>
      </c>
      <c r="L204" s="241"/>
      <c r="M204" s="242" t="s">
        <v>28</v>
      </c>
      <c r="N204" s="243" t="s">
        <v>45</v>
      </c>
      <c r="O204" s="65"/>
      <c r="P204" s="197">
        <f>O204*H204</f>
        <v>0</v>
      </c>
      <c r="Q204" s="197">
        <v>0.131</v>
      </c>
      <c r="R204" s="197">
        <f>Q204*H204</f>
        <v>10.873000000000001</v>
      </c>
      <c r="S204" s="197">
        <v>0</v>
      </c>
      <c r="T204" s="198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9" t="s">
        <v>172</v>
      </c>
      <c r="AT204" s="199" t="s">
        <v>237</v>
      </c>
      <c r="AU204" s="199" t="s">
        <v>128</v>
      </c>
      <c r="AY204" s="18" t="s">
        <v>118</v>
      </c>
      <c r="BE204" s="200">
        <f>IF(N204="základní",J204,0)</f>
        <v>0</v>
      </c>
      <c r="BF204" s="200">
        <f>IF(N204="snížená",J204,0)</f>
        <v>0</v>
      </c>
      <c r="BG204" s="200">
        <f>IF(N204="zákl. přenesená",J204,0)</f>
        <v>0</v>
      </c>
      <c r="BH204" s="200">
        <f>IF(N204="sníž. přenesená",J204,0)</f>
        <v>0</v>
      </c>
      <c r="BI204" s="200">
        <f>IF(N204="nulová",J204,0)</f>
        <v>0</v>
      </c>
      <c r="BJ204" s="18" t="s">
        <v>82</v>
      </c>
      <c r="BK204" s="200">
        <f>ROUND(I204*H204,2)</f>
        <v>0</v>
      </c>
      <c r="BL204" s="18" t="s">
        <v>127</v>
      </c>
      <c r="BM204" s="199" t="s">
        <v>414</v>
      </c>
    </row>
    <row r="205" spans="2:51" s="13" customFormat="1" ht="11.25">
      <c r="B205" s="201"/>
      <c r="C205" s="202"/>
      <c r="D205" s="203" t="s">
        <v>130</v>
      </c>
      <c r="E205" s="204" t="s">
        <v>28</v>
      </c>
      <c r="F205" s="205" t="s">
        <v>415</v>
      </c>
      <c r="G205" s="202"/>
      <c r="H205" s="204" t="s">
        <v>28</v>
      </c>
      <c r="I205" s="206"/>
      <c r="J205" s="202"/>
      <c r="K205" s="202"/>
      <c r="L205" s="207"/>
      <c r="M205" s="208"/>
      <c r="N205" s="209"/>
      <c r="O205" s="209"/>
      <c r="P205" s="209"/>
      <c r="Q205" s="209"/>
      <c r="R205" s="209"/>
      <c r="S205" s="209"/>
      <c r="T205" s="210"/>
      <c r="AT205" s="211" t="s">
        <v>130</v>
      </c>
      <c r="AU205" s="211" t="s">
        <v>128</v>
      </c>
      <c r="AV205" s="13" t="s">
        <v>82</v>
      </c>
      <c r="AW205" s="13" t="s">
        <v>35</v>
      </c>
      <c r="AX205" s="13" t="s">
        <v>74</v>
      </c>
      <c r="AY205" s="211" t="s">
        <v>118</v>
      </c>
    </row>
    <row r="206" spans="2:51" s="13" customFormat="1" ht="11.25">
      <c r="B206" s="201"/>
      <c r="C206" s="202"/>
      <c r="D206" s="203" t="s">
        <v>130</v>
      </c>
      <c r="E206" s="204" t="s">
        <v>28</v>
      </c>
      <c r="F206" s="205" t="s">
        <v>416</v>
      </c>
      <c r="G206" s="202"/>
      <c r="H206" s="204" t="s">
        <v>28</v>
      </c>
      <c r="I206" s="206"/>
      <c r="J206" s="202"/>
      <c r="K206" s="202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130</v>
      </c>
      <c r="AU206" s="211" t="s">
        <v>128</v>
      </c>
      <c r="AV206" s="13" t="s">
        <v>82</v>
      </c>
      <c r="AW206" s="13" t="s">
        <v>35</v>
      </c>
      <c r="AX206" s="13" t="s">
        <v>74</v>
      </c>
      <c r="AY206" s="211" t="s">
        <v>118</v>
      </c>
    </row>
    <row r="207" spans="2:51" s="14" customFormat="1" ht="11.25">
      <c r="B207" s="212"/>
      <c r="C207" s="213"/>
      <c r="D207" s="203" t="s">
        <v>130</v>
      </c>
      <c r="E207" s="214" t="s">
        <v>28</v>
      </c>
      <c r="F207" s="215" t="s">
        <v>417</v>
      </c>
      <c r="G207" s="213"/>
      <c r="H207" s="216">
        <v>83</v>
      </c>
      <c r="I207" s="217"/>
      <c r="J207" s="213"/>
      <c r="K207" s="213"/>
      <c r="L207" s="218"/>
      <c r="M207" s="219"/>
      <c r="N207" s="220"/>
      <c r="O207" s="220"/>
      <c r="P207" s="220"/>
      <c r="Q207" s="220"/>
      <c r="R207" s="220"/>
      <c r="S207" s="220"/>
      <c r="T207" s="221"/>
      <c r="AT207" s="222" t="s">
        <v>130</v>
      </c>
      <c r="AU207" s="222" t="s">
        <v>128</v>
      </c>
      <c r="AV207" s="14" t="s">
        <v>84</v>
      </c>
      <c r="AW207" s="14" t="s">
        <v>35</v>
      </c>
      <c r="AX207" s="14" t="s">
        <v>82</v>
      </c>
      <c r="AY207" s="222" t="s">
        <v>118</v>
      </c>
    </row>
    <row r="208" spans="1:65" s="2" customFormat="1" ht="16.5" customHeight="1">
      <c r="A208" s="35"/>
      <c r="B208" s="36"/>
      <c r="C208" s="188" t="s">
        <v>418</v>
      </c>
      <c r="D208" s="188" t="s">
        <v>122</v>
      </c>
      <c r="E208" s="189" t="s">
        <v>419</v>
      </c>
      <c r="F208" s="190" t="s">
        <v>420</v>
      </c>
      <c r="G208" s="191" t="s">
        <v>145</v>
      </c>
      <c r="H208" s="192">
        <v>80</v>
      </c>
      <c r="I208" s="193"/>
      <c r="J208" s="194">
        <f>ROUND(I208*H208,2)</f>
        <v>0</v>
      </c>
      <c r="K208" s="190" t="s">
        <v>126</v>
      </c>
      <c r="L208" s="40"/>
      <c r="M208" s="195" t="s">
        <v>28</v>
      </c>
      <c r="N208" s="196" t="s">
        <v>45</v>
      </c>
      <c r="O208" s="65"/>
      <c r="P208" s="197">
        <f>O208*H208</f>
        <v>0</v>
      </c>
      <c r="Q208" s="197">
        <v>0</v>
      </c>
      <c r="R208" s="197">
        <f>Q208*H208</f>
        <v>0</v>
      </c>
      <c r="S208" s="197">
        <v>0</v>
      </c>
      <c r="T208" s="198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9" t="s">
        <v>127</v>
      </c>
      <c r="AT208" s="199" t="s">
        <v>122</v>
      </c>
      <c r="AU208" s="199" t="s">
        <v>128</v>
      </c>
      <c r="AY208" s="18" t="s">
        <v>118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18" t="s">
        <v>82</v>
      </c>
      <c r="BK208" s="200">
        <f>ROUND(I208*H208,2)</f>
        <v>0</v>
      </c>
      <c r="BL208" s="18" t="s">
        <v>127</v>
      </c>
      <c r="BM208" s="199" t="s">
        <v>421</v>
      </c>
    </row>
    <row r="209" spans="2:63" s="12" customFormat="1" ht="20.85" customHeight="1">
      <c r="B209" s="172"/>
      <c r="C209" s="173"/>
      <c r="D209" s="174" t="s">
        <v>73</v>
      </c>
      <c r="E209" s="186" t="s">
        <v>422</v>
      </c>
      <c r="F209" s="186" t="s">
        <v>423</v>
      </c>
      <c r="G209" s="173"/>
      <c r="H209" s="173"/>
      <c r="I209" s="176"/>
      <c r="J209" s="187">
        <f>BK209</f>
        <v>0</v>
      </c>
      <c r="K209" s="173"/>
      <c r="L209" s="178"/>
      <c r="M209" s="179"/>
      <c r="N209" s="180"/>
      <c r="O209" s="180"/>
      <c r="P209" s="181">
        <f>SUM(P210:P213)</f>
        <v>0</v>
      </c>
      <c r="Q209" s="180"/>
      <c r="R209" s="181">
        <f>SUM(R210:R213)</f>
        <v>0</v>
      </c>
      <c r="S209" s="180"/>
      <c r="T209" s="182">
        <f>SUM(T210:T213)</f>
        <v>0</v>
      </c>
      <c r="AR209" s="183" t="s">
        <v>82</v>
      </c>
      <c r="AT209" s="184" t="s">
        <v>73</v>
      </c>
      <c r="AU209" s="184" t="s">
        <v>84</v>
      </c>
      <c r="AY209" s="183" t="s">
        <v>118</v>
      </c>
      <c r="BK209" s="185">
        <f>SUM(BK210:BK213)</f>
        <v>0</v>
      </c>
    </row>
    <row r="210" spans="1:65" s="2" customFormat="1" ht="24" customHeight="1">
      <c r="A210" s="35"/>
      <c r="B210" s="36"/>
      <c r="C210" s="188" t="s">
        <v>424</v>
      </c>
      <c r="D210" s="188" t="s">
        <v>122</v>
      </c>
      <c r="E210" s="189" t="s">
        <v>425</v>
      </c>
      <c r="F210" s="190" t="s">
        <v>426</v>
      </c>
      <c r="G210" s="191" t="s">
        <v>145</v>
      </c>
      <c r="H210" s="192">
        <v>55</v>
      </c>
      <c r="I210" s="193"/>
      <c r="J210" s="194">
        <f>ROUND(I210*H210,2)</f>
        <v>0</v>
      </c>
      <c r="K210" s="190" t="s">
        <v>126</v>
      </c>
      <c r="L210" s="40"/>
      <c r="M210" s="195" t="s">
        <v>28</v>
      </c>
      <c r="N210" s="196" t="s">
        <v>45</v>
      </c>
      <c r="O210" s="65"/>
      <c r="P210" s="197">
        <f>O210*H210</f>
        <v>0</v>
      </c>
      <c r="Q210" s="197">
        <v>0</v>
      </c>
      <c r="R210" s="197">
        <f>Q210*H210</f>
        <v>0</v>
      </c>
      <c r="S210" s="197">
        <v>0</v>
      </c>
      <c r="T210" s="198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9" t="s">
        <v>127</v>
      </c>
      <c r="AT210" s="199" t="s">
        <v>122</v>
      </c>
      <c r="AU210" s="199" t="s">
        <v>128</v>
      </c>
      <c r="AY210" s="18" t="s">
        <v>118</v>
      </c>
      <c r="BE210" s="200">
        <f>IF(N210="základní",J210,0)</f>
        <v>0</v>
      </c>
      <c r="BF210" s="200">
        <f>IF(N210="snížená",J210,0)</f>
        <v>0</v>
      </c>
      <c r="BG210" s="200">
        <f>IF(N210="zákl. přenesená",J210,0)</f>
        <v>0</v>
      </c>
      <c r="BH210" s="200">
        <f>IF(N210="sníž. přenesená",J210,0)</f>
        <v>0</v>
      </c>
      <c r="BI210" s="200">
        <f>IF(N210="nulová",J210,0)</f>
        <v>0</v>
      </c>
      <c r="BJ210" s="18" t="s">
        <v>82</v>
      </c>
      <c r="BK210" s="200">
        <f>ROUND(I210*H210,2)</f>
        <v>0</v>
      </c>
      <c r="BL210" s="18" t="s">
        <v>127</v>
      </c>
      <c r="BM210" s="199" t="s">
        <v>427</v>
      </c>
    </row>
    <row r="211" spans="2:51" s="13" customFormat="1" ht="11.25">
      <c r="B211" s="201"/>
      <c r="C211" s="202"/>
      <c r="D211" s="203" t="s">
        <v>130</v>
      </c>
      <c r="E211" s="204" t="s">
        <v>28</v>
      </c>
      <c r="F211" s="205" t="s">
        <v>428</v>
      </c>
      <c r="G211" s="202"/>
      <c r="H211" s="204" t="s">
        <v>28</v>
      </c>
      <c r="I211" s="206"/>
      <c r="J211" s="202"/>
      <c r="K211" s="202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130</v>
      </c>
      <c r="AU211" s="211" t="s">
        <v>128</v>
      </c>
      <c r="AV211" s="13" t="s">
        <v>82</v>
      </c>
      <c r="AW211" s="13" t="s">
        <v>35</v>
      </c>
      <c r="AX211" s="13" t="s">
        <v>74</v>
      </c>
      <c r="AY211" s="211" t="s">
        <v>118</v>
      </c>
    </row>
    <row r="212" spans="2:51" s="14" customFormat="1" ht="11.25">
      <c r="B212" s="212"/>
      <c r="C212" s="213"/>
      <c r="D212" s="203" t="s">
        <v>130</v>
      </c>
      <c r="E212" s="214" t="s">
        <v>28</v>
      </c>
      <c r="F212" s="215" t="s">
        <v>429</v>
      </c>
      <c r="G212" s="213"/>
      <c r="H212" s="216">
        <v>55</v>
      </c>
      <c r="I212" s="217"/>
      <c r="J212" s="213"/>
      <c r="K212" s="213"/>
      <c r="L212" s="218"/>
      <c r="M212" s="219"/>
      <c r="N212" s="220"/>
      <c r="O212" s="220"/>
      <c r="P212" s="220"/>
      <c r="Q212" s="220"/>
      <c r="R212" s="220"/>
      <c r="S212" s="220"/>
      <c r="T212" s="221"/>
      <c r="AT212" s="222" t="s">
        <v>130</v>
      </c>
      <c r="AU212" s="222" t="s">
        <v>128</v>
      </c>
      <c r="AV212" s="14" t="s">
        <v>84</v>
      </c>
      <c r="AW212" s="14" t="s">
        <v>35</v>
      </c>
      <c r="AX212" s="14" t="s">
        <v>82</v>
      </c>
      <c r="AY212" s="222" t="s">
        <v>118</v>
      </c>
    </row>
    <row r="213" spans="1:65" s="2" customFormat="1" ht="16.5" customHeight="1">
      <c r="A213" s="35"/>
      <c r="B213" s="36"/>
      <c r="C213" s="188" t="s">
        <v>241</v>
      </c>
      <c r="D213" s="188" t="s">
        <v>122</v>
      </c>
      <c r="E213" s="189" t="s">
        <v>419</v>
      </c>
      <c r="F213" s="190" t="s">
        <v>420</v>
      </c>
      <c r="G213" s="191" t="s">
        <v>145</v>
      </c>
      <c r="H213" s="192">
        <v>55</v>
      </c>
      <c r="I213" s="193"/>
      <c r="J213" s="194">
        <f>ROUND(I213*H213,2)</f>
        <v>0</v>
      </c>
      <c r="K213" s="190" t="s">
        <v>126</v>
      </c>
      <c r="L213" s="40"/>
      <c r="M213" s="195" t="s">
        <v>28</v>
      </c>
      <c r="N213" s="196" t="s">
        <v>45</v>
      </c>
      <c r="O213" s="65"/>
      <c r="P213" s="197">
        <f>O213*H213</f>
        <v>0</v>
      </c>
      <c r="Q213" s="197">
        <v>0</v>
      </c>
      <c r="R213" s="197">
        <f>Q213*H213</f>
        <v>0</v>
      </c>
      <c r="S213" s="197">
        <v>0</v>
      </c>
      <c r="T213" s="198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9" t="s">
        <v>127</v>
      </c>
      <c r="AT213" s="199" t="s">
        <v>122</v>
      </c>
      <c r="AU213" s="199" t="s">
        <v>128</v>
      </c>
      <c r="AY213" s="18" t="s">
        <v>118</v>
      </c>
      <c r="BE213" s="200">
        <f>IF(N213="základní",J213,0)</f>
        <v>0</v>
      </c>
      <c r="BF213" s="200">
        <f>IF(N213="snížená",J213,0)</f>
        <v>0</v>
      </c>
      <c r="BG213" s="200">
        <f>IF(N213="zákl. přenesená",J213,0)</f>
        <v>0</v>
      </c>
      <c r="BH213" s="200">
        <f>IF(N213="sníž. přenesená",J213,0)</f>
        <v>0</v>
      </c>
      <c r="BI213" s="200">
        <f>IF(N213="nulová",J213,0)</f>
        <v>0</v>
      </c>
      <c r="BJ213" s="18" t="s">
        <v>82</v>
      </c>
      <c r="BK213" s="200">
        <f>ROUND(I213*H213,2)</f>
        <v>0</v>
      </c>
      <c r="BL213" s="18" t="s">
        <v>127</v>
      </c>
      <c r="BM213" s="199" t="s">
        <v>430</v>
      </c>
    </row>
    <row r="214" spans="2:63" s="12" customFormat="1" ht="20.85" customHeight="1">
      <c r="B214" s="172"/>
      <c r="C214" s="173"/>
      <c r="D214" s="174" t="s">
        <v>73</v>
      </c>
      <c r="E214" s="186" t="s">
        <v>180</v>
      </c>
      <c r="F214" s="186" t="s">
        <v>431</v>
      </c>
      <c r="G214" s="173"/>
      <c r="H214" s="173"/>
      <c r="I214" s="176"/>
      <c r="J214" s="187">
        <f>BK214</f>
        <v>0</v>
      </c>
      <c r="K214" s="173"/>
      <c r="L214" s="178"/>
      <c r="M214" s="179"/>
      <c r="N214" s="180"/>
      <c r="O214" s="180"/>
      <c r="P214" s="181">
        <f>SUM(P215:P237)</f>
        <v>0</v>
      </c>
      <c r="Q214" s="180"/>
      <c r="R214" s="181">
        <f>SUM(R215:R237)</f>
        <v>20.78699</v>
      </c>
      <c r="S214" s="180"/>
      <c r="T214" s="182">
        <f>SUM(T215:T237)</f>
        <v>0</v>
      </c>
      <c r="AR214" s="183" t="s">
        <v>82</v>
      </c>
      <c r="AT214" s="184" t="s">
        <v>73</v>
      </c>
      <c r="AU214" s="184" t="s">
        <v>84</v>
      </c>
      <c r="AY214" s="183" t="s">
        <v>118</v>
      </c>
      <c r="BK214" s="185">
        <f>SUM(BK215:BK237)</f>
        <v>0</v>
      </c>
    </row>
    <row r="215" spans="1:65" s="2" customFormat="1" ht="24" customHeight="1">
      <c r="A215" s="35"/>
      <c r="B215" s="36"/>
      <c r="C215" s="188" t="s">
        <v>432</v>
      </c>
      <c r="D215" s="188" t="s">
        <v>122</v>
      </c>
      <c r="E215" s="189" t="s">
        <v>433</v>
      </c>
      <c r="F215" s="190" t="s">
        <v>434</v>
      </c>
      <c r="G215" s="191" t="s">
        <v>365</v>
      </c>
      <c r="H215" s="192">
        <v>137</v>
      </c>
      <c r="I215" s="193"/>
      <c r="J215" s="194">
        <f>ROUND(I215*H215,2)</f>
        <v>0</v>
      </c>
      <c r="K215" s="190" t="s">
        <v>126</v>
      </c>
      <c r="L215" s="40"/>
      <c r="M215" s="195" t="s">
        <v>28</v>
      </c>
      <c r="N215" s="196" t="s">
        <v>45</v>
      </c>
      <c r="O215" s="65"/>
      <c r="P215" s="197">
        <f>O215*H215</f>
        <v>0</v>
      </c>
      <c r="Q215" s="197">
        <v>0.10095</v>
      </c>
      <c r="R215" s="197">
        <f>Q215*H215</f>
        <v>13.83015</v>
      </c>
      <c r="S215" s="197">
        <v>0</v>
      </c>
      <c r="T215" s="198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9" t="s">
        <v>127</v>
      </c>
      <c r="AT215" s="199" t="s">
        <v>122</v>
      </c>
      <c r="AU215" s="199" t="s">
        <v>128</v>
      </c>
      <c r="AY215" s="18" t="s">
        <v>118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8" t="s">
        <v>82</v>
      </c>
      <c r="BK215" s="200">
        <f>ROUND(I215*H215,2)</f>
        <v>0</v>
      </c>
      <c r="BL215" s="18" t="s">
        <v>127</v>
      </c>
      <c r="BM215" s="199" t="s">
        <v>435</v>
      </c>
    </row>
    <row r="216" spans="2:51" s="13" customFormat="1" ht="11.25">
      <c r="B216" s="201"/>
      <c r="C216" s="202"/>
      <c r="D216" s="203" t="s">
        <v>130</v>
      </c>
      <c r="E216" s="204" t="s">
        <v>28</v>
      </c>
      <c r="F216" s="205" t="s">
        <v>270</v>
      </c>
      <c r="G216" s="202"/>
      <c r="H216" s="204" t="s">
        <v>28</v>
      </c>
      <c r="I216" s="206"/>
      <c r="J216" s="202"/>
      <c r="K216" s="202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130</v>
      </c>
      <c r="AU216" s="211" t="s">
        <v>128</v>
      </c>
      <c r="AV216" s="13" t="s">
        <v>82</v>
      </c>
      <c r="AW216" s="13" t="s">
        <v>35</v>
      </c>
      <c r="AX216" s="13" t="s">
        <v>74</v>
      </c>
      <c r="AY216" s="211" t="s">
        <v>118</v>
      </c>
    </row>
    <row r="217" spans="2:51" s="13" customFormat="1" ht="11.25">
      <c r="B217" s="201"/>
      <c r="C217" s="202"/>
      <c r="D217" s="203" t="s">
        <v>130</v>
      </c>
      <c r="E217" s="204" t="s">
        <v>28</v>
      </c>
      <c r="F217" s="205" t="s">
        <v>436</v>
      </c>
      <c r="G217" s="202"/>
      <c r="H217" s="204" t="s">
        <v>28</v>
      </c>
      <c r="I217" s="206"/>
      <c r="J217" s="202"/>
      <c r="K217" s="202"/>
      <c r="L217" s="207"/>
      <c r="M217" s="208"/>
      <c r="N217" s="209"/>
      <c r="O217" s="209"/>
      <c r="P217" s="209"/>
      <c r="Q217" s="209"/>
      <c r="R217" s="209"/>
      <c r="S217" s="209"/>
      <c r="T217" s="210"/>
      <c r="AT217" s="211" t="s">
        <v>130</v>
      </c>
      <c r="AU217" s="211" t="s">
        <v>128</v>
      </c>
      <c r="AV217" s="13" t="s">
        <v>82</v>
      </c>
      <c r="AW217" s="13" t="s">
        <v>35</v>
      </c>
      <c r="AX217" s="13" t="s">
        <v>74</v>
      </c>
      <c r="AY217" s="211" t="s">
        <v>118</v>
      </c>
    </row>
    <row r="218" spans="2:51" s="14" customFormat="1" ht="11.25">
      <c r="B218" s="212"/>
      <c r="C218" s="213"/>
      <c r="D218" s="203" t="s">
        <v>130</v>
      </c>
      <c r="E218" s="214" t="s">
        <v>28</v>
      </c>
      <c r="F218" s="215" t="s">
        <v>437</v>
      </c>
      <c r="G218" s="213"/>
      <c r="H218" s="216">
        <v>135</v>
      </c>
      <c r="I218" s="217"/>
      <c r="J218" s="213"/>
      <c r="K218" s="213"/>
      <c r="L218" s="218"/>
      <c r="M218" s="219"/>
      <c r="N218" s="220"/>
      <c r="O218" s="220"/>
      <c r="P218" s="220"/>
      <c r="Q218" s="220"/>
      <c r="R218" s="220"/>
      <c r="S218" s="220"/>
      <c r="T218" s="221"/>
      <c r="AT218" s="222" t="s">
        <v>130</v>
      </c>
      <c r="AU218" s="222" t="s">
        <v>128</v>
      </c>
      <c r="AV218" s="14" t="s">
        <v>84</v>
      </c>
      <c r="AW218" s="14" t="s">
        <v>35</v>
      </c>
      <c r="AX218" s="14" t="s">
        <v>74</v>
      </c>
      <c r="AY218" s="222" t="s">
        <v>118</v>
      </c>
    </row>
    <row r="219" spans="2:51" s="16" customFormat="1" ht="11.25">
      <c r="B219" s="249"/>
      <c r="C219" s="250"/>
      <c r="D219" s="203" t="s">
        <v>130</v>
      </c>
      <c r="E219" s="251" t="s">
        <v>28</v>
      </c>
      <c r="F219" s="252" t="s">
        <v>369</v>
      </c>
      <c r="G219" s="250"/>
      <c r="H219" s="253">
        <v>135</v>
      </c>
      <c r="I219" s="254"/>
      <c r="J219" s="250"/>
      <c r="K219" s="250"/>
      <c r="L219" s="255"/>
      <c r="M219" s="256"/>
      <c r="N219" s="257"/>
      <c r="O219" s="257"/>
      <c r="P219" s="257"/>
      <c r="Q219" s="257"/>
      <c r="R219" s="257"/>
      <c r="S219" s="257"/>
      <c r="T219" s="258"/>
      <c r="AT219" s="259" t="s">
        <v>130</v>
      </c>
      <c r="AU219" s="259" t="s">
        <v>128</v>
      </c>
      <c r="AV219" s="16" t="s">
        <v>128</v>
      </c>
      <c r="AW219" s="16" t="s">
        <v>35</v>
      </c>
      <c r="AX219" s="16" t="s">
        <v>74</v>
      </c>
      <c r="AY219" s="259" t="s">
        <v>118</v>
      </c>
    </row>
    <row r="220" spans="2:51" s="13" customFormat="1" ht="11.25">
      <c r="B220" s="201"/>
      <c r="C220" s="202"/>
      <c r="D220" s="203" t="s">
        <v>130</v>
      </c>
      <c r="E220" s="204" t="s">
        <v>28</v>
      </c>
      <c r="F220" s="205" t="s">
        <v>438</v>
      </c>
      <c r="G220" s="202"/>
      <c r="H220" s="204" t="s">
        <v>28</v>
      </c>
      <c r="I220" s="206"/>
      <c r="J220" s="202"/>
      <c r="K220" s="202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130</v>
      </c>
      <c r="AU220" s="211" t="s">
        <v>128</v>
      </c>
      <c r="AV220" s="13" t="s">
        <v>82</v>
      </c>
      <c r="AW220" s="13" t="s">
        <v>35</v>
      </c>
      <c r="AX220" s="13" t="s">
        <v>74</v>
      </c>
      <c r="AY220" s="211" t="s">
        <v>118</v>
      </c>
    </row>
    <row r="221" spans="2:51" s="14" customFormat="1" ht="11.25">
      <c r="B221" s="212"/>
      <c r="C221" s="213"/>
      <c r="D221" s="203" t="s">
        <v>130</v>
      </c>
      <c r="E221" s="214" t="s">
        <v>28</v>
      </c>
      <c r="F221" s="215" t="s">
        <v>439</v>
      </c>
      <c r="G221" s="213"/>
      <c r="H221" s="216">
        <v>2</v>
      </c>
      <c r="I221" s="217"/>
      <c r="J221" s="213"/>
      <c r="K221" s="213"/>
      <c r="L221" s="218"/>
      <c r="M221" s="219"/>
      <c r="N221" s="220"/>
      <c r="O221" s="220"/>
      <c r="P221" s="220"/>
      <c r="Q221" s="220"/>
      <c r="R221" s="220"/>
      <c r="S221" s="220"/>
      <c r="T221" s="221"/>
      <c r="AT221" s="222" t="s">
        <v>130</v>
      </c>
      <c r="AU221" s="222" t="s">
        <v>128</v>
      </c>
      <c r="AV221" s="14" t="s">
        <v>84</v>
      </c>
      <c r="AW221" s="14" t="s">
        <v>35</v>
      </c>
      <c r="AX221" s="14" t="s">
        <v>74</v>
      </c>
      <c r="AY221" s="222" t="s">
        <v>118</v>
      </c>
    </row>
    <row r="222" spans="2:51" s="16" customFormat="1" ht="11.25">
      <c r="B222" s="249"/>
      <c r="C222" s="250"/>
      <c r="D222" s="203" t="s">
        <v>130</v>
      </c>
      <c r="E222" s="251" t="s">
        <v>28</v>
      </c>
      <c r="F222" s="252" t="s">
        <v>371</v>
      </c>
      <c r="G222" s="250"/>
      <c r="H222" s="253">
        <v>2</v>
      </c>
      <c r="I222" s="254"/>
      <c r="J222" s="250"/>
      <c r="K222" s="250"/>
      <c r="L222" s="255"/>
      <c r="M222" s="256"/>
      <c r="N222" s="257"/>
      <c r="O222" s="257"/>
      <c r="P222" s="257"/>
      <c r="Q222" s="257"/>
      <c r="R222" s="257"/>
      <c r="S222" s="257"/>
      <c r="T222" s="258"/>
      <c r="AT222" s="259" t="s">
        <v>130</v>
      </c>
      <c r="AU222" s="259" t="s">
        <v>128</v>
      </c>
      <c r="AV222" s="16" t="s">
        <v>128</v>
      </c>
      <c r="AW222" s="16" t="s">
        <v>35</v>
      </c>
      <c r="AX222" s="16" t="s">
        <v>74</v>
      </c>
      <c r="AY222" s="259" t="s">
        <v>118</v>
      </c>
    </row>
    <row r="223" spans="2:51" s="15" customFormat="1" ht="11.25">
      <c r="B223" s="223"/>
      <c r="C223" s="224"/>
      <c r="D223" s="203" t="s">
        <v>130</v>
      </c>
      <c r="E223" s="225" t="s">
        <v>28</v>
      </c>
      <c r="F223" s="226" t="s">
        <v>137</v>
      </c>
      <c r="G223" s="224"/>
      <c r="H223" s="227">
        <v>137</v>
      </c>
      <c r="I223" s="228"/>
      <c r="J223" s="224"/>
      <c r="K223" s="224"/>
      <c r="L223" s="229"/>
      <c r="M223" s="230"/>
      <c r="N223" s="231"/>
      <c r="O223" s="231"/>
      <c r="P223" s="231"/>
      <c r="Q223" s="231"/>
      <c r="R223" s="231"/>
      <c r="S223" s="231"/>
      <c r="T223" s="232"/>
      <c r="AT223" s="233" t="s">
        <v>130</v>
      </c>
      <c r="AU223" s="233" t="s">
        <v>128</v>
      </c>
      <c r="AV223" s="15" t="s">
        <v>127</v>
      </c>
      <c r="AW223" s="15" t="s">
        <v>35</v>
      </c>
      <c r="AX223" s="15" t="s">
        <v>82</v>
      </c>
      <c r="AY223" s="233" t="s">
        <v>118</v>
      </c>
    </row>
    <row r="224" spans="1:65" s="2" customFormat="1" ht="16.5" customHeight="1">
      <c r="A224" s="35"/>
      <c r="B224" s="36"/>
      <c r="C224" s="234" t="s">
        <v>440</v>
      </c>
      <c r="D224" s="234" t="s">
        <v>237</v>
      </c>
      <c r="E224" s="235" t="s">
        <v>441</v>
      </c>
      <c r="F224" s="236" t="s">
        <v>442</v>
      </c>
      <c r="G224" s="237" t="s">
        <v>365</v>
      </c>
      <c r="H224" s="238">
        <v>137</v>
      </c>
      <c r="I224" s="239"/>
      <c r="J224" s="240">
        <f>ROUND(I224*H224,2)</f>
        <v>0</v>
      </c>
      <c r="K224" s="236" t="s">
        <v>126</v>
      </c>
      <c r="L224" s="241"/>
      <c r="M224" s="242" t="s">
        <v>28</v>
      </c>
      <c r="N224" s="243" t="s">
        <v>45</v>
      </c>
      <c r="O224" s="65"/>
      <c r="P224" s="197">
        <f>O224*H224</f>
        <v>0</v>
      </c>
      <c r="Q224" s="197">
        <v>0.048</v>
      </c>
      <c r="R224" s="197">
        <f>Q224*H224</f>
        <v>6.5760000000000005</v>
      </c>
      <c r="S224" s="197">
        <v>0</v>
      </c>
      <c r="T224" s="198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9" t="s">
        <v>172</v>
      </c>
      <c r="AT224" s="199" t="s">
        <v>237</v>
      </c>
      <c r="AU224" s="199" t="s">
        <v>128</v>
      </c>
      <c r="AY224" s="18" t="s">
        <v>118</v>
      </c>
      <c r="BE224" s="200">
        <f>IF(N224="základní",J224,0)</f>
        <v>0</v>
      </c>
      <c r="BF224" s="200">
        <f>IF(N224="snížená",J224,0)</f>
        <v>0</v>
      </c>
      <c r="BG224" s="200">
        <f>IF(N224="zákl. přenesená",J224,0)</f>
        <v>0</v>
      </c>
      <c r="BH224" s="200">
        <f>IF(N224="sníž. přenesená",J224,0)</f>
        <v>0</v>
      </c>
      <c r="BI224" s="200">
        <f>IF(N224="nulová",J224,0)</f>
        <v>0</v>
      </c>
      <c r="BJ224" s="18" t="s">
        <v>82</v>
      </c>
      <c r="BK224" s="200">
        <f>ROUND(I224*H224,2)</f>
        <v>0</v>
      </c>
      <c r="BL224" s="18" t="s">
        <v>127</v>
      </c>
      <c r="BM224" s="199" t="s">
        <v>443</v>
      </c>
    </row>
    <row r="225" spans="2:51" s="13" customFormat="1" ht="11.25">
      <c r="B225" s="201"/>
      <c r="C225" s="202"/>
      <c r="D225" s="203" t="s">
        <v>130</v>
      </c>
      <c r="E225" s="204" t="s">
        <v>28</v>
      </c>
      <c r="F225" s="205" t="s">
        <v>444</v>
      </c>
      <c r="G225" s="202"/>
      <c r="H225" s="204" t="s">
        <v>28</v>
      </c>
      <c r="I225" s="206"/>
      <c r="J225" s="202"/>
      <c r="K225" s="202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130</v>
      </c>
      <c r="AU225" s="211" t="s">
        <v>128</v>
      </c>
      <c r="AV225" s="13" t="s">
        <v>82</v>
      </c>
      <c r="AW225" s="13" t="s">
        <v>35</v>
      </c>
      <c r="AX225" s="13" t="s">
        <v>74</v>
      </c>
      <c r="AY225" s="211" t="s">
        <v>118</v>
      </c>
    </row>
    <row r="226" spans="2:51" s="13" customFormat="1" ht="11.25">
      <c r="B226" s="201"/>
      <c r="C226" s="202"/>
      <c r="D226" s="203" t="s">
        <v>130</v>
      </c>
      <c r="E226" s="204" t="s">
        <v>28</v>
      </c>
      <c r="F226" s="205" t="s">
        <v>445</v>
      </c>
      <c r="G226" s="202"/>
      <c r="H226" s="204" t="s">
        <v>28</v>
      </c>
      <c r="I226" s="206"/>
      <c r="J226" s="202"/>
      <c r="K226" s="202"/>
      <c r="L226" s="207"/>
      <c r="M226" s="208"/>
      <c r="N226" s="209"/>
      <c r="O226" s="209"/>
      <c r="P226" s="209"/>
      <c r="Q226" s="209"/>
      <c r="R226" s="209"/>
      <c r="S226" s="209"/>
      <c r="T226" s="210"/>
      <c r="AT226" s="211" t="s">
        <v>130</v>
      </c>
      <c r="AU226" s="211" t="s">
        <v>128</v>
      </c>
      <c r="AV226" s="13" t="s">
        <v>82</v>
      </c>
      <c r="AW226" s="13" t="s">
        <v>35</v>
      </c>
      <c r="AX226" s="13" t="s">
        <v>74</v>
      </c>
      <c r="AY226" s="211" t="s">
        <v>118</v>
      </c>
    </row>
    <row r="227" spans="2:51" s="14" customFormat="1" ht="11.25">
      <c r="B227" s="212"/>
      <c r="C227" s="213"/>
      <c r="D227" s="203" t="s">
        <v>130</v>
      </c>
      <c r="E227" s="214" t="s">
        <v>28</v>
      </c>
      <c r="F227" s="215" t="s">
        <v>446</v>
      </c>
      <c r="G227" s="213"/>
      <c r="H227" s="216">
        <v>137</v>
      </c>
      <c r="I227" s="217"/>
      <c r="J227" s="213"/>
      <c r="K227" s="213"/>
      <c r="L227" s="218"/>
      <c r="M227" s="219"/>
      <c r="N227" s="220"/>
      <c r="O227" s="220"/>
      <c r="P227" s="220"/>
      <c r="Q227" s="220"/>
      <c r="R227" s="220"/>
      <c r="S227" s="220"/>
      <c r="T227" s="221"/>
      <c r="AT227" s="222" t="s">
        <v>130</v>
      </c>
      <c r="AU227" s="222" t="s">
        <v>128</v>
      </c>
      <c r="AV227" s="14" t="s">
        <v>84</v>
      </c>
      <c r="AW227" s="14" t="s">
        <v>35</v>
      </c>
      <c r="AX227" s="14" t="s">
        <v>82</v>
      </c>
      <c r="AY227" s="222" t="s">
        <v>118</v>
      </c>
    </row>
    <row r="228" spans="1:65" s="2" customFormat="1" ht="16.5" customHeight="1">
      <c r="A228" s="35"/>
      <c r="B228" s="36"/>
      <c r="C228" s="234" t="s">
        <v>447</v>
      </c>
      <c r="D228" s="234" t="s">
        <v>237</v>
      </c>
      <c r="E228" s="235" t="s">
        <v>448</v>
      </c>
      <c r="F228" s="236" t="s">
        <v>449</v>
      </c>
      <c r="G228" s="237" t="s">
        <v>240</v>
      </c>
      <c r="H228" s="238">
        <v>2.02</v>
      </c>
      <c r="I228" s="239"/>
      <c r="J228" s="240">
        <f>ROUND(I228*H228,2)</f>
        <v>0</v>
      </c>
      <c r="K228" s="236" t="s">
        <v>28</v>
      </c>
      <c r="L228" s="241"/>
      <c r="M228" s="242" t="s">
        <v>28</v>
      </c>
      <c r="N228" s="243" t="s">
        <v>45</v>
      </c>
      <c r="O228" s="65"/>
      <c r="P228" s="197">
        <f>O228*H228</f>
        <v>0</v>
      </c>
      <c r="Q228" s="197">
        <v>0.068</v>
      </c>
      <c r="R228" s="197">
        <f>Q228*H228</f>
        <v>0.13736</v>
      </c>
      <c r="S228" s="197">
        <v>0</v>
      </c>
      <c r="T228" s="198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9" t="s">
        <v>172</v>
      </c>
      <c r="AT228" s="199" t="s">
        <v>237</v>
      </c>
      <c r="AU228" s="199" t="s">
        <v>128</v>
      </c>
      <c r="AY228" s="18" t="s">
        <v>118</v>
      </c>
      <c r="BE228" s="200">
        <f>IF(N228="základní",J228,0)</f>
        <v>0</v>
      </c>
      <c r="BF228" s="200">
        <f>IF(N228="snížená",J228,0)</f>
        <v>0</v>
      </c>
      <c r="BG228" s="200">
        <f>IF(N228="zákl. přenesená",J228,0)</f>
        <v>0</v>
      </c>
      <c r="BH228" s="200">
        <f>IF(N228="sníž. přenesená",J228,0)</f>
        <v>0</v>
      </c>
      <c r="BI228" s="200">
        <f>IF(N228="nulová",J228,0)</f>
        <v>0</v>
      </c>
      <c r="BJ228" s="18" t="s">
        <v>82</v>
      </c>
      <c r="BK228" s="200">
        <f>ROUND(I228*H228,2)</f>
        <v>0</v>
      </c>
      <c r="BL228" s="18" t="s">
        <v>127</v>
      </c>
      <c r="BM228" s="199" t="s">
        <v>450</v>
      </c>
    </row>
    <row r="229" spans="2:51" s="13" customFormat="1" ht="11.25">
      <c r="B229" s="201"/>
      <c r="C229" s="202"/>
      <c r="D229" s="203" t="s">
        <v>130</v>
      </c>
      <c r="E229" s="204" t="s">
        <v>28</v>
      </c>
      <c r="F229" s="205" t="s">
        <v>451</v>
      </c>
      <c r="G229" s="202"/>
      <c r="H229" s="204" t="s">
        <v>28</v>
      </c>
      <c r="I229" s="206"/>
      <c r="J229" s="202"/>
      <c r="K229" s="202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130</v>
      </c>
      <c r="AU229" s="211" t="s">
        <v>128</v>
      </c>
      <c r="AV229" s="13" t="s">
        <v>82</v>
      </c>
      <c r="AW229" s="13" t="s">
        <v>35</v>
      </c>
      <c r="AX229" s="13" t="s">
        <v>74</v>
      </c>
      <c r="AY229" s="211" t="s">
        <v>118</v>
      </c>
    </row>
    <row r="230" spans="2:51" s="13" customFormat="1" ht="11.25">
      <c r="B230" s="201"/>
      <c r="C230" s="202"/>
      <c r="D230" s="203" t="s">
        <v>130</v>
      </c>
      <c r="E230" s="204" t="s">
        <v>28</v>
      </c>
      <c r="F230" s="205" t="s">
        <v>452</v>
      </c>
      <c r="G230" s="202"/>
      <c r="H230" s="204" t="s">
        <v>28</v>
      </c>
      <c r="I230" s="206"/>
      <c r="J230" s="202"/>
      <c r="K230" s="202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130</v>
      </c>
      <c r="AU230" s="211" t="s">
        <v>128</v>
      </c>
      <c r="AV230" s="13" t="s">
        <v>82</v>
      </c>
      <c r="AW230" s="13" t="s">
        <v>35</v>
      </c>
      <c r="AX230" s="13" t="s">
        <v>74</v>
      </c>
      <c r="AY230" s="211" t="s">
        <v>118</v>
      </c>
    </row>
    <row r="231" spans="2:51" s="14" customFormat="1" ht="11.25">
      <c r="B231" s="212"/>
      <c r="C231" s="213"/>
      <c r="D231" s="203" t="s">
        <v>130</v>
      </c>
      <c r="E231" s="214" t="s">
        <v>28</v>
      </c>
      <c r="F231" s="215" t="s">
        <v>453</v>
      </c>
      <c r="G231" s="213"/>
      <c r="H231" s="216">
        <v>2.02</v>
      </c>
      <c r="I231" s="217"/>
      <c r="J231" s="213"/>
      <c r="K231" s="213"/>
      <c r="L231" s="218"/>
      <c r="M231" s="219"/>
      <c r="N231" s="220"/>
      <c r="O231" s="220"/>
      <c r="P231" s="220"/>
      <c r="Q231" s="220"/>
      <c r="R231" s="220"/>
      <c r="S231" s="220"/>
      <c r="T231" s="221"/>
      <c r="AT231" s="222" t="s">
        <v>130</v>
      </c>
      <c r="AU231" s="222" t="s">
        <v>128</v>
      </c>
      <c r="AV231" s="14" t="s">
        <v>84</v>
      </c>
      <c r="AW231" s="14" t="s">
        <v>35</v>
      </c>
      <c r="AX231" s="14" t="s">
        <v>82</v>
      </c>
      <c r="AY231" s="222" t="s">
        <v>118</v>
      </c>
    </row>
    <row r="232" spans="1:65" s="2" customFormat="1" ht="16.5" customHeight="1">
      <c r="A232" s="35"/>
      <c r="B232" s="36"/>
      <c r="C232" s="188" t="s">
        <v>454</v>
      </c>
      <c r="D232" s="188" t="s">
        <v>122</v>
      </c>
      <c r="E232" s="189" t="s">
        <v>455</v>
      </c>
      <c r="F232" s="190" t="s">
        <v>456</v>
      </c>
      <c r="G232" s="191" t="s">
        <v>240</v>
      </c>
      <c r="H232" s="192">
        <v>3</v>
      </c>
      <c r="I232" s="193"/>
      <c r="J232" s="194">
        <f>ROUND(I232*H232,2)</f>
        <v>0</v>
      </c>
      <c r="K232" s="190" t="s">
        <v>126</v>
      </c>
      <c r="L232" s="40"/>
      <c r="M232" s="195" t="s">
        <v>28</v>
      </c>
      <c r="N232" s="196" t="s">
        <v>45</v>
      </c>
      <c r="O232" s="65"/>
      <c r="P232" s="197">
        <f>O232*H232</f>
        <v>0</v>
      </c>
      <c r="Q232" s="197">
        <v>0.00116</v>
      </c>
      <c r="R232" s="197">
        <f>Q232*H232</f>
        <v>0.00348</v>
      </c>
      <c r="S232" s="197">
        <v>0</v>
      </c>
      <c r="T232" s="198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9" t="s">
        <v>127</v>
      </c>
      <c r="AT232" s="199" t="s">
        <v>122</v>
      </c>
      <c r="AU232" s="199" t="s">
        <v>128</v>
      </c>
      <c r="AY232" s="18" t="s">
        <v>118</v>
      </c>
      <c r="BE232" s="200">
        <f>IF(N232="základní",J232,0)</f>
        <v>0</v>
      </c>
      <c r="BF232" s="200">
        <f>IF(N232="snížená",J232,0)</f>
        <v>0</v>
      </c>
      <c r="BG232" s="200">
        <f>IF(N232="zákl. přenesená",J232,0)</f>
        <v>0</v>
      </c>
      <c r="BH232" s="200">
        <f>IF(N232="sníž. přenesená",J232,0)</f>
        <v>0</v>
      </c>
      <c r="BI232" s="200">
        <f>IF(N232="nulová",J232,0)</f>
        <v>0</v>
      </c>
      <c r="BJ232" s="18" t="s">
        <v>82</v>
      </c>
      <c r="BK232" s="200">
        <f>ROUND(I232*H232,2)</f>
        <v>0</v>
      </c>
      <c r="BL232" s="18" t="s">
        <v>127</v>
      </c>
      <c r="BM232" s="199" t="s">
        <v>457</v>
      </c>
    </row>
    <row r="233" spans="2:51" s="13" customFormat="1" ht="11.25">
      <c r="B233" s="201"/>
      <c r="C233" s="202"/>
      <c r="D233" s="203" t="s">
        <v>130</v>
      </c>
      <c r="E233" s="204" t="s">
        <v>28</v>
      </c>
      <c r="F233" s="205" t="s">
        <v>270</v>
      </c>
      <c r="G233" s="202"/>
      <c r="H233" s="204" t="s">
        <v>28</v>
      </c>
      <c r="I233" s="206"/>
      <c r="J233" s="202"/>
      <c r="K233" s="202"/>
      <c r="L233" s="207"/>
      <c r="M233" s="208"/>
      <c r="N233" s="209"/>
      <c r="O233" s="209"/>
      <c r="P233" s="209"/>
      <c r="Q233" s="209"/>
      <c r="R233" s="209"/>
      <c r="S233" s="209"/>
      <c r="T233" s="210"/>
      <c r="AT233" s="211" t="s">
        <v>130</v>
      </c>
      <c r="AU233" s="211" t="s">
        <v>128</v>
      </c>
      <c r="AV233" s="13" t="s">
        <v>82</v>
      </c>
      <c r="AW233" s="13" t="s">
        <v>35</v>
      </c>
      <c r="AX233" s="13" t="s">
        <v>74</v>
      </c>
      <c r="AY233" s="211" t="s">
        <v>118</v>
      </c>
    </row>
    <row r="234" spans="2:51" s="14" customFormat="1" ht="11.25">
      <c r="B234" s="212"/>
      <c r="C234" s="213"/>
      <c r="D234" s="203" t="s">
        <v>130</v>
      </c>
      <c r="E234" s="214" t="s">
        <v>28</v>
      </c>
      <c r="F234" s="215" t="s">
        <v>128</v>
      </c>
      <c r="G234" s="213"/>
      <c r="H234" s="216">
        <v>3</v>
      </c>
      <c r="I234" s="217"/>
      <c r="J234" s="213"/>
      <c r="K234" s="213"/>
      <c r="L234" s="218"/>
      <c r="M234" s="219"/>
      <c r="N234" s="220"/>
      <c r="O234" s="220"/>
      <c r="P234" s="220"/>
      <c r="Q234" s="220"/>
      <c r="R234" s="220"/>
      <c r="S234" s="220"/>
      <c r="T234" s="221"/>
      <c r="AT234" s="222" t="s">
        <v>130</v>
      </c>
      <c r="AU234" s="222" t="s">
        <v>128</v>
      </c>
      <c r="AV234" s="14" t="s">
        <v>84</v>
      </c>
      <c r="AW234" s="14" t="s">
        <v>35</v>
      </c>
      <c r="AX234" s="14" t="s">
        <v>82</v>
      </c>
      <c r="AY234" s="222" t="s">
        <v>118</v>
      </c>
    </row>
    <row r="235" spans="1:65" s="2" customFormat="1" ht="16.5" customHeight="1">
      <c r="A235" s="35"/>
      <c r="B235" s="36"/>
      <c r="C235" s="234" t="s">
        <v>458</v>
      </c>
      <c r="D235" s="234" t="s">
        <v>237</v>
      </c>
      <c r="E235" s="235" t="s">
        <v>459</v>
      </c>
      <c r="F235" s="236" t="s">
        <v>460</v>
      </c>
      <c r="G235" s="237" t="s">
        <v>240</v>
      </c>
      <c r="H235" s="238">
        <v>3</v>
      </c>
      <c r="I235" s="239"/>
      <c r="J235" s="240">
        <f>ROUND(I235*H235,2)</f>
        <v>0</v>
      </c>
      <c r="K235" s="236" t="s">
        <v>28</v>
      </c>
      <c r="L235" s="241"/>
      <c r="M235" s="242" t="s">
        <v>28</v>
      </c>
      <c r="N235" s="243" t="s">
        <v>45</v>
      </c>
      <c r="O235" s="65"/>
      <c r="P235" s="197">
        <f>O235*H235</f>
        <v>0</v>
      </c>
      <c r="Q235" s="197">
        <v>0.08</v>
      </c>
      <c r="R235" s="197">
        <f>Q235*H235</f>
        <v>0.24</v>
      </c>
      <c r="S235" s="197">
        <v>0</v>
      </c>
      <c r="T235" s="198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9" t="s">
        <v>172</v>
      </c>
      <c r="AT235" s="199" t="s">
        <v>237</v>
      </c>
      <c r="AU235" s="199" t="s">
        <v>128</v>
      </c>
      <c r="AY235" s="18" t="s">
        <v>118</v>
      </c>
      <c r="BE235" s="200">
        <f>IF(N235="základní",J235,0)</f>
        <v>0</v>
      </c>
      <c r="BF235" s="200">
        <f>IF(N235="snížená",J235,0)</f>
        <v>0</v>
      </c>
      <c r="BG235" s="200">
        <f>IF(N235="zákl. přenesená",J235,0)</f>
        <v>0</v>
      </c>
      <c r="BH235" s="200">
        <f>IF(N235="sníž. přenesená",J235,0)</f>
        <v>0</v>
      </c>
      <c r="BI235" s="200">
        <f>IF(N235="nulová",J235,0)</f>
        <v>0</v>
      </c>
      <c r="BJ235" s="18" t="s">
        <v>82</v>
      </c>
      <c r="BK235" s="200">
        <f>ROUND(I235*H235,2)</f>
        <v>0</v>
      </c>
      <c r="BL235" s="18" t="s">
        <v>127</v>
      </c>
      <c r="BM235" s="199" t="s">
        <v>461</v>
      </c>
    </row>
    <row r="236" spans="2:51" s="13" customFormat="1" ht="11.25">
      <c r="B236" s="201"/>
      <c r="C236" s="202"/>
      <c r="D236" s="203" t="s">
        <v>130</v>
      </c>
      <c r="E236" s="204" t="s">
        <v>28</v>
      </c>
      <c r="F236" s="205" t="s">
        <v>462</v>
      </c>
      <c r="G236" s="202"/>
      <c r="H236" s="204" t="s">
        <v>28</v>
      </c>
      <c r="I236" s="206"/>
      <c r="J236" s="202"/>
      <c r="K236" s="202"/>
      <c r="L236" s="207"/>
      <c r="M236" s="208"/>
      <c r="N236" s="209"/>
      <c r="O236" s="209"/>
      <c r="P236" s="209"/>
      <c r="Q236" s="209"/>
      <c r="R236" s="209"/>
      <c r="S236" s="209"/>
      <c r="T236" s="210"/>
      <c r="AT236" s="211" t="s">
        <v>130</v>
      </c>
      <c r="AU236" s="211" t="s">
        <v>128</v>
      </c>
      <c r="AV236" s="13" t="s">
        <v>82</v>
      </c>
      <c r="AW236" s="13" t="s">
        <v>35</v>
      </c>
      <c r="AX236" s="13" t="s">
        <v>74</v>
      </c>
      <c r="AY236" s="211" t="s">
        <v>118</v>
      </c>
    </row>
    <row r="237" spans="2:51" s="14" customFormat="1" ht="11.25">
      <c r="B237" s="212"/>
      <c r="C237" s="213"/>
      <c r="D237" s="203" t="s">
        <v>130</v>
      </c>
      <c r="E237" s="214" t="s">
        <v>28</v>
      </c>
      <c r="F237" s="215" t="s">
        <v>463</v>
      </c>
      <c r="G237" s="213"/>
      <c r="H237" s="216">
        <v>3</v>
      </c>
      <c r="I237" s="217"/>
      <c r="J237" s="213"/>
      <c r="K237" s="213"/>
      <c r="L237" s="218"/>
      <c r="M237" s="219"/>
      <c r="N237" s="220"/>
      <c r="O237" s="220"/>
      <c r="P237" s="220"/>
      <c r="Q237" s="220"/>
      <c r="R237" s="220"/>
      <c r="S237" s="220"/>
      <c r="T237" s="221"/>
      <c r="AT237" s="222" t="s">
        <v>130</v>
      </c>
      <c r="AU237" s="222" t="s">
        <v>128</v>
      </c>
      <c r="AV237" s="14" t="s">
        <v>84</v>
      </c>
      <c r="AW237" s="14" t="s">
        <v>35</v>
      </c>
      <c r="AX237" s="14" t="s">
        <v>82</v>
      </c>
      <c r="AY237" s="222" t="s">
        <v>118</v>
      </c>
    </row>
    <row r="238" spans="2:63" s="12" customFormat="1" ht="20.85" customHeight="1">
      <c r="B238" s="172"/>
      <c r="C238" s="173"/>
      <c r="D238" s="174" t="s">
        <v>73</v>
      </c>
      <c r="E238" s="186" t="s">
        <v>226</v>
      </c>
      <c r="F238" s="186" t="s">
        <v>227</v>
      </c>
      <c r="G238" s="173"/>
      <c r="H238" s="173"/>
      <c r="I238" s="176"/>
      <c r="J238" s="187">
        <f>BK238</f>
        <v>0</v>
      </c>
      <c r="K238" s="173"/>
      <c r="L238" s="178"/>
      <c r="M238" s="179"/>
      <c r="N238" s="180"/>
      <c r="O238" s="180"/>
      <c r="P238" s="181">
        <f>P239</f>
        <v>0</v>
      </c>
      <c r="Q238" s="180"/>
      <c r="R238" s="181">
        <f>R239</f>
        <v>0</v>
      </c>
      <c r="S238" s="180"/>
      <c r="T238" s="182">
        <f>T239</f>
        <v>0</v>
      </c>
      <c r="AR238" s="183" t="s">
        <v>82</v>
      </c>
      <c r="AT238" s="184" t="s">
        <v>73</v>
      </c>
      <c r="AU238" s="184" t="s">
        <v>84</v>
      </c>
      <c r="AY238" s="183" t="s">
        <v>118</v>
      </c>
      <c r="BK238" s="185">
        <f>BK239</f>
        <v>0</v>
      </c>
    </row>
    <row r="239" spans="1:65" s="2" customFormat="1" ht="24" customHeight="1">
      <c r="A239" s="35"/>
      <c r="B239" s="36"/>
      <c r="C239" s="188" t="s">
        <v>464</v>
      </c>
      <c r="D239" s="188" t="s">
        <v>122</v>
      </c>
      <c r="E239" s="189" t="s">
        <v>465</v>
      </c>
      <c r="F239" s="190" t="s">
        <v>466</v>
      </c>
      <c r="G239" s="191" t="s">
        <v>168</v>
      </c>
      <c r="H239" s="192">
        <v>51.692</v>
      </c>
      <c r="I239" s="193"/>
      <c r="J239" s="194">
        <f>ROUND(I239*H239,2)</f>
        <v>0</v>
      </c>
      <c r="K239" s="190" t="s">
        <v>126</v>
      </c>
      <c r="L239" s="40"/>
      <c r="M239" s="195" t="s">
        <v>28</v>
      </c>
      <c r="N239" s="196" t="s">
        <v>45</v>
      </c>
      <c r="O239" s="65"/>
      <c r="P239" s="197">
        <f>O239*H239</f>
        <v>0</v>
      </c>
      <c r="Q239" s="197">
        <v>0</v>
      </c>
      <c r="R239" s="197">
        <f>Q239*H239</f>
        <v>0</v>
      </c>
      <c r="S239" s="197">
        <v>0</v>
      </c>
      <c r="T239" s="198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9" t="s">
        <v>127</v>
      </c>
      <c r="AT239" s="199" t="s">
        <v>122</v>
      </c>
      <c r="AU239" s="199" t="s">
        <v>128</v>
      </c>
      <c r="AY239" s="18" t="s">
        <v>118</v>
      </c>
      <c r="BE239" s="200">
        <f>IF(N239="základní",J239,0)</f>
        <v>0</v>
      </c>
      <c r="BF239" s="200">
        <f>IF(N239="snížená",J239,0)</f>
        <v>0</v>
      </c>
      <c r="BG239" s="200">
        <f>IF(N239="zákl. přenesená",J239,0)</f>
        <v>0</v>
      </c>
      <c r="BH239" s="200">
        <f>IF(N239="sníž. přenesená",J239,0)</f>
        <v>0</v>
      </c>
      <c r="BI239" s="200">
        <f>IF(N239="nulová",J239,0)</f>
        <v>0</v>
      </c>
      <c r="BJ239" s="18" t="s">
        <v>82</v>
      </c>
      <c r="BK239" s="200">
        <f>ROUND(I239*H239,2)</f>
        <v>0</v>
      </c>
      <c r="BL239" s="18" t="s">
        <v>127</v>
      </c>
      <c r="BM239" s="199" t="s">
        <v>467</v>
      </c>
    </row>
    <row r="240" spans="2:63" s="12" customFormat="1" ht="22.9" customHeight="1">
      <c r="B240" s="172"/>
      <c r="C240" s="173"/>
      <c r="D240" s="174" t="s">
        <v>73</v>
      </c>
      <c r="E240" s="186" t="s">
        <v>232</v>
      </c>
      <c r="F240" s="186" t="s">
        <v>233</v>
      </c>
      <c r="G240" s="173"/>
      <c r="H240" s="173"/>
      <c r="I240" s="176"/>
      <c r="J240" s="187">
        <f>BK240</f>
        <v>0</v>
      </c>
      <c r="K240" s="173"/>
      <c r="L240" s="178"/>
      <c r="M240" s="179"/>
      <c r="N240" s="180"/>
      <c r="O240" s="180"/>
      <c r="P240" s="181">
        <f>P241+P253+P260</f>
        <v>0</v>
      </c>
      <c r="Q240" s="180"/>
      <c r="R240" s="181">
        <f>R241+R253+R260</f>
        <v>0.12336999999999998</v>
      </c>
      <c r="S240" s="180"/>
      <c r="T240" s="182">
        <f>T241+T253+T260</f>
        <v>0</v>
      </c>
      <c r="AR240" s="183" t="s">
        <v>84</v>
      </c>
      <c r="AT240" s="184" t="s">
        <v>73</v>
      </c>
      <c r="AU240" s="184" t="s">
        <v>82</v>
      </c>
      <c r="AY240" s="183" t="s">
        <v>118</v>
      </c>
      <c r="BK240" s="185">
        <f>BK241+BK253+BK260</f>
        <v>0</v>
      </c>
    </row>
    <row r="241" spans="2:63" s="12" customFormat="1" ht="20.85" customHeight="1">
      <c r="B241" s="172"/>
      <c r="C241" s="173"/>
      <c r="D241" s="174" t="s">
        <v>73</v>
      </c>
      <c r="E241" s="186" t="s">
        <v>468</v>
      </c>
      <c r="F241" s="186" t="s">
        <v>469</v>
      </c>
      <c r="G241" s="173"/>
      <c r="H241" s="173"/>
      <c r="I241" s="176"/>
      <c r="J241" s="187">
        <f>BK241</f>
        <v>0</v>
      </c>
      <c r="K241" s="173"/>
      <c r="L241" s="178"/>
      <c r="M241" s="179"/>
      <c r="N241" s="180"/>
      <c r="O241" s="180"/>
      <c r="P241" s="181">
        <f>SUM(P242:P252)</f>
        <v>0</v>
      </c>
      <c r="Q241" s="180"/>
      <c r="R241" s="181">
        <f>SUM(R242:R252)</f>
        <v>0.08626999999999999</v>
      </c>
      <c r="S241" s="180"/>
      <c r="T241" s="182">
        <f>SUM(T242:T252)</f>
        <v>0</v>
      </c>
      <c r="AR241" s="183" t="s">
        <v>84</v>
      </c>
      <c r="AT241" s="184" t="s">
        <v>73</v>
      </c>
      <c r="AU241" s="184" t="s">
        <v>84</v>
      </c>
      <c r="AY241" s="183" t="s">
        <v>118</v>
      </c>
      <c r="BK241" s="185">
        <f>SUM(BK242:BK252)</f>
        <v>0</v>
      </c>
    </row>
    <row r="242" spans="1:65" s="2" customFormat="1" ht="16.5" customHeight="1">
      <c r="A242" s="35"/>
      <c r="B242" s="36"/>
      <c r="C242" s="188" t="s">
        <v>470</v>
      </c>
      <c r="D242" s="188" t="s">
        <v>122</v>
      </c>
      <c r="E242" s="189" t="s">
        <v>471</v>
      </c>
      <c r="F242" s="190" t="s">
        <v>472</v>
      </c>
      <c r="G242" s="191" t="s">
        <v>365</v>
      </c>
      <c r="H242" s="192">
        <v>5</v>
      </c>
      <c r="I242" s="193"/>
      <c r="J242" s="194">
        <f>ROUND(I242*H242,2)</f>
        <v>0</v>
      </c>
      <c r="K242" s="190" t="s">
        <v>28</v>
      </c>
      <c r="L242" s="40"/>
      <c r="M242" s="195" t="s">
        <v>28</v>
      </c>
      <c r="N242" s="196" t="s">
        <v>45</v>
      </c>
      <c r="O242" s="65"/>
      <c r="P242" s="197">
        <f>O242*H242</f>
        <v>0</v>
      </c>
      <c r="Q242" s="197">
        <v>0.00339</v>
      </c>
      <c r="R242" s="197">
        <f>Q242*H242</f>
        <v>0.01695</v>
      </c>
      <c r="S242" s="197">
        <v>0</v>
      </c>
      <c r="T242" s="198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99" t="s">
        <v>220</v>
      </c>
      <c r="AT242" s="199" t="s">
        <v>122</v>
      </c>
      <c r="AU242" s="199" t="s">
        <v>128</v>
      </c>
      <c r="AY242" s="18" t="s">
        <v>118</v>
      </c>
      <c r="BE242" s="200">
        <f>IF(N242="základní",J242,0)</f>
        <v>0</v>
      </c>
      <c r="BF242" s="200">
        <f>IF(N242="snížená",J242,0)</f>
        <v>0</v>
      </c>
      <c r="BG242" s="200">
        <f>IF(N242="zákl. přenesená",J242,0)</f>
        <v>0</v>
      </c>
      <c r="BH242" s="200">
        <f>IF(N242="sníž. přenesená",J242,0)</f>
        <v>0</v>
      </c>
      <c r="BI242" s="200">
        <f>IF(N242="nulová",J242,0)</f>
        <v>0</v>
      </c>
      <c r="BJ242" s="18" t="s">
        <v>82</v>
      </c>
      <c r="BK242" s="200">
        <f>ROUND(I242*H242,2)</f>
        <v>0</v>
      </c>
      <c r="BL242" s="18" t="s">
        <v>220</v>
      </c>
      <c r="BM242" s="199" t="s">
        <v>473</v>
      </c>
    </row>
    <row r="243" spans="2:51" s="13" customFormat="1" ht="11.25">
      <c r="B243" s="201"/>
      <c r="C243" s="202"/>
      <c r="D243" s="203" t="s">
        <v>130</v>
      </c>
      <c r="E243" s="204" t="s">
        <v>28</v>
      </c>
      <c r="F243" s="205" t="s">
        <v>474</v>
      </c>
      <c r="G243" s="202"/>
      <c r="H243" s="204" t="s">
        <v>28</v>
      </c>
      <c r="I243" s="206"/>
      <c r="J243" s="202"/>
      <c r="K243" s="202"/>
      <c r="L243" s="207"/>
      <c r="M243" s="208"/>
      <c r="N243" s="209"/>
      <c r="O243" s="209"/>
      <c r="P243" s="209"/>
      <c r="Q243" s="209"/>
      <c r="R243" s="209"/>
      <c r="S243" s="209"/>
      <c r="T243" s="210"/>
      <c r="AT243" s="211" t="s">
        <v>130</v>
      </c>
      <c r="AU243" s="211" t="s">
        <v>128</v>
      </c>
      <c r="AV243" s="13" t="s">
        <v>82</v>
      </c>
      <c r="AW243" s="13" t="s">
        <v>35</v>
      </c>
      <c r="AX243" s="13" t="s">
        <v>74</v>
      </c>
      <c r="AY243" s="211" t="s">
        <v>118</v>
      </c>
    </row>
    <row r="244" spans="2:51" s="14" customFormat="1" ht="11.25">
      <c r="B244" s="212"/>
      <c r="C244" s="213"/>
      <c r="D244" s="203" t="s">
        <v>130</v>
      </c>
      <c r="E244" s="214" t="s">
        <v>28</v>
      </c>
      <c r="F244" s="215" t="s">
        <v>475</v>
      </c>
      <c r="G244" s="213"/>
      <c r="H244" s="216">
        <v>5</v>
      </c>
      <c r="I244" s="217"/>
      <c r="J244" s="213"/>
      <c r="K244" s="213"/>
      <c r="L244" s="218"/>
      <c r="M244" s="219"/>
      <c r="N244" s="220"/>
      <c r="O244" s="220"/>
      <c r="P244" s="220"/>
      <c r="Q244" s="220"/>
      <c r="R244" s="220"/>
      <c r="S244" s="220"/>
      <c r="T244" s="221"/>
      <c r="AT244" s="222" t="s">
        <v>130</v>
      </c>
      <c r="AU244" s="222" t="s">
        <v>128</v>
      </c>
      <c r="AV244" s="14" t="s">
        <v>84</v>
      </c>
      <c r="AW244" s="14" t="s">
        <v>35</v>
      </c>
      <c r="AX244" s="14" t="s">
        <v>82</v>
      </c>
      <c r="AY244" s="222" t="s">
        <v>118</v>
      </c>
    </row>
    <row r="245" spans="1:65" s="2" customFormat="1" ht="16.5" customHeight="1">
      <c r="A245" s="35"/>
      <c r="B245" s="36"/>
      <c r="C245" s="188" t="s">
        <v>476</v>
      </c>
      <c r="D245" s="188" t="s">
        <v>122</v>
      </c>
      <c r="E245" s="189" t="s">
        <v>477</v>
      </c>
      <c r="F245" s="190" t="s">
        <v>478</v>
      </c>
      <c r="G245" s="191" t="s">
        <v>125</v>
      </c>
      <c r="H245" s="192">
        <v>0.25</v>
      </c>
      <c r="I245" s="193"/>
      <c r="J245" s="194">
        <f>ROUND(I245*H245,2)</f>
        <v>0</v>
      </c>
      <c r="K245" s="190" t="s">
        <v>126</v>
      </c>
      <c r="L245" s="40"/>
      <c r="M245" s="195" t="s">
        <v>28</v>
      </c>
      <c r="N245" s="196" t="s">
        <v>45</v>
      </c>
      <c r="O245" s="65"/>
      <c r="P245" s="197">
        <f>O245*H245</f>
        <v>0</v>
      </c>
      <c r="Q245" s="197">
        <v>0.01328</v>
      </c>
      <c r="R245" s="197">
        <f>Q245*H245</f>
        <v>0.00332</v>
      </c>
      <c r="S245" s="197">
        <v>0</v>
      </c>
      <c r="T245" s="198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99" t="s">
        <v>220</v>
      </c>
      <c r="AT245" s="199" t="s">
        <v>122</v>
      </c>
      <c r="AU245" s="199" t="s">
        <v>128</v>
      </c>
      <c r="AY245" s="18" t="s">
        <v>118</v>
      </c>
      <c r="BE245" s="200">
        <f>IF(N245="základní",J245,0)</f>
        <v>0</v>
      </c>
      <c r="BF245" s="200">
        <f>IF(N245="snížená",J245,0)</f>
        <v>0</v>
      </c>
      <c r="BG245" s="200">
        <f>IF(N245="zákl. přenesená",J245,0)</f>
        <v>0</v>
      </c>
      <c r="BH245" s="200">
        <f>IF(N245="sníž. přenesená",J245,0)</f>
        <v>0</v>
      </c>
      <c r="BI245" s="200">
        <f>IF(N245="nulová",J245,0)</f>
        <v>0</v>
      </c>
      <c r="BJ245" s="18" t="s">
        <v>82</v>
      </c>
      <c r="BK245" s="200">
        <f>ROUND(I245*H245,2)</f>
        <v>0</v>
      </c>
      <c r="BL245" s="18" t="s">
        <v>220</v>
      </c>
      <c r="BM245" s="199" t="s">
        <v>479</v>
      </c>
    </row>
    <row r="246" spans="1:65" s="2" customFormat="1" ht="24" customHeight="1">
      <c r="A246" s="35"/>
      <c r="B246" s="36"/>
      <c r="C246" s="234" t="s">
        <v>480</v>
      </c>
      <c r="D246" s="234" t="s">
        <v>237</v>
      </c>
      <c r="E246" s="235" t="s">
        <v>481</v>
      </c>
      <c r="F246" s="236" t="s">
        <v>482</v>
      </c>
      <c r="G246" s="237" t="s">
        <v>240</v>
      </c>
      <c r="H246" s="238">
        <v>2</v>
      </c>
      <c r="I246" s="239"/>
      <c r="J246" s="240">
        <f>ROUND(I246*H246,2)</f>
        <v>0</v>
      </c>
      <c r="K246" s="236" t="s">
        <v>28</v>
      </c>
      <c r="L246" s="241"/>
      <c r="M246" s="242" t="s">
        <v>28</v>
      </c>
      <c r="N246" s="243" t="s">
        <v>45</v>
      </c>
      <c r="O246" s="65"/>
      <c r="P246" s="197">
        <f>O246*H246</f>
        <v>0</v>
      </c>
      <c r="Q246" s="197">
        <v>0.022</v>
      </c>
      <c r="R246" s="197">
        <f>Q246*H246</f>
        <v>0.044</v>
      </c>
      <c r="S246" s="197">
        <v>0</v>
      </c>
      <c r="T246" s="198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99" t="s">
        <v>241</v>
      </c>
      <c r="AT246" s="199" t="s">
        <v>237</v>
      </c>
      <c r="AU246" s="199" t="s">
        <v>128</v>
      </c>
      <c r="AY246" s="18" t="s">
        <v>118</v>
      </c>
      <c r="BE246" s="200">
        <f>IF(N246="základní",J246,0)</f>
        <v>0</v>
      </c>
      <c r="BF246" s="200">
        <f>IF(N246="snížená",J246,0)</f>
        <v>0</v>
      </c>
      <c r="BG246" s="200">
        <f>IF(N246="zákl. přenesená",J246,0)</f>
        <v>0</v>
      </c>
      <c r="BH246" s="200">
        <f>IF(N246="sníž. přenesená",J246,0)</f>
        <v>0</v>
      </c>
      <c r="BI246" s="200">
        <f>IF(N246="nulová",J246,0)</f>
        <v>0</v>
      </c>
      <c r="BJ246" s="18" t="s">
        <v>82</v>
      </c>
      <c r="BK246" s="200">
        <f>ROUND(I246*H246,2)</f>
        <v>0</v>
      </c>
      <c r="BL246" s="18" t="s">
        <v>220</v>
      </c>
      <c r="BM246" s="199" t="s">
        <v>483</v>
      </c>
    </row>
    <row r="247" spans="2:51" s="13" customFormat="1" ht="11.25">
      <c r="B247" s="201"/>
      <c r="C247" s="202"/>
      <c r="D247" s="203" t="s">
        <v>130</v>
      </c>
      <c r="E247" s="204" t="s">
        <v>28</v>
      </c>
      <c r="F247" s="205" t="s">
        <v>484</v>
      </c>
      <c r="G247" s="202"/>
      <c r="H247" s="204" t="s">
        <v>28</v>
      </c>
      <c r="I247" s="206"/>
      <c r="J247" s="202"/>
      <c r="K247" s="202"/>
      <c r="L247" s="207"/>
      <c r="M247" s="208"/>
      <c r="N247" s="209"/>
      <c r="O247" s="209"/>
      <c r="P247" s="209"/>
      <c r="Q247" s="209"/>
      <c r="R247" s="209"/>
      <c r="S247" s="209"/>
      <c r="T247" s="210"/>
      <c r="AT247" s="211" t="s">
        <v>130</v>
      </c>
      <c r="AU247" s="211" t="s">
        <v>128</v>
      </c>
      <c r="AV247" s="13" t="s">
        <v>82</v>
      </c>
      <c r="AW247" s="13" t="s">
        <v>35</v>
      </c>
      <c r="AX247" s="13" t="s">
        <v>74</v>
      </c>
      <c r="AY247" s="211" t="s">
        <v>118</v>
      </c>
    </row>
    <row r="248" spans="2:51" s="14" customFormat="1" ht="11.25">
      <c r="B248" s="212"/>
      <c r="C248" s="213"/>
      <c r="D248" s="203" t="s">
        <v>130</v>
      </c>
      <c r="E248" s="214" t="s">
        <v>28</v>
      </c>
      <c r="F248" s="215" t="s">
        <v>84</v>
      </c>
      <c r="G248" s="213"/>
      <c r="H248" s="216">
        <v>2</v>
      </c>
      <c r="I248" s="217"/>
      <c r="J248" s="213"/>
      <c r="K248" s="213"/>
      <c r="L248" s="218"/>
      <c r="M248" s="219"/>
      <c r="N248" s="220"/>
      <c r="O248" s="220"/>
      <c r="P248" s="220"/>
      <c r="Q248" s="220"/>
      <c r="R248" s="220"/>
      <c r="S248" s="220"/>
      <c r="T248" s="221"/>
      <c r="AT248" s="222" t="s">
        <v>130</v>
      </c>
      <c r="AU248" s="222" t="s">
        <v>128</v>
      </c>
      <c r="AV248" s="14" t="s">
        <v>84</v>
      </c>
      <c r="AW248" s="14" t="s">
        <v>35</v>
      </c>
      <c r="AX248" s="14" t="s">
        <v>82</v>
      </c>
      <c r="AY248" s="222" t="s">
        <v>118</v>
      </c>
    </row>
    <row r="249" spans="1:65" s="2" customFormat="1" ht="24" customHeight="1">
      <c r="A249" s="35"/>
      <c r="B249" s="36"/>
      <c r="C249" s="234" t="s">
        <v>485</v>
      </c>
      <c r="D249" s="234" t="s">
        <v>237</v>
      </c>
      <c r="E249" s="235" t="s">
        <v>486</v>
      </c>
      <c r="F249" s="236" t="s">
        <v>487</v>
      </c>
      <c r="G249" s="237" t="s">
        <v>240</v>
      </c>
      <c r="H249" s="238">
        <v>1</v>
      </c>
      <c r="I249" s="239"/>
      <c r="J249" s="240">
        <f>ROUND(I249*H249,2)</f>
        <v>0</v>
      </c>
      <c r="K249" s="236" t="s">
        <v>28</v>
      </c>
      <c r="L249" s="241"/>
      <c r="M249" s="242" t="s">
        <v>28</v>
      </c>
      <c r="N249" s="243" t="s">
        <v>45</v>
      </c>
      <c r="O249" s="65"/>
      <c r="P249" s="197">
        <f>O249*H249</f>
        <v>0</v>
      </c>
      <c r="Q249" s="197">
        <v>0.022</v>
      </c>
      <c r="R249" s="197">
        <f>Q249*H249</f>
        <v>0.022</v>
      </c>
      <c r="S249" s="197">
        <v>0</v>
      </c>
      <c r="T249" s="198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9" t="s">
        <v>241</v>
      </c>
      <c r="AT249" s="199" t="s">
        <v>237</v>
      </c>
      <c r="AU249" s="199" t="s">
        <v>128</v>
      </c>
      <c r="AY249" s="18" t="s">
        <v>118</v>
      </c>
      <c r="BE249" s="200">
        <f>IF(N249="základní",J249,0)</f>
        <v>0</v>
      </c>
      <c r="BF249" s="200">
        <f>IF(N249="snížená",J249,0)</f>
        <v>0</v>
      </c>
      <c r="BG249" s="200">
        <f>IF(N249="zákl. přenesená",J249,0)</f>
        <v>0</v>
      </c>
      <c r="BH249" s="200">
        <f>IF(N249="sníž. přenesená",J249,0)</f>
        <v>0</v>
      </c>
      <c r="BI249" s="200">
        <f>IF(N249="nulová",J249,0)</f>
        <v>0</v>
      </c>
      <c r="BJ249" s="18" t="s">
        <v>82</v>
      </c>
      <c r="BK249" s="200">
        <f>ROUND(I249*H249,2)</f>
        <v>0</v>
      </c>
      <c r="BL249" s="18" t="s">
        <v>220</v>
      </c>
      <c r="BM249" s="199" t="s">
        <v>488</v>
      </c>
    </row>
    <row r="250" spans="2:51" s="13" customFormat="1" ht="11.25">
      <c r="B250" s="201"/>
      <c r="C250" s="202"/>
      <c r="D250" s="203" t="s">
        <v>130</v>
      </c>
      <c r="E250" s="204" t="s">
        <v>28</v>
      </c>
      <c r="F250" s="205" t="s">
        <v>484</v>
      </c>
      <c r="G250" s="202"/>
      <c r="H250" s="204" t="s">
        <v>28</v>
      </c>
      <c r="I250" s="206"/>
      <c r="J250" s="202"/>
      <c r="K250" s="202"/>
      <c r="L250" s="207"/>
      <c r="M250" s="208"/>
      <c r="N250" s="209"/>
      <c r="O250" s="209"/>
      <c r="P250" s="209"/>
      <c r="Q250" s="209"/>
      <c r="R250" s="209"/>
      <c r="S250" s="209"/>
      <c r="T250" s="210"/>
      <c r="AT250" s="211" t="s">
        <v>130</v>
      </c>
      <c r="AU250" s="211" t="s">
        <v>128</v>
      </c>
      <c r="AV250" s="13" t="s">
        <v>82</v>
      </c>
      <c r="AW250" s="13" t="s">
        <v>35</v>
      </c>
      <c r="AX250" s="13" t="s">
        <v>74</v>
      </c>
      <c r="AY250" s="211" t="s">
        <v>118</v>
      </c>
    </row>
    <row r="251" spans="2:51" s="14" customFormat="1" ht="11.25">
      <c r="B251" s="212"/>
      <c r="C251" s="213"/>
      <c r="D251" s="203" t="s">
        <v>130</v>
      </c>
      <c r="E251" s="214" t="s">
        <v>28</v>
      </c>
      <c r="F251" s="215" t="s">
        <v>82</v>
      </c>
      <c r="G251" s="213"/>
      <c r="H251" s="216">
        <v>1</v>
      </c>
      <c r="I251" s="217"/>
      <c r="J251" s="213"/>
      <c r="K251" s="213"/>
      <c r="L251" s="218"/>
      <c r="M251" s="219"/>
      <c r="N251" s="220"/>
      <c r="O251" s="220"/>
      <c r="P251" s="220"/>
      <c r="Q251" s="220"/>
      <c r="R251" s="220"/>
      <c r="S251" s="220"/>
      <c r="T251" s="221"/>
      <c r="AT251" s="222" t="s">
        <v>130</v>
      </c>
      <c r="AU251" s="222" t="s">
        <v>128</v>
      </c>
      <c r="AV251" s="14" t="s">
        <v>84</v>
      </c>
      <c r="AW251" s="14" t="s">
        <v>35</v>
      </c>
      <c r="AX251" s="14" t="s">
        <v>82</v>
      </c>
      <c r="AY251" s="222" t="s">
        <v>118</v>
      </c>
    </row>
    <row r="252" spans="1:65" s="2" customFormat="1" ht="24" customHeight="1">
      <c r="A252" s="35"/>
      <c r="B252" s="36"/>
      <c r="C252" s="188" t="s">
        <v>489</v>
      </c>
      <c r="D252" s="188" t="s">
        <v>122</v>
      </c>
      <c r="E252" s="189" t="s">
        <v>490</v>
      </c>
      <c r="F252" s="190" t="s">
        <v>491</v>
      </c>
      <c r="G252" s="191" t="s">
        <v>168</v>
      </c>
      <c r="H252" s="192">
        <v>0.086</v>
      </c>
      <c r="I252" s="193"/>
      <c r="J252" s="194">
        <f>ROUND(I252*H252,2)</f>
        <v>0</v>
      </c>
      <c r="K252" s="190" t="s">
        <v>126</v>
      </c>
      <c r="L252" s="40"/>
      <c r="M252" s="195" t="s">
        <v>28</v>
      </c>
      <c r="N252" s="196" t="s">
        <v>45</v>
      </c>
      <c r="O252" s="65"/>
      <c r="P252" s="197">
        <f>O252*H252</f>
        <v>0</v>
      </c>
      <c r="Q252" s="197">
        <v>0</v>
      </c>
      <c r="R252" s="197">
        <f>Q252*H252</f>
        <v>0</v>
      </c>
      <c r="S252" s="197">
        <v>0</v>
      </c>
      <c r="T252" s="198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9" t="s">
        <v>220</v>
      </c>
      <c r="AT252" s="199" t="s">
        <v>122</v>
      </c>
      <c r="AU252" s="199" t="s">
        <v>128</v>
      </c>
      <c r="AY252" s="18" t="s">
        <v>118</v>
      </c>
      <c r="BE252" s="200">
        <f>IF(N252="základní",J252,0)</f>
        <v>0</v>
      </c>
      <c r="BF252" s="200">
        <f>IF(N252="snížená",J252,0)</f>
        <v>0</v>
      </c>
      <c r="BG252" s="200">
        <f>IF(N252="zákl. přenesená",J252,0)</f>
        <v>0</v>
      </c>
      <c r="BH252" s="200">
        <f>IF(N252="sníž. přenesená",J252,0)</f>
        <v>0</v>
      </c>
      <c r="BI252" s="200">
        <f>IF(N252="nulová",J252,0)</f>
        <v>0</v>
      </c>
      <c r="BJ252" s="18" t="s">
        <v>82</v>
      </c>
      <c r="BK252" s="200">
        <f>ROUND(I252*H252,2)</f>
        <v>0</v>
      </c>
      <c r="BL252" s="18" t="s">
        <v>220</v>
      </c>
      <c r="BM252" s="199" t="s">
        <v>492</v>
      </c>
    </row>
    <row r="253" spans="2:63" s="12" customFormat="1" ht="20.85" customHeight="1">
      <c r="B253" s="172"/>
      <c r="C253" s="173"/>
      <c r="D253" s="174" t="s">
        <v>73</v>
      </c>
      <c r="E253" s="186" t="s">
        <v>493</v>
      </c>
      <c r="F253" s="186" t="s">
        <v>494</v>
      </c>
      <c r="G253" s="173"/>
      <c r="H253" s="173"/>
      <c r="I253" s="176"/>
      <c r="J253" s="187">
        <f>BK253</f>
        <v>0</v>
      </c>
      <c r="K253" s="173"/>
      <c r="L253" s="178"/>
      <c r="M253" s="179"/>
      <c r="N253" s="180"/>
      <c r="O253" s="180"/>
      <c r="P253" s="181">
        <f>SUM(P254:P259)</f>
        <v>0</v>
      </c>
      <c r="Q253" s="180"/>
      <c r="R253" s="181">
        <f>SUM(R254:R259)</f>
        <v>0.0371</v>
      </c>
      <c r="S253" s="180"/>
      <c r="T253" s="182">
        <f>SUM(T254:T259)</f>
        <v>0</v>
      </c>
      <c r="AR253" s="183" t="s">
        <v>84</v>
      </c>
      <c r="AT253" s="184" t="s">
        <v>73</v>
      </c>
      <c r="AU253" s="184" t="s">
        <v>84</v>
      </c>
      <c r="AY253" s="183" t="s">
        <v>118</v>
      </c>
      <c r="BK253" s="185">
        <f>SUM(BK254:BK259)</f>
        <v>0</v>
      </c>
    </row>
    <row r="254" spans="1:65" s="2" customFormat="1" ht="16.5" customHeight="1">
      <c r="A254" s="35"/>
      <c r="B254" s="36"/>
      <c r="C254" s="188" t="s">
        <v>495</v>
      </c>
      <c r="D254" s="188" t="s">
        <v>122</v>
      </c>
      <c r="E254" s="189" t="s">
        <v>496</v>
      </c>
      <c r="F254" s="190" t="s">
        <v>497</v>
      </c>
      <c r="G254" s="191" t="s">
        <v>329</v>
      </c>
      <c r="H254" s="192">
        <v>35</v>
      </c>
      <c r="I254" s="193"/>
      <c r="J254" s="194">
        <f>ROUND(I254*H254,2)</f>
        <v>0</v>
      </c>
      <c r="K254" s="190" t="s">
        <v>126</v>
      </c>
      <c r="L254" s="40"/>
      <c r="M254" s="195" t="s">
        <v>28</v>
      </c>
      <c r="N254" s="196" t="s">
        <v>45</v>
      </c>
      <c r="O254" s="65"/>
      <c r="P254" s="197">
        <f>O254*H254</f>
        <v>0</v>
      </c>
      <c r="Q254" s="197">
        <v>6E-05</v>
      </c>
      <c r="R254" s="197">
        <f>Q254*H254</f>
        <v>0.0021</v>
      </c>
      <c r="S254" s="197">
        <v>0</v>
      </c>
      <c r="T254" s="198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99" t="s">
        <v>220</v>
      </c>
      <c r="AT254" s="199" t="s">
        <v>122</v>
      </c>
      <c r="AU254" s="199" t="s">
        <v>128</v>
      </c>
      <c r="AY254" s="18" t="s">
        <v>118</v>
      </c>
      <c r="BE254" s="200">
        <f>IF(N254="základní",J254,0)</f>
        <v>0</v>
      </c>
      <c r="BF254" s="200">
        <f>IF(N254="snížená",J254,0)</f>
        <v>0</v>
      </c>
      <c r="BG254" s="200">
        <f>IF(N254="zákl. přenesená",J254,0)</f>
        <v>0</v>
      </c>
      <c r="BH254" s="200">
        <f>IF(N254="sníž. přenesená",J254,0)</f>
        <v>0</v>
      </c>
      <c r="BI254" s="200">
        <f>IF(N254="nulová",J254,0)</f>
        <v>0</v>
      </c>
      <c r="BJ254" s="18" t="s">
        <v>82</v>
      </c>
      <c r="BK254" s="200">
        <f>ROUND(I254*H254,2)</f>
        <v>0</v>
      </c>
      <c r="BL254" s="18" t="s">
        <v>220</v>
      </c>
      <c r="BM254" s="199" t="s">
        <v>498</v>
      </c>
    </row>
    <row r="255" spans="2:51" s="13" customFormat="1" ht="11.25">
      <c r="B255" s="201"/>
      <c r="C255" s="202"/>
      <c r="D255" s="203" t="s">
        <v>130</v>
      </c>
      <c r="E255" s="204" t="s">
        <v>28</v>
      </c>
      <c r="F255" s="205" t="s">
        <v>499</v>
      </c>
      <c r="G255" s="202"/>
      <c r="H255" s="204" t="s">
        <v>28</v>
      </c>
      <c r="I255" s="206"/>
      <c r="J255" s="202"/>
      <c r="K255" s="202"/>
      <c r="L255" s="207"/>
      <c r="M255" s="208"/>
      <c r="N255" s="209"/>
      <c r="O255" s="209"/>
      <c r="P255" s="209"/>
      <c r="Q255" s="209"/>
      <c r="R255" s="209"/>
      <c r="S255" s="209"/>
      <c r="T255" s="210"/>
      <c r="AT255" s="211" t="s">
        <v>130</v>
      </c>
      <c r="AU255" s="211" t="s">
        <v>128</v>
      </c>
      <c r="AV255" s="13" t="s">
        <v>82</v>
      </c>
      <c r="AW255" s="13" t="s">
        <v>35</v>
      </c>
      <c r="AX255" s="13" t="s">
        <v>74</v>
      </c>
      <c r="AY255" s="211" t="s">
        <v>118</v>
      </c>
    </row>
    <row r="256" spans="2:51" s="13" customFormat="1" ht="11.25">
      <c r="B256" s="201"/>
      <c r="C256" s="202"/>
      <c r="D256" s="203" t="s">
        <v>130</v>
      </c>
      <c r="E256" s="204" t="s">
        <v>28</v>
      </c>
      <c r="F256" s="205" t="s">
        <v>500</v>
      </c>
      <c r="G256" s="202"/>
      <c r="H256" s="204" t="s">
        <v>28</v>
      </c>
      <c r="I256" s="206"/>
      <c r="J256" s="202"/>
      <c r="K256" s="202"/>
      <c r="L256" s="207"/>
      <c r="M256" s="208"/>
      <c r="N256" s="209"/>
      <c r="O256" s="209"/>
      <c r="P256" s="209"/>
      <c r="Q256" s="209"/>
      <c r="R256" s="209"/>
      <c r="S256" s="209"/>
      <c r="T256" s="210"/>
      <c r="AT256" s="211" t="s">
        <v>130</v>
      </c>
      <c r="AU256" s="211" t="s">
        <v>128</v>
      </c>
      <c r="AV256" s="13" t="s">
        <v>82</v>
      </c>
      <c r="AW256" s="13" t="s">
        <v>35</v>
      </c>
      <c r="AX256" s="13" t="s">
        <v>74</v>
      </c>
      <c r="AY256" s="211" t="s">
        <v>118</v>
      </c>
    </row>
    <row r="257" spans="2:51" s="14" customFormat="1" ht="11.25">
      <c r="B257" s="212"/>
      <c r="C257" s="213"/>
      <c r="D257" s="203" t="s">
        <v>130</v>
      </c>
      <c r="E257" s="214" t="s">
        <v>28</v>
      </c>
      <c r="F257" s="215" t="s">
        <v>501</v>
      </c>
      <c r="G257" s="213"/>
      <c r="H257" s="216">
        <v>35</v>
      </c>
      <c r="I257" s="217"/>
      <c r="J257" s="213"/>
      <c r="K257" s="213"/>
      <c r="L257" s="218"/>
      <c r="M257" s="219"/>
      <c r="N257" s="220"/>
      <c r="O257" s="220"/>
      <c r="P257" s="220"/>
      <c r="Q257" s="220"/>
      <c r="R257" s="220"/>
      <c r="S257" s="220"/>
      <c r="T257" s="221"/>
      <c r="AT257" s="222" t="s">
        <v>130</v>
      </c>
      <c r="AU257" s="222" t="s">
        <v>128</v>
      </c>
      <c r="AV257" s="14" t="s">
        <v>84</v>
      </c>
      <c r="AW257" s="14" t="s">
        <v>35</v>
      </c>
      <c r="AX257" s="14" t="s">
        <v>82</v>
      </c>
      <c r="AY257" s="222" t="s">
        <v>118</v>
      </c>
    </row>
    <row r="258" spans="1:65" s="2" customFormat="1" ht="16.5" customHeight="1">
      <c r="A258" s="35"/>
      <c r="B258" s="36"/>
      <c r="C258" s="234" t="s">
        <v>502</v>
      </c>
      <c r="D258" s="234" t="s">
        <v>237</v>
      </c>
      <c r="E258" s="235" t="s">
        <v>503</v>
      </c>
      <c r="F258" s="236" t="s">
        <v>504</v>
      </c>
      <c r="G258" s="237" t="s">
        <v>329</v>
      </c>
      <c r="H258" s="238">
        <v>35</v>
      </c>
      <c r="I258" s="239"/>
      <c r="J258" s="240">
        <f>ROUND(I258*H258,2)</f>
        <v>0</v>
      </c>
      <c r="K258" s="236" t="s">
        <v>28</v>
      </c>
      <c r="L258" s="241"/>
      <c r="M258" s="242" t="s">
        <v>28</v>
      </c>
      <c r="N258" s="243" t="s">
        <v>45</v>
      </c>
      <c r="O258" s="65"/>
      <c r="P258" s="197">
        <f>O258*H258</f>
        <v>0</v>
      </c>
      <c r="Q258" s="197">
        <v>0.001</v>
      </c>
      <c r="R258" s="197">
        <f>Q258*H258</f>
        <v>0.035</v>
      </c>
      <c r="S258" s="197">
        <v>0</v>
      </c>
      <c r="T258" s="198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99" t="s">
        <v>241</v>
      </c>
      <c r="AT258" s="199" t="s">
        <v>237</v>
      </c>
      <c r="AU258" s="199" t="s">
        <v>128</v>
      </c>
      <c r="AY258" s="18" t="s">
        <v>118</v>
      </c>
      <c r="BE258" s="200">
        <f>IF(N258="základní",J258,0)</f>
        <v>0</v>
      </c>
      <c r="BF258" s="200">
        <f>IF(N258="snížená",J258,0)</f>
        <v>0</v>
      </c>
      <c r="BG258" s="200">
        <f>IF(N258="zákl. přenesená",J258,0)</f>
        <v>0</v>
      </c>
      <c r="BH258" s="200">
        <f>IF(N258="sníž. přenesená",J258,0)</f>
        <v>0</v>
      </c>
      <c r="BI258" s="200">
        <f>IF(N258="nulová",J258,0)</f>
        <v>0</v>
      </c>
      <c r="BJ258" s="18" t="s">
        <v>82</v>
      </c>
      <c r="BK258" s="200">
        <f>ROUND(I258*H258,2)</f>
        <v>0</v>
      </c>
      <c r="BL258" s="18" t="s">
        <v>220</v>
      </c>
      <c r="BM258" s="199" t="s">
        <v>505</v>
      </c>
    </row>
    <row r="259" spans="1:65" s="2" customFormat="1" ht="24" customHeight="1">
      <c r="A259" s="35"/>
      <c r="B259" s="36"/>
      <c r="C259" s="188" t="s">
        <v>506</v>
      </c>
      <c r="D259" s="188" t="s">
        <v>122</v>
      </c>
      <c r="E259" s="189" t="s">
        <v>507</v>
      </c>
      <c r="F259" s="190" t="s">
        <v>508</v>
      </c>
      <c r="G259" s="191" t="s">
        <v>168</v>
      </c>
      <c r="H259" s="192">
        <v>0.037</v>
      </c>
      <c r="I259" s="193"/>
      <c r="J259" s="194">
        <f>ROUND(I259*H259,2)</f>
        <v>0</v>
      </c>
      <c r="K259" s="190" t="s">
        <v>126</v>
      </c>
      <c r="L259" s="40"/>
      <c r="M259" s="195" t="s">
        <v>28</v>
      </c>
      <c r="N259" s="196" t="s">
        <v>45</v>
      </c>
      <c r="O259" s="65"/>
      <c r="P259" s="197">
        <f>O259*H259</f>
        <v>0</v>
      </c>
      <c r="Q259" s="197">
        <v>0</v>
      </c>
      <c r="R259" s="197">
        <f>Q259*H259</f>
        <v>0</v>
      </c>
      <c r="S259" s="197">
        <v>0</v>
      </c>
      <c r="T259" s="198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99" t="s">
        <v>220</v>
      </c>
      <c r="AT259" s="199" t="s">
        <v>122</v>
      </c>
      <c r="AU259" s="199" t="s">
        <v>128</v>
      </c>
      <c r="AY259" s="18" t="s">
        <v>118</v>
      </c>
      <c r="BE259" s="200">
        <f>IF(N259="základní",J259,0)</f>
        <v>0</v>
      </c>
      <c r="BF259" s="200">
        <f>IF(N259="snížená",J259,0)</f>
        <v>0</v>
      </c>
      <c r="BG259" s="200">
        <f>IF(N259="zákl. přenesená",J259,0)</f>
        <v>0</v>
      </c>
      <c r="BH259" s="200">
        <f>IF(N259="sníž. přenesená",J259,0)</f>
        <v>0</v>
      </c>
      <c r="BI259" s="200">
        <f>IF(N259="nulová",J259,0)</f>
        <v>0</v>
      </c>
      <c r="BJ259" s="18" t="s">
        <v>82</v>
      </c>
      <c r="BK259" s="200">
        <f>ROUND(I259*H259,2)</f>
        <v>0</v>
      </c>
      <c r="BL259" s="18" t="s">
        <v>220</v>
      </c>
      <c r="BM259" s="199" t="s">
        <v>509</v>
      </c>
    </row>
    <row r="260" spans="2:63" s="12" customFormat="1" ht="20.85" customHeight="1">
      <c r="B260" s="172"/>
      <c r="C260" s="173"/>
      <c r="D260" s="174" t="s">
        <v>73</v>
      </c>
      <c r="E260" s="186" t="s">
        <v>510</v>
      </c>
      <c r="F260" s="186" t="s">
        <v>511</v>
      </c>
      <c r="G260" s="173"/>
      <c r="H260" s="173"/>
      <c r="I260" s="176"/>
      <c r="J260" s="187">
        <f>BK260</f>
        <v>0</v>
      </c>
      <c r="K260" s="173"/>
      <c r="L260" s="178"/>
      <c r="M260" s="179"/>
      <c r="N260" s="180"/>
      <c r="O260" s="180"/>
      <c r="P260" s="181">
        <f>SUM(P261:P263)</f>
        <v>0</v>
      </c>
      <c r="Q260" s="180"/>
      <c r="R260" s="181">
        <f>SUM(R261:R263)</f>
        <v>0</v>
      </c>
      <c r="S260" s="180"/>
      <c r="T260" s="182">
        <f>SUM(T261:T263)</f>
        <v>0</v>
      </c>
      <c r="AR260" s="183" t="s">
        <v>84</v>
      </c>
      <c r="AT260" s="184" t="s">
        <v>73</v>
      </c>
      <c r="AU260" s="184" t="s">
        <v>84</v>
      </c>
      <c r="AY260" s="183" t="s">
        <v>118</v>
      </c>
      <c r="BK260" s="185">
        <f>SUM(BK261:BK263)</f>
        <v>0</v>
      </c>
    </row>
    <row r="261" spans="1:65" s="2" customFormat="1" ht="16.5" customHeight="1">
      <c r="A261" s="35"/>
      <c r="B261" s="36"/>
      <c r="C261" s="188" t="s">
        <v>512</v>
      </c>
      <c r="D261" s="188" t="s">
        <v>122</v>
      </c>
      <c r="E261" s="189" t="s">
        <v>513</v>
      </c>
      <c r="F261" s="190" t="s">
        <v>514</v>
      </c>
      <c r="G261" s="191" t="s">
        <v>145</v>
      </c>
      <c r="H261" s="192">
        <v>1.225</v>
      </c>
      <c r="I261" s="193"/>
      <c r="J261" s="194">
        <f>ROUND(I261*H261,2)</f>
        <v>0</v>
      </c>
      <c r="K261" s="190" t="s">
        <v>28</v>
      </c>
      <c r="L261" s="40"/>
      <c r="M261" s="195" t="s">
        <v>28</v>
      </c>
      <c r="N261" s="196" t="s">
        <v>45</v>
      </c>
      <c r="O261" s="65"/>
      <c r="P261" s="197">
        <f>O261*H261</f>
        <v>0</v>
      </c>
      <c r="Q261" s="197">
        <v>0</v>
      </c>
      <c r="R261" s="197">
        <f>Q261*H261</f>
        <v>0</v>
      </c>
      <c r="S261" s="197">
        <v>0</v>
      </c>
      <c r="T261" s="198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99" t="s">
        <v>220</v>
      </c>
      <c r="AT261" s="199" t="s">
        <v>122</v>
      </c>
      <c r="AU261" s="199" t="s">
        <v>128</v>
      </c>
      <c r="AY261" s="18" t="s">
        <v>118</v>
      </c>
      <c r="BE261" s="200">
        <f>IF(N261="základní",J261,0)</f>
        <v>0</v>
      </c>
      <c r="BF261" s="200">
        <f>IF(N261="snížená",J261,0)</f>
        <v>0</v>
      </c>
      <c r="BG261" s="200">
        <f>IF(N261="zákl. přenesená",J261,0)</f>
        <v>0</v>
      </c>
      <c r="BH261" s="200">
        <f>IF(N261="sníž. přenesená",J261,0)</f>
        <v>0</v>
      </c>
      <c r="BI261" s="200">
        <f>IF(N261="nulová",J261,0)</f>
        <v>0</v>
      </c>
      <c r="BJ261" s="18" t="s">
        <v>82</v>
      </c>
      <c r="BK261" s="200">
        <f>ROUND(I261*H261,2)</f>
        <v>0</v>
      </c>
      <c r="BL261" s="18" t="s">
        <v>220</v>
      </c>
      <c r="BM261" s="199" t="s">
        <v>515</v>
      </c>
    </row>
    <row r="262" spans="2:51" s="13" customFormat="1" ht="11.25">
      <c r="B262" s="201"/>
      <c r="C262" s="202"/>
      <c r="D262" s="203" t="s">
        <v>130</v>
      </c>
      <c r="E262" s="204" t="s">
        <v>28</v>
      </c>
      <c r="F262" s="205" t="s">
        <v>516</v>
      </c>
      <c r="G262" s="202"/>
      <c r="H262" s="204" t="s">
        <v>28</v>
      </c>
      <c r="I262" s="206"/>
      <c r="J262" s="202"/>
      <c r="K262" s="202"/>
      <c r="L262" s="207"/>
      <c r="M262" s="208"/>
      <c r="N262" s="209"/>
      <c r="O262" s="209"/>
      <c r="P262" s="209"/>
      <c r="Q262" s="209"/>
      <c r="R262" s="209"/>
      <c r="S262" s="209"/>
      <c r="T262" s="210"/>
      <c r="AT262" s="211" t="s">
        <v>130</v>
      </c>
      <c r="AU262" s="211" t="s">
        <v>128</v>
      </c>
      <c r="AV262" s="13" t="s">
        <v>82</v>
      </c>
      <c r="AW262" s="13" t="s">
        <v>35</v>
      </c>
      <c r="AX262" s="13" t="s">
        <v>74</v>
      </c>
      <c r="AY262" s="211" t="s">
        <v>118</v>
      </c>
    </row>
    <row r="263" spans="2:51" s="14" customFormat="1" ht="11.25">
      <c r="B263" s="212"/>
      <c r="C263" s="213"/>
      <c r="D263" s="203" t="s">
        <v>130</v>
      </c>
      <c r="E263" s="214" t="s">
        <v>28</v>
      </c>
      <c r="F263" s="215" t="s">
        <v>517</v>
      </c>
      <c r="G263" s="213"/>
      <c r="H263" s="216">
        <v>1.225</v>
      </c>
      <c r="I263" s="217"/>
      <c r="J263" s="213"/>
      <c r="K263" s="213"/>
      <c r="L263" s="218"/>
      <c r="M263" s="219"/>
      <c r="N263" s="220"/>
      <c r="O263" s="220"/>
      <c r="P263" s="220"/>
      <c r="Q263" s="220"/>
      <c r="R263" s="220"/>
      <c r="S263" s="220"/>
      <c r="T263" s="221"/>
      <c r="AT263" s="222" t="s">
        <v>130</v>
      </c>
      <c r="AU263" s="222" t="s">
        <v>128</v>
      </c>
      <c r="AV263" s="14" t="s">
        <v>84</v>
      </c>
      <c r="AW263" s="14" t="s">
        <v>35</v>
      </c>
      <c r="AX263" s="14" t="s">
        <v>82</v>
      </c>
      <c r="AY263" s="222" t="s">
        <v>118</v>
      </c>
    </row>
    <row r="264" spans="2:63" s="12" customFormat="1" ht="25.9" customHeight="1">
      <c r="B264" s="172"/>
      <c r="C264" s="173"/>
      <c r="D264" s="174" t="s">
        <v>73</v>
      </c>
      <c r="E264" s="175" t="s">
        <v>85</v>
      </c>
      <c r="F264" s="175" t="s">
        <v>518</v>
      </c>
      <c r="G264" s="173"/>
      <c r="H264" s="173"/>
      <c r="I264" s="176"/>
      <c r="J264" s="177">
        <f>BK264</f>
        <v>0</v>
      </c>
      <c r="K264" s="173"/>
      <c r="L264" s="178"/>
      <c r="M264" s="179"/>
      <c r="N264" s="180"/>
      <c r="O264" s="180"/>
      <c r="P264" s="181">
        <f>P265</f>
        <v>0</v>
      </c>
      <c r="Q264" s="180"/>
      <c r="R264" s="181">
        <f>R265</f>
        <v>6.6385000000000005</v>
      </c>
      <c r="S264" s="180"/>
      <c r="T264" s="182">
        <f>T265</f>
        <v>0</v>
      </c>
      <c r="AR264" s="183" t="s">
        <v>82</v>
      </c>
      <c r="AT264" s="184" t="s">
        <v>73</v>
      </c>
      <c r="AU264" s="184" t="s">
        <v>74</v>
      </c>
      <c r="AY264" s="183" t="s">
        <v>118</v>
      </c>
      <c r="BK264" s="185">
        <f>BK265</f>
        <v>0</v>
      </c>
    </row>
    <row r="265" spans="2:63" s="12" customFormat="1" ht="22.9" customHeight="1">
      <c r="B265" s="172"/>
      <c r="C265" s="173"/>
      <c r="D265" s="174" t="s">
        <v>73</v>
      </c>
      <c r="E265" s="186" t="s">
        <v>119</v>
      </c>
      <c r="F265" s="186" t="s">
        <v>119</v>
      </c>
      <c r="G265" s="173"/>
      <c r="H265" s="173"/>
      <c r="I265" s="176"/>
      <c r="J265" s="187">
        <f>BK265</f>
        <v>0</v>
      </c>
      <c r="K265" s="173"/>
      <c r="L265" s="178"/>
      <c r="M265" s="179"/>
      <c r="N265" s="180"/>
      <c r="O265" s="180"/>
      <c r="P265" s="181">
        <f>P266+P316+P325+P334</f>
        <v>0</v>
      </c>
      <c r="Q265" s="180"/>
      <c r="R265" s="181">
        <f>R266+R316+R325+R334</f>
        <v>6.6385000000000005</v>
      </c>
      <c r="S265" s="180"/>
      <c r="T265" s="182">
        <f>T266+T316+T325+T334</f>
        <v>0</v>
      </c>
      <c r="AR265" s="183" t="s">
        <v>82</v>
      </c>
      <c r="AT265" s="184" t="s">
        <v>73</v>
      </c>
      <c r="AU265" s="184" t="s">
        <v>82</v>
      </c>
      <c r="AY265" s="183" t="s">
        <v>118</v>
      </c>
      <c r="BK265" s="185">
        <f>BK266+BK316+BK325+BK334</f>
        <v>0</v>
      </c>
    </row>
    <row r="266" spans="2:63" s="12" customFormat="1" ht="20.85" customHeight="1">
      <c r="B266" s="172"/>
      <c r="C266" s="173"/>
      <c r="D266" s="174" t="s">
        <v>73</v>
      </c>
      <c r="E266" s="186" t="s">
        <v>82</v>
      </c>
      <c r="F266" s="186" t="s">
        <v>121</v>
      </c>
      <c r="G266" s="173"/>
      <c r="H266" s="173"/>
      <c r="I266" s="176"/>
      <c r="J266" s="187">
        <f>BK266</f>
        <v>0</v>
      </c>
      <c r="K266" s="173"/>
      <c r="L266" s="178"/>
      <c r="M266" s="179"/>
      <c r="N266" s="180"/>
      <c r="O266" s="180"/>
      <c r="P266" s="181">
        <f>SUM(P267:P315)</f>
        <v>0</v>
      </c>
      <c r="Q266" s="180"/>
      <c r="R266" s="181">
        <f>SUM(R267:R315)</f>
        <v>0.0005</v>
      </c>
      <c r="S266" s="180"/>
      <c r="T266" s="182">
        <f>SUM(T267:T315)</f>
        <v>0</v>
      </c>
      <c r="AR266" s="183" t="s">
        <v>82</v>
      </c>
      <c r="AT266" s="184" t="s">
        <v>73</v>
      </c>
      <c r="AU266" s="184" t="s">
        <v>84</v>
      </c>
      <c r="AY266" s="183" t="s">
        <v>118</v>
      </c>
      <c r="BK266" s="185">
        <f>SUM(BK267:BK315)</f>
        <v>0</v>
      </c>
    </row>
    <row r="267" spans="1:65" s="2" customFormat="1" ht="24" customHeight="1">
      <c r="A267" s="35"/>
      <c r="B267" s="36"/>
      <c r="C267" s="188" t="s">
        <v>519</v>
      </c>
      <c r="D267" s="188" t="s">
        <v>122</v>
      </c>
      <c r="E267" s="189" t="s">
        <v>267</v>
      </c>
      <c r="F267" s="190" t="s">
        <v>268</v>
      </c>
      <c r="G267" s="191" t="s">
        <v>125</v>
      </c>
      <c r="H267" s="192">
        <v>10</v>
      </c>
      <c r="I267" s="193"/>
      <c r="J267" s="194">
        <f>ROUND(I267*H267,2)</f>
        <v>0</v>
      </c>
      <c r="K267" s="190" t="s">
        <v>126</v>
      </c>
      <c r="L267" s="40"/>
      <c r="M267" s="195" t="s">
        <v>28</v>
      </c>
      <c r="N267" s="196" t="s">
        <v>45</v>
      </c>
      <c r="O267" s="65"/>
      <c r="P267" s="197">
        <f>O267*H267</f>
        <v>0</v>
      </c>
      <c r="Q267" s="197">
        <v>0</v>
      </c>
      <c r="R267" s="197">
        <f>Q267*H267</f>
        <v>0</v>
      </c>
      <c r="S267" s="197">
        <v>0</v>
      </c>
      <c r="T267" s="198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99" t="s">
        <v>127</v>
      </c>
      <c r="AT267" s="199" t="s">
        <v>122</v>
      </c>
      <c r="AU267" s="199" t="s">
        <v>128</v>
      </c>
      <c r="AY267" s="18" t="s">
        <v>118</v>
      </c>
      <c r="BE267" s="200">
        <f>IF(N267="základní",J267,0)</f>
        <v>0</v>
      </c>
      <c r="BF267" s="200">
        <f>IF(N267="snížená",J267,0)</f>
        <v>0</v>
      </c>
      <c r="BG267" s="200">
        <f>IF(N267="zákl. přenesená",J267,0)</f>
        <v>0</v>
      </c>
      <c r="BH267" s="200">
        <f>IF(N267="sníž. přenesená",J267,0)</f>
        <v>0</v>
      </c>
      <c r="BI267" s="200">
        <f>IF(N267="nulová",J267,0)</f>
        <v>0</v>
      </c>
      <c r="BJ267" s="18" t="s">
        <v>82</v>
      </c>
      <c r="BK267" s="200">
        <f>ROUND(I267*H267,2)</f>
        <v>0</v>
      </c>
      <c r="BL267" s="18" t="s">
        <v>127</v>
      </c>
      <c r="BM267" s="199" t="s">
        <v>520</v>
      </c>
    </row>
    <row r="268" spans="2:51" s="13" customFormat="1" ht="11.25">
      <c r="B268" s="201"/>
      <c r="C268" s="202"/>
      <c r="D268" s="203" t="s">
        <v>130</v>
      </c>
      <c r="E268" s="204" t="s">
        <v>28</v>
      </c>
      <c r="F268" s="205" t="s">
        <v>270</v>
      </c>
      <c r="G268" s="202"/>
      <c r="H268" s="204" t="s">
        <v>28</v>
      </c>
      <c r="I268" s="206"/>
      <c r="J268" s="202"/>
      <c r="K268" s="202"/>
      <c r="L268" s="207"/>
      <c r="M268" s="208"/>
      <c r="N268" s="209"/>
      <c r="O268" s="209"/>
      <c r="P268" s="209"/>
      <c r="Q268" s="209"/>
      <c r="R268" s="209"/>
      <c r="S268" s="209"/>
      <c r="T268" s="210"/>
      <c r="AT268" s="211" t="s">
        <v>130</v>
      </c>
      <c r="AU268" s="211" t="s">
        <v>128</v>
      </c>
      <c r="AV268" s="13" t="s">
        <v>82</v>
      </c>
      <c r="AW268" s="13" t="s">
        <v>35</v>
      </c>
      <c r="AX268" s="13" t="s">
        <v>74</v>
      </c>
      <c r="AY268" s="211" t="s">
        <v>118</v>
      </c>
    </row>
    <row r="269" spans="2:51" s="13" customFormat="1" ht="11.25">
      <c r="B269" s="201"/>
      <c r="C269" s="202"/>
      <c r="D269" s="203" t="s">
        <v>130</v>
      </c>
      <c r="E269" s="204" t="s">
        <v>28</v>
      </c>
      <c r="F269" s="205" t="s">
        <v>271</v>
      </c>
      <c r="G269" s="202"/>
      <c r="H269" s="204" t="s">
        <v>28</v>
      </c>
      <c r="I269" s="206"/>
      <c r="J269" s="202"/>
      <c r="K269" s="202"/>
      <c r="L269" s="207"/>
      <c r="M269" s="208"/>
      <c r="N269" s="209"/>
      <c r="O269" s="209"/>
      <c r="P269" s="209"/>
      <c r="Q269" s="209"/>
      <c r="R269" s="209"/>
      <c r="S269" s="209"/>
      <c r="T269" s="210"/>
      <c r="AT269" s="211" t="s">
        <v>130</v>
      </c>
      <c r="AU269" s="211" t="s">
        <v>128</v>
      </c>
      <c r="AV269" s="13" t="s">
        <v>82</v>
      </c>
      <c r="AW269" s="13" t="s">
        <v>35</v>
      </c>
      <c r="AX269" s="13" t="s">
        <v>74</v>
      </c>
      <c r="AY269" s="211" t="s">
        <v>118</v>
      </c>
    </row>
    <row r="270" spans="2:51" s="14" customFormat="1" ht="11.25">
      <c r="B270" s="212"/>
      <c r="C270" s="213"/>
      <c r="D270" s="203" t="s">
        <v>130</v>
      </c>
      <c r="E270" s="214" t="s">
        <v>28</v>
      </c>
      <c r="F270" s="215" t="s">
        <v>521</v>
      </c>
      <c r="G270" s="213"/>
      <c r="H270" s="216">
        <v>10</v>
      </c>
      <c r="I270" s="217"/>
      <c r="J270" s="213"/>
      <c r="K270" s="213"/>
      <c r="L270" s="218"/>
      <c r="M270" s="219"/>
      <c r="N270" s="220"/>
      <c r="O270" s="220"/>
      <c r="P270" s="220"/>
      <c r="Q270" s="220"/>
      <c r="R270" s="220"/>
      <c r="S270" s="220"/>
      <c r="T270" s="221"/>
      <c r="AT270" s="222" t="s">
        <v>130</v>
      </c>
      <c r="AU270" s="222" t="s">
        <v>128</v>
      </c>
      <c r="AV270" s="14" t="s">
        <v>84</v>
      </c>
      <c r="AW270" s="14" t="s">
        <v>35</v>
      </c>
      <c r="AX270" s="14" t="s">
        <v>82</v>
      </c>
      <c r="AY270" s="222" t="s">
        <v>118</v>
      </c>
    </row>
    <row r="271" spans="1:65" s="2" customFormat="1" ht="24" customHeight="1">
      <c r="A271" s="35"/>
      <c r="B271" s="36"/>
      <c r="C271" s="188" t="s">
        <v>522</v>
      </c>
      <c r="D271" s="188" t="s">
        <v>122</v>
      </c>
      <c r="E271" s="189" t="s">
        <v>273</v>
      </c>
      <c r="F271" s="190" t="s">
        <v>274</v>
      </c>
      <c r="G271" s="191" t="s">
        <v>125</v>
      </c>
      <c r="H271" s="192">
        <v>5</v>
      </c>
      <c r="I271" s="193"/>
      <c r="J271" s="194">
        <f>ROUND(I271*H271,2)</f>
        <v>0</v>
      </c>
      <c r="K271" s="190" t="s">
        <v>126</v>
      </c>
      <c r="L271" s="40"/>
      <c r="M271" s="195" t="s">
        <v>28</v>
      </c>
      <c r="N271" s="196" t="s">
        <v>45</v>
      </c>
      <c r="O271" s="65"/>
      <c r="P271" s="197">
        <f>O271*H271</f>
        <v>0</v>
      </c>
      <c r="Q271" s="197">
        <v>0</v>
      </c>
      <c r="R271" s="197">
        <f>Q271*H271</f>
        <v>0</v>
      </c>
      <c r="S271" s="197">
        <v>0</v>
      </c>
      <c r="T271" s="198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99" t="s">
        <v>127</v>
      </c>
      <c r="AT271" s="199" t="s">
        <v>122</v>
      </c>
      <c r="AU271" s="199" t="s">
        <v>128</v>
      </c>
      <c r="AY271" s="18" t="s">
        <v>118</v>
      </c>
      <c r="BE271" s="200">
        <f>IF(N271="základní",J271,0)</f>
        <v>0</v>
      </c>
      <c r="BF271" s="200">
        <f>IF(N271="snížená",J271,0)</f>
        <v>0</v>
      </c>
      <c r="BG271" s="200">
        <f>IF(N271="zákl. přenesená",J271,0)</f>
        <v>0</v>
      </c>
      <c r="BH271" s="200">
        <f>IF(N271="sníž. přenesená",J271,0)</f>
        <v>0</v>
      </c>
      <c r="BI271" s="200">
        <f>IF(N271="nulová",J271,0)</f>
        <v>0</v>
      </c>
      <c r="BJ271" s="18" t="s">
        <v>82</v>
      </c>
      <c r="BK271" s="200">
        <f>ROUND(I271*H271,2)</f>
        <v>0</v>
      </c>
      <c r="BL271" s="18" t="s">
        <v>127</v>
      </c>
      <c r="BM271" s="199" t="s">
        <v>523</v>
      </c>
    </row>
    <row r="272" spans="2:51" s="13" customFormat="1" ht="11.25">
      <c r="B272" s="201"/>
      <c r="C272" s="202"/>
      <c r="D272" s="203" t="s">
        <v>130</v>
      </c>
      <c r="E272" s="204" t="s">
        <v>28</v>
      </c>
      <c r="F272" s="205" t="s">
        <v>276</v>
      </c>
      <c r="G272" s="202"/>
      <c r="H272" s="204" t="s">
        <v>28</v>
      </c>
      <c r="I272" s="206"/>
      <c r="J272" s="202"/>
      <c r="K272" s="202"/>
      <c r="L272" s="207"/>
      <c r="M272" s="208"/>
      <c r="N272" s="209"/>
      <c r="O272" s="209"/>
      <c r="P272" s="209"/>
      <c r="Q272" s="209"/>
      <c r="R272" s="209"/>
      <c r="S272" s="209"/>
      <c r="T272" s="210"/>
      <c r="AT272" s="211" t="s">
        <v>130</v>
      </c>
      <c r="AU272" s="211" t="s">
        <v>128</v>
      </c>
      <c r="AV272" s="13" t="s">
        <v>82</v>
      </c>
      <c r="AW272" s="13" t="s">
        <v>35</v>
      </c>
      <c r="AX272" s="13" t="s">
        <v>74</v>
      </c>
      <c r="AY272" s="211" t="s">
        <v>118</v>
      </c>
    </row>
    <row r="273" spans="2:51" s="14" customFormat="1" ht="11.25">
      <c r="B273" s="212"/>
      <c r="C273" s="213"/>
      <c r="D273" s="203" t="s">
        <v>130</v>
      </c>
      <c r="E273" s="214" t="s">
        <v>28</v>
      </c>
      <c r="F273" s="215" t="s">
        <v>524</v>
      </c>
      <c r="G273" s="213"/>
      <c r="H273" s="216">
        <v>5</v>
      </c>
      <c r="I273" s="217"/>
      <c r="J273" s="213"/>
      <c r="K273" s="213"/>
      <c r="L273" s="218"/>
      <c r="M273" s="219"/>
      <c r="N273" s="220"/>
      <c r="O273" s="220"/>
      <c r="P273" s="220"/>
      <c r="Q273" s="220"/>
      <c r="R273" s="220"/>
      <c r="S273" s="220"/>
      <c r="T273" s="221"/>
      <c r="AT273" s="222" t="s">
        <v>130</v>
      </c>
      <c r="AU273" s="222" t="s">
        <v>128</v>
      </c>
      <c r="AV273" s="14" t="s">
        <v>84</v>
      </c>
      <c r="AW273" s="14" t="s">
        <v>35</v>
      </c>
      <c r="AX273" s="14" t="s">
        <v>82</v>
      </c>
      <c r="AY273" s="222" t="s">
        <v>118</v>
      </c>
    </row>
    <row r="274" spans="1:65" s="2" customFormat="1" ht="36" customHeight="1">
      <c r="A274" s="35"/>
      <c r="B274" s="36"/>
      <c r="C274" s="188" t="s">
        <v>525</v>
      </c>
      <c r="D274" s="188" t="s">
        <v>122</v>
      </c>
      <c r="E274" s="189" t="s">
        <v>294</v>
      </c>
      <c r="F274" s="190" t="s">
        <v>295</v>
      </c>
      <c r="G274" s="191" t="s">
        <v>125</v>
      </c>
      <c r="H274" s="192">
        <v>5</v>
      </c>
      <c r="I274" s="193"/>
      <c r="J274" s="194">
        <f>ROUND(I274*H274,2)</f>
        <v>0</v>
      </c>
      <c r="K274" s="190" t="s">
        <v>296</v>
      </c>
      <c r="L274" s="40"/>
      <c r="M274" s="195" t="s">
        <v>28</v>
      </c>
      <c r="N274" s="196" t="s">
        <v>45</v>
      </c>
      <c r="O274" s="65"/>
      <c r="P274" s="197">
        <f>O274*H274</f>
        <v>0</v>
      </c>
      <c r="Q274" s="197">
        <v>0</v>
      </c>
      <c r="R274" s="197">
        <f>Q274*H274</f>
        <v>0</v>
      </c>
      <c r="S274" s="197">
        <v>0</v>
      </c>
      <c r="T274" s="198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99" t="s">
        <v>127</v>
      </c>
      <c r="AT274" s="199" t="s">
        <v>122</v>
      </c>
      <c r="AU274" s="199" t="s">
        <v>128</v>
      </c>
      <c r="AY274" s="18" t="s">
        <v>118</v>
      </c>
      <c r="BE274" s="200">
        <f>IF(N274="základní",J274,0)</f>
        <v>0</v>
      </c>
      <c r="BF274" s="200">
        <f>IF(N274="snížená",J274,0)</f>
        <v>0</v>
      </c>
      <c r="BG274" s="200">
        <f>IF(N274="zákl. přenesená",J274,0)</f>
        <v>0</v>
      </c>
      <c r="BH274" s="200">
        <f>IF(N274="sníž. přenesená",J274,0)</f>
        <v>0</v>
      </c>
      <c r="BI274" s="200">
        <f>IF(N274="nulová",J274,0)</f>
        <v>0</v>
      </c>
      <c r="BJ274" s="18" t="s">
        <v>82</v>
      </c>
      <c r="BK274" s="200">
        <f>ROUND(I274*H274,2)</f>
        <v>0</v>
      </c>
      <c r="BL274" s="18" t="s">
        <v>127</v>
      </c>
      <c r="BM274" s="199" t="s">
        <v>526</v>
      </c>
    </row>
    <row r="275" spans="2:51" s="13" customFormat="1" ht="11.25">
      <c r="B275" s="201"/>
      <c r="C275" s="202"/>
      <c r="D275" s="203" t="s">
        <v>130</v>
      </c>
      <c r="E275" s="204" t="s">
        <v>28</v>
      </c>
      <c r="F275" s="205" t="s">
        <v>270</v>
      </c>
      <c r="G275" s="202"/>
      <c r="H275" s="204" t="s">
        <v>28</v>
      </c>
      <c r="I275" s="206"/>
      <c r="J275" s="202"/>
      <c r="K275" s="202"/>
      <c r="L275" s="207"/>
      <c r="M275" s="208"/>
      <c r="N275" s="209"/>
      <c r="O275" s="209"/>
      <c r="P275" s="209"/>
      <c r="Q275" s="209"/>
      <c r="R275" s="209"/>
      <c r="S275" s="209"/>
      <c r="T275" s="210"/>
      <c r="AT275" s="211" t="s">
        <v>130</v>
      </c>
      <c r="AU275" s="211" t="s">
        <v>128</v>
      </c>
      <c r="AV275" s="13" t="s">
        <v>82</v>
      </c>
      <c r="AW275" s="13" t="s">
        <v>35</v>
      </c>
      <c r="AX275" s="13" t="s">
        <v>74</v>
      </c>
      <c r="AY275" s="211" t="s">
        <v>118</v>
      </c>
    </row>
    <row r="276" spans="2:51" s="14" customFormat="1" ht="11.25">
      <c r="B276" s="212"/>
      <c r="C276" s="213"/>
      <c r="D276" s="203" t="s">
        <v>130</v>
      </c>
      <c r="E276" s="214" t="s">
        <v>28</v>
      </c>
      <c r="F276" s="215" t="s">
        <v>527</v>
      </c>
      <c r="G276" s="213"/>
      <c r="H276" s="216">
        <v>5</v>
      </c>
      <c r="I276" s="217"/>
      <c r="J276" s="213"/>
      <c r="K276" s="213"/>
      <c r="L276" s="218"/>
      <c r="M276" s="219"/>
      <c r="N276" s="220"/>
      <c r="O276" s="220"/>
      <c r="P276" s="220"/>
      <c r="Q276" s="220"/>
      <c r="R276" s="220"/>
      <c r="S276" s="220"/>
      <c r="T276" s="221"/>
      <c r="AT276" s="222" t="s">
        <v>130</v>
      </c>
      <c r="AU276" s="222" t="s">
        <v>128</v>
      </c>
      <c r="AV276" s="14" t="s">
        <v>84</v>
      </c>
      <c r="AW276" s="14" t="s">
        <v>35</v>
      </c>
      <c r="AX276" s="14" t="s">
        <v>82</v>
      </c>
      <c r="AY276" s="222" t="s">
        <v>118</v>
      </c>
    </row>
    <row r="277" spans="1:65" s="2" customFormat="1" ht="24" customHeight="1">
      <c r="A277" s="35"/>
      <c r="B277" s="36"/>
      <c r="C277" s="188" t="s">
        <v>528</v>
      </c>
      <c r="D277" s="188" t="s">
        <v>122</v>
      </c>
      <c r="E277" s="189" t="s">
        <v>150</v>
      </c>
      <c r="F277" s="190" t="s">
        <v>151</v>
      </c>
      <c r="G277" s="191" t="s">
        <v>125</v>
      </c>
      <c r="H277" s="192">
        <v>5</v>
      </c>
      <c r="I277" s="193"/>
      <c r="J277" s="194">
        <f>ROUND(I277*H277,2)</f>
        <v>0</v>
      </c>
      <c r="K277" s="190" t="s">
        <v>126</v>
      </c>
      <c r="L277" s="40"/>
      <c r="M277" s="195" t="s">
        <v>28</v>
      </c>
      <c r="N277" s="196" t="s">
        <v>45</v>
      </c>
      <c r="O277" s="65"/>
      <c r="P277" s="197">
        <f>O277*H277</f>
        <v>0</v>
      </c>
      <c r="Q277" s="197">
        <v>0</v>
      </c>
      <c r="R277" s="197">
        <f>Q277*H277</f>
        <v>0</v>
      </c>
      <c r="S277" s="197">
        <v>0</v>
      </c>
      <c r="T277" s="198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99" t="s">
        <v>127</v>
      </c>
      <c r="AT277" s="199" t="s">
        <v>122</v>
      </c>
      <c r="AU277" s="199" t="s">
        <v>128</v>
      </c>
      <c r="AY277" s="18" t="s">
        <v>118</v>
      </c>
      <c r="BE277" s="200">
        <f>IF(N277="základní",J277,0)</f>
        <v>0</v>
      </c>
      <c r="BF277" s="200">
        <f>IF(N277="snížená",J277,0)</f>
        <v>0</v>
      </c>
      <c r="BG277" s="200">
        <f>IF(N277="zákl. přenesená",J277,0)</f>
        <v>0</v>
      </c>
      <c r="BH277" s="200">
        <f>IF(N277="sníž. přenesená",J277,0)</f>
        <v>0</v>
      </c>
      <c r="BI277" s="200">
        <f>IF(N277="nulová",J277,0)</f>
        <v>0</v>
      </c>
      <c r="BJ277" s="18" t="s">
        <v>82</v>
      </c>
      <c r="BK277" s="200">
        <f>ROUND(I277*H277,2)</f>
        <v>0</v>
      </c>
      <c r="BL277" s="18" t="s">
        <v>127</v>
      </c>
      <c r="BM277" s="199" t="s">
        <v>529</v>
      </c>
    </row>
    <row r="278" spans="2:51" s="13" customFormat="1" ht="11.25">
      <c r="B278" s="201"/>
      <c r="C278" s="202"/>
      <c r="D278" s="203" t="s">
        <v>130</v>
      </c>
      <c r="E278" s="204" t="s">
        <v>28</v>
      </c>
      <c r="F278" s="205" t="s">
        <v>300</v>
      </c>
      <c r="G278" s="202"/>
      <c r="H278" s="204" t="s">
        <v>28</v>
      </c>
      <c r="I278" s="206"/>
      <c r="J278" s="202"/>
      <c r="K278" s="202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130</v>
      </c>
      <c r="AU278" s="211" t="s">
        <v>128</v>
      </c>
      <c r="AV278" s="13" t="s">
        <v>82</v>
      </c>
      <c r="AW278" s="13" t="s">
        <v>35</v>
      </c>
      <c r="AX278" s="13" t="s">
        <v>74</v>
      </c>
      <c r="AY278" s="211" t="s">
        <v>118</v>
      </c>
    </row>
    <row r="279" spans="2:51" s="13" customFormat="1" ht="11.25">
      <c r="B279" s="201"/>
      <c r="C279" s="202"/>
      <c r="D279" s="203" t="s">
        <v>130</v>
      </c>
      <c r="E279" s="204" t="s">
        <v>28</v>
      </c>
      <c r="F279" s="205" t="s">
        <v>530</v>
      </c>
      <c r="G279" s="202"/>
      <c r="H279" s="204" t="s">
        <v>28</v>
      </c>
      <c r="I279" s="206"/>
      <c r="J279" s="202"/>
      <c r="K279" s="202"/>
      <c r="L279" s="207"/>
      <c r="M279" s="208"/>
      <c r="N279" s="209"/>
      <c r="O279" s="209"/>
      <c r="P279" s="209"/>
      <c r="Q279" s="209"/>
      <c r="R279" s="209"/>
      <c r="S279" s="209"/>
      <c r="T279" s="210"/>
      <c r="AT279" s="211" t="s">
        <v>130</v>
      </c>
      <c r="AU279" s="211" t="s">
        <v>128</v>
      </c>
      <c r="AV279" s="13" t="s">
        <v>82</v>
      </c>
      <c r="AW279" s="13" t="s">
        <v>35</v>
      </c>
      <c r="AX279" s="13" t="s">
        <v>74</v>
      </c>
      <c r="AY279" s="211" t="s">
        <v>118</v>
      </c>
    </row>
    <row r="280" spans="2:51" s="14" customFormat="1" ht="11.25">
      <c r="B280" s="212"/>
      <c r="C280" s="213"/>
      <c r="D280" s="203" t="s">
        <v>130</v>
      </c>
      <c r="E280" s="214" t="s">
        <v>28</v>
      </c>
      <c r="F280" s="215" t="s">
        <v>521</v>
      </c>
      <c r="G280" s="213"/>
      <c r="H280" s="216">
        <v>10</v>
      </c>
      <c r="I280" s="217"/>
      <c r="J280" s="213"/>
      <c r="K280" s="213"/>
      <c r="L280" s="218"/>
      <c r="M280" s="219"/>
      <c r="N280" s="220"/>
      <c r="O280" s="220"/>
      <c r="P280" s="220"/>
      <c r="Q280" s="220"/>
      <c r="R280" s="220"/>
      <c r="S280" s="220"/>
      <c r="T280" s="221"/>
      <c r="AT280" s="222" t="s">
        <v>130</v>
      </c>
      <c r="AU280" s="222" t="s">
        <v>128</v>
      </c>
      <c r="AV280" s="14" t="s">
        <v>84</v>
      </c>
      <c r="AW280" s="14" t="s">
        <v>35</v>
      </c>
      <c r="AX280" s="14" t="s">
        <v>74</v>
      </c>
      <c r="AY280" s="222" t="s">
        <v>118</v>
      </c>
    </row>
    <row r="281" spans="2:51" s="13" customFormat="1" ht="11.25">
      <c r="B281" s="201"/>
      <c r="C281" s="202"/>
      <c r="D281" s="203" t="s">
        <v>130</v>
      </c>
      <c r="E281" s="204" t="s">
        <v>28</v>
      </c>
      <c r="F281" s="205" t="s">
        <v>302</v>
      </c>
      <c r="G281" s="202"/>
      <c r="H281" s="204" t="s">
        <v>28</v>
      </c>
      <c r="I281" s="206"/>
      <c r="J281" s="202"/>
      <c r="K281" s="202"/>
      <c r="L281" s="207"/>
      <c r="M281" s="208"/>
      <c r="N281" s="209"/>
      <c r="O281" s="209"/>
      <c r="P281" s="209"/>
      <c r="Q281" s="209"/>
      <c r="R281" s="209"/>
      <c r="S281" s="209"/>
      <c r="T281" s="210"/>
      <c r="AT281" s="211" t="s">
        <v>130</v>
      </c>
      <c r="AU281" s="211" t="s">
        <v>128</v>
      </c>
      <c r="AV281" s="13" t="s">
        <v>82</v>
      </c>
      <c r="AW281" s="13" t="s">
        <v>35</v>
      </c>
      <c r="AX281" s="13" t="s">
        <v>74</v>
      </c>
      <c r="AY281" s="211" t="s">
        <v>118</v>
      </c>
    </row>
    <row r="282" spans="2:51" s="14" customFormat="1" ht="11.25">
      <c r="B282" s="212"/>
      <c r="C282" s="213"/>
      <c r="D282" s="203" t="s">
        <v>130</v>
      </c>
      <c r="E282" s="214" t="s">
        <v>28</v>
      </c>
      <c r="F282" s="215" t="s">
        <v>531</v>
      </c>
      <c r="G282" s="213"/>
      <c r="H282" s="216">
        <v>-5</v>
      </c>
      <c r="I282" s="217"/>
      <c r="J282" s="213"/>
      <c r="K282" s="213"/>
      <c r="L282" s="218"/>
      <c r="M282" s="219"/>
      <c r="N282" s="220"/>
      <c r="O282" s="220"/>
      <c r="P282" s="220"/>
      <c r="Q282" s="220"/>
      <c r="R282" s="220"/>
      <c r="S282" s="220"/>
      <c r="T282" s="221"/>
      <c r="AT282" s="222" t="s">
        <v>130</v>
      </c>
      <c r="AU282" s="222" t="s">
        <v>128</v>
      </c>
      <c r="AV282" s="14" t="s">
        <v>84</v>
      </c>
      <c r="AW282" s="14" t="s">
        <v>35</v>
      </c>
      <c r="AX282" s="14" t="s">
        <v>74</v>
      </c>
      <c r="AY282" s="222" t="s">
        <v>118</v>
      </c>
    </row>
    <row r="283" spans="2:51" s="15" customFormat="1" ht="11.25">
      <c r="B283" s="223"/>
      <c r="C283" s="224"/>
      <c r="D283" s="203" t="s">
        <v>130</v>
      </c>
      <c r="E283" s="225" t="s">
        <v>28</v>
      </c>
      <c r="F283" s="226" t="s">
        <v>137</v>
      </c>
      <c r="G283" s="224"/>
      <c r="H283" s="227">
        <v>5</v>
      </c>
      <c r="I283" s="228"/>
      <c r="J283" s="224"/>
      <c r="K283" s="224"/>
      <c r="L283" s="229"/>
      <c r="M283" s="230"/>
      <c r="N283" s="231"/>
      <c r="O283" s="231"/>
      <c r="P283" s="231"/>
      <c r="Q283" s="231"/>
      <c r="R283" s="231"/>
      <c r="S283" s="231"/>
      <c r="T283" s="232"/>
      <c r="AT283" s="233" t="s">
        <v>130</v>
      </c>
      <c r="AU283" s="233" t="s">
        <v>128</v>
      </c>
      <c r="AV283" s="15" t="s">
        <v>127</v>
      </c>
      <c r="AW283" s="15" t="s">
        <v>35</v>
      </c>
      <c r="AX283" s="15" t="s">
        <v>82</v>
      </c>
      <c r="AY283" s="233" t="s">
        <v>118</v>
      </c>
    </row>
    <row r="284" spans="1:65" s="2" customFormat="1" ht="36" customHeight="1">
      <c r="A284" s="35"/>
      <c r="B284" s="36"/>
      <c r="C284" s="188" t="s">
        <v>532</v>
      </c>
      <c r="D284" s="188" t="s">
        <v>122</v>
      </c>
      <c r="E284" s="189" t="s">
        <v>156</v>
      </c>
      <c r="F284" s="190" t="s">
        <v>157</v>
      </c>
      <c r="G284" s="191" t="s">
        <v>125</v>
      </c>
      <c r="H284" s="192">
        <v>25</v>
      </c>
      <c r="I284" s="193"/>
      <c r="J284" s="194">
        <f>ROUND(I284*H284,2)</f>
        <v>0</v>
      </c>
      <c r="K284" s="190" t="s">
        <v>126</v>
      </c>
      <c r="L284" s="40"/>
      <c r="M284" s="195" t="s">
        <v>28</v>
      </c>
      <c r="N284" s="196" t="s">
        <v>45</v>
      </c>
      <c r="O284" s="65"/>
      <c r="P284" s="197">
        <f>O284*H284</f>
        <v>0</v>
      </c>
      <c r="Q284" s="197">
        <v>0</v>
      </c>
      <c r="R284" s="197">
        <f>Q284*H284</f>
        <v>0</v>
      </c>
      <c r="S284" s="197">
        <v>0</v>
      </c>
      <c r="T284" s="198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99" t="s">
        <v>127</v>
      </c>
      <c r="AT284" s="199" t="s">
        <v>122</v>
      </c>
      <c r="AU284" s="199" t="s">
        <v>128</v>
      </c>
      <c r="AY284" s="18" t="s">
        <v>118</v>
      </c>
      <c r="BE284" s="200">
        <f>IF(N284="základní",J284,0)</f>
        <v>0</v>
      </c>
      <c r="BF284" s="200">
        <f>IF(N284="snížená",J284,0)</f>
        <v>0</v>
      </c>
      <c r="BG284" s="200">
        <f>IF(N284="zákl. přenesená",J284,0)</f>
        <v>0</v>
      </c>
      <c r="BH284" s="200">
        <f>IF(N284="sníž. přenesená",J284,0)</f>
        <v>0</v>
      </c>
      <c r="BI284" s="200">
        <f>IF(N284="nulová",J284,0)</f>
        <v>0</v>
      </c>
      <c r="BJ284" s="18" t="s">
        <v>82</v>
      </c>
      <c r="BK284" s="200">
        <f>ROUND(I284*H284,2)</f>
        <v>0</v>
      </c>
      <c r="BL284" s="18" t="s">
        <v>127</v>
      </c>
      <c r="BM284" s="199" t="s">
        <v>533</v>
      </c>
    </row>
    <row r="285" spans="2:51" s="13" customFormat="1" ht="11.25">
      <c r="B285" s="201"/>
      <c r="C285" s="202"/>
      <c r="D285" s="203" t="s">
        <v>130</v>
      </c>
      <c r="E285" s="204" t="s">
        <v>28</v>
      </c>
      <c r="F285" s="205" t="s">
        <v>305</v>
      </c>
      <c r="G285" s="202"/>
      <c r="H285" s="204" t="s">
        <v>28</v>
      </c>
      <c r="I285" s="206"/>
      <c r="J285" s="202"/>
      <c r="K285" s="202"/>
      <c r="L285" s="207"/>
      <c r="M285" s="208"/>
      <c r="N285" s="209"/>
      <c r="O285" s="209"/>
      <c r="P285" s="209"/>
      <c r="Q285" s="209"/>
      <c r="R285" s="209"/>
      <c r="S285" s="209"/>
      <c r="T285" s="210"/>
      <c r="AT285" s="211" t="s">
        <v>130</v>
      </c>
      <c r="AU285" s="211" t="s">
        <v>128</v>
      </c>
      <c r="AV285" s="13" t="s">
        <v>82</v>
      </c>
      <c r="AW285" s="13" t="s">
        <v>35</v>
      </c>
      <c r="AX285" s="13" t="s">
        <v>74</v>
      </c>
      <c r="AY285" s="211" t="s">
        <v>118</v>
      </c>
    </row>
    <row r="286" spans="2:51" s="14" customFormat="1" ht="11.25">
      <c r="B286" s="212"/>
      <c r="C286" s="213"/>
      <c r="D286" s="203" t="s">
        <v>130</v>
      </c>
      <c r="E286" s="214" t="s">
        <v>28</v>
      </c>
      <c r="F286" s="215" t="s">
        <v>534</v>
      </c>
      <c r="G286" s="213"/>
      <c r="H286" s="216">
        <v>25</v>
      </c>
      <c r="I286" s="217"/>
      <c r="J286" s="213"/>
      <c r="K286" s="213"/>
      <c r="L286" s="218"/>
      <c r="M286" s="219"/>
      <c r="N286" s="220"/>
      <c r="O286" s="220"/>
      <c r="P286" s="220"/>
      <c r="Q286" s="220"/>
      <c r="R286" s="220"/>
      <c r="S286" s="220"/>
      <c r="T286" s="221"/>
      <c r="AT286" s="222" t="s">
        <v>130</v>
      </c>
      <c r="AU286" s="222" t="s">
        <v>128</v>
      </c>
      <c r="AV286" s="14" t="s">
        <v>84</v>
      </c>
      <c r="AW286" s="14" t="s">
        <v>35</v>
      </c>
      <c r="AX286" s="14" t="s">
        <v>82</v>
      </c>
      <c r="AY286" s="222" t="s">
        <v>118</v>
      </c>
    </row>
    <row r="287" spans="1:65" s="2" customFormat="1" ht="16.5" customHeight="1">
      <c r="A287" s="35"/>
      <c r="B287" s="36"/>
      <c r="C287" s="188" t="s">
        <v>535</v>
      </c>
      <c r="D287" s="188" t="s">
        <v>122</v>
      </c>
      <c r="E287" s="189" t="s">
        <v>162</v>
      </c>
      <c r="F287" s="190" t="s">
        <v>163</v>
      </c>
      <c r="G287" s="191" t="s">
        <v>125</v>
      </c>
      <c r="H287" s="192">
        <v>5</v>
      </c>
      <c r="I287" s="193"/>
      <c r="J287" s="194">
        <f>ROUND(I287*H287,2)</f>
        <v>0</v>
      </c>
      <c r="K287" s="190" t="s">
        <v>126</v>
      </c>
      <c r="L287" s="40"/>
      <c r="M287" s="195" t="s">
        <v>28</v>
      </c>
      <c r="N287" s="196" t="s">
        <v>45</v>
      </c>
      <c r="O287" s="65"/>
      <c r="P287" s="197">
        <f>O287*H287</f>
        <v>0</v>
      </c>
      <c r="Q287" s="197">
        <v>0</v>
      </c>
      <c r="R287" s="197">
        <f>Q287*H287</f>
        <v>0</v>
      </c>
      <c r="S287" s="197">
        <v>0</v>
      </c>
      <c r="T287" s="198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99" t="s">
        <v>127</v>
      </c>
      <c r="AT287" s="199" t="s">
        <v>122</v>
      </c>
      <c r="AU287" s="199" t="s">
        <v>128</v>
      </c>
      <c r="AY287" s="18" t="s">
        <v>118</v>
      </c>
      <c r="BE287" s="200">
        <f>IF(N287="základní",J287,0)</f>
        <v>0</v>
      </c>
      <c r="BF287" s="200">
        <f>IF(N287="snížená",J287,0)</f>
        <v>0</v>
      </c>
      <c r="BG287" s="200">
        <f>IF(N287="zákl. přenesená",J287,0)</f>
        <v>0</v>
      </c>
      <c r="BH287" s="200">
        <f>IF(N287="sníž. přenesená",J287,0)</f>
        <v>0</v>
      </c>
      <c r="BI287" s="200">
        <f>IF(N287="nulová",J287,0)</f>
        <v>0</v>
      </c>
      <c r="BJ287" s="18" t="s">
        <v>82</v>
      </c>
      <c r="BK287" s="200">
        <f>ROUND(I287*H287,2)</f>
        <v>0</v>
      </c>
      <c r="BL287" s="18" t="s">
        <v>127</v>
      </c>
      <c r="BM287" s="199" t="s">
        <v>536</v>
      </c>
    </row>
    <row r="288" spans="2:51" s="13" customFormat="1" ht="11.25">
      <c r="B288" s="201"/>
      <c r="C288" s="202"/>
      <c r="D288" s="203" t="s">
        <v>130</v>
      </c>
      <c r="E288" s="204" t="s">
        <v>28</v>
      </c>
      <c r="F288" s="205" t="s">
        <v>308</v>
      </c>
      <c r="G288" s="202"/>
      <c r="H288" s="204" t="s">
        <v>28</v>
      </c>
      <c r="I288" s="206"/>
      <c r="J288" s="202"/>
      <c r="K288" s="202"/>
      <c r="L288" s="207"/>
      <c r="M288" s="208"/>
      <c r="N288" s="209"/>
      <c r="O288" s="209"/>
      <c r="P288" s="209"/>
      <c r="Q288" s="209"/>
      <c r="R288" s="209"/>
      <c r="S288" s="209"/>
      <c r="T288" s="210"/>
      <c r="AT288" s="211" t="s">
        <v>130</v>
      </c>
      <c r="AU288" s="211" t="s">
        <v>128</v>
      </c>
      <c r="AV288" s="13" t="s">
        <v>82</v>
      </c>
      <c r="AW288" s="13" t="s">
        <v>35</v>
      </c>
      <c r="AX288" s="13" t="s">
        <v>74</v>
      </c>
      <c r="AY288" s="211" t="s">
        <v>118</v>
      </c>
    </row>
    <row r="289" spans="2:51" s="14" customFormat="1" ht="11.25">
      <c r="B289" s="212"/>
      <c r="C289" s="213"/>
      <c r="D289" s="203" t="s">
        <v>130</v>
      </c>
      <c r="E289" s="214" t="s">
        <v>28</v>
      </c>
      <c r="F289" s="215" t="s">
        <v>527</v>
      </c>
      <c r="G289" s="213"/>
      <c r="H289" s="216">
        <v>5</v>
      </c>
      <c r="I289" s="217"/>
      <c r="J289" s="213"/>
      <c r="K289" s="213"/>
      <c r="L289" s="218"/>
      <c r="M289" s="219"/>
      <c r="N289" s="220"/>
      <c r="O289" s="220"/>
      <c r="P289" s="220"/>
      <c r="Q289" s="220"/>
      <c r="R289" s="220"/>
      <c r="S289" s="220"/>
      <c r="T289" s="221"/>
      <c r="AT289" s="222" t="s">
        <v>130</v>
      </c>
      <c r="AU289" s="222" t="s">
        <v>128</v>
      </c>
      <c r="AV289" s="14" t="s">
        <v>84</v>
      </c>
      <c r="AW289" s="14" t="s">
        <v>35</v>
      </c>
      <c r="AX289" s="14" t="s">
        <v>82</v>
      </c>
      <c r="AY289" s="222" t="s">
        <v>118</v>
      </c>
    </row>
    <row r="290" spans="1:65" s="2" customFormat="1" ht="24" customHeight="1">
      <c r="A290" s="35"/>
      <c r="B290" s="36"/>
      <c r="C290" s="188" t="s">
        <v>537</v>
      </c>
      <c r="D290" s="188" t="s">
        <v>122</v>
      </c>
      <c r="E290" s="189" t="s">
        <v>166</v>
      </c>
      <c r="F290" s="190" t="s">
        <v>167</v>
      </c>
      <c r="G290" s="191" t="s">
        <v>168</v>
      </c>
      <c r="H290" s="192">
        <v>7.5</v>
      </c>
      <c r="I290" s="193"/>
      <c r="J290" s="194">
        <f>ROUND(I290*H290,2)</f>
        <v>0</v>
      </c>
      <c r="K290" s="190" t="s">
        <v>126</v>
      </c>
      <c r="L290" s="40"/>
      <c r="M290" s="195" t="s">
        <v>28</v>
      </c>
      <c r="N290" s="196" t="s">
        <v>45</v>
      </c>
      <c r="O290" s="65"/>
      <c r="P290" s="197">
        <f>O290*H290</f>
        <v>0</v>
      </c>
      <c r="Q290" s="197">
        <v>0</v>
      </c>
      <c r="R290" s="197">
        <f>Q290*H290</f>
        <v>0</v>
      </c>
      <c r="S290" s="197">
        <v>0</v>
      </c>
      <c r="T290" s="198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99" t="s">
        <v>127</v>
      </c>
      <c r="AT290" s="199" t="s">
        <v>122</v>
      </c>
      <c r="AU290" s="199" t="s">
        <v>128</v>
      </c>
      <c r="AY290" s="18" t="s">
        <v>118</v>
      </c>
      <c r="BE290" s="200">
        <f>IF(N290="základní",J290,0)</f>
        <v>0</v>
      </c>
      <c r="BF290" s="200">
        <f>IF(N290="snížená",J290,0)</f>
        <v>0</v>
      </c>
      <c r="BG290" s="200">
        <f>IF(N290="zákl. přenesená",J290,0)</f>
        <v>0</v>
      </c>
      <c r="BH290" s="200">
        <f>IF(N290="sníž. přenesená",J290,0)</f>
        <v>0</v>
      </c>
      <c r="BI290" s="200">
        <f>IF(N290="nulová",J290,0)</f>
        <v>0</v>
      </c>
      <c r="BJ290" s="18" t="s">
        <v>82</v>
      </c>
      <c r="BK290" s="200">
        <f>ROUND(I290*H290,2)</f>
        <v>0</v>
      </c>
      <c r="BL290" s="18" t="s">
        <v>127</v>
      </c>
      <c r="BM290" s="199" t="s">
        <v>538</v>
      </c>
    </row>
    <row r="291" spans="2:51" s="13" customFormat="1" ht="11.25">
      <c r="B291" s="201"/>
      <c r="C291" s="202"/>
      <c r="D291" s="203" t="s">
        <v>130</v>
      </c>
      <c r="E291" s="204" t="s">
        <v>28</v>
      </c>
      <c r="F291" s="205" t="s">
        <v>311</v>
      </c>
      <c r="G291" s="202"/>
      <c r="H291" s="204" t="s">
        <v>28</v>
      </c>
      <c r="I291" s="206"/>
      <c r="J291" s="202"/>
      <c r="K291" s="202"/>
      <c r="L291" s="207"/>
      <c r="M291" s="208"/>
      <c r="N291" s="209"/>
      <c r="O291" s="209"/>
      <c r="P291" s="209"/>
      <c r="Q291" s="209"/>
      <c r="R291" s="209"/>
      <c r="S291" s="209"/>
      <c r="T291" s="210"/>
      <c r="AT291" s="211" t="s">
        <v>130</v>
      </c>
      <c r="AU291" s="211" t="s">
        <v>128</v>
      </c>
      <c r="AV291" s="13" t="s">
        <v>82</v>
      </c>
      <c r="AW291" s="13" t="s">
        <v>35</v>
      </c>
      <c r="AX291" s="13" t="s">
        <v>74</v>
      </c>
      <c r="AY291" s="211" t="s">
        <v>118</v>
      </c>
    </row>
    <row r="292" spans="2:51" s="14" customFormat="1" ht="11.25">
      <c r="B292" s="212"/>
      <c r="C292" s="213"/>
      <c r="D292" s="203" t="s">
        <v>130</v>
      </c>
      <c r="E292" s="214" t="s">
        <v>28</v>
      </c>
      <c r="F292" s="215" t="s">
        <v>539</v>
      </c>
      <c r="G292" s="213"/>
      <c r="H292" s="216">
        <v>7.5</v>
      </c>
      <c r="I292" s="217"/>
      <c r="J292" s="213"/>
      <c r="K292" s="213"/>
      <c r="L292" s="218"/>
      <c r="M292" s="219"/>
      <c r="N292" s="220"/>
      <c r="O292" s="220"/>
      <c r="P292" s="220"/>
      <c r="Q292" s="220"/>
      <c r="R292" s="220"/>
      <c r="S292" s="220"/>
      <c r="T292" s="221"/>
      <c r="AT292" s="222" t="s">
        <v>130</v>
      </c>
      <c r="AU292" s="222" t="s">
        <v>128</v>
      </c>
      <c r="AV292" s="14" t="s">
        <v>84</v>
      </c>
      <c r="AW292" s="14" t="s">
        <v>35</v>
      </c>
      <c r="AX292" s="14" t="s">
        <v>82</v>
      </c>
      <c r="AY292" s="222" t="s">
        <v>118</v>
      </c>
    </row>
    <row r="293" spans="1:65" s="2" customFormat="1" ht="24" customHeight="1">
      <c r="A293" s="35"/>
      <c r="B293" s="36"/>
      <c r="C293" s="188" t="s">
        <v>540</v>
      </c>
      <c r="D293" s="188" t="s">
        <v>122</v>
      </c>
      <c r="E293" s="189" t="s">
        <v>313</v>
      </c>
      <c r="F293" s="190" t="s">
        <v>314</v>
      </c>
      <c r="G293" s="191" t="s">
        <v>145</v>
      </c>
      <c r="H293" s="192">
        <v>30</v>
      </c>
      <c r="I293" s="193"/>
      <c r="J293" s="194">
        <f>ROUND(I293*H293,2)</f>
        <v>0</v>
      </c>
      <c r="K293" s="190" t="s">
        <v>126</v>
      </c>
      <c r="L293" s="40"/>
      <c r="M293" s="195" t="s">
        <v>28</v>
      </c>
      <c r="N293" s="196" t="s">
        <v>45</v>
      </c>
      <c r="O293" s="65"/>
      <c r="P293" s="197">
        <f>O293*H293</f>
        <v>0</v>
      </c>
      <c r="Q293" s="197">
        <v>0</v>
      </c>
      <c r="R293" s="197">
        <f>Q293*H293</f>
        <v>0</v>
      </c>
      <c r="S293" s="197">
        <v>0</v>
      </c>
      <c r="T293" s="198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99" t="s">
        <v>127</v>
      </c>
      <c r="AT293" s="199" t="s">
        <v>122</v>
      </c>
      <c r="AU293" s="199" t="s">
        <v>128</v>
      </c>
      <c r="AY293" s="18" t="s">
        <v>118</v>
      </c>
      <c r="BE293" s="200">
        <f>IF(N293="základní",J293,0)</f>
        <v>0</v>
      </c>
      <c r="BF293" s="200">
        <f>IF(N293="snížená",J293,0)</f>
        <v>0</v>
      </c>
      <c r="BG293" s="200">
        <f>IF(N293="zákl. přenesená",J293,0)</f>
        <v>0</v>
      </c>
      <c r="BH293" s="200">
        <f>IF(N293="sníž. přenesená",J293,0)</f>
        <v>0</v>
      </c>
      <c r="BI293" s="200">
        <f>IF(N293="nulová",J293,0)</f>
        <v>0</v>
      </c>
      <c r="BJ293" s="18" t="s">
        <v>82</v>
      </c>
      <c r="BK293" s="200">
        <f>ROUND(I293*H293,2)</f>
        <v>0</v>
      </c>
      <c r="BL293" s="18" t="s">
        <v>127</v>
      </c>
      <c r="BM293" s="199" t="s">
        <v>541</v>
      </c>
    </row>
    <row r="294" spans="2:51" s="13" customFormat="1" ht="11.25">
      <c r="B294" s="201"/>
      <c r="C294" s="202"/>
      <c r="D294" s="203" t="s">
        <v>130</v>
      </c>
      <c r="E294" s="204" t="s">
        <v>28</v>
      </c>
      <c r="F294" s="205" t="s">
        <v>316</v>
      </c>
      <c r="G294" s="202"/>
      <c r="H294" s="204" t="s">
        <v>28</v>
      </c>
      <c r="I294" s="206"/>
      <c r="J294" s="202"/>
      <c r="K294" s="202"/>
      <c r="L294" s="207"/>
      <c r="M294" s="208"/>
      <c r="N294" s="209"/>
      <c r="O294" s="209"/>
      <c r="P294" s="209"/>
      <c r="Q294" s="209"/>
      <c r="R294" s="209"/>
      <c r="S294" s="209"/>
      <c r="T294" s="210"/>
      <c r="AT294" s="211" t="s">
        <v>130</v>
      </c>
      <c r="AU294" s="211" t="s">
        <v>128</v>
      </c>
      <c r="AV294" s="13" t="s">
        <v>82</v>
      </c>
      <c r="AW294" s="13" t="s">
        <v>35</v>
      </c>
      <c r="AX294" s="13" t="s">
        <v>74</v>
      </c>
      <c r="AY294" s="211" t="s">
        <v>118</v>
      </c>
    </row>
    <row r="295" spans="2:51" s="14" customFormat="1" ht="11.25">
      <c r="B295" s="212"/>
      <c r="C295" s="213"/>
      <c r="D295" s="203" t="s">
        <v>130</v>
      </c>
      <c r="E295" s="214" t="s">
        <v>28</v>
      </c>
      <c r="F295" s="215" t="s">
        <v>542</v>
      </c>
      <c r="G295" s="213"/>
      <c r="H295" s="216">
        <v>30</v>
      </c>
      <c r="I295" s="217"/>
      <c r="J295" s="213"/>
      <c r="K295" s="213"/>
      <c r="L295" s="218"/>
      <c r="M295" s="219"/>
      <c r="N295" s="220"/>
      <c r="O295" s="220"/>
      <c r="P295" s="220"/>
      <c r="Q295" s="220"/>
      <c r="R295" s="220"/>
      <c r="S295" s="220"/>
      <c r="T295" s="221"/>
      <c r="AT295" s="222" t="s">
        <v>130</v>
      </c>
      <c r="AU295" s="222" t="s">
        <v>128</v>
      </c>
      <c r="AV295" s="14" t="s">
        <v>84</v>
      </c>
      <c r="AW295" s="14" t="s">
        <v>35</v>
      </c>
      <c r="AX295" s="14" t="s">
        <v>82</v>
      </c>
      <c r="AY295" s="222" t="s">
        <v>118</v>
      </c>
    </row>
    <row r="296" spans="1:65" s="2" customFormat="1" ht="16.5" customHeight="1">
      <c r="A296" s="35"/>
      <c r="B296" s="36"/>
      <c r="C296" s="234" t="s">
        <v>543</v>
      </c>
      <c r="D296" s="234" t="s">
        <v>237</v>
      </c>
      <c r="E296" s="235" t="s">
        <v>318</v>
      </c>
      <c r="F296" s="236" t="s">
        <v>319</v>
      </c>
      <c r="G296" s="237" t="s">
        <v>168</v>
      </c>
      <c r="H296" s="238">
        <v>4.6</v>
      </c>
      <c r="I296" s="239"/>
      <c r="J296" s="240">
        <f>ROUND(I296*H296,2)</f>
        <v>0</v>
      </c>
      <c r="K296" s="236" t="s">
        <v>126</v>
      </c>
      <c r="L296" s="241"/>
      <c r="M296" s="242" t="s">
        <v>28</v>
      </c>
      <c r="N296" s="243" t="s">
        <v>45</v>
      </c>
      <c r="O296" s="65"/>
      <c r="P296" s="197">
        <f>O296*H296</f>
        <v>0</v>
      </c>
      <c r="Q296" s="197">
        <v>0</v>
      </c>
      <c r="R296" s="197">
        <f>Q296*H296</f>
        <v>0</v>
      </c>
      <c r="S296" s="197">
        <v>0</v>
      </c>
      <c r="T296" s="198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99" t="s">
        <v>172</v>
      </c>
      <c r="AT296" s="199" t="s">
        <v>237</v>
      </c>
      <c r="AU296" s="199" t="s">
        <v>128</v>
      </c>
      <c r="AY296" s="18" t="s">
        <v>118</v>
      </c>
      <c r="BE296" s="200">
        <f>IF(N296="základní",J296,0)</f>
        <v>0</v>
      </c>
      <c r="BF296" s="200">
        <f>IF(N296="snížená",J296,0)</f>
        <v>0</v>
      </c>
      <c r="BG296" s="200">
        <f>IF(N296="zákl. přenesená",J296,0)</f>
        <v>0</v>
      </c>
      <c r="BH296" s="200">
        <f>IF(N296="sníž. přenesená",J296,0)</f>
        <v>0</v>
      </c>
      <c r="BI296" s="200">
        <f>IF(N296="nulová",J296,0)</f>
        <v>0</v>
      </c>
      <c r="BJ296" s="18" t="s">
        <v>82</v>
      </c>
      <c r="BK296" s="200">
        <f>ROUND(I296*H296,2)</f>
        <v>0</v>
      </c>
      <c r="BL296" s="18" t="s">
        <v>127</v>
      </c>
      <c r="BM296" s="199" t="s">
        <v>544</v>
      </c>
    </row>
    <row r="297" spans="2:51" s="13" customFormat="1" ht="11.25">
      <c r="B297" s="201"/>
      <c r="C297" s="202"/>
      <c r="D297" s="203" t="s">
        <v>130</v>
      </c>
      <c r="E297" s="204" t="s">
        <v>28</v>
      </c>
      <c r="F297" s="205" t="s">
        <v>321</v>
      </c>
      <c r="G297" s="202"/>
      <c r="H297" s="204" t="s">
        <v>28</v>
      </c>
      <c r="I297" s="206"/>
      <c r="J297" s="202"/>
      <c r="K297" s="202"/>
      <c r="L297" s="207"/>
      <c r="M297" s="208"/>
      <c r="N297" s="209"/>
      <c r="O297" s="209"/>
      <c r="P297" s="209"/>
      <c r="Q297" s="209"/>
      <c r="R297" s="209"/>
      <c r="S297" s="209"/>
      <c r="T297" s="210"/>
      <c r="AT297" s="211" t="s">
        <v>130</v>
      </c>
      <c r="AU297" s="211" t="s">
        <v>128</v>
      </c>
      <c r="AV297" s="13" t="s">
        <v>82</v>
      </c>
      <c r="AW297" s="13" t="s">
        <v>35</v>
      </c>
      <c r="AX297" s="13" t="s">
        <v>74</v>
      </c>
      <c r="AY297" s="211" t="s">
        <v>118</v>
      </c>
    </row>
    <row r="298" spans="2:51" s="13" customFormat="1" ht="11.25">
      <c r="B298" s="201"/>
      <c r="C298" s="202"/>
      <c r="D298" s="203" t="s">
        <v>130</v>
      </c>
      <c r="E298" s="204" t="s">
        <v>28</v>
      </c>
      <c r="F298" s="205" t="s">
        <v>322</v>
      </c>
      <c r="G298" s="202"/>
      <c r="H298" s="204" t="s">
        <v>28</v>
      </c>
      <c r="I298" s="206"/>
      <c r="J298" s="202"/>
      <c r="K298" s="202"/>
      <c r="L298" s="207"/>
      <c r="M298" s="208"/>
      <c r="N298" s="209"/>
      <c r="O298" s="209"/>
      <c r="P298" s="209"/>
      <c r="Q298" s="209"/>
      <c r="R298" s="209"/>
      <c r="S298" s="209"/>
      <c r="T298" s="210"/>
      <c r="AT298" s="211" t="s">
        <v>130</v>
      </c>
      <c r="AU298" s="211" t="s">
        <v>128</v>
      </c>
      <c r="AV298" s="13" t="s">
        <v>82</v>
      </c>
      <c r="AW298" s="13" t="s">
        <v>35</v>
      </c>
      <c r="AX298" s="13" t="s">
        <v>74</v>
      </c>
      <c r="AY298" s="211" t="s">
        <v>118</v>
      </c>
    </row>
    <row r="299" spans="2:51" s="14" customFormat="1" ht="11.25">
      <c r="B299" s="212"/>
      <c r="C299" s="213"/>
      <c r="D299" s="203" t="s">
        <v>130</v>
      </c>
      <c r="E299" s="214" t="s">
        <v>28</v>
      </c>
      <c r="F299" s="215" t="s">
        <v>545</v>
      </c>
      <c r="G299" s="213"/>
      <c r="H299" s="216">
        <v>4.6</v>
      </c>
      <c r="I299" s="217"/>
      <c r="J299" s="213"/>
      <c r="K299" s="213"/>
      <c r="L299" s="218"/>
      <c r="M299" s="219"/>
      <c r="N299" s="220"/>
      <c r="O299" s="220"/>
      <c r="P299" s="220"/>
      <c r="Q299" s="220"/>
      <c r="R299" s="220"/>
      <c r="S299" s="220"/>
      <c r="T299" s="221"/>
      <c r="AT299" s="222" t="s">
        <v>130</v>
      </c>
      <c r="AU299" s="222" t="s">
        <v>128</v>
      </c>
      <c r="AV299" s="14" t="s">
        <v>84</v>
      </c>
      <c r="AW299" s="14" t="s">
        <v>35</v>
      </c>
      <c r="AX299" s="14" t="s">
        <v>82</v>
      </c>
      <c r="AY299" s="222" t="s">
        <v>118</v>
      </c>
    </row>
    <row r="300" spans="1:65" s="2" customFormat="1" ht="24" customHeight="1">
      <c r="A300" s="35"/>
      <c r="B300" s="36"/>
      <c r="C300" s="188" t="s">
        <v>546</v>
      </c>
      <c r="D300" s="188" t="s">
        <v>122</v>
      </c>
      <c r="E300" s="189" t="s">
        <v>324</v>
      </c>
      <c r="F300" s="190" t="s">
        <v>325</v>
      </c>
      <c r="G300" s="191" t="s">
        <v>145</v>
      </c>
      <c r="H300" s="192">
        <v>30</v>
      </c>
      <c r="I300" s="193"/>
      <c r="J300" s="194">
        <f>ROUND(I300*H300,2)</f>
        <v>0</v>
      </c>
      <c r="K300" s="190" t="s">
        <v>126</v>
      </c>
      <c r="L300" s="40"/>
      <c r="M300" s="195" t="s">
        <v>28</v>
      </c>
      <c r="N300" s="196" t="s">
        <v>45</v>
      </c>
      <c r="O300" s="65"/>
      <c r="P300" s="197">
        <f>O300*H300</f>
        <v>0</v>
      </c>
      <c r="Q300" s="197">
        <v>0</v>
      </c>
      <c r="R300" s="197">
        <f>Q300*H300</f>
        <v>0</v>
      </c>
      <c r="S300" s="197">
        <v>0</v>
      </c>
      <c r="T300" s="198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99" t="s">
        <v>127</v>
      </c>
      <c r="AT300" s="199" t="s">
        <v>122</v>
      </c>
      <c r="AU300" s="199" t="s">
        <v>128</v>
      </c>
      <c r="AY300" s="18" t="s">
        <v>118</v>
      </c>
      <c r="BE300" s="200">
        <f>IF(N300="základní",J300,0)</f>
        <v>0</v>
      </c>
      <c r="BF300" s="200">
        <f>IF(N300="snížená",J300,0)</f>
        <v>0</v>
      </c>
      <c r="BG300" s="200">
        <f>IF(N300="zákl. přenesená",J300,0)</f>
        <v>0</v>
      </c>
      <c r="BH300" s="200">
        <f>IF(N300="sníž. přenesená",J300,0)</f>
        <v>0</v>
      </c>
      <c r="BI300" s="200">
        <f>IF(N300="nulová",J300,0)</f>
        <v>0</v>
      </c>
      <c r="BJ300" s="18" t="s">
        <v>82</v>
      </c>
      <c r="BK300" s="200">
        <f>ROUND(I300*H300,2)</f>
        <v>0</v>
      </c>
      <c r="BL300" s="18" t="s">
        <v>127</v>
      </c>
      <c r="BM300" s="199" t="s">
        <v>547</v>
      </c>
    </row>
    <row r="301" spans="1:65" s="2" customFormat="1" ht="16.5" customHeight="1">
      <c r="A301" s="35"/>
      <c r="B301" s="36"/>
      <c r="C301" s="234" t="s">
        <v>548</v>
      </c>
      <c r="D301" s="234" t="s">
        <v>237</v>
      </c>
      <c r="E301" s="235" t="s">
        <v>327</v>
      </c>
      <c r="F301" s="236" t="s">
        <v>328</v>
      </c>
      <c r="G301" s="237" t="s">
        <v>329</v>
      </c>
      <c r="H301" s="238">
        <v>0.5</v>
      </c>
      <c r="I301" s="239"/>
      <c r="J301" s="240">
        <f>ROUND(I301*H301,2)</f>
        <v>0</v>
      </c>
      <c r="K301" s="236" t="s">
        <v>126</v>
      </c>
      <c r="L301" s="241"/>
      <c r="M301" s="242" t="s">
        <v>28</v>
      </c>
      <c r="N301" s="243" t="s">
        <v>45</v>
      </c>
      <c r="O301" s="65"/>
      <c r="P301" s="197">
        <f>O301*H301</f>
        <v>0</v>
      </c>
      <c r="Q301" s="197">
        <v>0.001</v>
      </c>
      <c r="R301" s="197">
        <f>Q301*H301</f>
        <v>0.0005</v>
      </c>
      <c r="S301" s="197">
        <v>0</v>
      </c>
      <c r="T301" s="198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99" t="s">
        <v>172</v>
      </c>
      <c r="AT301" s="199" t="s">
        <v>237</v>
      </c>
      <c r="AU301" s="199" t="s">
        <v>128</v>
      </c>
      <c r="AY301" s="18" t="s">
        <v>118</v>
      </c>
      <c r="BE301" s="200">
        <f>IF(N301="základní",J301,0)</f>
        <v>0</v>
      </c>
      <c r="BF301" s="200">
        <f>IF(N301="snížená",J301,0)</f>
        <v>0</v>
      </c>
      <c r="BG301" s="200">
        <f>IF(N301="zákl. přenesená",J301,0)</f>
        <v>0</v>
      </c>
      <c r="BH301" s="200">
        <f>IF(N301="sníž. přenesená",J301,0)</f>
        <v>0</v>
      </c>
      <c r="BI301" s="200">
        <f>IF(N301="nulová",J301,0)</f>
        <v>0</v>
      </c>
      <c r="BJ301" s="18" t="s">
        <v>82</v>
      </c>
      <c r="BK301" s="200">
        <f>ROUND(I301*H301,2)</f>
        <v>0</v>
      </c>
      <c r="BL301" s="18" t="s">
        <v>127</v>
      </c>
      <c r="BM301" s="199" t="s">
        <v>549</v>
      </c>
    </row>
    <row r="302" spans="2:51" s="13" customFormat="1" ht="11.25">
      <c r="B302" s="201"/>
      <c r="C302" s="202"/>
      <c r="D302" s="203" t="s">
        <v>130</v>
      </c>
      <c r="E302" s="204" t="s">
        <v>28</v>
      </c>
      <c r="F302" s="205" t="s">
        <v>331</v>
      </c>
      <c r="G302" s="202"/>
      <c r="H302" s="204" t="s">
        <v>28</v>
      </c>
      <c r="I302" s="206"/>
      <c r="J302" s="202"/>
      <c r="K302" s="202"/>
      <c r="L302" s="207"/>
      <c r="M302" s="208"/>
      <c r="N302" s="209"/>
      <c r="O302" s="209"/>
      <c r="P302" s="209"/>
      <c r="Q302" s="209"/>
      <c r="R302" s="209"/>
      <c r="S302" s="209"/>
      <c r="T302" s="210"/>
      <c r="AT302" s="211" t="s">
        <v>130</v>
      </c>
      <c r="AU302" s="211" t="s">
        <v>128</v>
      </c>
      <c r="AV302" s="13" t="s">
        <v>82</v>
      </c>
      <c r="AW302" s="13" t="s">
        <v>35</v>
      </c>
      <c r="AX302" s="13" t="s">
        <v>74</v>
      </c>
      <c r="AY302" s="211" t="s">
        <v>118</v>
      </c>
    </row>
    <row r="303" spans="2:51" s="13" customFormat="1" ht="11.25">
      <c r="B303" s="201"/>
      <c r="C303" s="202"/>
      <c r="D303" s="203" t="s">
        <v>130</v>
      </c>
      <c r="E303" s="204" t="s">
        <v>28</v>
      </c>
      <c r="F303" s="205" t="s">
        <v>332</v>
      </c>
      <c r="G303" s="202"/>
      <c r="H303" s="204" t="s">
        <v>28</v>
      </c>
      <c r="I303" s="206"/>
      <c r="J303" s="202"/>
      <c r="K303" s="202"/>
      <c r="L303" s="207"/>
      <c r="M303" s="208"/>
      <c r="N303" s="209"/>
      <c r="O303" s="209"/>
      <c r="P303" s="209"/>
      <c r="Q303" s="209"/>
      <c r="R303" s="209"/>
      <c r="S303" s="209"/>
      <c r="T303" s="210"/>
      <c r="AT303" s="211" t="s">
        <v>130</v>
      </c>
      <c r="AU303" s="211" t="s">
        <v>128</v>
      </c>
      <c r="AV303" s="13" t="s">
        <v>82</v>
      </c>
      <c r="AW303" s="13" t="s">
        <v>35</v>
      </c>
      <c r="AX303" s="13" t="s">
        <v>74</v>
      </c>
      <c r="AY303" s="211" t="s">
        <v>118</v>
      </c>
    </row>
    <row r="304" spans="2:51" s="14" customFormat="1" ht="11.25">
      <c r="B304" s="212"/>
      <c r="C304" s="213"/>
      <c r="D304" s="203" t="s">
        <v>130</v>
      </c>
      <c r="E304" s="214" t="s">
        <v>28</v>
      </c>
      <c r="F304" s="215" t="s">
        <v>550</v>
      </c>
      <c r="G304" s="213"/>
      <c r="H304" s="216">
        <v>0.5</v>
      </c>
      <c r="I304" s="217"/>
      <c r="J304" s="213"/>
      <c r="K304" s="213"/>
      <c r="L304" s="218"/>
      <c r="M304" s="219"/>
      <c r="N304" s="220"/>
      <c r="O304" s="220"/>
      <c r="P304" s="220"/>
      <c r="Q304" s="220"/>
      <c r="R304" s="220"/>
      <c r="S304" s="220"/>
      <c r="T304" s="221"/>
      <c r="AT304" s="222" t="s">
        <v>130</v>
      </c>
      <c r="AU304" s="222" t="s">
        <v>128</v>
      </c>
      <c r="AV304" s="14" t="s">
        <v>84</v>
      </c>
      <c r="AW304" s="14" t="s">
        <v>35</v>
      </c>
      <c r="AX304" s="14" t="s">
        <v>82</v>
      </c>
      <c r="AY304" s="222" t="s">
        <v>118</v>
      </c>
    </row>
    <row r="305" spans="1:65" s="2" customFormat="1" ht="16.5" customHeight="1">
      <c r="A305" s="35"/>
      <c r="B305" s="36"/>
      <c r="C305" s="188" t="s">
        <v>551</v>
      </c>
      <c r="D305" s="188" t="s">
        <v>122</v>
      </c>
      <c r="E305" s="189" t="s">
        <v>334</v>
      </c>
      <c r="F305" s="190" t="s">
        <v>335</v>
      </c>
      <c r="G305" s="191" t="s">
        <v>145</v>
      </c>
      <c r="H305" s="192">
        <v>30</v>
      </c>
      <c r="I305" s="193"/>
      <c r="J305" s="194">
        <f>ROUND(I305*H305,2)</f>
        <v>0</v>
      </c>
      <c r="K305" s="190" t="s">
        <v>126</v>
      </c>
      <c r="L305" s="40"/>
      <c r="M305" s="195" t="s">
        <v>28</v>
      </c>
      <c r="N305" s="196" t="s">
        <v>45</v>
      </c>
      <c r="O305" s="65"/>
      <c r="P305" s="197">
        <f>O305*H305</f>
        <v>0</v>
      </c>
      <c r="Q305" s="197">
        <v>0</v>
      </c>
      <c r="R305" s="197">
        <f>Q305*H305</f>
        <v>0</v>
      </c>
      <c r="S305" s="197">
        <v>0</v>
      </c>
      <c r="T305" s="198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99" t="s">
        <v>127</v>
      </c>
      <c r="AT305" s="199" t="s">
        <v>122</v>
      </c>
      <c r="AU305" s="199" t="s">
        <v>128</v>
      </c>
      <c r="AY305" s="18" t="s">
        <v>118</v>
      </c>
      <c r="BE305" s="200">
        <f>IF(N305="základní",J305,0)</f>
        <v>0</v>
      </c>
      <c r="BF305" s="200">
        <f>IF(N305="snížená",J305,0)</f>
        <v>0</v>
      </c>
      <c r="BG305" s="200">
        <f>IF(N305="zákl. přenesená",J305,0)</f>
        <v>0</v>
      </c>
      <c r="BH305" s="200">
        <f>IF(N305="sníž. přenesená",J305,0)</f>
        <v>0</v>
      </c>
      <c r="BI305" s="200">
        <f>IF(N305="nulová",J305,0)</f>
        <v>0</v>
      </c>
      <c r="BJ305" s="18" t="s">
        <v>82</v>
      </c>
      <c r="BK305" s="200">
        <f>ROUND(I305*H305,2)</f>
        <v>0</v>
      </c>
      <c r="BL305" s="18" t="s">
        <v>127</v>
      </c>
      <c r="BM305" s="199" t="s">
        <v>552</v>
      </c>
    </row>
    <row r="306" spans="1:65" s="2" customFormat="1" ht="16.5" customHeight="1">
      <c r="A306" s="35"/>
      <c r="B306" s="36"/>
      <c r="C306" s="188" t="s">
        <v>553</v>
      </c>
      <c r="D306" s="188" t="s">
        <v>122</v>
      </c>
      <c r="E306" s="189" t="s">
        <v>337</v>
      </c>
      <c r="F306" s="190" t="s">
        <v>338</v>
      </c>
      <c r="G306" s="191" t="s">
        <v>125</v>
      </c>
      <c r="H306" s="192">
        <v>0.3</v>
      </c>
      <c r="I306" s="193"/>
      <c r="J306" s="194">
        <f>ROUND(I306*H306,2)</f>
        <v>0</v>
      </c>
      <c r="K306" s="190" t="s">
        <v>126</v>
      </c>
      <c r="L306" s="40"/>
      <c r="M306" s="195" t="s">
        <v>28</v>
      </c>
      <c r="N306" s="196" t="s">
        <v>45</v>
      </c>
      <c r="O306" s="65"/>
      <c r="P306" s="197">
        <f>O306*H306</f>
        <v>0</v>
      </c>
      <c r="Q306" s="197">
        <v>0</v>
      </c>
      <c r="R306" s="197">
        <f>Q306*H306</f>
        <v>0</v>
      </c>
      <c r="S306" s="197">
        <v>0</v>
      </c>
      <c r="T306" s="198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99" t="s">
        <v>127</v>
      </c>
      <c r="AT306" s="199" t="s">
        <v>122</v>
      </c>
      <c r="AU306" s="199" t="s">
        <v>128</v>
      </c>
      <c r="AY306" s="18" t="s">
        <v>118</v>
      </c>
      <c r="BE306" s="200">
        <f>IF(N306="základní",J306,0)</f>
        <v>0</v>
      </c>
      <c r="BF306" s="200">
        <f>IF(N306="snížená",J306,0)</f>
        <v>0</v>
      </c>
      <c r="BG306" s="200">
        <f>IF(N306="zákl. přenesená",J306,0)</f>
        <v>0</v>
      </c>
      <c r="BH306" s="200">
        <f>IF(N306="sníž. přenesená",J306,0)</f>
        <v>0</v>
      </c>
      <c r="BI306" s="200">
        <f>IF(N306="nulová",J306,0)</f>
        <v>0</v>
      </c>
      <c r="BJ306" s="18" t="s">
        <v>82</v>
      </c>
      <c r="BK306" s="200">
        <f>ROUND(I306*H306,2)</f>
        <v>0</v>
      </c>
      <c r="BL306" s="18" t="s">
        <v>127</v>
      </c>
      <c r="BM306" s="199" t="s">
        <v>554</v>
      </c>
    </row>
    <row r="307" spans="2:51" s="13" customFormat="1" ht="11.25">
      <c r="B307" s="201"/>
      <c r="C307" s="202"/>
      <c r="D307" s="203" t="s">
        <v>130</v>
      </c>
      <c r="E307" s="204" t="s">
        <v>28</v>
      </c>
      <c r="F307" s="205" t="s">
        <v>340</v>
      </c>
      <c r="G307" s="202"/>
      <c r="H307" s="204" t="s">
        <v>28</v>
      </c>
      <c r="I307" s="206"/>
      <c r="J307" s="202"/>
      <c r="K307" s="202"/>
      <c r="L307" s="207"/>
      <c r="M307" s="208"/>
      <c r="N307" s="209"/>
      <c r="O307" s="209"/>
      <c r="P307" s="209"/>
      <c r="Q307" s="209"/>
      <c r="R307" s="209"/>
      <c r="S307" s="209"/>
      <c r="T307" s="210"/>
      <c r="AT307" s="211" t="s">
        <v>130</v>
      </c>
      <c r="AU307" s="211" t="s">
        <v>128</v>
      </c>
      <c r="AV307" s="13" t="s">
        <v>82</v>
      </c>
      <c r="AW307" s="13" t="s">
        <v>35</v>
      </c>
      <c r="AX307" s="13" t="s">
        <v>74</v>
      </c>
      <c r="AY307" s="211" t="s">
        <v>118</v>
      </c>
    </row>
    <row r="308" spans="2:51" s="14" customFormat="1" ht="11.25">
      <c r="B308" s="212"/>
      <c r="C308" s="213"/>
      <c r="D308" s="203" t="s">
        <v>130</v>
      </c>
      <c r="E308" s="214" t="s">
        <v>28</v>
      </c>
      <c r="F308" s="215" t="s">
        <v>555</v>
      </c>
      <c r="G308" s="213"/>
      <c r="H308" s="216">
        <v>0.3</v>
      </c>
      <c r="I308" s="217"/>
      <c r="J308" s="213"/>
      <c r="K308" s="213"/>
      <c r="L308" s="218"/>
      <c r="M308" s="219"/>
      <c r="N308" s="220"/>
      <c r="O308" s="220"/>
      <c r="P308" s="220"/>
      <c r="Q308" s="220"/>
      <c r="R308" s="220"/>
      <c r="S308" s="220"/>
      <c r="T308" s="221"/>
      <c r="AT308" s="222" t="s">
        <v>130</v>
      </c>
      <c r="AU308" s="222" t="s">
        <v>128</v>
      </c>
      <c r="AV308" s="14" t="s">
        <v>84</v>
      </c>
      <c r="AW308" s="14" t="s">
        <v>35</v>
      </c>
      <c r="AX308" s="14" t="s">
        <v>82</v>
      </c>
      <c r="AY308" s="222" t="s">
        <v>118</v>
      </c>
    </row>
    <row r="309" spans="1:65" s="2" customFormat="1" ht="16.5" customHeight="1">
      <c r="A309" s="35"/>
      <c r="B309" s="36"/>
      <c r="C309" s="188" t="s">
        <v>556</v>
      </c>
      <c r="D309" s="188" t="s">
        <v>122</v>
      </c>
      <c r="E309" s="189" t="s">
        <v>342</v>
      </c>
      <c r="F309" s="190" t="s">
        <v>343</v>
      </c>
      <c r="G309" s="191" t="s">
        <v>125</v>
      </c>
      <c r="H309" s="192">
        <v>0.3</v>
      </c>
      <c r="I309" s="193"/>
      <c r="J309" s="194">
        <f>ROUND(I309*H309,2)</f>
        <v>0</v>
      </c>
      <c r="K309" s="190" t="s">
        <v>126</v>
      </c>
      <c r="L309" s="40"/>
      <c r="M309" s="195" t="s">
        <v>28</v>
      </c>
      <c r="N309" s="196" t="s">
        <v>45</v>
      </c>
      <c r="O309" s="65"/>
      <c r="P309" s="197">
        <f>O309*H309</f>
        <v>0</v>
      </c>
      <c r="Q309" s="197">
        <v>0</v>
      </c>
      <c r="R309" s="197">
        <f>Q309*H309</f>
        <v>0</v>
      </c>
      <c r="S309" s="197">
        <v>0</v>
      </c>
      <c r="T309" s="198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99" t="s">
        <v>127</v>
      </c>
      <c r="AT309" s="199" t="s">
        <v>122</v>
      </c>
      <c r="AU309" s="199" t="s">
        <v>128</v>
      </c>
      <c r="AY309" s="18" t="s">
        <v>118</v>
      </c>
      <c r="BE309" s="200">
        <f>IF(N309="základní",J309,0)</f>
        <v>0</v>
      </c>
      <c r="BF309" s="200">
        <f>IF(N309="snížená",J309,0)</f>
        <v>0</v>
      </c>
      <c r="BG309" s="200">
        <f>IF(N309="zákl. přenesená",J309,0)</f>
        <v>0</v>
      </c>
      <c r="BH309" s="200">
        <f>IF(N309="sníž. přenesená",J309,0)</f>
        <v>0</v>
      </c>
      <c r="BI309" s="200">
        <f>IF(N309="nulová",J309,0)</f>
        <v>0</v>
      </c>
      <c r="BJ309" s="18" t="s">
        <v>82</v>
      </c>
      <c r="BK309" s="200">
        <f>ROUND(I309*H309,2)</f>
        <v>0</v>
      </c>
      <c r="BL309" s="18" t="s">
        <v>127</v>
      </c>
      <c r="BM309" s="199" t="s">
        <v>557</v>
      </c>
    </row>
    <row r="310" spans="1:65" s="2" customFormat="1" ht="16.5" customHeight="1">
      <c r="A310" s="35"/>
      <c r="B310" s="36"/>
      <c r="C310" s="188" t="s">
        <v>558</v>
      </c>
      <c r="D310" s="188" t="s">
        <v>122</v>
      </c>
      <c r="E310" s="189" t="s">
        <v>345</v>
      </c>
      <c r="F310" s="190" t="s">
        <v>346</v>
      </c>
      <c r="G310" s="191" t="s">
        <v>145</v>
      </c>
      <c r="H310" s="192">
        <v>30</v>
      </c>
      <c r="I310" s="193"/>
      <c r="J310" s="194">
        <f>ROUND(I310*H310,2)</f>
        <v>0</v>
      </c>
      <c r="K310" s="190" t="s">
        <v>126</v>
      </c>
      <c r="L310" s="40"/>
      <c r="M310" s="195" t="s">
        <v>28</v>
      </c>
      <c r="N310" s="196" t="s">
        <v>45</v>
      </c>
      <c r="O310" s="65"/>
      <c r="P310" s="197">
        <f>O310*H310</f>
        <v>0</v>
      </c>
      <c r="Q310" s="197">
        <v>0</v>
      </c>
      <c r="R310" s="197">
        <f>Q310*H310</f>
        <v>0</v>
      </c>
      <c r="S310" s="197">
        <v>0</v>
      </c>
      <c r="T310" s="198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99" t="s">
        <v>127</v>
      </c>
      <c r="AT310" s="199" t="s">
        <v>122</v>
      </c>
      <c r="AU310" s="199" t="s">
        <v>128</v>
      </c>
      <c r="AY310" s="18" t="s">
        <v>118</v>
      </c>
      <c r="BE310" s="200">
        <f>IF(N310="základní",J310,0)</f>
        <v>0</v>
      </c>
      <c r="BF310" s="200">
        <f>IF(N310="snížená",J310,0)</f>
        <v>0</v>
      </c>
      <c r="BG310" s="200">
        <f>IF(N310="zákl. přenesená",J310,0)</f>
        <v>0</v>
      </c>
      <c r="BH310" s="200">
        <f>IF(N310="sníž. přenesená",J310,0)</f>
        <v>0</v>
      </c>
      <c r="BI310" s="200">
        <f>IF(N310="nulová",J310,0)</f>
        <v>0</v>
      </c>
      <c r="BJ310" s="18" t="s">
        <v>82</v>
      </c>
      <c r="BK310" s="200">
        <f>ROUND(I310*H310,2)</f>
        <v>0</v>
      </c>
      <c r="BL310" s="18" t="s">
        <v>127</v>
      </c>
      <c r="BM310" s="199" t="s">
        <v>559</v>
      </c>
    </row>
    <row r="311" spans="2:51" s="13" customFormat="1" ht="11.25">
      <c r="B311" s="201"/>
      <c r="C311" s="202"/>
      <c r="D311" s="203" t="s">
        <v>130</v>
      </c>
      <c r="E311" s="204" t="s">
        <v>28</v>
      </c>
      <c r="F311" s="205" t="s">
        <v>348</v>
      </c>
      <c r="G311" s="202"/>
      <c r="H311" s="204" t="s">
        <v>28</v>
      </c>
      <c r="I311" s="206"/>
      <c r="J311" s="202"/>
      <c r="K311" s="202"/>
      <c r="L311" s="207"/>
      <c r="M311" s="208"/>
      <c r="N311" s="209"/>
      <c r="O311" s="209"/>
      <c r="P311" s="209"/>
      <c r="Q311" s="209"/>
      <c r="R311" s="209"/>
      <c r="S311" s="209"/>
      <c r="T311" s="210"/>
      <c r="AT311" s="211" t="s">
        <v>130</v>
      </c>
      <c r="AU311" s="211" t="s">
        <v>128</v>
      </c>
      <c r="AV311" s="13" t="s">
        <v>82</v>
      </c>
      <c r="AW311" s="13" t="s">
        <v>35</v>
      </c>
      <c r="AX311" s="13" t="s">
        <v>74</v>
      </c>
      <c r="AY311" s="211" t="s">
        <v>118</v>
      </c>
    </row>
    <row r="312" spans="2:51" s="14" customFormat="1" ht="11.25">
      <c r="B312" s="212"/>
      <c r="C312" s="213"/>
      <c r="D312" s="203" t="s">
        <v>130</v>
      </c>
      <c r="E312" s="214" t="s">
        <v>28</v>
      </c>
      <c r="F312" s="215" t="s">
        <v>542</v>
      </c>
      <c r="G312" s="213"/>
      <c r="H312" s="216">
        <v>30</v>
      </c>
      <c r="I312" s="217"/>
      <c r="J312" s="213"/>
      <c r="K312" s="213"/>
      <c r="L312" s="218"/>
      <c r="M312" s="219"/>
      <c r="N312" s="220"/>
      <c r="O312" s="220"/>
      <c r="P312" s="220"/>
      <c r="Q312" s="220"/>
      <c r="R312" s="220"/>
      <c r="S312" s="220"/>
      <c r="T312" s="221"/>
      <c r="AT312" s="222" t="s">
        <v>130</v>
      </c>
      <c r="AU312" s="222" t="s">
        <v>128</v>
      </c>
      <c r="AV312" s="14" t="s">
        <v>84</v>
      </c>
      <c r="AW312" s="14" t="s">
        <v>35</v>
      </c>
      <c r="AX312" s="14" t="s">
        <v>82</v>
      </c>
      <c r="AY312" s="222" t="s">
        <v>118</v>
      </c>
    </row>
    <row r="313" spans="1:65" s="2" customFormat="1" ht="16.5" customHeight="1">
      <c r="A313" s="35"/>
      <c r="B313" s="36"/>
      <c r="C313" s="188" t="s">
        <v>560</v>
      </c>
      <c r="D313" s="188" t="s">
        <v>122</v>
      </c>
      <c r="E313" s="189" t="s">
        <v>143</v>
      </c>
      <c r="F313" s="190" t="s">
        <v>144</v>
      </c>
      <c r="G313" s="191" t="s">
        <v>145</v>
      </c>
      <c r="H313" s="192">
        <v>15</v>
      </c>
      <c r="I313" s="193"/>
      <c r="J313" s="194">
        <f>ROUND(I313*H313,2)</f>
        <v>0</v>
      </c>
      <c r="K313" s="190" t="s">
        <v>126</v>
      </c>
      <c r="L313" s="40"/>
      <c r="M313" s="195" t="s">
        <v>28</v>
      </c>
      <c r="N313" s="196" t="s">
        <v>45</v>
      </c>
      <c r="O313" s="65"/>
      <c r="P313" s="197">
        <f>O313*H313</f>
        <v>0</v>
      </c>
      <c r="Q313" s="197">
        <v>0</v>
      </c>
      <c r="R313" s="197">
        <f>Q313*H313</f>
        <v>0</v>
      </c>
      <c r="S313" s="197">
        <v>0</v>
      </c>
      <c r="T313" s="198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99" t="s">
        <v>127</v>
      </c>
      <c r="AT313" s="199" t="s">
        <v>122</v>
      </c>
      <c r="AU313" s="199" t="s">
        <v>128</v>
      </c>
      <c r="AY313" s="18" t="s">
        <v>118</v>
      </c>
      <c r="BE313" s="200">
        <f>IF(N313="základní",J313,0)</f>
        <v>0</v>
      </c>
      <c r="BF313" s="200">
        <f>IF(N313="snížená",J313,0)</f>
        <v>0</v>
      </c>
      <c r="BG313" s="200">
        <f>IF(N313="zákl. přenesená",J313,0)</f>
        <v>0</v>
      </c>
      <c r="BH313" s="200">
        <f>IF(N313="sníž. přenesená",J313,0)</f>
        <v>0</v>
      </c>
      <c r="BI313" s="200">
        <f>IF(N313="nulová",J313,0)</f>
        <v>0</v>
      </c>
      <c r="BJ313" s="18" t="s">
        <v>82</v>
      </c>
      <c r="BK313" s="200">
        <f>ROUND(I313*H313,2)</f>
        <v>0</v>
      </c>
      <c r="BL313" s="18" t="s">
        <v>127</v>
      </c>
      <c r="BM313" s="199" t="s">
        <v>561</v>
      </c>
    </row>
    <row r="314" spans="2:51" s="13" customFormat="1" ht="11.25">
      <c r="B314" s="201"/>
      <c r="C314" s="202"/>
      <c r="D314" s="203" t="s">
        <v>130</v>
      </c>
      <c r="E314" s="204" t="s">
        <v>28</v>
      </c>
      <c r="F314" s="205" t="s">
        <v>350</v>
      </c>
      <c r="G314" s="202"/>
      <c r="H314" s="204" t="s">
        <v>28</v>
      </c>
      <c r="I314" s="206"/>
      <c r="J314" s="202"/>
      <c r="K314" s="202"/>
      <c r="L314" s="207"/>
      <c r="M314" s="208"/>
      <c r="N314" s="209"/>
      <c r="O314" s="209"/>
      <c r="P314" s="209"/>
      <c r="Q314" s="209"/>
      <c r="R314" s="209"/>
      <c r="S314" s="209"/>
      <c r="T314" s="210"/>
      <c r="AT314" s="211" t="s">
        <v>130</v>
      </c>
      <c r="AU314" s="211" t="s">
        <v>128</v>
      </c>
      <c r="AV314" s="13" t="s">
        <v>82</v>
      </c>
      <c r="AW314" s="13" t="s">
        <v>35</v>
      </c>
      <c r="AX314" s="13" t="s">
        <v>74</v>
      </c>
      <c r="AY314" s="211" t="s">
        <v>118</v>
      </c>
    </row>
    <row r="315" spans="2:51" s="14" customFormat="1" ht="11.25">
      <c r="B315" s="212"/>
      <c r="C315" s="213"/>
      <c r="D315" s="203" t="s">
        <v>130</v>
      </c>
      <c r="E315" s="214" t="s">
        <v>28</v>
      </c>
      <c r="F315" s="215" t="s">
        <v>298</v>
      </c>
      <c r="G315" s="213"/>
      <c r="H315" s="216">
        <v>15</v>
      </c>
      <c r="I315" s="217"/>
      <c r="J315" s="213"/>
      <c r="K315" s="213"/>
      <c r="L315" s="218"/>
      <c r="M315" s="219"/>
      <c r="N315" s="220"/>
      <c r="O315" s="220"/>
      <c r="P315" s="220"/>
      <c r="Q315" s="220"/>
      <c r="R315" s="220"/>
      <c r="S315" s="220"/>
      <c r="T315" s="221"/>
      <c r="AT315" s="222" t="s">
        <v>130</v>
      </c>
      <c r="AU315" s="222" t="s">
        <v>128</v>
      </c>
      <c r="AV315" s="14" t="s">
        <v>84</v>
      </c>
      <c r="AW315" s="14" t="s">
        <v>35</v>
      </c>
      <c r="AX315" s="14" t="s">
        <v>82</v>
      </c>
      <c r="AY315" s="222" t="s">
        <v>118</v>
      </c>
    </row>
    <row r="316" spans="2:63" s="12" customFormat="1" ht="20.85" customHeight="1">
      <c r="B316" s="172"/>
      <c r="C316" s="173"/>
      <c r="D316" s="174" t="s">
        <v>73</v>
      </c>
      <c r="E316" s="186" t="s">
        <v>403</v>
      </c>
      <c r="F316" s="186" t="s">
        <v>404</v>
      </c>
      <c r="G316" s="173"/>
      <c r="H316" s="173"/>
      <c r="I316" s="176"/>
      <c r="J316" s="187">
        <f>BK316</f>
        <v>0</v>
      </c>
      <c r="K316" s="173"/>
      <c r="L316" s="178"/>
      <c r="M316" s="179"/>
      <c r="N316" s="180"/>
      <c r="O316" s="180"/>
      <c r="P316" s="181">
        <f>SUM(P317:P324)</f>
        <v>0</v>
      </c>
      <c r="Q316" s="180"/>
      <c r="R316" s="181">
        <f>SUM(R317:R324)</f>
        <v>3.611</v>
      </c>
      <c r="S316" s="180"/>
      <c r="T316" s="182">
        <f>SUM(T317:T324)</f>
        <v>0</v>
      </c>
      <c r="AR316" s="183" t="s">
        <v>82</v>
      </c>
      <c r="AT316" s="184" t="s">
        <v>73</v>
      </c>
      <c r="AU316" s="184" t="s">
        <v>84</v>
      </c>
      <c r="AY316" s="183" t="s">
        <v>118</v>
      </c>
      <c r="BK316" s="185">
        <f>SUM(BK317:BK324)</f>
        <v>0</v>
      </c>
    </row>
    <row r="317" spans="1:65" s="2" customFormat="1" ht="36" customHeight="1">
      <c r="A317" s="35"/>
      <c r="B317" s="36"/>
      <c r="C317" s="188" t="s">
        <v>562</v>
      </c>
      <c r="D317" s="188" t="s">
        <v>122</v>
      </c>
      <c r="E317" s="189" t="s">
        <v>406</v>
      </c>
      <c r="F317" s="190" t="s">
        <v>407</v>
      </c>
      <c r="G317" s="191" t="s">
        <v>145</v>
      </c>
      <c r="H317" s="192">
        <v>15</v>
      </c>
      <c r="I317" s="193"/>
      <c r="J317" s="194">
        <f>ROUND(I317*H317,2)</f>
        <v>0</v>
      </c>
      <c r="K317" s="190" t="s">
        <v>126</v>
      </c>
      <c r="L317" s="40"/>
      <c r="M317" s="195" t="s">
        <v>28</v>
      </c>
      <c r="N317" s="196" t="s">
        <v>45</v>
      </c>
      <c r="O317" s="65"/>
      <c r="P317" s="197">
        <f>O317*H317</f>
        <v>0</v>
      </c>
      <c r="Q317" s="197">
        <v>0.101</v>
      </c>
      <c r="R317" s="197">
        <f>Q317*H317</f>
        <v>1.5150000000000001</v>
      </c>
      <c r="S317" s="197">
        <v>0</v>
      </c>
      <c r="T317" s="198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99" t="s">
        <v>127</v>
      </c>
      <c r="AT317" s="199" t="s">
        <v>122</v>
      </c>
      <c r="AU317" s="199" t="s">
        <v>128</v>
      </c>
      <c r="AY317" s="18" t="s">
        <v>118</v>
      </c>
      <c r="BE317" s="200">
        <f>IF(N317="základní",J317,0)</f>
        <v>0</v>
      </c>
      <c r="BF317" s="200">
        <f>IF(N317="snížená",J317,0)</f>
        <v>0</v>
      </c>
      <c r="BG317" s="200">
        <f>IF(N317="zákl. přenesená",J317,0)</f>
        <v>0</v>
      </c>
      <c r="BH317" s="200">
        <f>IF(N317="sníž. přenesená",J317,0)</f>
        <v>0</v>
      </c>
      <c r="BI317" s="200">
        <f>IF(N317="nulová",J317,0)</f>
        <v>0</v>
      </c>
      <c r="BJ317" s="18" t="s">
        <v>82</v>
      </c>
      <c r="BK317" s="200">
        <f>ROUND(I317*H317,2)</f>
        <v>0</v>
      </c>
      <c r="BL317" s="18" t="s">
        <v>127</v>
      </c>
      <c r="BM317" s="199" t="s">
        <v>563</v>
      </c>
    </row>
    <row r="318" spans="2:51" s="13" customFormat="1" ht="11.25">
      <c r="B318" s="201"/>
      <c r="C318" s="202"/>
      <c r="D318" s="203" t="s">
        <v>130</v>
      </c>
      <c r="E318" s="204" t="s">
        <v>28</v>
      </c>
      <c r="F318" s="205" t="s">
        <v>409</v>
      </c>
      <c r="G318" s="202"/>
      <c r="H318" s="204" t="s">
        <v>28</v>
      </c>
      <c r="I318" s="206"/>
      <c r="J318" s="202"/>
      <c r="K318" s="202"/>
      <c r="L318" s="207"/>
      <c r="M318" s="208"/>
      <c r="N318" s="209"/>
      <c r="O318" s="209"/>
      <c r="P318" s="209"/>
      <c r="Q318" s="209"/>
      <c r="R318" s="209"/>
      <c r="S318" s="209"/>
      <c r="T318" s="210"/>
      <c r="AT318" s="211" t="s">
        <v>130</v>
      </c>
      <c r="AU318" s="211" t="s">
        <v>128</v>
      </c>
      <c r="AV318" s="13" t="s">
        <v>82</v>
      </c>
      <c r="AW318" s="13" t="s">
        <v>35</v>
      </c>
      <c r="AX318" s="13" t="s">
        <v>74</v>
      </c>
      <c r="AY318" s="211" t="s">
        <v>118</v>
      </c>
    </row>
    <row r="319" spans="2:51" s="14" customFormat="1" ht="11.25">
      <c r="B319" s="212"/>
      <c r="C319" s="213"/>
      <c r="D319" s="203" t="s">
        <v>130</v>
      </c>
      <c r="E319" s="214" t="s">
        <v>28</v>
      </c>
      <c r="F319" s="215" t="s">
        <v>298</v>
      </c>
      <c r="G319" s="213"/>
      <c r="H319" s="216">
        <v>15</v>
      </c>
      <c r="I319" s="217"/>
      <c r="J319" s="213"/>
      <c r="K319" s="213"/>
      <c r="L319" s="218"/>
      <c r="M319" s="219"/>
      <c r="N319" s="220"/>
      <c r="O319" s="220"/>
      <c r="P319" s="220"/>
      <c r="Q319" s="220"/>
      <c r="R319" s="220"/>
      <c r="S319" s="220"/>
      <c r="T319" s="221"/>
      <c r="AT319" s="222" t="s">
        <v>130</v>
      </c>
      <c r="AU319" s="222" t="s">
        <v>128</v>
      </c>
      <c r="AV319" s="14" t="s">
        <v>84</v>
      </c>
      <c r="AW319" s="14" t="s">
        <v>35</v>
      </c>
      <c r="AX319" s="14" t="s">
        <v>82</v>
      </c>
      <c r="AY319" s="222" t="s">
        <v>118</v>
      </c>
    </row>
    <row r="320" spans="1:65" s="2" customFormat="1" ht="16.5" customHeight="1">
      <c r="A320" s="35"/>
      <c r="B320" s="36"/>
      <c r="C320" s="234" t="s">
        <v>564</v>
      </c>
      <c r="D320" s="234" t="s">
        <v>237</v>
      </c>
      <c r="E320" s="235" t="s">
        <v>412</v>
      </c>
      <c r="F320" s="236" t="s">
        <v>413</v>
      </c>
      <c r="G320" s="237" t="s">
        <v>145</v>
      </c>
      <c r="H320" s="238">
        <v>16</v>
      </c>
      <c r="I320" s="239"/>
      <c r="J320" s="240">
        <f>ROUND(I320*H320,2)</f>
        <v>0</v>
      </c>
      <c r="K320" s="236" t="s">
        <v>28</v>
      </c>
      <c r="L320" s="241"/>
      <c r="M320" s="242" t="s">
        <v>28</v>
      </c>
      <c r="N320" s="243" t="s">
        <v>45</v>
      </c>
      <c r="O320" s="65"/>
      <c r="P320" s="197">
        <f>O320*H320</f>
        <v>0</v>
      </c>
      <c r="Q320" s="197">
        <v>0.131</v>
      </c>
      <c r="R320" s="197">
        <f>Q320*H320</f>
        <v>2.096</v>
      </c>
      <c r="S320" s="197">
        <v>0</v>
      </c>
      <c r="T320" s="198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99" t="s">
        <v>172</v>
      </c>
      <c r="AT320" s="199" t="s">
        <v>237</v>
      </c>
      <c r="AU320" s="199" t="s">
        <v>128</v>
      </c>
      <c r="AY320" s="18" t="s">
        <v>118</v>
      </c>
      <c r="BE320" s="200">
        <f>IF(N320="základní",J320,0)</f>
        <v>0</v>
      </c>
      <c r="BF320" s="200">
        <f>IF(N320="snížená",J320,0)</f>
        <v>0</v>
      </c>
      <c r="BG320" s="200">
        <f>IF(N320="zákl. přenesená",J320,0)</f>
        <v>0</v>
      </c>
      <c r="BH320" s="200">
        <f>IF(N320="sníž. přenesená",J320,0)</f>
        <v>0</v>
      </c>
      <c r="BI320" s="200">
        <f>IF(N320="nulová",J320,0)</f>
        <v>0</v>
      </c>
      <c r="BJ320" s="18" t="s">
        <v>82</v>
      </c>
      <c r="BK320" s="200">
        <f>ROUND(I320*H320,2)</f>
        <v>0</v>
      </c>
      <c r="BL320" s="18" t="s">
        <v>127</v>
      </c>
      <c r="BM320" s="199" t="s">
        <v>565</v>
      </c>
    </row>
    <row r="321" spans="2:51" s="13" customFormat="1" ht="11.25">
      <c r="B321" s="201"/>
      <c r="C321" s="202"/>
      <c r="D321" s="203" t="s">
        <v>130</v>
      </c>
      <c r="E321" s="204" t="s">
        <v>28</v>
      </c>
      <c r="F321" s="205" t="s">
        <v>415</v>
      </c>
      <c r="G321" s="202"/>
      <c r="H321" s="204" t="s">
        <v>28</v>
      </c>
      <c r="I321" s="206"/>
      <c r="J321" s="202"/>
      <c r="K321" s="202"/>
      <c r="L321" s="207"/>
      <c r="M321" s="208"/>
      <c r="N321" s="209"/>
      <c r="O321" s="209"/>
      <c r="P321" s="209"/>
      <c r="Q321" s="209"/>
      <c r="R321" s="209"/>
      <c r="S321" s="209"/>
      <c r="T321" s="210"/>
      <c r="AT321" s="211" t="s">
        <v>130</v>
      </c>
      <c r="AU321" s="211" t="s">
        <v>128</v>
      </c>
      <c r="AV321" s="13" t="s">
        <v>82</v>
      </c>
      <c r="AW321" s="13" t="s">
        <v>35</v>
      </c>
      <c r="AX321" s="13" t="s">
        <v>74</v>
      </c>
      <c r="AY321" s="211" t="s">
        <v>118</v>
      </c>
    </row>
    <row r="322" spans="2:51" s="13" customFormat="1" ht="11.25">
      <c r="B322" s="201"/>
      <c r="C322" s="202"/>
      <c r="D322" s="203" t="s">
        <v>130</v>
      </c>
      <c r="E322" s="204" t="s">
        <v>28</v>
      </c>
      <c r="F322" s="205" t="s">
        <v>416</v>
      </c>
      <c r="G322" s="202"/>
      <c r="H322" s="204" t="s">
        <v>28</v>
      </c>
      <c r="I322" s="206"/>
      <c r="J322" s="202"/>
      <c r="K322" s="202"/>
      <c r="L322" s="207"/>
      <c r="M322" s="208"/>
      <c r="N322" s="209"/>
      <c r="O322" s="209"/>
      <c r="P322" s="209"/>
      <c r="Q322" s="209"/>
      <c r="R322" s="209"/>
      <c r="S322" s="209"/>
      <c r="T322" s="210"/>
      <c r="AT322" s="211" t="s">
        <v>130</v>
      </c>
      <c r="AU322" s="211" t="s">
        <v>128</v>
      </c>
      <c r="AV322" s="13" t="s">
        <v>82</v>
      </c>
      <c r="AW322" s="13" t="s">
        <v>35</v>
      </c>
      <c r="AX322" s="13" t="s">
        <v>74</v>
      </c>
      <c r="AY322" s="211" t="s">
        <v>118</v>
      </c>
    </row>
    <row r="323" spans="2:51" s="14" customFormat="1" ht="11.25">
      <c r="B323" s="212"/>
      <c r="C323" s="213"/>
      <c r="D323" s="203" t="s">
        <v>130</v>
      </c>
      <c r="E323" s="214" t="s">
        <v>28</v>
      </c>
      <c r="F323" s="215" t="s">
        <v>566</v>
      </c>
      <c r="G323" s="213"/>
      <c r="H323" s="216">
        <v>16</v>
      </c>
      <c r="I323" s="217"/>
      <c r="J323" s="213"/>
      <c r="K323" s="213"/>
      <c r="L323" s="218"/>
      <c r="M323" s="219"/>
      <c r="N323" s="220"/>
      <c r="O323" s="220"/>
      <c r="P323" s="220"/>
      <c r="Q323" s="220"/>
      <c r="R323" s="220"/>
      <c r="S323" s="220"/>
      <c r="T323" s="221"/>
      <c r="AT323" s="222" t="s">
        <v>130</v>
      </c>
      <c r="AU323" s="222" t="s">
        <v>128</v>
      </c>
      <c r="AV323" s="14" t="s">
        <v>84</v>
      </c>
      <c r="AW323" s="14" t="s">
        <v>35</v>
      </c>
      <c r="AX323" s="14" t="s">
        <v>82</v>
      </c>
      <c r="AY323" s="222" t="s">
        <v>118</v>
      </c>
    </row>
    <row r="324" spans="1:65" s="2" customFormat="1" ht="16.5" customHeight="1">
      <c r="A324" s="35"/>
      <c r="B324" s="36"/>
      <c r="C324" s="188" t="s">
        <v>567</v>
      </c>
      <c r="D324" s="188" t="s">
        <v>122</v>
      </c>
      <c r="E324" s="189" t="s">
        <v>419</v>
      </c>
      <c r="F324" s="190" t="s">
        <v>420</v>
      </c>
      <c r="G324" s="191" t="s">
        <v>145</v>
      </c>
      <c r="H324" s="192">
        <v>15</v>
      </c>
      <c r="I324" s="193"/>
      <c r="J324" s="194">
        <f>ROUND(I324*H324,2)</f>
        <v>0</v>
      </c>
      <c r="K324" s="190" t="s">
        <v>126</v>
      </c>
      <c r="L324" s="40"/>
      <c r="M324" s="195" t="s">
        <v>28</v>
      </c>
      <c r="N324" s="196" t="s">
        <v>45</v>
      </c>
      <c r="O324" s="65"/>
      <c r="P324" s="197">
        <f>O324*H324</f>
        <v>0</v>
      </c>
      <c r="Q324" s="197">
        <v>0</v>
      </c>
      <c r="R324" s="197">
        <f>Q324*H324</f>
        <v>0</v>
      </c>
      <c r="S324" s="197">
        <v>0</v>
      </c>
      <c r="T324" s="198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99" t="s">
        <v>127</v>
      </c>
      <c r="AT324" s="199" t="s">
        <v>122</v>
      </c>
      <c r="AU324" s="199" t="s">
        <v>128</v>
      </c>
      <c r="AY324" s="18" t="s">
        <v>118</v>
      </c>
      <c r="BE324" s="200">
        <f>IF(N324="základní",J324,0)</f>
        <v>0</v>
      </c>
      <c r="BF324" s="200">
        <f>IF(N324="snížená",J324,0)</f>
        <v>0</v>
      </c>
      <c r="BG324" s="200">
        <f>IF(N324="zákl. přenesená",J324,0)</f>
        <v>0</v>
      </c>
      <c r="BH324" s="200">
        <f>IF(N324="sníž. přenesená",J324,0)</f>
        <v>0</v>
      </c>
      <c r="BI324" s="200">
        <f>IF(N324="nulová",J324,0)</f>
        <v>0</v>
      </c>
      <c r="BJ324" s="18" t="s">
        <v>82</v>
      </c>
      <c r="BK324" s="200">
        <f>ROUND(I324*H324,2)</f>
        <v>0</v>
      </c>
      <c r="BL324" s="18" t="s">
        <v>127</v>
      </c>
      <c r="BM324" s="199" t="s">
        <v>568</v>
      </c>
    </row>
    <row r="325" spans="2:63" s="12" customFormat="1" ht="20.85" customHeight="1">
      <c r="B325" s="172"/>
      <c r="C325" s="173"/>
      <c r="D325" s="174" t="s">
        <v>73</v>
      </c>
      <c r="E325" s="186" t="s">
        <v>180</v>
      </c>
      <c r="F325" s="186" t="s">
        <v>431</v>
      </c>
      <c r="G325" s="173"/>
      <c r="H325" s="173"/>
      <c r="I325" s="176"/>
      <c r="J325" s="187">
        <f>BK325</f>
        <v>0</v>
      </c>
      <c r="K325" s="173"/>
      <c r="L325" s="178"/>
      <c r="M325" s="179"/>
      <c r="N325" s="180"/>
      <c r="O325" s="180"/>
      <c r="P325" s="181">
        <f>SUM(P326:P333)</f>
        <v>0</v>
      </c>
      <c r="Q325" s="180"/>
      <c r="R325" s="181">
        <f>SUM(R326:R333)</f>
        <v>3.027</v>
      </c>
      <c r="S325" s="180"/>
      <c r="T325" s="182">
        <f>SUM(T326:T333)</f>
        <v>0</v>
      </c>
      <c r="AR325" s="183" t="s">
        <v>82</v>
      </c>
      <c r="AT325" s="184" t="s">
        <v>73</v>
      </c>
      <c r="AU325" s="184" t="s">
        <v>84</v>
      </c>
      <c r="AY325" s="183" t="s">
        <v>118</v>
      </c>
      <c r="BK325" s="185">
        <f>SUM(BK326:BK333)</f>
        <v>0</v>
      </c>
    </row>
    <row r="326" spans="1:65" s="2" customFormat="1" ht="24" customHeight="1">
      <c r="A326" s="35"/>
      <c r="B326" s="36"/>
      <c r="C326" s="188" t="s">
        <v>569</v>
      </c>
      <c r="D326" s="188" t="s">
        <v>122</v>
      </c>
      <c r="E326" s="189" t="s">
        <v>433</v>
      </c>
      <c r="F326" s="190" t="s">
        <v>434</v>
      </c>
      <c r="G326" s="191" t="s">
        <v>365</v>
      </c>
      <c r="H326" s="192">
        <v>20</v>
      </c>
      <c r="I326" s="193"/>
      <c r="J326" s="194">
        <f>ROUND(I326*H326,2)</f>
        <v>0</v>
      </c>
      <c r="K326" s="190" t="s">
        <v>126</v>
      </c>
      <c r="L326" s="40"/>
      <c r="M326" s="195" t="s">
        <v>28</v>
      </c>
      <c r="N326" s="196" t="s">
        <v>45</v>
      </c>
      <c r="O326" s="65"/>
      <c r="P326" s="197">
        <f>O326*H326</f>
        <v>0</v>
      </c>
      <c r="Q326" s="197">
        <v>0.10095</v>
      </c>
      <c r="R326" s="197">
        <f>Q326*H326</f>
        <v>2.019</v>
      </c>
      <c r="S326" s="197">
        <v>0</v>
      </c>
      <c r="T326" s="198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99" t="s">
        <v>127</v>
      </c>
      <c r="AT326" s="199" t="s">
        <v>122</v>
      </c>
      <c r="AU326" s="199" t="s">
        <v>128</v>
      </c>
      <c r="AY326" s="18" t="s">
        <v>118</v>
      </c>
      <c r="BE326" s="200">
        <f>IF(N326="základní",J326,0)</f>
        <v>0</v>
      </c>
      <c r="BF326" s="200">
        <f>IF(N326="snížená",J326,0)</f>
        <v>0</v>
      </c>
      <c r="BG326" s="200">
        <f>IF(N326="zákl. přenesená",J326,0)</f>
        <v>0</v>
      </c>
      <c r="BH326" s="200">
        <f>IF(N326="sníž. přenesená",J326,0)</f>
        <v>0</v>
      </c>
      <c r="BI326" s="200">
        <f>IF(N326="nulová",J326,0)</f>
        <v>0</v>
      </c>
      <c r="BJ326" s="18" t="s">
        <v>82</v>
      </c>
      <c r="BK326" s="200">
        <f>ROUND(I326*H326,2)</f>
        <v>0</v>
      </c>
      <c r="BL326" s="18" t="s">
        <v>127</v>
      </c>
      <c r="BM326" s="199" t="s">
        <v>570</v>
      </c>
    </row>
    <row r="327" spans="2:51" s="13" customFormat="1" ht="11.25">
      <c r="B327" s="201"/>
      <c r="C327" s="202"/>
      <c r="D327" s="203" t="s">
        <v>130</v>
      </c>
      <c r="E327" s="204" t="s">
        <v>28</v>
      </c>
      <c r="F327" s="205" t="s">
        <v>270</v>
      </c>
      <c r="G327" s="202"/>
      <c r="H327" s="204" t="s">
        <v>28</v>
      </c>
      <c r="I327" s="206"/>
      <c r="J327" s="202"/>
      <c r="K327" s="202"/>
      <c r="L327" s="207"/>
      <c r="M327" s="208"/>
      <c r="N327" s="209"/>
      <c r="O327" s="209"/>
      <c r="P327" s="209"/>
      <c r="Q327" s="209"/>
      <c r="R327" s="209"/>
      <c r="S327" s="209"/>
      <c r="T327" s="210"/>
      <c r="AT327" s="211" t="s">
        <v>130</v>
      </c>
      <c r="AU327" s="211" t="s">
        <v>128</v>
      </c>
      <c r="AV327" s="13" t="s">
        <v>82</v>
      </c>
      <c r="AW327" s="13" t="s">
        <v>35</v>
      </c>
      <c r="AX327" s="13" t="s">
        <v>74</v>
      </c>
      <c r="AY327" s="211" t="s">
        <v>118</v>
      </c>
    </row>
    <row r="328" spans="2:51" s="13" customFormat="1" ht="11.25">
      <c r="B328" s="201"/>
      <c r="C328" s="202"/>
      <c r="D328" s="203" t="s">
        <v>130</v>
      </c>
      <c r="E328" s="204" t="s">
        <v>28</v>
      </c>
      <c r="F328" s="205" t="s">
        <v>436</v>
      </c>
      <c r="G328" s="202"/>
      <c r="H328" s="204" t="s">
        <v>28</v>
      </c>
      <c r="I328" s="206"/>
      <c r="J328" s="202"/>
      <c r="K328" s="202"/>
      <c r="L328" s="207"/>
      <c r="M328" s="208"/>
      <c r="N328" s="209"/>
      <c r="O328" s="209"/>
      <c r="P328" s="209"/>
      <c r="Q328" s="209"/>
      <c r="R328" s="209"/>
      <c r="S328" s="209"/>
      <c r="T328" s="210"/>
      <c r="AT328" s="211" t="s">
        <v>130</v>
      </c>
      <c r="AU328" s="211" t="s">
        <v>128</v>
      </c>
      <c r="AV328" s="13" t="s">
        <v>82</v>
      </c>
      <c r="AW328" s="13" t="s">
        <v>35</v>
      </c>
      <c r="AX328" s="13" t="s">
        <v>74</v>
      </c>
      <c r="AY328" s="211" t="s">
        <v>118</v>
      </c>
    </row>
    <row r="329" spans="2:51" s="14" customFormat="1" ht="11.25">
      <c r="B329" s="212"/>
      <c r="C329" s="213"/>
      <c r="D329" s="203" t="s">
        <v>130</v>
      </c>
      <c r="E329" s="214" t="s">
        <v>28</v>
      </c>
      <c r="F329" s="215" t="s">
        <v>571</v>
      </c>
      <c r="G329" s="213"/>
      <c r="H329" s="216">
        <v>20</v>
      </c>
      <c r="I329" s="217"/>
      <c r="J329" s="213"/>
      <c r="K329" s="213"/>
      <c r="L329" s="218"/>
      <c r="M329" s="219"/>
      <c r="N329" s="220"/>
      <c r="O329" s="220"/>
      <c r="P329" s="220"/>
      <c r="Q329" s="220"/>
      <c r="R329" s="220"/>
      <c r="S329" s="220"/>
      <c r="T329" s="221"/>
      <c r="AT329" s="222" t="s">
        <v>130</v>
      </c>
      <c r="AU329" s="222" t="s">
        <v>128</v>
      </c>
      <c r="AV329" s="14" t="s">
        <v>84</v>
      </c>
      <c r="AW329" s="14" t="s">
        <v>35</v>
      </c>
      <c r="AX329" s="14" t="s">
        <v>82</v>
      </c>
      <c r="AY329" s="222" t="s">
        <v>118</v>
      </c>
    </row>
    <row r="330" spans="1:65" s="2" customFormat="1" ht="16.5" customHeight="1">
      <c r="A330" s="35"/>
      <c r="B330" s="36"/>
      <c r="C330" s="234" t="s">
        <v>572</v>
      </c>
      <c r="D330" s="234" t="s">
        <v>237</v>
      </c>
      <c r="E330" s="235" t="s">
        <v>441</v>
      </c>
      <c r="F330" s="236" t="s">
        <v>442</v>
      </c>
      <c r="G330" s="237" t="s">
        <v>365</v>
      </c>
      <c r="H330" s="238">
        <v>21</v>
      </c>
      <c r="I330" s="239"/>
      <c r="J330" s="240">
        <f>ROUND(I330*H330,2)</f>
        <v>0</v>
      </c>
      <c r="K330" s="236" t="s">
        <v>126</v>
      </c>
      <c r="L330" s="241"/>
      <c r="M330" s="242" t="s">
        <v>28</v>
      </c>
      <c r="N330" s="243" t="s">
        <v>45</v>
      </c>
      <c r="O330" s="65"/>
      <c r="P330" s="197">
        <f>O330*H330</f>
        <v>0</v>
      </c>
      <c r="Q330" s="197">
        <v>0.048</v>
      </c>
      <c r="R330" s="197">
        <f>Q330*H330</f>
        <v>1.008</v>
      </c>
      <c r="S330" s="197">
        <v>0</v>
      </c>
      <c r="T330" s="198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99" t="s">
        <v>172</v>
      </c>
      <c r="AT330" s="199" t="s">
        <v>237</v>
      </c>
      <c r="AU330" s="199" t="s">
        <v>128</v>
      </c>
      <c r="AY330" s="18" t="s">
        <v>118</v>
      </c>
      <c r="BE330" s="200">
        <f>IF(N330="základní",J330,0)</f>
        <v>0</v>
      </c>
      <c r="BF330" s="200">
        <f>IF(N330="snížená",J330,0)</f>
        <v>0</v>
      </c>
      <c r="BG330" s="200">
        <f>IF(N330="zákl. přenesená",J330,0)</f>
        <v>0</v>
      </c>
      <c r="BH330" s="200">
        <f>IF(N330="sníž. přenesená",J330,0)</f>
        <v>0</v>
      </c>
      <c r="BI330" s="200">
        <f>IF(N330="nulová",J330,0)</f>
        <v>0</v>
      </c>
      <c r="BJ330" s="18" t="s">
        <v>82</v>
      </c>
      <c r="BK330" s="200">
        <f>ROUND(I330*H330,2)</f>
        <v>0</v>
      </c>
      <c r="BL330" s="18" t="s">
        <v>127</v>
      </c>
      <c r="BM330" s="199" t="s">
        <v>573</v>
      </c>
    </row>
    <row r="331" spans="2:51" s="13" customFormat="1" ht="11.25">
      <c r="B331" s="201"/>
      <c r="C331" s="202"/>
      <c r="D331" s="203" t="s">
        <v>130</v>
      </c>
      <c r="E331" s="204" t="s">
        <v>28</v>
      </c>
      <c r="F331" s="205" t="s">
        <v>444</v>
      </c>
      <c r="G331" s="202"/>
      <c r="H331" s="204" t="s">
        <v>28</v>
      </c>
      <c r="I331" s="206"/>
      <c r="J331" s="202"/>
      <c r="K331" s="202"/>
      <c r="L331" s="207"/>
      <c r="M331" s="208"/>
      <c r="N331" s="209"/>
      <c r="O331" s="209"/>
      <c r="P331" s="209"/>
      <c r="Q331" s="209"/>
      <c r="R331" s="209"/>
      <c r="S331" s="209"/>
      <c r="T331" s="210"/>
      <c r="AT331" s="211" t="s">
        <v>130</v>
      </c>
      <c r="AU331" s="211" t="s">
        <v>128</v>
      </c>
      <c r="AV331" s="13" t="s">
        <v>82</v>
      </c>
      <c r="AW331" s="13" t="s">
        <v>35</v>
      </c>
      <c r="AX331" s="13" t="s">
        <v>74</v>
      </c>
      <c r="AY331" s="211" t="s">
        <v>118</v>
      </c>
    </row>
    <row r="332" spans="2:51" s="13" customFormat="1" ht="11.25">
      <c r="B332" s="201"/>
      <c r="C332" s="202"/>
      <c r="D332" s="203" t="s">
        <v>130</v>
      </c>
      <c r="E332" s="204" t="s">
        <v>28</v>
      </c>
      <c r="F332" s="205" t="s">
        <v>445</v>
      </c>
      <c r="G332" s="202"/>
      <c r="H332" s="204" t="s">
        <v>28</v>
      </c>
      <c r="I332" s="206"/>
      <c r="J332" s="202"/>
      <c r="K332" s="202"/>
      <c r="L332" s="207"/>
      <c r="M332" s="208"/>
      <c r="N332" s="209"/>
      <c r="O332" s="209"/>
      <c r="P332" s="209"/>
      <c r="Q332" s="209"/>
      <c r="R332" s="209"/>
      <c r="S332" s="209"/>
      <c r="T332" s="210"/>
      <c r="AT332" s="211" t="s">
        <v>130</v>
      </c>
      <c r="AU332" s="211" t="s">
        <v>128</v>
      </c>
      <c r="AV332" s="13" t="s">
        <v>82</v>
      </c>
      <c r="AW332" s="13" t="s">
        <v>35</v>
      </c>
      <c r="AX332" s="13" t="s">
        <v>74</v>
      </c>
      <c r="AY332" s="211" t="s">
        <v>118</v>
      </c>
    </row>
    <row r="333" spans="2:51" s="14" customFormat="1" ht="11.25">
      <c r="B333" s="212"/>
      <c r="C333" s="213"/>
      <c r="D333" s="203" t="s">
        <v>130</v>
      </c>
      <c r="E333" s="214" t="s">
        <v>28</v>
      </c>
      <c r="F333" s="215" t="s">
        <v>574</v>
      </c>
      <c r="G333" s="213"/>
      <c r="H333" s="216">
        <v>21</v>
      </c>
      <c r="I333" s="217"/>
      <c r="J333" s="213"/>
      <c r="K333" s="213"/>
      <c r="L333" s="218"/>
      <c r="M333" s="219"/>
      <c r="N333" s="220"/>
      <c r="O333" s="220"/>
      <c r="P333" s="220"/>
      <c r="Q333" s="220"/>
      <c r="R333" s="220"/>
      <c r="S333" s="220"/>
      <c r="T333" s="221"/>
      <c r="AT333" s="222" t="s">
        <v>130</v>
      </c>
      <c r="AU333" s="222" t="s">
        <v>128</v>
      </c>
      <c r="AV333" s="14" t="s">
        <v>84</v>
      </c>
      <c r="AW333" s="14" t="s">
        <v>35</v>
      </c>
      <c r="AX333" s="14" t="s">
        <v>82</v>
      </c>
      <c r="AY333" s="222" t="s">
        <v>118</v>
      </c>
    </row>
    <row r="334" spans="2:63" s="12" customFormat="1" ht="20.85" customHeight="1">
      <c r="B334" s="172"/>
      <c r="C334" s="173"/>
      <c r="D334" s="174" t="s">
        <v>73</v>
      </c>
      <c r="E334" s="186" t="s">
        <v>226</v>
      </c>
      <c r="F334" s="186" t="s">
        <v>227</v>
      </c>
      <c r="G334" s="173"/>
      <c r="H334" s="173"/>
      <c r="I334" s="176"/>
      <c r="J334" s="187">
        <f>BK334</f>
        <v>0</v>
      </c>
      <c r="K334" s="173"/>
      <c r="L334" s="178"/>
      <c r="M334" s="179"/>
      <c r="N334" s="180"/>
      <c r="O334" s="180"/>
      <c r="P334" s="181">
        <f>P335</f>
        <v>0</v>
      </c>
      <c r="Q334" s="180"/>
      <c r="R334" s="181">
        <f>R335</f>
        <v>0</v>
      </c>
      <c r="S334" s="180"/>
      <c r="T334" s="182">
        <f>T335</f>
        <v>0</v>
      </c>
      <c r="AR334" s="183" t="s">
        <v>82</v>
      </c>
      <c r="AT334" s="184" t="s">
        <v>73</v>
      </c>
      <c r="AU334" s="184" t="s">
        <v>84</v>
      </c>
      <c r="AY334" s="183" t="s">
        <v>118</v>
      </c>
      <c r="BK334" s="185">
        <f>BK335</f>
        <v>0</v>
      </c>
    </row>
    <row r="335" spans="1:65" s="2" customFormat="1" ht="24" customHeight="1">
      <c r="A335" s="35"/>
      <c r="B335" s="36"/>
      <c r="C335" s="188" t="s">
        <v>575</v>
      </c>
      <c r="D335" s="188" t="s">
        <v>122</v>
      </c>
      <c r="E335" s="189" t="s">
        <v>465</v>
      </c>
      <c r="F335" s="190" t="s">
        <v>466</v>
      </c>
      <c r="G335" s="191" t="s">
        <v>168</v>
      </c>
      <c r="H335" s="192">
        <v>6.639</v>
      </c>
      <c r="I335" s="193"/>
      <c r="J335" s="194">
        <f>ROUND(I335*H335,2)</f>
        <v>0</v>
      </c>
      <c r="K335" s="190" t="s">
        <v>126</v>
      </c>
      <c r="L335" s="40"/>
      <c r="M335" s="244" t="s">
        <v>28</v>
      </c>
      <c r="N335" s="245" t="s">
        <v>45</v>
      </c>
      <c r="O335" s="246"/>
      <c r="P335" s="247">
        <f>O335*H335</f>
        <v>0</v>
      </c>
      <c r="Q335" s="247">
        <v>0</v>
      </c>
      <c r="R335" s="247">
        <f>Q335*H335</f>
        <v>0</v>
      </c>
      <c r="S335" s="247">
        <v>0</v>
      </c>
      <c r="T335" s="248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99" t="s">
        <v>127</v>
      </c>
      <c r="AT335" s="199" t="s">
        <v>122</v>
      </c>
      <c r="AU335" s="199" t="s">
        <v>128</v>
      </c>
      <c r="AY335" s="18" t="s">
        <v>118</v>
      </c>
      <c r="BE335" s="200">
        <f>IF(N335="základní",J335,0)</f>
        <v>0</v>
      </c>
      <c r="BF335" s="200">
        <f>IF(N335="snížená",J335,0)</f>
        <v>0</v>
      </c>
      <c r="BG335" s="200">
        <f>IF(N335="zákl. přenesená",J335,0)</f>
        <v>0</v>
      </c>
      <c r="BH335" s="200">
        <f>IF(N335="sníž. přenesená",J335,0)</f>
        <v>0</v>
      </c>
      <c r="BI335" s="200">
        <f>IF(N335="nulová",J335,0)</f>
        <v>0</v>
      </c>
      <c r="BJ335" s="18" t="s">
        <v>82</v>
      </c>
      <c r="BK335" s="200">
        <f>ROUND(I335*H335,2)</f>
        <v>0</v>
      </c>
      <c r="BL335" s="18" t="s">
        <v>127</v>
      </c>
      <c r="BM335" s="199" t="s">
        <v>576</v>
      </c>
    </row>
    <row r="336" spans="1:31" s="2" customFormat="1" ht="6.95" customHeight="1">
      <c r="A336" s="35"/>
      <c r="B336" s="48"/>
      <c r="C336" s="49"/>
      <c r="D336" s="49"/>
      <c r="E336" s="49"/>
      <c r="F336" s="49"/>
      <c r="G336" s="49"/>
      <c r="H336" s="49"/>
      <c r="I336" s="137"/>
      <c r="J336" s="49"/>
      <c r="K336" s="49"/>
      <c r="L336" s="40"/>
      <c r="M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</row>
  </sheetData>
  <sheetProtection algorithmName="SHA-512" hashValue="MQbGtGGZMKSRxFpoce1jU7m2E4NDq11R+b/7rH4QUSuXNgTLD//lfOitmwI8DPS3/svfP49N1TX74g4HpwRMww==" saltValue="ig0z9WFF1mFZGNW9q21dIHw4C7jDZEzvO/rlA4bu06eX5mKNu6sreSwQjytxg4VHn7+Nip8pmdYru2a2FxaT8w==" spinCount="100000" sheet="1" objects="1" scenarios="1" formatColumns="0" formatRows="0" autoFilter="0"/>
  <autoFilter ref="C97:K335"/>
  <mergeCells count="9">
    <mergeCell ref="E50:H50"/>
    <mergeCell ref="E88:H88"/>
    <mergeCell ref="E90:H9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0"/>
  <sheetViews>
    <sheetView showGridLines="0" workbookViewId="0" topLeftCell="A74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2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8" t="s">
        <v>89</v>
      </c>
    </row>
    <row r="3" spans="2:46" s="1" customFormat="1" ht="6.95" customHeight="1" hidden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84</v>
      </c>
    </row>
    <row r="4" spans="2:46" s="1" customFormat="1" ht="24.95" customHeight="1" hidden="1">
      <c r="B4" s="21"/>
      <c r="D4" s="106" t="s">
        <v>90</v>
      </c>
      <c r="I4" s="102"/>
      <c r="L4" s="21"/>
      <c r="M4" s="107" t="s">
        <v>10</v>
      </c>
      <c r="AT4" s="18" t="s">
        <v>4</v>
      </c>
    </row>
    <row r="5" spans="2:12" s="1" customFormat="1" ht="6.95" customHeight="1" hidden="1">
      <c r="B5" s="21"/>
      <c r="I5" s="102"/>
      <c r="L5" s="21"/>
    </row>
    <row r="6" spans="2:12" s="1" customFormat="1" ht="12" customHeight="1" hidden="1">
      <c r="B6" s="21"/>
      <c r="D6" s="108" t="s">
        <v>16</v>
      </c>
      <c r="I6" s="102"/>
      <c r="L6" s="21"/>
    </row>
    <row r="7" spans="2:12" s="1" customFormat="1" ht="16.5" customHeight="1" hidden="1">
      <c r="B7" s="21"/>
      <c r="E7" s="300" t="str">
        <f>'Rekapitulace stavby'!K6</f>
        <v>DPS Pernink - úprava zahrady - 1.Etapa</v>
      </c>
      <c r="F7" s="301"/>
      <c r="G7" s="301"/>
      <c r="H7" s="301"/>
      <c r="I7" s="102"/>
      <c r="L7" s="21"/>
    </row>
    <row r="8" spans="1:31" s="2" customFormat="1" ht="12" customHeight="1" hidden="1">
      <c r="A8" s="35"/>
      <c r="B8" s="40"/>
      <c r="C8" s="35"/>
      <c r="D8" s="108" t="s">
        <v>91</v>
      </c>
      <c r="E8" s="35"/>
      <c r="F8" s="35"/>
      <c r="G8" s="35"/>
      <c r="H8" s="35"/>
      <c r="I8" s="109"/>
      <c r="J8" s="35"/>
      <c r="K8" s="35"/>
      <c r="L8" s="11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0"/>
      <c r="C9" s="35"/>
      <c r="D9" s="35"/>
      <c r="E9" s="302" t="s">
        <v>577</v>
      </c>
      <c r="F9" s="303"/>
      <c r="G9" s="303"/>
      <c r="H9" s="303"/>
      <c r="I9" s="109"/>
      <c r="J9" s="35"/>
      <c r="K9" s="35"/>
      <c r="L9" s="11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 hidden="1">
      <c r="A10" s="35"/>
      <c r="B10" s="40"/>
      <c r="C10" s="35"/>
      <c r="D10" s="35"/>
      <c r="E10" s="35"/>
      <c r="F10" s="35"/>
      <c r="G10" s="35"/>
      <c r="H10" s="35"/>
      <c r="I10" s="109"/>
      <c r="J10" s="35"/>
      <c r="K10" s="35"/>
      <c r="L10" s="11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0"/>
      <c r="C11" s="35"/>
      <c r="D11" s="108" t="s">
        <v>18</v>
      </c>
      <c r="E11" s="35"/>
      <c r="F11" s="111" t="s">
        <v>19</v>
      </c>
      <c r="G11" s="35"/>
      <c r="H11" s="35"/>
      <c r="I11" s="112" t="s">
        <v>20</v>
      </c>
      <c r="J11" s="111" t="s">
        <v>21</v>
      </c>
      <c r="K11" s="35"/>
      <c r="L11" s="11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08" t="s">
        <v>22</v>
      </c>
      <c r="E12" s="35"/>
      <c r="F12" s="111" t="s">
        <v>23</v>
      </c>
      <c r="G12" s="35"/>
      <c r="H12" s="35"/>
      <c r="I12" s="112" t="s">
        <v>24</v>
      </c>
      <c r="J12" s="113" t="str">
        <f>'Rekapitulace stavby'!AN8</f>
        <v>10. 10. 2019</v>
      </c>
      <c r="K12" s="35"/>
      <c r="L12" s="11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 hidden="1">
      <c r="A13" s="35"/>
      <c r="B13" s="40"/>
      <c r="C13" s="35"/>
      <c r="D13" s="35"/>
      <c r="E13" s="35"/>
      <c r="F13" s="35"/>
      <c r="G13" s="35"/>
      <c r="H13" s="35"/>
      <c r="I13" s="109"/>
      <c r="J13" s="35"/>
      <c r="K13" s="35"/>
      <c r="L13" s="11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08" t="s">
        <v>26</v>
      </c>
      <c r="E14" s="35"/>
      <c r="F14" s="35"/>
      <c r="G14" s="35"/>
      <c r="H14" s="35"/>
      <c r="I14" s="112" t="s">
        <v>27</v>
      </c>
      <c r="J14" s="111" t="s">
        <v>28</v>
      </c>
      <c r="K14" s="35"/>
      <c r="L14" s="11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0"/>
      <c r="C15" s="35"/>
      <c r="D15" s="35"/>
      <c r="E15" s="111" t="s">
        <v>29</v>
      </c>
      <c r="F15" s="35"/>
      <c r="G15" s="35"/>
      <c r="H15" s="35"/>
      <c r="I15" s="112" t="s">
        <v>30</v>
      </c>
      <c r="J15" s="111" t="s">
        <v>28</v>
      </c>
      <c r="K15" s="35"/>
      <c r="L15" s="11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0"/>
      <c r="C16" s="35"/>
      <c r="D16" s="35"/>
      <c r="E16" s="35"/>
      <c r="F16" s="35"/>
      <c r="G16" s="35"/>
      <c r="H16" s="35"/>
      <c r="I16" s="109"/>
      <c r="J16" s="35"/>
      <c r="K16" s="35"/>
      <c r="L16" s="11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0"/>
      <c r="C17" s="35"/>
      <c r="D17" s="108" t="s">
        <v>31</v>
      </c>
      <c r="E17" s="35"/>
      <c r="F17" s="35"/>
      <c r="G17" s="35"/>
      <c r="H17" s="35"/>
      <c r="I17" s="112" t="s">
        <v>27</v>
      </c>
      <c r="J17" s="31" t="str">
        <f>'Rekapitulace stavby'!AN13</f>
        <v>Vyplň údaj</v>
      </c>
      <c r="K17" s="35"/>
      <c r="L17" s="11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0"/>
      <c r="C18" s="35"/>
      <c r="D18" s="35"/>
      <c r="E18" s="304" t="str">
        <f>'Rekapitulace stavby'!E14</f>
        <v>Vyplň údaj</v>
      </c>
      <c r="F18" s="305"/>
      <c r="G18" s="305"/>
      <c r="H18" s="305"/>
      <c r="I18" s="112" t="s">
        <v>30</v>
      </c>
      <c r="J18" s="31" t="str">
        <f>'Rekapitulace stavby'!AN14</f>
        <v>Vyplň údaj</v>
      </c>
      <c r="K18" s="35"/>
      <c r="L18" s="11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0"/>
      <c r="C19" s="35"/>
      <c r="D19" s="35"/>
      <c r="E19" s="35"/>
      <c r="F19" s="35"/>
      <c r="G19" s="35"/>
      <c r="H19" s="35"/>
      <c r="I19" s="109"/>
      <c r="J19" s="35"/>
      <c r="K19" s="35"/>
      <c r="L19" s="11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0"/>
      <c r="C20" s="35"/>
      <c r="D20" s="108" t="s">
        <v>33</v>
      </c>
      <c r="E20" s="35"/>
      <c r="F20" s="35"/>
      <c r="G20" s="35"/>
      <c r="H20" s="35"/>
      <c r="I20" s="112" t="s">
        <v>27</v>
      </c>
      <c r="J20" s="111" t="s">
        <v>28</v>
      </c>
      <c r="K20" s="35"/>
      <c r="L20" s="11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0"/>
      <c r="C21" s="35"/>
      <c r="D21" s="35"/>
      <c r="E21" s="111" t="s">
        <v>34</v>
      </c>
      <c r="F21" s="35"/>
      <c r="G21" s="35"/>
      <c r="H21" s="35"/>
      <c r="I21" s="112" t="s">
        <v>30</v>
      </c>
      <c r="J21" s="111" t="s">
        <v>28</v>
      </c>
      <c r="K21" s="35"/>
      <c r="L21" s="11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0"/>
      <c r="C22" s="35"/>
      <c r="D22" s="35"/>
      <c r="E22" s="35"/>
      <c r="F22" s="35"/>
      <c r="G22" s="35"/>
      <c r="H22" s="35"/>
      <c r="I22" s="109"/>
      <c r="J22" s="35"/>
      <c r="K22" s="35"/>
      <c r="L22" s="11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0"/>
      <c r="C23" s="35"/>
      <c r="D23" s="108" t="s">
        <v>36</v>
      </c>
      <c r="E23" s="35"/>
      <c r="F23" s="35"/>
      <c r="G23" s="35"/>
      <c r="H23" s="35"/>
      <c r="I23" s="112" t="s">
        <v>27</v>
      </c>
      <c r="J23" s="111" t="s">
        <v>28</v>
      </c>
      <c r="K23" s="35"/>
      <c r="L23" s="11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0"/>
      <c r="C24" s="35"/>
      <c r="D24" s="35"/>
      <c r="E24" s="111" t="s">
        <v>37</v>
      </c>
      <c r="F24" s="35"/>
      <c r="G24" s="35"/>
      <c r="H24" s="35"/>
      <c r="I24" s="112" t="s">
        <v>30</v>
      </c>
      <c r="J24" s="111" t="s">
        <v>28</v>
      </c>
      <c r="K24" s="35"/>
      <c r="L24" s="11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0"/>
      <c r="C25" s="35"/>
      <c r="D25" s="35"/>
      <c r="E25" s="35"/>
      <c r="F25" s="35"/>
      <c r="G25" s="35"/>
      <c r="H25" s="35"/>
      <c r="I25" s="109"/>
      <c r="J25" s="35"/>
      <c r="K25" s="35"/>
      <c r="L25" s="11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0"/>
      <c r="C26" s="35"/>
      <c r="D26" s="108" t="s">
        <v>38</v>
      </c>
      <c r="E26" s="35"/>
      <c r="F26" s="35"/>
      <c r="G26" s="35"/>
      <c r="H26" s="35"/>
      <c r="I26" s="109"/>
      <c r="J26" s="35"/>
      <c r="K26" s="35"/>
      <c r="L26" s="11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4"/>
      <c r="B27" s="115"/>
      <c r="C27" s="114"/>
      <c r="D27" s="114"/>
      <c r="E27" s="306" t="s">
        <v>28</v>
      </c>
      <c r="F27" s="306"/>
      <c r="G27" s="306"/>
      <c r="H27" s="306"/>
      <c r="I27" s="116"/>
      <c r="J27" s="114"/>
      <c r="K27" s="114"/>
      <c r="L27" s="117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 hidden="1">
      <c r="A28" s="35"/>
      <c r="B28" s="40"/>
      <c r="C28" s="35"/>
      <c r="D28" s="35"/>
      <c r="E28" s="35"/>
      <c r="F28" s="35"/>
      <c r="G28" s="35"/>
      <c r="H28" s="35"/>
      <c r="I28" s="109"/>
      <c r="J28" s="35"/>
      <c r="K28" s="35"/>
      <c r="L28" s="11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118"/>
      <c r="E29" s="118"/>
      <c r="F29" s="118"/>
      <c r="G29" s="118"/>
      <c r="H29" s="118"/>
      <c r="I29" s="119"/>
      <c r="J29" s="118"/>
      <c r="K29" s="118"/>
      <c r="L29" s="11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hidden="1">
      <c r="A30" s="35"/>
      <c r="B30" s="40"/>
      <c r="C30" s="35"/>
      <c r="D30" s="120" t="s">
        <v>40</v>
      </c>
      <c r="E30" s="35"/>
      <c r="F30" s="35"/>
      <c r="G30" s="35"/>
      <c r="H30" s="35"/>
      <c r="I30" s="109"/>
      <c r="J30" s="121">
        <f>ROUND(J80,2)</f>
        <v>0</v>
      </c>
      <c r="K30" s="35"/>
      <c r="L30" s="11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0"/>
      <c r="C31" s="35"/>
      <c r="D31" s="118"/>
      <c r="E31" s="118"/>
      <c r="F31" s="118"/>
      <c r="G31" s="118"/>
      <c r="H31" s="118"/>
      <c r="I31" s="119"/>
      <c r="J31" s="118"/>
      <c r="K31" s="118"/>
      <c r="L31" s="11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 hidden="1">
      <c r="A32" s="35"/>
      <c r="B32" s="40"/>
      <c r="C32" s="35"/>
      <c r="D32" s="35"/>
      <c r="E32" s="35"/>
      <c r="F32" s="122" t="s">
        <v>42</v>
      </c>
      <c r="G32" s="35"/>
      <c r="H32" s="35"/>
      <c r="I32" s="123" t="s">
        <v>41</v>
      </c>
      <c r="J32" s="122" t="s">
        <v>43</v>
      </c>
      <c r="K32" s="35"/>
      <c r="L32" s="11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124" t="s">
        <v>44</v>
      </c>
      <c r="E33" s="108" t="s">
        <v>45</v>
      </c>
      <c r="F33" s="125">
        <f>ROUND((SUM(BE80:BE99)),2)</f>
        <v>0</v>
      </c>
      <c r="G33" s="35"/>
      <c r="H33" s="35"/>
      <c r="I33" s="126">
        <v>0.21</v>
      </c>
      <c r="J33" s="125">
        <f>ROUND(((SUM(BE80:BE99))*I33),2)</f>
        <v>0</v>
      </c>
      <c r="K33" s="35"/>
      <c r="L33" s="11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08" t="s">
        <v>46</v>
      </c>
      <c r="F34" s="125">
        <f>ROUND((SUM(BF80:BF99)),2)</f>
        <v>0</v>
      </c>
      <c r="G34" s="35"/>
      <c r="H34" s="35"/>
      <c r="I34" s="126">
        <v>0.15</v>
      </c>
      <c r="J34" s="125">
        <f>ROUND(((SUM(BF80:BF99))*I34),2)</f>
        <v>0</v>
      </c>
      <c r="K34" s="35"/>
      <c r="L34" s="11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8" t="s">
        <v>47</v>
      </c>
      <c r="F35" s="125">
        <f>ROUND((SUM(BG80:BG99)),2)</f>
        <v>0</v>
      </c>
      <c r="G35" s="35"/>
      <c r="H35" s="35"/>
      <c r="I35" s="126">
        <v>0.21</v>
      </c>
      <c r="J35" s="125">
        <f>0</f>
        <v>0</v>
      </c>
      <c r="K35" s="35"/>
      <c r="L35" s="11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8" t="s">
        <v>48</v>
      </c>
      <c r="F36" s="125">
        <f>ROUND((SUM(BH80:BH99)),2)</f>
        <v>0</v>
      </c>
      <c r="G36" s="35"/>
      <c r="H36" s="35"/>
      <c r="I36" s="126">
        <v>0.15</v>
      </c>
      <c r="J36" s="125">
        <f>0</f>
        <v>0</v>
      </c>
      <c r="K36" s="35"/>
      <c r="L36" s="11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8" t="s">
        <v>49</v>
      </c>
      <c r="F37" s="125">
        <f>ROUND((SUM(BI80:BI99)),2)</f>
        <v>0</v>
      </c>
      <c r="G37" s="35"/>
      <c r="H37" s="35"/>
      <c r="I37" s="126">
        <v>0</v>
      </c>
      <c r="J37" s="125">
        <f>0</f>
        <v>0</v>
      </c>
      <c r="K37" s="35"/>
      <c r="L37" s="11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40"/>
      <c r="C38" s="35"/>
      <c r="D38" s="35"/>
      <c r="E38" s="35"/>
      <c r="F38" s="35"/>
      <c r="G38" s="35"/>
      <c r="H38" s="35"/>
      <c r="I38" s="109"/>
      <c r="J38" s="35"/>
      <c r="K38" s="35"/>
      <c r="L38" s="11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hidden="1">
      <c r="A39" s="35"/>
      <c r="B39" s="40"/>
      <c r="C39" s="127"/>
      <c r="D39" s="128" t="s">
        <v>50</v>
      </c>
      <c r="E39" s="129"/>
      <c r="F39" s="129"/>
      <c r="G39" s="130" t="s">
        <v>51</v>
      </c>
      <c r="H39" s="131" t="s">
        <v>52</v>
      </c>
      <c r="I39" s="132"/>
      <c r="J39" s="133">
        <f>SUM(J30:J37)</f>
        <v>0</v>
      </c>
      <c r="K39" s="134"/>
      <c r="L39" s="11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135"/>
      <c r="C40" s="136"/>
      <c r="D40" s="136"/>
      <c r="E40" s="136"/>
      <c r="F40" s="136"/>
      <c r="G40" s="136"/>
      <c r="H40" s="136"/>
      <c r="I40" s="137"/>
      <c r="J40" s="136"/>
      <c r="K40" s="136"/>
      <c r="L40" s="11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t="11.25" hidden="1"/>
    <row r="42" ht="11.25" hidden="1"/>
    <row r="43" ht="11.25" hidden="1"/>
    <row r="44" spans="1:31" s="2" customFormat="1" ht="6.95" customHeight="1">
      <c r="A44" s="35"/>
      <c r="B44" s="138"/>
      <c r="C44" s="139"/>
      <c r="D44" s="139"/>
      <c r="E44" s="139"/>
      <c r="F44" s="139"/>
      <c r="G44" s="139"/>
      <c r="H44" s="139"/>
      <c r="I44" s="140"/>
      <c r="J44" s="139"/>
      <c r="K44" s="139"/>
      <c r="L44" s="11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93</v>
      </c>
      <c r="D45" s="37"/>
      <c r="E45" s="37"/>
      <c r="F45" s="37"/>
      <c r="G45" s="37"/>
      <c r="H45" s="37"/>
      <c r="I45" s="109"/>
      <c r="J45" s="37"/>
      <c r="K45" s="37"/>
      <c r="L45" s="110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09"/>
      <c r="J46" s="37"/>
      <c r="K46" s="37"/>
      <c r="L46" s="110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109"/>
      <c r="J47" s="37"/>
      <c r="K47" s="37"/>
      <c r="L47" s="110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7" t="str">
        <f>E7</f>
        <v>DPS Pernink - úprava zahrady - 1.Etapa</v>
      </c>
      <c r="F48" s="308"/>
      <c r="G48" s="308"/>
      <c r="H48" s="308"/>
      <c r="I48" s="109"/>
      <c r="J48" s="37"/>
      <c r="K48" s="37"/>
      <c r="L48" s="110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91</v>
      </c>
      <c r="D49" s="37"/>
      <c r="E49" s="37"/>
      <c r="F49" s="37"/>
      <c r="G49" s="37"/>
      <c r="H49" s="37"/>
      <c r="I49" s="109"/>
      <c r="J49" s="37"/>
      <c r="K49" s="37"/>
      <c r="L49" s="110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80" t="str">
        <f>E9</f>
        <v>D - VRN</v>
      </c>
      <c r="F50" s="309"/>
      <c r="G50" s="309"/>
      <c r="H50" s="309"/>
      <c r="I50" s="109"/>
      <c r="J50" s="37"/>
      <c r="K50" s="37"/>
      <c r="L50" s="110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09"/>
      <c r="J51" s="37"/>
      <c r="K51" s="37"/>
      <c r="L51" s="110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22</v>
      </c>
      <c r="D52" s="37"/>
      <c r="E52" s="37"/>
      <c r="F52" s="28" t="str">
        <f>F12</f>
        <v>Pernink</v>
      </c>
      <c r="G52" s="37"/>
      <c r="H52" s="37"/>
      <c r="I52" s="112" t="s">
        <v>24</v>
      </c>
      <c r="J52" s="60" t="str">
        <f>IF(J12="","",J12)</f>
        <v>10. 10. 2019</v>
      </c>
      <c r="K52" s="37"/>
      <c r="L52" s="110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09"/>
      <c r="J53" s="37"/>
      <c r="K53" s="37"/>
      <c r="L53" s="110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58.15" customHeight="1">
      <c r="A54" s="35"/>
      <c r="B54" s="36"/>
      <c r="C54" s="30" t="s">
        <v>26</v>
      </c>
      <c r="D54" s="37"/>
      <c r="E54" s="37"/>
      <c r="F54" s="28" t="str">
        <f>E15</f>
        <v>Domov pro seniory v Perninku</v>
      </c>
      <c r="G54" s="37"/>
      <c r="H54" s="37"/>
      <c r="I54" s="112" t="s">
        <v>33</v>
      </c>
      <c r="J54" s="33" t="str">
        <f>E21</f>
        <v>BPO spol. s r.o.,Lidická 1239,36317 OSTROV</v>
      </c>
      <c r="K54" s="37"/>
      <c r="L54" s="110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31</v>
      </c>
      <c r="D55" s="37"/>
      <c r="E55" s="37"/>
      <c r="F55" s="28" t="str">
        <f>IF(E18="","",E18)</f>
        <v>Vyplň údaj</v>
      </c>
      <c r="G55" s="37"/>
      <c r="H55" s="37"/>
      <c r="I55" s="112" t="s">
        <v>36</v>
      </c>
      <c r="J55" s="33" t="str">
        <f>E24</f>
        <v>Tomanová Ing.</v>
      </c>
      <c r="K55" s="37"/>
      <c r="L55" s="110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09"/>
      <c r="J56" s="37"/>
      <c r="K56" s="37"/>
      <c r="L56" s="110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41" t="s">
        <v>94</v>
      </c>
      <c r="D57" s="142"/>
      <c r="E57" s="142"/>
      <c r="F57" s="142"/>
      <c r="G57" s="142"/>
      <c r="H57" s="142"/>
      <c r="I57" s="143"/>
      <c r="J57" s="144" t="s">
        <v>95</v>
      </c>
      <c r="K57" s="142"/>
      <c r="L57" s="110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09"/>
      <c r="J58" s="37"/>
      <c r="K58" s="37"/>
      <c r="L58" s="110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5" t="s">
        <v>72</v>
      </c>
      <c r="D59" s="37"/>
      <c r="E59" s="37"/>
      <c r="F59" s="37"/>
      <c r="G59" s="37"/>
      <c r="H59" s="37"/>
      <c r="I59" s="109"/>
      <c r="J59" s="78">
        <f>J80</f>
        <v>0</v>
      </c>
      <c r="K59" s="37"/>
      <c r="L59" s="110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96</v>
      </c>
    </row>
    <row r="60" spans="2:12" s="9" customFormat="1" ht="24.95" customHeight="1">
      <c r="B60" s="146"/>
      <c r="C60" s="147"/>
      <c r="D60" s="148" t="s">
        <v>578</v>
      </c>
      <c r="E60" s="149"/>
      <c r="F60" s="149"/>
      <c r="G60" s="149"/>
      <c r="H60" s="149"/>
      <c r="I60" s="150"/>
      <c r="J60" s="151">
        <f>J81</f>
        <v>0</v>
      </c>
      <c r="K60" s="147"/>
      <c r="L60" s="152"/>
    </row>
    <row r="61" spans="1:31" s="2" customFormat="1" ht="21.75" customHeight="1">
      <c r="A61" s="35"/>
      <c r="B61" s="36"/>
      <c r="C61" s="37"/>
      <c r="D61" s="37"/>
      <c r="E61" s="37"/>
      <c r="F61" s="37"/>
      <c r="G61" s="37"/>
      <c r="H61" s="37"/>
      <c r="I61" s="109"/>
      <c r="J61" s="37"/>
      <c r="K61" s="37"/>
      <c r="L61" s="11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6.95" customHeight="1">
      <c r="A62" s="35"/>
      <c r="B62" s="48"/>
      <c r="C62" s="49"/>
      <c r="D62" s="49"/>
      <c r="E62" s="49"/>
      <c r="F62" s="49"/>
      <c r="G62" s="49"/>
      <c r="H62" s="49"/>
      <c r="I62" s="137"/>
      <c r="J62" s="49"/>
      <c r="K62" s="49"/>
      <c r="L62" s="110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6" spans="1:31" s="2" customFormat="1" ht="6.95" customHeight="1">
      <c r="A66" s="35"/>
      <c r="B66" s="50"/>
      <c r="C66" s="51"/>
      <c r="D66" s="51"/>
      <c r="E66" s="51"/>
      <c r="F66" s="51"/>
      <c r="G66" s="51"/>
      <c r="H66" s="51"/>
      <c r="I66" s="140"/>
      <c r="J66" s="51"/>
      <c r="K66" s="51"/>
      <c r="L66" s="110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24.95" customHeight="1">
      <c r="A67" s="35"/>
      <c r="B67" s="36"/>
      <c r="C67" s="24" t="s">
        <v>104</v>
      </c>
      <c r="D67" s="37"/>
      <c r="E67" s="37"/>
      <c r="F67" s="37"/>
      <c r="G67" s="37"/>
      <c r="H67" s="37"/>
      <c r="I67" s="109"/>
      <c r="J67" s="37"/>
      <c r="K67" s="37"/>
      <c r="L67" s="110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36"/>
      <c r="C68" s="37"/>
      <c r="D68" s="37"/>
      <c r="E68" s="37"/>
      <c r="F68" s="37"/>
      <c r="G68" s="37"/>
      <c r="H68" s="37"/>
      <c r="I68" s="109"/>
      <c r="J68" s="37"/>
      <c r="K68" s="37"/>
      <c r="L68" s="110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12" customHeight="1">
      <c r="A69" s="35"/>
      <c r="B69" s="36"/>
      <c r="C69" s="30" t="s">
        <v>16</v>
      </c>
      <c r="D69" s="37"/>
      <c r="E69" s="37"/>
      <c r="F69" s="37"/>
      <c r="G69" s="37"/>
      <c r="H69" s="37"/>
      <c r="I69" s="109"/>
      <c r="J69" s="37"/>
      <c r="K69" s="37"/>
      <c r="L69" s="110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16.5" customHeight="1">
      <c r="A70" s="35"/>
      <c r="B70" s="36"/>
      <c r="C70" s="37"/>
      <c r="D70" s="37"/>
      <c r="E70" s="307" t="str">
        <f>E7</f>
        <v>DPS Pernink - úprava zahrady - 1.Etapa</v>
      </c>
      <c r="F70" s="308"/>
      <c r="G70" s="308"/>
      <c r="H70" s="308"/>
      <c r="I70" s="109"/>
      <c r="J70" s="37"/>
      <c r="K70" s="37"/>
      <c r="L70" s="110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91</v>
      </c>
      <c r="D71" s="37"/>
      <c r="E71" s="37"/>
      <c r="F71" s="37"/>
      <c r="G71" s="37"/>
      <c r="H71" s="37"/>
      <c r="I71" s="109"/>
      <c r="J71" s="37"/>
      <c r="K71" s="37"/>
      <c r="L71" s="110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280" t="str">
        <f>E9</f>
        <v>D - VRN</v>
      </c>
      <c r="F72" s="309"/>
      <c r="G72" s="309"/>
      <c r="H72" s="309"/>
      <c r="I72" s="109"/>
      <c r="J72" s="37"/>
      <c r="K72" s="37"/>
      <c r="L72" s="110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7"/>
      <c r="D73" s="37"/>
      <c r="E73" s="37"/>
      <c r="F73" s="37"/>
      <c r="G73" s="37"/>
      <c r="H73" s="37"/>
      <c r="I73" s="109"/>
      <c r="J73" s="37"/>
      <c r="K73" s="37"/>
      <c r="L73" s="110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22</v>
      </c>
      <c r="D74" s="37"/>
      <c r="E74" s="37"/>
      <c r="F74" s="28" t="str">
        <f>F12</f>
        <v>Pernink</v>
      </c>
      <c r="G74" s="37"/>
      <c r="H74" s="37"/>
      <c r="I74" s="112" t="s">
        <v>24</v>
      </c>
      <c r="J74" s="60" t="str">
        <f>IF(J12="","",J12)</f>
        <v>10. 10. 2019</v>
      </c>
      <c r="K74" s="37"/>
      <c r="L74" s="110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109"/>
      <c r="J75" s="37"/>
      <c r="K75" s="37"/>
      <c r="L75" s="110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58.15" customHeight="1">
      <c r="A76" s="35"/>
      <c r="B76" s="36"/>
      <c r="C76" s="30" t="s">
        <v>26</v>
      </c>
      <c r="D76" s="37"/>
      <c r="E76" s="37"/>
      <c r="F76" s="28" t="str">
        <f>E15</f>
        <v>Domov pro seniory v Perninku</v>
      </c>
      <c r="G76" s="37"/>
      <c r="H76" s="37"/>
      <c r="I76" s="112" t="s">
        <v>33</v>
      </c>
      <c r="J76" s="33" t="str">
        <f>E21</f>
        <v>BPO spol. s r.o.,Lidická 1239,36317 OSTROV</v>
      </c>
      <c r="K76" s="37"/>
      <c r="L76" s="11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5.2" customHeight="1">
      <c r="A77" s="35"/>
      <c r="B77" s="36"/>
      <c r="C77" s="30" t="s">
        <v>31</v>
      </c>
      <c r="D77" s="37"/>
      <c r="E77" s="37"/>
      <c r="F77" s="28" t="str">
        <f>IF(E18="","",E18)</f>
        <v>Vyplň údaj</v>
      </c>
      <c r="G77" s="37"/>
      <c r="H77" s="37"/>
      <c r="I77" s="112" t="s">
        <v>36</v>
      </c>
      <c r="J77" s="33" t="str">
        <f>E24</f>
        <v>Tomanová Ing.</v>
      </c>
      <c r="K77" s="37"/>
      <c r="L77" s="11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0.35" customHeight="1">
      <c r="A78" s="35"/>
      <c r="B78" s="36"/>
      <c r="C78" s="37"/>
      <c r="D78" s="37"/>
      <c r="E78" s="37"/>
      <c r="F78" s="37"/>
      <c r="G78" s="37"/>
      <c r="H78" s="37"/>
      <c r="I78" s="109"/>
      <c r="J78" s="37"/>
      <c r="K78" s="37"/>
      <c r="L78" s="110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11" customFormat="1" ht="29.25" customHeight="1">
      <c r="A79" s="160"/>
      <c r="B79" s="161"/>
      <c r="C79" s="162" t="s">
        <v>105</v>
      </c>
      <c r="D79" s="163" t="s">
        <v>59</v>
      </c>
      <c r="E79" s="163" t="s">
        <v>55</v>
      </c>
      <c r="F79" s="163" t="s">
        <v>56</v>
      </c>
      <c r="G79" s="163" t="s">
        <v>106</v>
      </c>
      <c r="H79" s="163" t="s">
        <v>107</v>
      </c>
      <c r="I79" s="164" t="s">
        <v>108</v>
      </c>
      <c r="J79" s="163" t="s">
        <v>95</v>
      </c>
      <c r="K79" s="165" t="s">
        <v>109</v>
      </c>
      <c r="L79" s="166"/>
      <c r="M79" s="69" t="s">
        <v>28</v>
      </c>
      <c r="N79" s="70" t="s">
        <v>44</v>
      </c>
      <c r="O79" s="70" t="s">
        <v>110</v>
      </c>
      <c r="P79" s="70" t="s">
        <v>111</v>
      </c>
      <c r="Q79" s="70" t="s">
        <v>112</v>
      </c>
      <c r="R79" s="70" t="s">
        <v>113</v>
      </c>
      <c r="S79" s="70" t="s">
        <v>114</v>
      </c>
      <c r="T79" s="71" t="s">
        <v>115</v>
      </c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</row>
    <row r="80" spans="1:63" s="2" customFormat="1" ht="22.9" customHeight="1">
      <c r="A80" s="35"/>
      <c r="B80" s="36"/>
      <c r="C80" s="76" t="s">
        <v>116</v>
      </c>
      <c r="D80" s="37"/>
      <c r="E80" s="37"/>
      <c r="F80" s="37"/>
      <c r="G80" s="37"/>
      <c r="H80" s="37"/>
      <c r="I80" s="109"/>
      <c r="J80" s="167">
        <f>BK80</f>
        <v>0</v>
      </c>
      <c r="K80" s="37"/>
      <c r="L80" s="40"/>
      <c r="M80" s="72"/>
      <c r="N80" s="168"/>
      <c r="O80" s="73"/>
      <c r="P80" s="169">
        <f>P81</f>
        <v>0</v>
      </c>
      <c r="Q80" s="73"/>
      <c r="R80" s="169">
        <f>R81</f>
        <v>0</v>
      </c>
      <c r="S80" s="73"/>
      <c r="T80" s="170">
        <f>T81</f>
        <v>0</v>
      </c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T80" s="18" t="s">
        <v>73</v>
      </c>
      <c r="AU80" s="18" t="s">
        <v>96</v>
      </c>
      <c r="BK80" s="171">
        <f>BK81</f>
        <v>0</v>
      </c>
    </row>
    <row r="81" spans="2:63" s="12" customFormat="1" ht="25.9" customHeight="1">
      <c r="B81" s="172"/>
      <c r="C81" s="173"/>
      <c r="D81" s="174" t="s">
        <v>73</v>
      </c>
      <c r="E81" s="175" t="s">
        <v>88</v>
      </c>
      <c r="F81" s="175" t="s">
        <v>579</v>
      </c>
      <c r="G81" s="173"/>
      <c r="H81" s="173"/>
      <c r="I81" s="176"/>
      <c r="J81" s="177">
        <f>BK81</f>
        <v>0</v>
      </c>
      <c r="K81" s="173"/>
      <c r="L81" s="178"/>
      <c r="M81" s="179"/>
      <c r="N81" s="180"/>
      <c r="O81" s="180"/>
      <c r="P81" s="181">
        <f>SUM(P82:P99)</f>
        <v>0</v>
      </c>
      <c r="Q81" s="180"/>
      <c r="R81" s="181">
        <f>SUM(R82:R99)</f>
        <v>0</v>
      </c>
      <c r="S81" s="180"/>
      <c r="T81" s="182">
        <f>SUM(T82:T99)</f>
        <v>0</v>
      </c>
      <c r="AR81" s="183" t="s">
        <v>155</v>
      </c>
      <c r="AT81" s="184" t="s">
        <v>73</v>
      </c>
      <c r="AU81" s="184" t="s">
        <v>74</v>
      </c>
      <c r="AY81" s="183" t="s">
        <v>118</v>
      </c>
      <c r="BK81" s="185">
        <f>SUM(BK82:BK99)</f>
        <v>0</v>
      </c>
    </row>
    <row r="82" spans="1:65" s="2" customFormat="1" ht="16.5" customHeight="1">
      <c r="A82" s="35"/>
      <c r="B82" s="36"/>
      <c r="C82" s="188" t="s">
        <v>82</v>
      </c>
      <c r="D82" s="188" t="s">
        <v>122</v>
      </c>
      <c r="E82" s="189" t="s">
        <v>580</v>
      </c>
      <c r="F82" s="190" t="s">
        <v>581</v>
      </c>
      <c r="G82" s="191" t="s">
        <v>582</v>
      </c>
      <c r="H82" s="192">
        <v>1</v>
      </c>
      <c r="I82" s="193"/>
      <c r="J82" s="194">
        <f>ROUND(I82*H82,2)</f>
        <v>0</v>
      </c>
      <c r="K82" s="190" t="s">
        <v>28</v>
      </c>
      <c r="L82" s="40"/>
      <c r="M82" s="195" t="s">
        <v>28</v>
      </c>
      <c r="N82" s="196" t="s">
        <v>45</v>
      </c>
      <c r="O82" s="65"/>
      <c r="P82" s="197">
        <f>O82*H82</f>
        <v>0</v>
      </c>
      <c r="Q82" s="197">
        <v>0</v>
      </c>
      <c r="R82" s="197">
        <f>Q82*H82</f>
        <v>0</v>
      </c>
      <c r="S82" s="197">
        <v>0</v>
      </c>
      <c r="T82" s="198">
        <f>S82*H82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R82" s="199" t="s">
        <v>583</v>
      </c>
      <c r="AT82" s="199" t="s">
        <v>122</v>
      </c>
      <c r="AU82" s="199" t="s">
        <v>82</v>
      </c>
      <c r="AY82" s="18" t="s">
        <v>118</v>
      </c>
      <c r="BE82" s="200">
        <f>IF(N82="základní",J82,0)</f>
        <v>0</v>
      </c>
      <c r="BF82" s="200">
        <f>IF(N82="snížená",J82,0)</f>
        <v>0</v>
      </c>
      <c r="BG82" s="200">
        <f>IF(N82="zákl. přenesená",J82,0)</f>
        <v>0</v>
      </c>
      <c r="BH82" s="200">
        <f>IF(N82="sníž. přenesená",J82,0)</f>
        <v>0</v>
      </c>
      <c r="BI82" s="200">
        <f>IF(N82="nulová",J82,0)</f>
        <v>0</v>
      </c>
      <c r="BJ82" s="18" t="s">
        <v>82</v>
      </c>
      <c r="BK82" s="200">
        <f>ROUND(I82*H82,2)</f>
        <v>0</v>
      </c>
      <c r="BL82" s="18" t="s">
        <v>583</v>
      </c>
      <c r="BM82" s="199" t="s">
        <v>584</v>
      </c>
    </row>
    <row r="83" spans="1:65" s="2" customFormat="1" ht="16.5" customHeight="1">
      <c r="A83" s="35"/>
      <c r="B83" s="36"/>
      <c r="C83" s="188" t="s">
        <v>84</v>
      </c>
      <c r="D83" s="188" t="s">
        <v>122</v>
      </c>
      <c r="E83" s="189" t="s">
        <v>585</v>
      </c>
      <c r="F83" s="190" t="s">
        <v>586</v>
      </c>
      <c r="G83" s="191" t="s">
        <v>582</v>
      </c>
      <c r="H83" s="192">
        <v>1</v>
      </c>
      <c r="I83" s="193"/>
      <c r="J83" s="194">
        <f>ROUND(I83*H83,2)</f>
        <v>0</v>
      </c>
      <c r="K83" s="190" t="s">
        <v>28</v>
      </c>
      <c r="L83" s="40"/>
      <c r="M83" s="195" t="s">
        <v>28</v>
      </c>
      <c r="N83" s="196" t="s">
        <v>45</v>
      </c>
      <c r="O83" s="65"/>
      <c r="P83" s="197">
        <f>O83*H83</f>
        <v>0</v>
      </c>
      <c r="Q83" s="197">
        <v>0</v>
      </c>
      <c r="R83" s="197">
        <f>Q83*H83</f>
        <v>0</v>
      </c>
      <c r="S83" s="197">
        <v>0</v>
      </c>
      <c r="T83" s="198">
        <f>S83*H83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R83" s="199" t="s">
        <v>583</v>
      </c>
      <c r="AT83" s="199" t="s">
        <v>122</v>
      </c>
      <c r="AU83" s="199" t="s">
        <v>82</v>
      </c>
      <c r="AY83" s="18" t="s">
        <v>118</v>
      </c>
      <c r="BE83" s="200">
        <f>IF(N83="základní",J83,0)</f>
        <v>0</v>
      </c>
      <c r="BF83" s="200">
        <f>IF(N83="snížená",J83,0)</f>
        <v>0</v>
      </c>
      <c r="BG83" s="200">
        <f>IF(N83="zákl. přenesená",J83,0)</f>
        <v>0</v>
      </c>
      <c r="BH83" s="200">
        <f>IF(N83="sníž. přenesená",J83,0)</f>
        <v>0</v>
      </c>
      <c r="BI83" s="200">
        <f>IF(N83="nulová",J83,0)</f>
        <v>0</v>
      </c>
      <c r="BJ83" s="18" t="s">
        <v>82</v>
      </c>
      <c r="BK83" s="200">
        <f>ROUND(I83*H83,2)</f>
        <v>0</v>
      </c>
      <c r="BL83" s="18" t="s">
        <v>583</v>
      </c>
      <c r="BM83" s="199" t="s">
        <v>587</v>
      </c>
    </row>
    <row r="84" spans="1:65" s="2" customFormat="1" ht="16.5" customHeight="1">
      <c r="A84" s="35"/>
      <c r="B84" s="36"/>
      <c r="C84" s="188" t="s">
        <v>128</v>
      </c>
      <c r="D84" s="188" t="s">
        <v>122</v>
      </c>
      <c r="E84" s="189" t="s">
        <v>588</v>
      </c>
      <c r="F84" s="190" t="s">
        <v>589</v>
      </c>
      <c r="G84" s="191" t="s">
        <v>582</v>
      </c>
      <c r="H84" s="192">
        <v>1</v>
      </c>
      <c r="I84" s="193"/>
      <c r="J84" s="194">
        <f>ROUND(I84*H84,2)</f>
        <v>0</v>
      </c>
      <c r="K84" s="190" t="s">
        <v>28</v>
      </c>
      <c r="L84" s="40"/>
      <c r="M84" s="195" t="s">
        <v>28</v>
      </c>
      <c r="N84" s="196" t="s">
        <v>45</v>
      </c>
      <c r="O84" s="65"/>
      <c r="P84" s="197">
        <f>O84*H84</f>
        <v>0</v>
      </c>
      <c r="Q84" s="197">
        <v>0</v>
      </c>
      <c r="R84" s="197">
        <f>Q84*H84</f>
        <v>0</v>
      </c>
      <c r="S84" s="197">
        <v>0</v>
      </c>
      <c r="T84" s="198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99" t="s">
        <v>583</v>
      </c>
      <c r="AT84" s="199" t="s">
        <v>122</v>
      </c>
      <c r="AU84" s="199" t="s">
        <v>82</v>
      </c>
      <c r="AY84" s="18" t="s">
        <v>118</v>
      </c>
      <c r="BE84" s="200">
        <f>IF(N84="základní",J84,0)</f>
        <v>0</v>
      </c>
      <c r="BF84" s="200">
        <f>IF(N84="snížená",J84,0)</f>
        <v>0</v>
      </c>
      <c r="BG84" s="200">
        <f>IF(N84="zákl. přenesená",J84,0)</f>
        <v>0</v>
      </c>
      <c r="BH84" s="200">
        <f>IF(N84="sníž. přenesená",J84,0)</f>
        <v>0</v>
      </c>
      <c r="BI84" s="200">
        <f>IF(N84="nulová",J84,0)</f>
        <v>0</v>
      </c>
      <c r="BJ84" s="18" t="s">
        <v>82</v>
      </c>
      <c r="BK84" s="200">
        <f>ROUND(I84*H84,2)</f>
        <v>0</v>
      </c>
      <c r="BL84" s="18" t="s">
        <v>583</v>
      </c>
      <c r="BM84" s="199" t="s">
        <v>590</v>
      </c>
    </row>
    <row r="85" spans="2:51" s="13" customFormat="1" ht="11.25">
      <c r="B85" s="201"/>
      <c r="C85" s="202"/>
      <c r="D85" s="203" t="s">
        <v>130</v>
      </c>
      <c r="E85" s="204" t="s">
        <v>28</v>
      </c>
      <c r="F85" s="205" t="s">
        <v>591</v>
      </c>
      <c r="G85" s="202"/>
      <c r="H85" s="204" t="s">
        <v>28</v>
      </c>
      <c r="I85" s="206"/>
      <c r="J85" s="202"/>
      <c r="K85" s="202"/>
      <c r="L85" s="207"/>
      <c r="M85" s="208"/>
      <c r="N85" s="209"/>
      <c r="O85" s="209"/>
      <c r="P85" s="209"/>
      <c r="Q85" s="209"/>
      <c r="R85" s="209"/>
      <c r="S85" s="209"/>
      <c r="T85" s="210"/>
      <c r="AT85" s="211" t="s">
        <v>130</v>
      </c>
      <c r="AU85" s="211" t="s">
        <v>82</v>
      </c>
      <c r="AV85" s="13" t="s">
        <v>82</v>
      </c>
      <c r="AW85" s="13" t="s">
        <v>35</v>
      </c>
      <c r="AX85" s="13" t="s">
        <v>74</v>
      </c>
      <c r="AY85" s="211" t="s">
        <v>118</v>
      </c>
    </row>
    <row r="86" spans="2:51" s="13" customFormat="1" ht="11.25">
      <c r="B86" s="201"/>
      <c r="C86" s="202"/>
      <c r="D86" s="203" t="s">
        <v>130</v>
      </c>
      <c r="E86" s="204" t="s">
        <v>28</v>
      </c>
      <c r="F86" s="205" t="s">
        <v>592</v>
      </c>
      <c r="G86" s="202"/>
      <c r="H86" s="204" t="s">
        <v>28</v>
      </c>
      <c r="I86" s="206"/>
      <c r="J86" s="202"/>
      <c r="K86" s="202"/>
      <c r="L86" s="207"/>
      <c r="M86" s="208"/>
      <c r="N86" s="209"/>
      <c r="O86" s="209"/>
      <c r="P86" s="209"/>
      <c r="Q86" s="209"/>
      <c r="R86" s="209"/>
      <c r="S86" s="209"/>
      <c r="T86" s="210"/>
      <c r="AT86" s="211" t="s">
        <v>130</v>
      </c>
      <c r="AU86" s="211" t="s">
        <v>82</v>
      </c>
      <c r="AV86" s="13" t="s">
        <v>82</v>
      </c>
      <c r="AW86" s="13" t="s">
        <v>35</v>
      </c>
      <c r="AX86" s="13" t="s">
        <v>74</v>
      </c>
      <c r="AY86" s="211" t="s">
        <v>118</v>
      </c>
    </row>
    <row r="87" spans="2:51" s="14" customFormat="1" ht="11.25">
      <c r="B87" s="212"/>
      <c r="C87" s="213"/>
      <c r="D87" s="203" t="s">
        <v>130</v>
      </c>
      <c r="E87" s="214" t="s">
        <v>28</v>
      </c>
      <c r="F87" s="215" t="s">
        <v>593</v>
      </c>
      <c r="G87" s="213"/>
      <c r="H87" s="216">
        <v>1</v>
      </c>
      <c r="I87" s="217"/>
      <c r="J87" s="213"/>
      <c r="K87" s="213"/>
      <c r="L87" s="218"/>
      <c r="M87" s="219"/>
      <c r="N87" s="220"/>
      <c r="O87" s="220"/>
      <c r="P87" s="220"/>
      <c r="Q87" s="220"/>
      <c r="R87" s="220"/>
      <c r="S87" s="220"/>
      <c r="T87" s="221"/>
      <c r="AT87" s="222" t="s">
        <v>130</v>
      </c>
      <c r="AU87" s="222" t="s">
        <v>82</v>
      </c>
      <c r="AV87" s="14" t="s">
        <v>84</v>
      </c>
      <c r="AW87" s="14" t="s">
        <v>35</v>
      </c>
      <c r="AX87" s="14" t="s">
        <v>82</v>
      </c>
      <c r="AY87" s="222" t="s">
        <v>118</v>
      </c>
    </row>
    <row r="88" spans="1:65" s="2" customFormat="1" ht="16.5" customHeight="1">
      <c r="A88" s="35"/>
      <c r="B88" s="36"/>
      <c r="C88" s="188" t="s">
        <v>127</v>
      </c>
      <c r="D88" s="188" t="s">
        <v>122</v>
      </c>
      <c r="E88" s="189" t="s">
        <v>594</v>
      </c>
      <c r="F88" s="190" t="s">
        <v>595</v>
      </c>
      <c r="G88" s="191" t="s">
        <v>582</v>
      </c>
      <c r="H88" s="192">
        <v>1</v>
      </c>
      <c r="I88" s="193"/>
      <c r="J88" s="194">
        <f>ROUND(I88*H88,2)</f>
        <v>0</v>
      </c>
      <c r="K88" s="190" t="s">
        <v>126</v>
      </c>
      <c r="L88" s="40"/>
      <c r="M88" s="195" t="s">
        <v>28</v>
      </c>
      <c r="N88" s="196" t="s">
        <v>45</v>
      </c>
      <c r="O88" s="65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99" t="s">
        <v>583</v>
      </c>
      <c r="AT88" s="199" t="s">
        <v>122</v>
      </c>
      <c r="AU88" s="199" t="s">
        <v>82</v>
      </c>
      <c r="AY88" s="18" t="s">
        <v>118</v>
      </c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18" t="s">
        <v>82</v>
      </c>
      <c r="BK88" s="200">
        <f>ROUND(I88*H88,2)</f>
        <v>0</v>
      </c>
      <c r="BL88" s="18" t="s">
        <v>583</v>
      </c>
      <c r="BM88" s="199" t="s">
        <v>596</v>
      </c>
    </row>
    <row r="89" spans="1:65" s="2" customFormat="1" ht="16.5" customHeight="1">
      <c r="A89" s="35"/>
      <c r="B89" s="36"/>
      <c r="C89" s="188" t="s">
        <v>155</v>
      </c>
      <c r="D89" s="188" t="s">
        <v>122</v>
      </c>
      <c r="E89" s="189" t="s">
        <v>597</v>
      </c>
      <c r="F89" s="190" t="s">
        <v>598</v>
      </c>
      <c r="G89" s="191" t="s">
        <v>582</v>
      </c>
      <c r="H89" s="192">
        <v>1</v>
      </c>
      <c r="I89" s="193"/>
      <c r="J89" s="194">
        <f>ROUND(I89*H89,2)</f>
        <v>0</v>
      </c>
      <c r="K89" s="190" t="s">
        <v>126</v>
      </c>
      <c r="L89" s="40"/>
      <c r="M89" s="195" t="s">
        <v>28</v>
      </c>
      <c r="N89" s="196" t="s">
        <v>45</v>
      </c>
      <c r="O89" s="65"/>
      <c r="P89" s="197">
        <f>O89*H89</f>
        <v>0</v>
      </c>
      <c r="Q89" s="197">
        <v>0</v>
      </c>
      <c r="R89" s="197">
        <f>Q89*H89</f>
        <v>0</v>
      </c>
      <c r="S89" s="197">
        <v>0</v>
      </c>
      <c r="T89" s="198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99" t="s">
        <v>583</v>
      </c>
      <c r="AT89" s="199" t="s">
        <v>122</v>
      </c>
      <c r="AU89" s="199" t="s">
        <v>82</v>
      </c>
      <c r="AY89" s="18" t="s">
        <v>118</v>
      </c>
      <c r="BE89" s="200">
        <f>IF(N89="základní",J89,0)</f>
        <v>0</v>
      </c>
      <c r="BF89" s="200">
        <f>IF(N89="snížená",J89,0)</f>
        <v>0</v>
      </c>
      <c r="BG89" s="200">
        <f>IF(N89="zákl. přenesená",J89,0)</f>
        <v>0</v>
      </c>
      <c r="BH89" s="200">
        <f>IF(N89="sníž. přenesená",J89,0)</f>
        <v>0</v>
      </c>
      <c r="BI89" s="200">
        <f>IF(N89="nulová",J89,0)</f>
        <v>0</v>
      </c>
      <c r="BJ89" s="18" t="s">
        <v>82</v>
      </c>
      <c r="BK89" s="200">
        <f>ROUND(I89*H89,2)</f>
        <v>0</v>
      </c>
      <c r="BL89" s="18" t="s">
        <v>583</v>
      </c>
      <c r="BM89" s="199" t="s">
        <v>599</v>
      </c>
    </row>
    <row r="90" spans="1:65" s="2" customFormat="1" ht="16.5" customHeight="1">
      <c r="A90" s="35"/>
      <c r="B90" s="36"/>
      <c r="C90" s="188" t="s">
        <v>161</v>
      </c>
      <c r="D90" s="188" t="s">
        <v>122</v>
      </c>
      <c r="E90" s="189" t="s">
        <v>600</v>
      </c>
      <c r="F90" s="190" t="s">
        <v>601</v>
      </c>
      <c r="G90" s="191" t="s">
        <v>582</v>
      </c>
      <c r="H90" s="192">
        <v>1</v>
      </c>
      <c r="I90" s="193"/>
      <c r="J90" s="194">
        <f>ROUND(I90*H90,2)</f>
        <v>0</v>
      </c>
      <c r="K90" s="190" t="s">
        <v>126</v>
      </c>
      <c r="L90" s="40"/>
      <c r="M90" s="195" t="s">
        <v>28</v>
      </c>
      <c r="N90" s="196" t="s">
        <v>45</v>
      </c>
      <c r="O90" s="65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99" t="s">
        <v>583</v>
      </c>
      <c r="AT90" s="199" t="s">
        <v>122</v>
      </c>
      <c r="AU90" s="199" t="s">
        <v>82</v>
      </c>
      <c r="AY90" s="18" t="s">
        <v>118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18" t="s">
        <v>82</v>
      </c>
      <c r="BK90" s="200">
        <f>ROUND(I90*H90,2)</f>
        <v>0</v>
      </c>
      <c r="BL90" s="18" t="s">
        <v>583</v>
      </c>
      <c r="BM90" s="199" t="s">
        <v>602</v>
      </c>
    </row>
    <row r="91" spans="2:51" s="13" customFormat="1" ht="11.25">
      <c r="B91" s="201"/>
      <c r="C91" s="202"/>
      <c r="D91" s="203" t="s">
        <v>130</v>
      </c>
      <c r="E91" s="204" t="s">
        <v>28</v>
      </c>
      <c r="F91" s="205" t="s">
        <v>603</v>
      </c>
      <c r="G91" s="202"/>
      <c r="H91" s="204" t="s">
        <v>28</v>
      </c>
      <c r="I91" s="206"/>
      <c r="J91" s="202"/>
      <c r="K91" s="202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130</v>
      </c>
      <c r="AU91" s="211" t="s">
        <v>82</v>
      </c>
      <c r="AV91" s="13" t="s">
        <v>82</v>
      </c>
      <c r="AW91" s="13" t="s">
        <v>35</v>
      </c>
      <c r="AX91" s="13" t="s">
        <v>74</v>
      </c>
      <c r="AY91" s="211" t="s">
        <v>118</v>
      </c>
    </row>
    <row r="92" spans="2:51" s="14" customFormat="1" ht="11.25">
      <c r="B92" s="212"/>
      <c r="C92" s="213"/>
      <c r="D92" s="203" t="s">
        <v>130</v>
      </c>
      <c r="E92" s="214" t="s">
        <v>28</v>
      </c>
      <c r="F92" s="215" t="s">
        <v>593</v>
      </c>
      <c r="G92" s="213"/>
      <c r="H92" s="216">
        <v>1</v>
      </c>
      <c r="I92" s="217"/>
      <c r="J92" s="213"/>
      <c r="K92" s="213"/>
      <c r="L92" s="218"/>
      <c r="M92" s="219"/>
      <c r="N92" s="220"/>
      <c r="O92" s="220"/>
      <c r="P92" s="220"/>
      <c r="Q92" s="220"/>
      <c r="R92" s="220"/>
      <c r="S92" s="220"/>
      <c r="T92" s="221"/>
      <c r="AT92" s="222" t="s">
        <v>130</v>
      </c>
      <c r="AU92" s="222" t="s">
        <v>82</v>
      </c>
      <c r="AV92" s="14" t="s">
        <v>84</v>
      </c>
      <c r="AW92" s="14" t="s">
        <v>35</v>
      </c>
      <c r="AX92" s="14" t="s">
        <v>82</v>
      </c>
      <c r="AY92" s="222" t="s">
        <v>118</v>
      </c>
    </row>
    <row r="93" spans="1:65" s="2" customFormat="1" ht="24" customHeight="1">
      <c r="A93" s="35"/>
      <c r="B93" s="36"/>
      <c r="C93" s="188" t="s">
        <v>165</v>
      </c>
      <c r="D93" s="188" t="s">
        <v>122</v>
      </c>
      <c r="E93" s="189" t="s">
        <v>604</v>
      </c>
      <c r="F93" s="190" t="s">
        <v>605</v>
      </c>
      <c r="G93" s="191" t="s">
        <v>582</v>
      </c>
      <c r="H93" s="192">
        <v>1</v>
      </c>
      <c r="I93" s="193"/>
      <c r="J93" s="194">
        <f>ROUND(I93*H93,2)</f>
        <v>0</v>
      </c>
      <c r="K93" s="190" t="s">
        <v>28</v>
      </c>
      <c r="L93" s="40"/>
      <c r="M93" s="195" t="s">
        <v>28</v>
      </c>
      <c r="N93" s="196" t="s">
        <v>45</v>
      </c>
      <c r="O93" s="65"/>
      <c r="P93" s="197">
        <f>O93*H93</f>
        <v>0</v>
      </c>
      <c r="Q93" s="197">
        <v>0</v>
      </c>
      <c r="R93" s="197">
        <f>Q93*H93</f>
        <v>0</v>
      </c>
      <c r="S93" s="197">
        <v>0</v>
      </c>
      <c r="T93" s="198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99" t="s">
        <v>583</v>
      </c>
      <c r="AT93" s="199" t="s">
        <v>122</v>
      </c>
      <c r="AU93" s="199" t="s">
        <v>82</v>
      </c>
      <c r="AY93" s="18" t="s">
        <v>118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18" t="s">
        <v>82</v>
      </c>
      <c r="BK93" s="200">
        <f>ROUND(I93*H93,2)</f>
        <v>0</v>
      </c>
      <c r="BL93" s="18" t="s">
        <v>583</v>
      </c>
      <c r="BM93" s="199" t="s">
        <v>606</v>
      </c>
    </row>
    <row r="94" spans="1:65" s="2" customFormat="1" ht="24" customHeight="1">
      <c r="A94" s="35"/>
      <c r="B94" s="36"/>
      <c r="C94" s="188" t="s">
        <v>172</v>
      </c>
      <c r="D94" s="188" t="s">
        <v>122</v>
      </c>
      <c r="E94" s="189" t="s">
        <v>607</v>
      </c>
      <c r="F94" s="190" t="s">
        <v>608</v>
      </c>
      <c r="G94" s="191" t="s">
        <v>582</v>
      </c>
      <c r="H94" s="192">
        <v>1</v>
      </c>
      <c r="I94" s="193"/>
      <c r="J94" s="194">
        <f>ROUND(I94*H94,2)</f>
        <v>0</v>
      </c>
      <c r="K94" s="190" t="s">
        <v>28</v>
      </c>
      <c r="L94" s="40"/>
      <c r="M94" s="195" t="s">
        <v>28</v>
      </c>
      <c r="N94" s="196" t="s">
        <v>45</v>
      </c>
      <c r="O94" s="65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99" t="s">
        <v>583</v>
      </c>
      <c r="AT94" s="199" t="s">
        <v>122</v>
      </c>
      <c r="AU94" s="199" t="s">
        <v>82</v>
      </c>
      <c r="AY94" s="18" t="s">
        <v>118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18" t="s">
        <v>82</v>
      </c>
      <c r="BK94" s="200">
        <f>ROUND(I94*H94,2)</f>
        <v>0</v>
      </c>
      <c r="BL94" s="18" t="s">
        <v>583</v>
      </c>
      <c r="BM94" s="199" t="s">
        <v>609</v>
      </c>
    </row>
    <row r="95" spans="1:65" s="2" customFormat="1" ht="16.5" customHeight="1">
      <c r="A95" s="35"/>
      <c r="B95" s="36"/>
      <c r="C95" s="188" t="s">
        <v>180</v>
      </c>
      <c r="D95" s="188" t="s">
        <v>122</v>
      </c>
      <c r="E95" s="189" t="s">
        <v>610</v>
      </c>
      <c r="F95" s="190" t="s">
        <v>611</v>
      </c>
      <c r="G95" s="191" t="s">
        <v>582</v>
      </c>
      <c r="H95" s="192">
        <v>1</v>
      </c>
      <c r="I95" s="193"/>
      <c r="J95" s="194">
        <f>ROUND(I95*H95,2)</f>
        <v>0</v>
      </c>
      <c r="K95" s="190" t="s">
        <v>28</v>
      </c>
      <c r="L95" s="40"/>
      <c r="M95" s="195" t="s">
        <v>28</v>
      </c>
      <c r="N95" s="196" t="s">
        <v>45</v>
      </c>
      <c r="O95" s="65"/>
      <c r="P95" s="197">
        <f>O95*H95</f>
        <v>0</v>
      </c>
      <c r="Q95" s="197">
        <v>0</v>
      </c>
      <c r="R95" s="197">
        <f>Q95*H95</f>
        <v>0</v>
      </c>
      <c r="S95" s="197">
        <v>0</v>
      </c>
      <c r="T95" s="198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99" t="s">
        <v>583</v>
      </c>
      <c r="AT95" s="199" t="s">
        <v>122</v>
      </c>
      <c r="AU95" s="199" t="s">
        <v>82</v>
      </c>
      <c r="AY95" s="18" t="s">
        <v>118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18" t="s">
        <v>82</v>
      </c>
      <c r="BK95" s="200">
        <f>ROUND(I95*H95,2)</f>
        <v>0</v>
      </c>
      <c r="BL95" s="18" t="s">
        <v>583</v>
      </c>
      <c r="BM95" s="199" t="s">
        <v>612</v>
      </c>
    </row>
    <row r="96" spans="2:51" s="13" customFormat="1" ht="11.25">
      <c r="B96" s="201"/>
      <c r="C96" s="202"/>
      <c r="D96" s="203" t="s">
        <v>130</v>
      </c>
      <c r="E96" s="204" t="s">
        <v>28</v>
      </c>
      <c r="F96" s="205" t="s">
        <v>613</v>
      </c>
      <c r="G96" s="202"/>
      <c r="H96" s="204" t="s">
        <v>28</v>
      </c>
      <c r="I96" s="206"/>
      <c r="J96" s="202"/>
      <c r="K96" s="202"/>
      <c r="L96" s="207"/>
      <c r="M96" s="208"/>
      <c r="N96" s="209"/>
      <c r="O96" s="209"/>
      <c r="P96" s="209"/>
      <c r="Q96" s="209"/>
      <c r="R96" s="209"/>
      <c r="S96" s="209"/>
      <c r="T96" s="210"/>
      <c r="AT96" s="211" t="s">
        <v>130</v>
      </c>
      <c r="AU96" s="211" t="s">
        <v>82</v>
      </c>
      <c r="AV96" s="13" t="s">
        <v>82</v>
      </c>
      <c r="AW96" s="13" t="s">
        <v>35</v>
      </c>
      <c r="AX96" s="13" t="s">
        <v>74</v>
      </c>
      <c r="AY96" s="211" t="s">
        <v>118</v>
      </c>
    </row>
    <row r="97" spans="2:51" s="14" customFormat="1" ht="11.25">
      <c r="B97" s="212"/>
      <c r="C97" s="213"/>
      <c r="D97" s="203" t="s">
        <v>130</v>
      </c>
      <c r="E97" s="214" t="s">
        <v>28</v>
      </c>
      <c r="F97" s="215" t="s">
        <v>593</v>
      </c>
      <c r="G97" s="213"/>
      <c r="H97" s="216">
        <v>1</v>
      </c>
      <c r="I97" s="217"/>
      <c r="J97" s="213"/>
      <c r="K97" s="213"/>
      <c r="L97" s="218"/>
      <c r="M97" s="219"/>
      <c r="N97" s="220"/>
      <c r="O97" s="220"/>
      <c r="P97" s="220"/>
      <c r="Q97" s="220"/>
      <c r="R97" s="220"/>
      <c r="S97" s="220"/>
      <c r="T97" s="221"/>
      <c r="AT97" s="222" t="s">
        <v>130</v>
      </c>
      <c r="AU97" s="222" t="s">
        <v>82</v>
      </c>
      <c r="AV97" s="14" t="s">
        <v>84</v>
      </c>
      <c r="AW97" s="14" t="s">
        <v>35</v>
      </c>
      <c r="AX97" s="14" t="s">
        <v>82</v>
      </c>
      <c r="AY97" s="222" t="s">
        <v>118</v>
      </c>
    </row>
    <row r="98" spans="1:65" s="2" customFormat="1" ht="16.5" customHeight="1">
      <c r="A98" s="35"/>
      <c r="B98" s="36"/>
      <c r="C98" s="188" t="s">
        <v>187</v>
      </c>
      <c r="D98" s="188" t="s">
        <v>122</v>
      </c>
      <c r="E98" s="189" t="s">
        <v>614</v>
      </c>
      <c r="F98" s="190" t="s">
        <v>615</v>
      </c>
      <c r="G98" s="191" t="s">
        <v>582</v>
      </c>
      <c r="H98" s="192">
        <v>1</v>
      </c>
      <c r="I98" s="193"/>
      <c r="J98" s="194">
        <f>ROUND(I98*H98,2)</f>
        <v>0</v>
      </c>
      <c r="K98" s="190" t="s">
        <v>126</v>
      </c>
      <c r="L98" s="40"/>
      <c r="M98" s="195" t="s">
        <v>28</v>
      </c>
      <c r="N98" s="196" t="s">
        <v>45</v>
      </c>
      <c r="O98" s="65"/>
      <c r="P98" s="197">
        <f>O98*H98</f>
        <v>0</v>
      </c>
      <c r="Q98" s="197">
        <v>0</v>
      </c>
      <c r="R98" s="197">
        <f>Q98*H98</f>
        <v>0</v>
      </c>
      <c r="S98" s="197">
        <v>0</v>
      </c>
      <c r="T98" s="198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9" t="s">
        <v>583</v>
      </c>
      <c r="AT98" s="199" t="s">
        <v>122</v>
      </c>
      <c r="AU98" s="199" t="s">
        <v>82</v>
      </c>
      <c r="AY98" s="18" t="s">
        <v>118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18" t="s">
        <v>82</v>
      </c>
      <c r="BK98" s="200">
        <f>ROUND(I98*H98,2)</f>
        <v>0</v>
      </c>
      <c r="BL98" s="18" t="s">
        <v>583</v>
      </c>
      <c r="BM98" s="199" t="s">
        <v>616</v>
      </c>
    </row>
    <row r="99" spans="1:65" s="2" customFormat="1" ht="24" customHeight="1">
      <c r="A99" s="35"/>
      <c r="B99" s="36"/>
      <c r="C99" s="188" t="s">
        <v>193</v>
      </c>
      <c r="D99" s="188" t="s">
        <v>122</v>
      </c>
      <c r="E99" s="189" t="s">
        <v>617</v>
      </c>
      <c r="F99" s="190" t="s">
        <v>618</v>
      </c>
      <c r="G99" s="191" t="s">
        <v>582</v>
      </c>
      <c r="H99" s="192">
        <v>1</v>
      </c>
      <c r="I99" s="193"/>
      <c r="J99" s="194">
        <f>ROUND(I99*H99,2)</f>
        <v>0</v>
      </c>
      <c r="K99" s="190" t="s">
        <v>28</v>
      </c>
      <c r="L99" s="40"/>
      <c r="M99" s="244" t="s">
        <v>28</v>
      </c>
      <c r="N99" s="245" t="s">
        <v>45</v>
      </c>
      <c r="O99" s="246"/>
      <c r="P99" s="247">
        <f>O99*H99</f>
        <v>0</v>
      </c>
      <c r="Q99" s="247">
        <v>0</v>
      </c>
      <c r="R99" s="247">
        <f>Q99*H99</f>
        <v>0</v>
      </c>
      <c r="S99" s="247">
        <v>0</v>
      </c>
      <c r="T99" s="248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99" t="s">
        <v>583</v>
      </c>
      <c r="AT99" s="199" t="s">
        <v>122</v>
      </c>
      <c r="AU99" s="199" t="s">
        <v>82</v>
      </c>
      <c r="AY99" s="18" t="s">
        <v>118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18" t="s">
        <v>82</v>
      </c>
      <c r="BK99" s="200">
        <f>ROUND(I99*H99,2)</f>
        <v>0</v>
      </c>
      <c r="BL99" s="18" t="s">
        <v>583</v>
      </c>
      <c r="BM99" s="199" t="s">
        <v>619</v>
      </c>
    </row>
    <row r="100" spans="1:31" s="2" customFormat="1" ht="6.95" customHeight="1">
      <c r="A100" s="35"/>
      <c r="B100" s="48"/>
      <c r="C100" s="49"/>
      <c r="D100" s="49"/>
      <c r="E100" s="49"/>
      <c r="F100" s="49"/>
      <c r="G100" s="49"/>
      <c r="H100" s="49"/>
      <c r="I100" s="137"/>
      <c r="J100" s="49"/>
      <c r="K100" s="49"/>
      <c r="L100" s="40"/>
      <c r="M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</sheetData>
  <sheetProtection algorithmName="SHA-512" hashValue="cS6lXBsyOP9JjksXbqRM/QUV0rUMFRCekIkpKIpHJjMS5j1cdRbgFESDlxs84bjZnhZ6GKy2Vms8JN3NywNLcA==" saltValue="KGp5Lft4gyoIFCvku+z6n5KgeHW4OqDsR4HxVk6WpbKT6mgD0fusp9XL1xj2EJzXHrHK5+ZRRf0bn1nEtJYhgA==" spinCount="100000" sheet="1" objects="1" scenarios="1" formatColumns="0" formatRows="0" autoFilter="0"/>
  <autoFilter ref="C79:K99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Tomanová Vlasta</dc:creator>
  <cp:keywords/>
  <dc:description/>
  <cp:lastModifiedBy>Černá Andrea</cp:lastModifiedBy>
  <dcterms:created xsi:type="dcterms:W3CDTF">2019-10-10T10:55:30Z</dcterms:created>
  <dcterms:modified xsi:type="dcterms:W3CDTF">2020-07-09T09:31:00Z</dcterms:modified>
  <cp:category/>
  <cp:version/>
  <cp:contentType/>
  <cp:contentStatus/>
</cp:coreProperties>
</file>