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285" windowWidth="20115" windowHeight="7755" activeTab="0"/>
  </bookViews>
  <sheets>
    <sheet name="část A" sheetId="1" r:id="rId1"/>
    <sheet name="část B" sheetId="2" r:id="rId2"/>
  </sheets>
  <definedNames>
    <definedName name="_xlnm.Print_Area" localSheetId="0">'část A'!$A$1:$P$32</definedName>
    <definedName name="_xlnm.Print_Area" localSheetId="1">'část B'!$A$1:$P$42</definedName>
  </definedNames>
  <calcPr calcId="125725"/>
</workbook>
</file>

<file path=xl/sharedStrings.xml><?xml version="1.0" encoding="utf-8"?>
<sst xmlns="http://schemas.openxmlformats.org/spreadsheetml/2006/main" count="187" uniqueCount="103">
  <si>
    <t>Cena celkem v Kč</t>
  </si>
  <si>
    <t>DPH v Kč</t>
  </si>
  <si>
    <t>DPH v %</t>
  </si>
  <si>
    <t>Výše DPH v Kč</t>
  </si>
  <si>
    <t>Nabídková cena Kč bez DPH</t>
  </si>
  <si>
    <t>Nabídková cena v Kč včetně DPH</t>
  </si>
  <si>
    <t>Cena celkem bez DPH</t>
  </si>
  <si>
    <t>Cena celkem vč. DPH</t>
  </si>
  <si>
    <t>Celkem DPH</t>
  </si>
  <si>
    <t>Název materiálu</t>
  </si>
  <si>
    <r>
      <t>Cena ks vč. DPH</t>
    </r>
    <r>
      <rPr>
        <sz val="11"/>
        <color theme="1"/>
        <rFont val="Cambria"/>
        <family val="1"/>
        <scheme val="major"/>
      </rPr>
      <t xml:space="preserve"> </t>
    </r>
  </si>
  <si>
    <t>Formulář pro zpracování nabídkové ceny - část A</t>
  </si>
  <si>
    <t>Měrná jednotka</t>
  </si>
  <si>
    <t>Cena za ks bez DPH</t>
  </si>
  <si>
    <t>ks</t>
  </si>
  <si>
    <t>1.</t>
  </si>
  <si>
    <t>2.</t>
  </si>
  <si>
    <t xml:space="preserve"> </t>
  </si>
  <si>
    <t>nadlimitní veřejná zakázka</t>
  </si>
  <si>
    <t>Dodávka náplastí pro Karlovarskou krajskou nemocnici a.s.</t>
  </si>
  <si>
    <t>část A. Sterilní náplasti</t>
  </si>
  <si>
    <t>část B. Nesterilní náplasti</t>
  </si>
  <si>
    <t xml:space="preserve">rozměr </t>
  </si>
  <si>
    <t>Hypoalergenní fixační náplast, bílý netkaný textil, propustnost pro vzduch a vodní páry, 
hydrofobní impregnace proti vlhkosti, na cívce</t>
  </si>
  <si>
    <t>Náplast textilní, tělová, na cívce, silná lepicí schopnost
propustnost pro vzduch a vodní páry, hydrofobní impregnace proti vlhkosti</t>
  </si>
  <si>
    <t>10cm x 6cm</t>
  </si>
  <si>
    <t>Pooperační náplast,  s mikrosíťkou, separátním polštářkem, obsahuje hypoalergenní lepidlo, sterilní</t>
  </si>
  <si>
    <t>10 cm x 6 cm</t>
  </si>
  <si>
    <t>Sterilní adhezivní krytí rány, samolepící, z měkkého netkaného textilu, nepřilnavý polštářek</t>
  </si>
  <si>
    <t xml:space="preserve">15cm x 6cm </t>
  </si>
  <si>
    <t>Náplast,  voděodolná, pro děti, s veselými motivy se zvířátky, pro citilivou dětskou pokožku</t>
  </si>
  <si>
    <t>m</t>
  </si>
  <si>
    <t>Fixační náplast, hypoalergenní, z netkaného textilu, s dispenzorem v každém v boxu</t>
  </si>
  <si>
    <t>Předpokládaný množstevní odběr /2 roky</t>
  </si>
  <si>
    <t>Fixační náplast, z porézní transparentní fólie, nelesklá, propustnost pro vzduch a vodní páru, na cívce</t>
  </si>
  <si>
    <t>Fixační náplast, z umělého hedvábí, bílá barva, silná adheze, propustnost pro vzduch a vodní páru, vhodná citlivou pokožku</t>
  </si>
  <si>
    <t>Elastická náplast, z netkaného textilu, vhodná pro celoplošnou fixaci obvazů na oblých a kónických částech těla, propustnost pro vzduch a vodní páru, nedráždivá</t>
  </si>
  <si>
    <t>6 cm x 7 cm</t>
  </si>
  <si>
    <t>Sterilní průhledná převazová folie, nepropustná</t>
  </si>
  <si>
    <t xml:space="preserve">10 cm x 12 cm </t>
  </si>
  <si>
    <t>Sterilní průhledná převazová folie, nepropustná, s výřezem pro fixaci kanyl</t>
  </si>
  <si>
    <t>7 cm x 5 cm</t>
  </si>
  <si>
    <t xml:space="preserve">6 cm x 8 cm </t>
  </si>
  <si>
    <t>Sterilní náplast s výřezem pro fixaci kanyl, absorpčním polštářkem, součástí balení je sterilní antidekubitní výstelka </t>
  </si>
  <si>
    <t xml:space="preserve">10 cm x 10 cm </t>
  </si>
  <si>
    <t xml:space="preserve">10 cm x 15 cm </t>
  </si>
  <si>
    <t xml:space="preserve">10 cm x 20 cm </t>
  </si>
  <si>
    <t>10 cm x 25 cm</t>
  </si>
  <si>
    <t xml:space="preserve">10 cm x 30 cm </t>
  </si>
  <si>
    <t>Fixační náplast, textilní, bílá , silná lepící schopnost, na cívce</t>
  </si>
  <si>
    <t>Náplast textilní s polštářkem, s dispenzorem</t>
  </si>
  <si>
    <t>Silikonová náplast, průhledná, porézní, vysoce elastická, perforovaná, vysoká adheze</t>
  </si>
  <si>
    <t>Náplast poinjekční, univerzal, voděodolná</t>
  </si>
  <si>
    <t xml:space="preserve">Film polyuretanový, transparentní, vysoce elastický </t>
  </si>
  <si>
    <t>malý</t>
  </si>
  <si>
    <t>velký</t>
  </si>
  <si>
    <t>Fixační náplast, fixace nosních katetrů</t>
  </si>
  <si>
    <t>6 cm x 9 cm</t>
  </si>
  <si>
    <t>Předpokládaný množstevní odběr  ks/2 roky</t>
  </si>
  <si>
    <t>Náplast fixační, hypoalergenní, papírová</t>
  </si>
  <si>
    <t>Sterilní polyuretanová náplast s absorpčním jádrem. Vrchní vrstva absorpčního jádra je chráněna mikrosíťkou </t>
  </si>
  <si>
    <t>4 cm x 10cm</t>
  </si>
  <si>
    <t>5 cm x 7 cm</t>
  </si>
  <si>
    <t>Retenční obvaz,  z netkané textilie bílé barvy, na roli s měřítkem na krycím papíře, semitransparentní, hypoalergenní akrylátová adhezívní (propustná) vrstva</t>
  </si>
  <si>
    <t xml:space="preserve">2. 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</si>
  <si>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</si>
  <si>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</si>
  <si>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</si>
  <si>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</si>
  <si>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</si>
  <si>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</si>
  <si>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</si>
  <si>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</si>
  <si>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</si>
  <si>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</si>
  <si>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Semipermeabilní transparentní krytí k fixaci centrálních venózních katetrů; nealergizující materiál; odolná vůči sprchování</t>
  </si>
  <si>
    <r>
      <t xml:space="preserve">Zadavatel připouští </t>
    </r>
    <r>
      <rPr>
        <b/>
        <sz val="12"/>
        <color theme="1"/>
        <rFont val="Times New Roman"/>
        <family val="1"/>
      </rPr>
      <t>rozměrovou toleranci ±10%</t>
    </r>
  </si>
  <si>
    <t>Výrobce</t>
  </si>
  <si>
    <t>Název výrobku</t>
  </si>
  <si>
    <t>Materiál</t>
  </si>
  <si>
    <t>Balení</t>
  </si>
  <si>
    <t>Rozměr</t>
  </si>
  <si>
    <t>Fixace ke krytí periferních i.v. kanyl, prodyšný, dobrá kožní snášenlivost, transparentní, semipermeabilní</t>
  </si>
  <si>
    <t>Cena za m/ks bez DPH</t>
  </si>
  <si>
    <t>Náplast textilní s polštářkem</t>
  </si>
  <si>
    <t>2 cm x 4 cm</t>
  </si>
  <si>
    <t>Elastická sterilní náplast na rány s absorbčním polštářkem, nedráždivá, savý polštářek s vysokou absorbční schopností a povrchovou vrstvou zabraňující přilepení na ránu, nosný materiál z netkané textilie, propustná pro vzduch a vodní páru</t>
  </si>
  <si>
    <t xml:space="preserve">10 cm </t>
  </si>
  <si>
    <t xml:space="preserve">5 cm </t>
  </si>
  <si>
    <t xml:space="preserve">2,5 cm </t>
  </si>
  <si>
    <t xml:space="preserve">2,5,cm </t>
  </si>
  <si>
    <t xml:space="preserve">1,25 cm </t>
  </si>
  <si>
    <t xml:space="preserve">2,5cm </t>
  </si>
  <si>
    <t>1,25cm</t>
  </si>
  <si>
    <t>2,5 cm</t>
  </si>
  <si>
    <t>5 cm</t>
  </si>
  <si>
    <t xml:space="preserve">10 cm  </t>
  </si>
  <si>
    <t xml:space="preserve">15 cm  </t>
  </si>
  <si>
    <t xml:space="preserve">20 cm </t>
  </si>
  <si>
    <t xml:space="preserve">6cm </t>
  </si>
  <si>
    <t xml:space="preserve">8cm </t>
  </si>
  <si>
    <t xml:space="preserve">1,5-2 x 6-7 cm </t>
  </si>
  <si>
    <t>10 х 6,5 cm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</si>
</sst>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12">
    <xf numFmtId="0" fontId="0" fillId="0" borderId="0" xfId="0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44" fontId="3" fillId="0" borderId="2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44" fontId="3" fillId="0" borderId="1" xfId="0" applyNumberFormat="1" applyFont="1" applyBorder="1" applyAlignment="1">
      <alignment vertical="center" wrapText="1"/>
    </xf>
    <xf numFmtId="44" fontId="3" fillId="0" borderId="2" xfId="0" applyNumberFormat="1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3" fillId="0" borderId="15" xfId="0" applyFont="1" applyBorder="1" applyAlignment="1">
      <alignment vertical="center" wrapText="1"/>
    </xf>
    <xf numFmtId="0" fontId="4" fillId="0" borderId="16" xfId="20" applyFont="1" applyBorder="1" applyAlignment="1">
      <alignment wrapText="1"/>
      <protection/>
    </xf>
    <xf numFmtId="0" fontId="4" fillId="0" borderId="17" xfId="20" applyFont="1" applyBorder="1" applyAlignment="1">
      <alignment wrapText="1"/>
      <protection/>
    </xf>
    <xf numFmtId="44" fontId="3" fillId="0" borderId="18" xfId="0" applyNumberFormat="1" applyFont="1" applyBorder="1" applyAlignment="1">
      <alignment horizontal="center" vertical="center" wrapText="1"/>
    </xf>
    <xf numFmtId="44" fontId="3" fillId="0" borderId="19" xfId="0" applyNumberFormat="1" applyFont="1" applyBorder="1" applyAlignment="1">
      <alignment horizontal="center" vertical="center" wrapText="1"/>
    </xf>
    <xf numFmtId="44" fontId="3" fillId="0" borderId="18" xfId="0" applyNumberFormat="1" applyFont="1" applyBorder="1" applyAlignment="1">
      <alignment vertical="center" wrapText="1"/>
    </xf>
    <xf numFmtId="0" fontId="4" fillId="0" borderId="2" xfId="20" applyFont="1" applyBorder="1" applyAlignment="1">
      <alignment horizontal="center" vertical="center" wrapText="1"/>
      <protection/>
    </xf>
    <xf numFmtId="44" fontId="2" fillId="2" borderId="5" xfId="0" applyNumberFormat="1" applyFont="1" applyFill="1" applyBorder="1" applyAlignment="1">
      <alignment vertical="center" wrapText="1"/>
    </xf>
    <xf numFmtId="44" fontId="2" fillId="2" borderId="2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4" fillId="0" borderId="16" xfId="20" applyFont="1" applyFill="1" applyBorder="1" applyAlignment="1">
      <alignment wrapText="1"/>
      <protection/>
    </xf>
    <xf numFmtId="0" fontId="4" fillId="0" borderId="15" xfId="20" applyFont="1" applyBorder="1" applyAlignment="1">
      <alignment vertical="center" wrapText="1"/>
      <protection/>
    </xf>
    <xf numFmtId="0" fontId="4" fillId="0" borderId="1" xfId="20" applyFont="1" applyBorder="1" applyAlignment="1">
      <alignment vertical="center" wrapText="1"/>
      <protection/>
    </xf>
    <xf numFmtId="0" fontId="3" fillId="0" borderId="21" xfId="0" applyFont="1" applyBorder="1" applyAlignment="1">
      <alignment vertical="center" wrapText="1"/>
    </xf>
    <xf numFmtId="0" fontId="4" fillId="0" borderId="16" xfId="20" applyFont="1" applyBorder="1" applyAlignment="1">
      <alignment horizontal="center" vertical="center" wrapText="1"/>
      <protection/>
    </xf>
    <xf numFmtId="0" fontId="4" fillId="0" borderId="15" xfId="20" applyFont="1" applyFill="1" applyBorder="1" applyAlignment="1">
      <alignment vertical="center" wrapText="1"/>
      <protection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0" borderId="16" xfId="20" applyFont="1" applyBorder="1" applyAlignment="1">
      <alignment vertical="center" wrapText="1"/>
      <protection/>
    </xf>
    <xf numFmtId="0" fontId="3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4" fillId="0" borderId="17" xfId="20" applyFont="1" applyBorder="1" applyAlignment="1">
      <alignment vertical="center" wrapText="1"/>
      <protection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4" fillId="0" borderId="24" xfId="20" applyFont="1" applyBorder="1" applyAlignment="1">
      <alignment vertical="center" wrapText="1"/>
      <protection/>
    </xf>
    <xf numFmtId="0" fontId="4" fillId="0" borderId="24" xfId="20" applyFont="1" applyBorder="1" applyAlignment="1">
      <alignment horizontal="center" vertical="center" wrapText="1"/>
      <protection/>
    </xf>
    <xf numFmtId="0" fontId="5" fillId="2" borderId="2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7" xfId="20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26" xfId="20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4" fillId="0" borderId="2" xfId="20" applyFont="1" applyFill="1" applyBorder="1" applyAlignment="1">
      <alignment horizontal="center" vertical="center" wrapText="1"/>
      <protection/>
    </xf>
    <xf numFmtId="44" fontId="4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44" fontId="4" fillId="0" borderId="18" xfId="0" applyNumberFormat="1" applyFont="1" applyBorder="1" applyAlignment="1" applyProtection="1">
      <alignment horizontal="center" vertical="center" wrapText="1"/>
      <protection locked="0"/>
    </xf>
    <xf numFmtId="44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>
      <alignment horizontal="center" vertical="center" wrapText="1"/>
    </xf>
    <xf numFmtId="44" fontId="2" fillId="2" borderId="28" xfId="0" applyNumberFormat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44" fontId="2" fillId="2" borderId="31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4" fillId="0" borderId="15" xfId="20" applyFont="1" applyBorder="1" applyAlignment="1">
      <alignment horizontal="left" vertical="center" wrapText="1"/>
      <protection/>
    </xf>
    <xf numFmtId="0" fontId="4" fillId="0" borderId="2" xfId="20" applyFont="1" applyBorder="1" applyAlignment="1">
      <alignment horizontal="left" vertical="center" wrapText="1"/>
      <protection/>
    </xf>
    <xf numFmtId="0" fontId="4" fillId="0" borderId="18" xfId="20" applyFont="1" applyBorder="1" applyAlignment="1">
      <alignment horizontal="left" vertical="center" wrapText="1"/>
      <protection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4" fillId="0" borderId="22" xfId="20" applyFont="1" applyBorder="1" applyAlignment="1">
      <alignment horizontal="left" vertical="center" wrapText="1"/>
      <protection/>
    </xf>
    <xf numFmtId="0" fontId="4" fillId="0" borderId="15" xfId="20" applyFont="1" applyFill="1" applyBorder="1" applyAlignment="1">
      <alignment horizontal="left" vertical="center" wrapText="1"/>
      <protection/>
    </xf>
    <xf numFmtId="0" fontId="4" fillId="0" borderId="2" xfId="20" applyFont="1" applyFill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="80" zoomScaleSheetLayoutView="80" workbookViewId="0" topLeftCell="C3">
      <selection activeCell="P3" sqref="P3"/>
    </sheetView>
  </sheetViews>
  <sheetFormatPr defaultColWidth="27.00390625" defaultRowHeight="15"/>
  <cols>
    <col min="1" max="1" width="5.28125" style="26" customWidth="1"/>
    <col min="2" max="2" width="31.421875" style="17" customWidth="1"/>
    <col min="3" max="6" width="14.8515625" style="17" customWidth="1"/>
    <col min="7" max="7" width="9.7109375" style="26" customWidth="1"/>
    <col min="8" max="8" width="10.00390625" style="26" customWidth="1"/>
    <col min="9" max="9" width="15.00390625" style="17" customWidth="1"/>
    <col min="10" max="10" width="9.421875" style="17" customWidth="1"/>
    <col min="11" max="11" width="13.140625" style="17" customWidth="1"/>
    <col min="12" max="12" width="14.57421875" style="17" customWidth="1"/>
    <col min="13" max="13" width="17.7109375" style="17" customWidth="1"/>
    <col min="14" max="14" width="17.00390625" style="17" customWidth="1"/>
    <col min="15" max="15" width="16.57421875" style="17" customWidth="1"/>
    <col min="16" max="16" width="17.7109375" style="17" customWidth="1"/>
    <col min="17" max="16384" width="27.00390625" style="17" customWidth="1"/>
  </cols>
  <sheetData>
    <row r="1" spans="1:8" ht="18.75" customHeight="1">
      <c r="A1" s="99" t="s">
        <v>11</v>
      </c>
      <c r="B1" s="99"/>
      <c r="C1" s="42"/>
      <c r="D1" s="42"/>
      <c r="E1" s="42"/>
      <c r="F1" s="42"/>
      <c r="G1" s="23"/>
      <c r="H1" s="23"/>
    </row>
    <row r="2" spans="1:8" ht="14.25" customHeight="1">
      <c r="A2" s="100" t="s">
        <v>18</v>
      </c>
      <c r="B2" s="100"/>
      <c r="C2" s="43"/>
      <c r="D2" s="43"/>
      <c r="E2" s="43"/>
      <c r="F2" s="43"/>
      <c r="G2" s="24"/>
      <c r="H2" s="24"/>
    </row>
    <row r="3" spans="1:12" ht="16.5" customHeight="1">
      <c r="A3" s="107" t="s">
        <v>19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9" ht="16.5" customHeight="1" thickBot="1">
      <c r="A4" s="27"/>
      <c r="B4" s="44" t="s">
        <v>20</v>
      </c>
      <c r="C4" s="55"/>
      <c r="D4" s="55"/>
      <c r="E4" s="55"/>
      <c r="F4" s="55"/>
      <c r="G4" s="27"/>
      <c r="H4" s="27"/>
      <c r="I4" s="1"/>
    </row>
    <row r="5" spans="1:16" ht="15" customHeight="1">
      <c r="A5" s="105" t="s">
        <v>17</v>
      </c>
      <c r="B5" s="90" t="s">
        <v>79</v>
      </c>
      <c r="C5" s="90" t="s">
        <v>22</v>
      </c>
      <c r="D5" s="97" t="s">
        <v>77</v>
      </c>
      <c r="E5" s="97" t="s">
        <v>78</v>
      </c>
      <c r="F5" s="97" t="s">
        <v>81</v>
      </c>
      <c r="G5" s="51"/>
      <c r="H5" s="66"/>
      <c r="I5" s="92" t="s">
        <v>13</v>
      </c>
      <c r="J5" s="92" t="s">
        <v>2</v>
      </c>
      <c r="K5" s="101" t="s">
        <v>1</v>
      </c>
      <c r="L5" s="101" t="s">
        <v>10</v>
      </c>
      <c r="M5" s="101" t="s">
        <v>58</v>
      </c>
      <c r="N5" s="101" t="s">
        <v>6</v>
      </c>
      <c r="O5" s="101" t="s">
        <v>8</v>
      </c>
      <c r="P5" s="85" t="s">
        <v>7</v>
      </c>
    </row>
    <row r="6" spans="1:16" ht="40.5" customHeight="1" thickBot="1">
      <c r="A6" s="106"/>
      <c r="B6" s="91"/>
      <c r="C6" s="91"/>
      <c r="D6" s="98"/>
      <c r="E6" s="98"/>
      <c r="F6" s="98"/>
      <c r="G6" s="52" t="s">
        <v>12</v>
      </c>
      <c r="H6" s="67" t="s">
        <v>80</v>
      </c>
      <c r="I6" s="104"/>
      <c r="J6" s="93"/>
      <c r="K6" s="102"/>
      <c r="L6" s="102"/>
      <c r="M6" s="102"/>
      <c r="N6" s="102"/>
      <c r="O6" s="102"/>
      <c r="P6" s="103"/>
    </row>
    <row r="7" spans="1:16" ht="62.25" customHeight="1">
      <c r="A7" s="68" t="s">
        <v>15</v>
      </c>
      <c r="B7" s="34" t="s">
        <v>26</v>
      </c>
      <c r="C7" s="53" t="s">
        <v>25</v>
      </c>
      <c r="D7" s="53"/>
      <c r="E7" s="53"/>
      <c r="F7" s="53"/>
      <c r="G7" s="49" t="s">
        <v>14</v>
      </c>
      <c r="H7" s="49"/>
      <c r="I7" s="82">
        <v>0</v>
      </c>
      <c r="J7" s="6"/>
      <c r="K7" s="7">
        <f>I7*J7%</f>
        <v>0</v>
      </c>
      <c r="L7" s="8">
        <f>I7+K7</f>
        <v>0</v>
      </c>
      <c r="M7" s="10">
        <f>101*25*2</f>
        <v>5050</v>
      </c>
      <c r="N7" s="15">
        <f>I7*M7</f>
        <v>0</v>
      </c>
      <c r="O7" s="15">
        <f>K7*M7</f>
        <v>0</v>
      </c>
      <c r="P7" s="15">
        <f>L7*M7</f>
        <v>0</v>
      </c>
    </row>
    <row r="8" spans="1:16" ht="27" customHeight="1">
      <c r="A8" s="69" t="s">
        <v>16</v>
      </c>
      <c r="B8" s="94" t="s">
        <v>28</v>
      </c>
      <c r="C8" s="53" t="s">
        <v>27</v>
      </c>
      <c r="D8" s="53"/>
      <c r="E8" s="53"/>
      <c r="F8" s="53"/>
      <c r="G8" s="49" t="s">
        <v>14</v>
      </c>
      <c r="H8" s="49"/>
      <c r="I8" s="82">
        <v>0</v>
      </c>
      <c r="J8" s="6"/>
      <c r="K8" s="7">
        <f>I8*J8%</f>
        <v>0</v>
      </c>
      <c r="L8" s="8">
        <f>I8+K8</f>
        <v>0</v>
      </c>
      <c r="M8" s="2">
        <f>157*25*2</f>
        <v>7850</v>
      </c>
      <c r="N8" s="15">
        <f>I8*M8</f>
        <v>0</v>
      </c>
      <c r="O8" s="15">
        <f>K8*M8</f>
        <v>0</v>
      </c>
      <c r="P8" s="15">
        <f>L8*M8</f>
        <v>0</v>
      </c>
    </row>
    <row r="9" spans="1:16" ht="30.75" customHeight="1">
      <c r="A9" s="68" t="s">
        <v>65</v>
      </c>
      <c r="B9" s="95"/>
      <c r="C9" s="53" t="s">
        <v>29</v>
      </c>
      <c r="D9" s="53"/>
      <c r="E9" s="53"/>
      <c r="F9" s="53"/>
      <c r="G9" s="49" t="s">
        <v>14</v>
      </c>
      <c r="H9" s="49"/>
      <c r="I9" s="82">
        <v>0</v>
      </c>
      <c r="J9" s="6"/>
      <c r="K9" s="7">
        <f>I9*J9%</f>
        <v>0</v>
      </c>
      <c r="L9" s="8">
        <f>I9+K9</f>
        <v>0</v>
      </c>
      <c r="M9" s="2">
        <f>110*25*2</f>
        <v>5500</v>
      </c>
      <c r="N9" s="15">
        <f>I9*M9</f>
        <v>0</v>
      </c>
      <c r="O9" s="15">
        <f>K9*M9</f>
        <v>0</v>
      </c>
      <c r="P9" s="15">
        <f>L9*M9</f>
        <v>0</v>
      </c>
    </row>
    <row r="10" spans="1:16" ht="24.75" customHeight="1">
      <c r="A10" s="69" t="s">
        <v>66</v>
      </c>
      <c r="B10" s="94" t="s">
        <v>38</v>
      </c>
      <c r="C10" s="2" t="s">
        <v>37</v>
      </c>
      <c r="D10" s="2"/>
      <c r="E10" s="2"/>
      <c r="F10" s="2"/>
      <c r="G10" s="32" t="s">
        <v>14</v>
      </c>
      <c r="H10" s="32"/>
      <c r="I10" s="82">
        <v>0</v>
      </c>
      <c r="J10" s="6"/>
      <c r="K10" s="7">
        <f>I10*J10%</f>
        <v>0</v>
      </c>
      <c r="L10" s="8">
        <f>I10+K10</f>
        <v>0</v>
      </c>
      <c r="M10" s="2">
        <f>2*900</f>
        <v>1800</v>
      </c>
      <c r="N10" s="15">
        <f>I10*M10</f>
        <v>0</v>
      </c>
      <c r="O10" s="15">
        <f>K10*M10</f>
        <v>0</v>
      </c>
      <c r="P10" s="15">
        <f>L10*M10</f>
        <v>0</v>
      </c>
    </row>
    <row r="11" spans="1:16" ht="18" customHeight="1">
      <c r="A11" s="68" t="s">
        <v>67</v>
      </c>
      <c r="B11" s="95"/>
      <c r="C11" s="47" t="s">
        <v>39</v>
      </c>
      <c r="D11" s="47"/>
      <c r="E11" s="47"/>
      <c r="F11" s="47"/>
      <c r="G11" s="32" t="s">
        <v>14</v>
      </c>
      <c r="H11" s="32"/>
      <c r="I11" s="82">
        <v>0</v>
      </c>
      <c r="J11" s="6"/>
      <c r="K11" s="3">
        <f aca="true" t="shared" si="0" ref="K11:K23">I11*J11%</f>
        <v>0</v>
      </c>
      <c r="L11" s="3">
        <f aca="true" t="shared" si="1" ref="L11:L23">I11+K11</f>
        <v>0</v>
      </c>
      <c r="M11" s="2">
        <f>2*500</f>
        <v>1000</v>
      </c>
      <c r="N11" s="14">
        <f aca="true" t="shared" si="2" ref="N11:N23">I11*M11</f>
        <v>0</v>
      </c>
      <c r="O11" s="14">
        <f aca="true" t="shared" si="3" ref="O11:O23">K11*M11</f>
        <v>0</v>
      </c>
      <c r="P11" s="14">
        <f aca="true" t="shared" si="4" ref="P11:P23">L11*M11</f>
        <v>0</v>
      </c>
    </row>
    <row r="12" spans="1:16" ht="50.25" customHeight="1">
      <c r="A12" s="69" t="s">
        <v>68</v>
      </c>
      <c r="B12" s="46" t="s">
        <v>40</v>
      </c>
      <c r="C12" s="53" t="s">
        <v>37</v>
      </c>
      <c r="D12" s="53"/>
      <c r="E12" s="53"/>
      <c r="F12" s="53"/>
      <c r="G12" s="49" t="s">
        <v>14</v>
      </c>
      <c r="H12" s="49"/>
      <c r="I12" s="82">
        <v>0</v>
      </c>
      <c r="J12" s="6"/>
      <c r="K12" s="7">
        <f t="shared" si="0"/>
        <v>0</v>
      </c>
      <c r="L12" s="8">
        <f t="shared" si="1"/>
        <v>0</v>
      </c>
      <c r="M12" s="2">
        <f>2*9100</f>
        <v>18200</v>
      </c>
      <c r="N12" s="15">
        <f t="shared" si="2"/>
        <v>0</v>
      </c>
      <c r="O12" s="15">
        <f t="shared" si="3"/>
        <v>0</v>
      </c>
      <c r="P12" s="15">
        <f t="shared" si="4"/>
        <v>0</v>
      </c>
    </row>
    <row r="13" spans="1:16" ht="21.75" customHeight="1">
      <c r="A13" s="68" t="s">
        <v>69</v>
      </c>
      <c r="B13" s="94" t="s">
        <v>86</v>
      </c>
      <c r="C13" s="53" t="s">
        <v>41</v>
      </c>
      <c r="D13" s="53"/>
      <c r="E13" s="53"/>
      <c r="F13" s="53"/>
      <c r="G13" s="49" t="s">
        <v>14</v>
      </c>
      <c r="H13" s="49"/>
      <c r="I13" s="82">
        <v>0</v>
      </c>
      <c r="J13" s="6"/>
      <c r="K13" s="7">
        <f t="shared" si="0"/>
        <v>0</v>
      </c>
      <c r="L13" s="8">
        <f t="shared" si="1"/>
        <v>0</v>
      </c>
      <c r="M13" s="2">
        <f>2*27950</f>
        <v>55900</v>
      </c>
      <c r="N13" s="15">
        <f t="shared" si="2"/>
        <v>0</v>
      </c>
      <c r="O13" s="15">
        <f t="shared" si="3"/>
        <v>0</v>
      </c>
      <c r="P13" s="15">
        <f t="shared" si="4"/>
        <v>0</v>
      </c>
    </row>
    <row r="14" spans="1:16" ht="24" customHeight="1">
      <c r="A14" s="69" t="s">
        <v>70</v>
      </c>
      <c r="B14" s="96"/>
      <c r="C14" s="53" t="s">
        <v>44</v>
      </c>
      <c r="D14" s="53"/>
      <c r="E14" s="53"/>
      <c r="F14" s="53"/>
      <c r="G14" s="49" t="s">
        <v>14</v>
      </c>
      <c r="H14" s="49"/>
      <c r="I14" s="82">
        <v>0</v>
      </c>
      <c r="J14" s="6"/>
      <c r="K14" s="7">
        <f t="shared" si="0"/>
        <v>0</v>
      </c>
      <c r="L14" s="8">
        <f t="shared" si="1"/>
        <v>0</v>
      </c>
      <c r="M14" s="2">
        <f>2*7100</f>
        <v>14200</v>
      </c>
      <c r="N14" s="15">
        <f t="shared" si="2"/>
        <v>0</v>
      </c>
      <c r="O14" s="15">
        <f t="shared" si="3"/>
        <v>0</v>
      </c>
      <c r="P14" s="15">
        <f t="shared" si="4"/>
        <v>0</v>
      </c>
    </row>
    <row r="15" spans="1:16" ht="22.5" customHeight="1">
      <c r="A15" s="68" t="s">
        <v>71</v>
      </c>
      <c r="B15" s="96"/>
      <c r="C15" s="53" t="s">
        <v>45</v>
      </c>
      <c r="D15" s="53"/>
      <c r="E15" s="53"/>
      <c r="F15" s="53"/>
      <c r="G15" s="49" t="s">
        <v>14</v>
      </c>
      <c r="H15" s="49"/>
      <c r="I15" s="82">
        <v>0</v>
      </c>
      <c r="J15" s="6"/>
      <c r="K15" s="7">
        <f t="shared" si="0"/>
        <v>0</v>
      </c>
      <c r="L15" s="8">
        <f t="shared" si="1"/>
        <v>0</v>
      </c>
      <c r="M15" s="2">
        <f>2*6650</f>
        <v>13300</v>
      </c>
      <c r="N15" s="15">
        <f t="shared" si="2"/>
        <v>0</v>
      </c>
      <c r="O15" s="15">
        <f t="shared" si="3"/>
        <v>0</v>
      </c>
      <c r="P15" s="15">
        <f t="shared" si="4"/>
        <v>0</v>
      </c>
    </row>
    <row r="16" spans="1:16" ht="19.5" customHeight="1">
      <c r="A16" s="69" t="s">
        <v>72</v>
      </c>
      <c r="B16" s="96"/>
      <c r="C16" s="53" t="s">
        <v>46</v>
      </c>
      <c r="D16" s="53"/>
      <c r="E16" s="53"/>
      <c r="F16" s="53"/>
      <c r="G16" s="49" t="s">
        <v>14</v>
      </c>
      <c r="H16" s="49"/>
      <c r="I16" s="82">
        <v>0</v>
      </c>
      <c r="J16" s="6"/>
      <c r="K16" s="7">
        <f t="shared" si="0"/>
        <v>0</v>
      </c>
      <c r="L16" s="8">
        <f t="shared" si="1"/>
        <v>0</v>
      </c>
      <c r="M16" s="2">
        <f>2*3600</f>
        <v>7200</v>
      </c>
      <c r="N16" s="15">
        <f t="shared" si="2"/>
        <v>0</v>
      </c>
      <c r="O16" s="15">
        <f t="shared" si="3"/>
        <v>0</v>
      </c>
      <c r="P16" s="15">
        <f t="shared" si="4"/>
        <v>0</v>
      </c>
    </row>
    <row r="17" spans="1:16" ht="19.5" customHeight="1">
      <c r="A17" s="68" t="s">
        <v>73</v>
      </c>
      <c r="B17" s="96"/>
      <c r="C17" s="53" t="s">
        <v>47</v>
      </c>
      <c r="D17" s="53"/>
      <c r="E17" s="53"/>
      <c r="F17" s="53"/>
      <c r="G17" s="49" t="s">
        <v>14</v>
      </c>
      <c r="H17" s="49"/>
      <c r="I17" s="82">
        <v>0</v>
      </c>
      <c r="J17" s="6"/>
      <c r="K17" s="7">
        <f t="shared" si="0"/>
        <v>0</v>
      </c>
      <c r="L17" s="8">
        <f t="shared" si="1"/>
        <v>0</v>
      </c>
      <c r="M17" s="2">
        <f>2*1175</f>
        <v>2350</v>
      </c>
      <c r="N17" s="15">
        <f t="shared" si="2"/>
        <v>0</v>
      </c>
      <c r="O17" s="15">
        <f t="shared" si="3"/>
        <v>0</v>
      </c>
      <c r="P17" s="15">
        <f t="shared" si="4"/>
        <v>0</v>
      </c>
    </row>
    <row r="18" spans="1:16" ht="21" customHeight="1">
      <c r="A18" s="69" t="s">
        <v>74</v>
      </c>
      <c r="B18" s="95"/>
      <c r="C18" s="53" t="s">
        <v>48</v>
      </c>
      <c r="D18" s="53"/>
      <c r="E18" s="53"/>
      <c r="F18" s="53"/>
      <c r="G18" s="49" t="s">
        <v>14</v>
      </c>
      <c r="H18" s="49"/>
      <c r="I18" s="82">
        <v>0</v>
      </c>
      <c r="J18" s="6"/>
      <c r="K18" s="7">
        <f t="shared" si="0"/>
        <v>0</v>
      </c>
      <c r="L18" s="8">
        <f t="shared" si="1"/>
        <v>0</v>
      </c>
      <c r="M18" s="2">
        <f>2*225</f>
        <v>450</v>
      </c>
      <c r="N18" s="15">
        <f t="shared" si="2"/>
        <v>0</v>
      </c>
      <c r="O18" s="15">
        <f t="shared" si="3"/>
        <v>0</v>
      </c>
      <c r="P18" s="15">
        <f t="shared" si="4"/>
        <v>0</v>
      </c>
    </row>
    <row r="19" spans="1:16" ht="64.5" customHeight="1">
      <c r="A19" s="69">
        <v>13</v>
      </c>
      <c r="B19" s="46" t="s">
        <v>43</v>
      </c>
      <c r="C19" s="53" t="s">
        <v>42</v>
      </c>
      <c r="D19" s="53"/>
      <c r="E19" s="53"/>
      <c r="F19" s="53"/>
      <c r="G19" s="49" t="s">
        <v>14</v>
      </c>
      <c r="H19" s="49"/>
      <c r="I19" s="82">
        <v>0</v>
      </c>
      <c r="J19" s="6"/>
      <c r="K19" s="7">
        <f t="shared" si="0"/>
        <v>0</v>
      </c>
      <c r="L19" s="8">
        <f t="shared" si="1"/>
        <v>0</v>
      </c>
      <c r="M19" s="2">
        <f>2*45550</f>
        <v>91100</v>
      </c>
      <c r="N19" s="15">
        <f t="shared" si="2"/>
        <v>0</v>
      </c>
      <c r="O19" s="15">
        <f t="shared" si="3"/>
        <v>0</v>
      </c>
      <c r="P19" s="15">
        <f t="shared" si="4"/>
        <v>0</v>
      </c>
    </row>
    <row r="20" spans="1:16" ht="60.75" customHeight="1">
      <c r="A20" s="69">
        <v>14</v>
      </c>
      <c r="B20" s="50" t="s">
        <v>75</v>
      </c>
      <c r="C20" s="53" t="s">
        <v>102</v>
      </c>
      <c r="D20" s="53"/>
      <c r="E20" s="53"/>
      <c r="F20" s="53"/>
      <c r="G20" s="49" t="s">
        <v>14</v>
      </c>
      <c r="H20" s="49"/>
      <c r="I20" s="82">
        <v>0</v>
      </c>
      <c r="J20" s="6"/>
      <c r="K20" s="3">
        <f t="shared" si="0"/>
        <v>0</v>
      </c>
      <c r="L20" s="9">
        <f t="shared" si="1"/>
        <v>0</v>
      </c>
      <c r="M20" s="2">
        <f>2*25</f>
        <v>50</v>
      </c>
      <c r="N20" s="14">
        <f t="shared" si="2"/>
        <v>0</v>
      </c>
      <c r="O20" s="14">
        <f t="shared" si="3"/>
        <v>0</v>
      </c>
      <c r="P20" s="14">
        <f t="shared" si="4"/>
        <v>0</v>
      </c>
    </row>
    <row r="21" spans="1:16" ht="57.75" customHeight="1">
      <c r="A21" s="69">
        <v>15</v>
      </c>
      <c r="B21" s="35" t="s">
        <v>82</v>
      </c>
      <c r="C21" s="56" t="s">
        <v>57</v>
      </c>
      <c r="D21" s="53"/>
      <c r="E21" s="53"/>
      <c r="F21" s="53"/>
      <c r="G21" s="49" t="s">
        <v>14</v>
      </c>
      <c r="H21" s="49"/>
      <c r="I21" s="82">
        <v>0</v>
      </c>
      <c r="J21" s="6"/>
      <c r="K21" s="7">
        <f t="shared" si="0"/>
        <v>0</v>
      </c>
      <c r="L21" s="8">
        <f t="shared" si="1"/>
        <v>0</v>
      </c>
      <c r="M21" s="2">
        <f>2*2500</f>
        <v>5000</v>
      </c>
      <c r="N21" s="14">
        <f t="shared" si="2"/>
        <v>0</v>
      </c>
      <c r="O21" s="14">
        <f t="shared" si="3"/>
        <v>0</v>
      </c>
      <c r="P21" s="14">
        <f t="shared" si="4"/>
        <v>0</v>
      </c>
    </row>
    <row r="22" spans="1:16" ht="36" customHeight="1">
      <c r="A22" s="69">
        <v>16</v>
      </c>
      <c r="B22" s="94" t="s">
        <v>60</v>
      </c>
      <c r="C22" s="53" t="s">
        <v>61</v>
      </c>
      <c r="D22" s="53"/>
      <c r="E22" s="53"/>
      <c r="F22" s="53"/>
      <c r="G22" s="49" t="s">
        <v>14</v>
      </c>
      <c r="H22" s="49"/>
      <c r="I22" s="82">
        <v>0</v>
      </c>
      <c r="J22" s="6"/>
      <c r="K22" s="7">
        <f t="shared" si="0"/>
        <v>0</v>
      </c>
      <c r="L22" s="8">
        <f t="shared" si="1"/>
        <v>0</v>
      </c>
      <c r="M22" s="2">
        <f>2*25*50</f>
        <v>2500</v>
      </c>
      <c r="N22" s="14">
        <f t="shared" si="2"/>
        <v>0</v>
      </c>
      <c r="O22" s="15">
        <f t="shared" si="3"/>
        <v>0</v>
      </c>
      <c r="P22" s="15">
        <f t="shared" si="4"/>
        <v>0</v>
      </c>
    </row>
    <row r="23" spans="1:16" ht="30" customHeight="1" thickBot="1">
      <c r="A23" s="69">
        <v>17</v>
      </c>
      <c r="B23" s="96"/>
      <c r="C23" s="59" t="s">
        <v>62</v>
      </c>
      <c r="D23" s="59"/>
      <c r="E23" s="59"/>
      <c r="F23" s="59"/>
      <c r="G23" s="60" t="s">
        <v>14</v>
      </c>
      <c r="H23" s="60"/>
      <c r="I23" s="81">
        <v>0</v>
      </c>
      <c r="J23" s="6"/>
      <c r="K23" s="36">
        <f t="shared" si="0"/>
        <v>0</v>
      </c>
      <c r="L23" s="37">
        <f t="shared" si="1"/>
        <v>0</v>
      </c>
      <c r="M23" s="33">
        <f>18*50*2</f>
        <v>1800</v>
      </c>
      <c r="N23" s="38">
        <f t="shared" si="2"/>
        <v>0</v>
      </c>
      <c r="O23" s="38">
        <f t="shared" si="3"/>
        <v>0</v>
      </c>
      <c r="P23" s="38">
        <f t="shared" si="4"/>
        <v>0</v>
      </c>
    </row>
    <row r="24" spans="1:16" ht="39.95" customHeight="1" thickBot="1">
      <c r="A24" s="70"/>
      <c r="B24" s="61" t="s">
        <v>0</v>
      </c>
      <c r="C24" s="22"/>
      <c r="D24" s="62"/>
      <c r="E24" s="62"/>
      <c r="F24" s="62"/>
      <c r="G24" s="63"/>
      <c r="H24" s="63"/>
      <c r="I24" s="11">
        <f>SUM(I7:I23)</f>
        <v>0</v>
      </c>
      <c r="J24" s="12"/>
      <c r="K24" s="11">
        <f>SUM(K7:K23)</f>
        <v>0</v>
      </c>
      <c r="L24" s="13">
        <f>SUM(L7:L23)</f>
        <v>0</v>
      </c>
      <c r="M24" s="16"/>
      <c r="N24" s="40">
        <f>SUM(N7:N23)</f>
        <v>0</v>
      </c>
      <c r="O24" s="40">
        <f>SUM(O7:O23)</f>
        <v>0</v>
      </c>
      <c r="P24" s="41">
        <f>SUM(P7:P23)</f>
        <v>0</v>
      </c>
    </row>
    <row r="25" spans="7:8" ht="15">
      <c r="G25" s="17"/>
      <c r="H25" s="17"/>
    </row>
    <row r="26" ht="16.5" thickBot="1">
      <c r="H26" s="58" t="s">
        <v>76</v>
      </c>
    </row>
    <row r="27" spans="2:8" ht="15" customHeight="1">
      <c r="B27" s="19" t="s">
        <v>4</v>
      </c>
      <c r="C27" s="84">
        <f>N24</f>
        <v>0</v>
      </c>
      <c r="D27" s="85"/>
      <c r="E27" s="64"/>
      <c r="F27" s="64"/>
      <c r="G27" s="65"/>
      <c r="H27" s="65"/>
    </row>
    <row r="28" spans="2:8" ht="15" customHeight="1">
      <c r="B28" s="20" t="s">
        <v>3</v>
      </c>
      <c r="C28" s="86">
        <f>O24</f>
        <v>0</v>
      </c>
      <c r="D28" s="87"/>
      <c r="E28" s="64"/>
      <c r="F28" s="64"/>
      <c r="G28" s="65"/>
      <c r="H28" s="65"/>
    </row>
    <row r="29" spans="2:8" ht="15" customHeight="1" thickBot="1">
      <c r="B29" s="21" t="s">
        <v>5</v>
      </c>
      <c r="C29" s="88">
        <f>P24</f>
        <v>0</v>
      </c>
      <c r="D29" s="89"/>
      <c r="E29" s="64"/>
      <c r="F29" s="64"/>
      <c r="G29" s="65"/>
      <c r="H29" s="65"/>
    </row>
    <row r="30" spans="7:8" ht="15">
      <c r="G30" s="17"/>
      <c r="H30" s="17"/>
    </row>
    <row r="32" ht="15">
      <c r="B32" s="18"/>
    </row>
    <row r="33" spans="3:8" ht="15">
      <c r="C33" s="57"/>
      <c r="D33" s="57"/>
      <c r="E33" s="57"/>
      <c r="F33" s="57"/>
      <c r="G33" s="31"/>
      <c r="H33" s="31"/>
    </row>
  </sheetData>
  <mergeCells count="24">
    <mergeCell ref="A1:B1"/>
    <mergeCell ref="A2:B2"/>
    <mergeCell ref="N5:N6"/>
    <mergeCell ref="P5:P6"/>
    <mergeCell ref="O5:O6"/>
    <mergeCell ref="M5:M6"/>
    <mergeCell ref="I5:I6"/>
    <mergeCell ref="K5:K6"/>
    <mergeCell ref="L5:L6"/>
    <mergeCell ref="A5:A6"/>
    <mergeCell ref="A3:L3"/>
    <mergeCell ref="E5:E6"/>
    <mergeCell ref="F5:F6"/>
    <mergeCell ref="C27:D27"/>
    <mergeCell ref="C28:D28"/>
    <mergeCell ref="C29:D29"/>
    <mergeCell ref="B5:B6"/>
    <mergeCell ref="J5:J6"/>
    <mergeCell ref="C5:C6"/>
    <mergeCell ref="B8:B9"/>
    <mergeCell ref="B10:B11"/>
    <mergeCell ref="B13:B18"/>
    <mergeCell ref="B22:B23"/>
    <mergeCell ref="D5:D6"/>
  </mergeCells>
  <printOptions/>
  <pageMargins left="0.7" right="0.7" top="0.787401575" bottom="0.787401575" header="0.3" footer="0.3"/>
  <pageSetup horizontalDpi="600" verticalDpi="600" orientation="landscape" paperSize="9" scale="54" r:id="rId1"/>
  <headerFooter>
    <oddHeader>&amp;R&amp;"+,Obyčejné"Příloha č. 6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="80" zoomScaleSheetLayoutView="80" workbookViewId="0" topLeftCell="C5">
      <selection activeCell="I7" sqref="I7"/>
    </sheetView>
  </sheetViews>
  <sheetFormatPr defaultColWidth="27.00390625" defaultRowHeight="15"/>
  <cols>
    <col min="1" max="1" width="5.28125" style="26" customWidth="1"/>
    <col min="2" max="2" width="31.421875" style="17" customWidth="1"/>
    <col min="3" max="3" width="16.00390625" style="26" customWidth="1"/>
    <col min="4" max="6" width="16.00390625" style="17" customWidth="1"/>
    <col min="7" max="8" width="11.421875" style="26" customWidth="1"/>
    <col min="9" max="9" width="16.7109375" style="17" customWidth="1"/>
    <col min="10" max="16" width="17.7109375" style="17" customWidth="1"/>
    <col min="17" max="16384" width="27.00390625" style="17" customWidth="1"/>
  </cols>
  <sheetData>
    <row r="1" spans="1:8" ht="18.75" customHeight="1">
      <c r="A1" s="99" t="s">
        <v>11</v>
      </c>
      <c r="B1" s="99"/>
      <c r="C1" s="23"/>
      <c r="D1" s="42"/>
      <c r="E1" s="42"/>
      <c r="F1" s="42"/>
      <c r="G1" s="23"/>
      <c r="H1" s="23"/>
    </row>
    <row r="2" spans="1:8" ht="14.25" customHeight="1">
      <c r="A2" s="100" t="s">
        <v>18</v>
      </c>
      <c r="B2" s="100"/>
      <c r="C2" s="24"/>
      <c r="D2" s="43"/>
      <c r="E2" s="43"/>
      <c r="F2" s="43"/>
      <c r="G2" s="24"/>
      <c r="H2" s="24"/>
    </row>
    <row r="3" spans="1:12" ht="16.5" customHeight="1">
      <c r="A3" s="107" t="s">
        <v>19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3" ht="16.5" customHeight="1" thickBot="1">
      <c r="A4" s="27"/>
      <c r="B4" s="44" t="s">
        <v>21</v>
      </c>
      <c r="C4" s="27"/>
      <c r="D4" s="44"/>
      <c r="E4" s="44"/>
      <c r="F4" s="44"/>
      <c r="G4" s="27"/>
      <c r="H4" s="27"/>
      <c r="I4" s="1"/>
      <c r="M4" s="80"/>
    </row>
    <row r="5" spans="1:16" ht="15" customHeight="1">
      <c r="A5" s="105" t="s">
        <v>17</v>
      </c>
      <c r="B5" s="101" t="s">
        <v>9</v>
      </c>
      <c r="C5" s="90" t="s">
        <v>22</v>
      </c>
      <c r="D5" s="97" t="s">
        <v>77</v>
      </c>
      <c r="E5" s="97" t="s">
        <v>78</v>
      </c>
      <c r="F5" s="97" t="s">
        <v>81</v>
      </c>
      <c r="G5" s="51"/>
      <c r="H5" s="66"/>
      <c r="I5" s="92" t="s">
        <v>83</v>
      </c>
      <c r="J5" s="92" t="s">
        <v>2</v>
      </c>
      <c r="K5" s="101" t="s">
        <v>1</v>
      </c>
      <c r="L5" s="101" t="s">
        <v>10</v>
      </c>
      <c r="M5" s="101" t="s">
        <v>33</v>
      </c>
      <c r="N5" s="101" t="s">
        <v>6</v>
      </c>
      <c r="O5" s="101" t="s">
        <v>8</v>
      </c>
      <c r="P5" s="85" t="s">
        <v>7</v>
      </c>
    </row>
    <row r="6" spans="1:16" ht="40.5" customHeight="1" thickBot="1">
      <c r="A6" s="106"/>
      <c r="B6" s="102"/>
      <c r="C6" s="91"/>
      <c r="D6" s="98"/>
      <c r="E6" s="98"/>
      <c r="F6" s="98"/>
      <c r="G6" s="52" t="s">
        <v>12</v>
      </c>
      <c r="H6" s="67" t="s">
        <v>80</v>
      </c>
      <c r="I6" s="93"/>
      <c r="J6" s="93"/>
      <c r="K6" s="102"/>
      <c r="L6" s="102"/>
      <c r="M6" s="102"/>
      <c r="N6" s="102"/>
      <c r="O6" s="102"/>
      <c r="P6" s="103"/>
    </row>
    <row r="7" spans="1:16" ht="28.5" customHeight="1">
      <c r="A7" s="68" t="s">
        <v>15</v>
      </c>
      <c r="B7" s="108" t="s">
        <v>24</v>
      </c>
      <c r="C7" s="49" t="s">
        <v>88</v>
      </c>
      <c r="D7" s="34"/>
      <c r="E7" s="34"/>
      <c r="F7" s="34"/>
      <c r="G7" s="39" t="s">
        <v>31</v>
      </c>
      <c r="H7" s="39"/>
      <c r="I7" s="79">
        <v>0</v>
      </c>
      <c r="J7" s="5"/>
      <c r="K7" s="7">
        <f>I7*J7%</f>
        <v>0</v>
      </c>
      <c r="L7" s="8">
        <f>I7+K7</f>
        <v>0</v>
      </c>
      <c r="M7" s="10">
        <f>114*5*2</f>
        <v>1140</v>
      </c>
      <c r="N7" s="15">
        <f>I7*M7</f>
        <v>0</v>
      </c>
      <c r="O7" s="15">
        <f>K7*M7</f>
        <v>0</v>
      </c>
      <c r="P7" s="15">
        <f>L7*M7</f>
        <v>0</v>
      </c>
    </row>
    <row r="8" spans="1:16" ht="21.75" customHeight="1">
      <c r="A8" s="68" t="s">
        <v>64</v>
      </c>
      <c r="B8" s="96"/>
      <c r="C8" s="49" t="s">
        <v>87</v>
      </c>
      <c r="D8" s="34"/>
      <c r="E8" s="34"/>
      <c r="F8" s="34"/>
      <c r="G8" s="39" t="s">
        <v>31</v>
      </c>
      <c r="H8" s="39"/>
      <c r="I8" s="79">
        <v>0</v>
      </c>
      <c r="J8" s="5"/>
      <c r="K8" s="7">
        <f aca="true" t="shared" si="0" ref="K8:K11">I8*J8%</f>
        <v>0</v>
      </c>
      <c r="L8" s="8">
        <f aca="true" t="shared" si="1" ref="L8:L11">I8+K8</f>
        <v>0</v>
      </c>
      <c r="M8" s="10">
        <f>51*5*2</f>
        <v>510</v>
      </c>
      <c r="N8" s="15">
        <f aca="true" t="shared" si="2" ref="N8:N11">I8*M8</f>
        <v>0</v>
      </c>
      <c r="O8" s="15">
        <f aca="true" t="shared" si="3" ref="O8:O11">K8*M8</f>
        <v>0</v>
      </c>
      <c r="P8" s="15">
        <f aca="true" t="shared" si="4" ref="P8:P11">L8*M8</f>
        <v>0</v>
      </c>
    </row>
    <row r="9" spans="1:16" ht="21.75" customHeight="1">
      <c r="A9" s="68" t="s">
        <v>65</v>
      </c>
      <c r="B9" s="95"/>
      <c r="C9" s="49" t="s">
        <v>89</v>
      </c>
      <c r="D9" s="34"/>
      <c r="E9" s="34"/>
      <c r="F9" s="34"/>
      <c r="G9" s="39" t="s">
        <v>31</v>
      </c>
      <c r="H9" s="39"/>
      <c r="I9" s="79">
        <v>0</v>
      </c>
      <c r="J9" s="5"/>
      <c r="K9" s="7">
        <f t="shared" si="0"/>
        <v>0</v>
      </c>
      <c r="L9" s="8">
        <f t="shared" si="1"/>
        <v>0</v>
      </c>
      <c r="M9" s="2">
        <f>247*10*2</f>
        <v>4940</v>
      </c>
      <c r="N9" s="15">
        <f t="shared" si="2"/>
        <v>0</v>
      </c>
      <c r="O9" s="15">
        <f t="shared" si="3"/>
        <v>0</v>
      </c>
      <c r="P9" s="15">
        <f t="shared" si="4"/>
        <v>0</v>
      </c>
    </row>
    <row r="10" spans="1:16" ht="24.75" customHeight="1">
      <c r="A10" s="68" t="s">
        <v>66</v>
      </c>
      <c r="B10" s="111" t="s">
        <v>49</v>
      </c>
      <c r="C10" s="73" t="s">
        <v>90</v>
      </c>
      <c r="D10" s="34"/>
      <c r="E10" s="34"/>
      <c r="F10" s="34"/>
      <c r="G10" s="39" t="s">
        <v>31</v>
      </c>
      <c r="H10" s="39"/>
      <c r="I10" s="79">
        <v>0</v>
      </c>
      <c r="J10" s="5"/>
      <c r="K10" s="7">
        <f t="shared" si="0"/>
        <v>0</v>
      </c>
      <c r="L10" s="8">
        <f t="shared" si="1"/>
        <v>0</v>
      </c>
      <c r="M10" s="2">
        <f>50*5*2</f>
        <v>500</v>
      </c>
      <c r="N10" s="15">
        <f t="shared" si="2"/>
        <v>0</v>
      </c>
      <c r="O10" s="15">
        <f t="shared" si="3"/>
        <v>0</v>
      </c>
      <c r="P10" s="15">
        <f t="shared" si="4"/>
        <v>0</v>
      </c>
    </row>
    <row r="11" spans="1:16" ht="27.75" customHeight="1">
      <c r="A11" s="68" t="s">
        <v>67</v>
      </c>
      <c r="B11" s="111"/>
      <c r="C11" s="74" t="s">
        <v>88</v>
      </c>
      <c r="D11" s="54"/>
      <c r="E11" s="54"/>
      <c r="F11" s="54"/>
      <c r="G11" s="39" t="s">
        <v>31</v>
      </c>
      <c r="H11" s="39"/>
      <c r="I11" s="79">
        <v>0</v>
      </c>
      <c r="J11" s="5"/>
      <c r="K11" s="7">
        <f t="shared" si="0"/>
        <v>0</v>
      </c>
      <c r="L11" s="8">
        <f t="shared" si="1"/>
        <v>0</v>
      </c>
      <c r="M11" s="2">
        <f>50*2</f>
        <v>100</v>
      </c>
      <c r="N11" s="15">
        <f t="shared" si="2"/>
        <v>0</v>
      </c>
      <c r="O11" s="15">
        <f t="shared" si="3"/>
        <v>0</v>
      </c>
      <c r="P11" s="15">
        <f t="shared" si="4"/>
        <v>0</v>
      </c>
    </row>
    <row r="12" spans="1:16" ht="72" customHeight="1">
      <c r="A12" s="68" t="s">
        <v>68</v>
      </c>
      <c r="B12" s="34" t="s">
        <v>23</v>
      </c>
      <c r="C12" s="49" t="s">
        <v>88</v>
      </c>
      <c r="D12" s="53"/>
      <c r="E12" s="53"/>
      <c r="F12" s="53"/>
      <c r="G12" s="39" t="s">
        <v>31</v>
      </c>
      <c r="H12" s="39"/>
      <c r="I12" s="79">
        <v>0</v>
      </c>
      <c r="J12" s="5"/>
      <c r="K12" s="7">
        <f aca="true" t="shared" si="5" ref="K12:K31">I12*J12%</f>
        <v>0</v>
      </c>
      <c r="L12" s="8">
        <f aca="true" t="shared" si="6" ref="L12:L31">I12+K12</f>
        <v>0</v>
      </c>
      <c r="M12" s="2">
        <f>65*10*2</f>
        <v>1300</v>
      </c>
      <c r="N12" s="15">
        <f aca="true" t="shared" si="7" ref="N12:N31">I12*M12</f>
        <v>0</v>
      </c>
      <c r="O12" s="15">
        <f aca="true" t="shared" si="8" ref="O12:O31">K12*M12</f>
        <v>0</v>
      </c>
      <c r="P12" s="15">
        <f aca="true" t="shared" si="9" ref="P12:P31">L12*M12</f>
        <v>0</v>
      </c>
    </row>
    <row r="13" spans="1:16" s="48" customFormat="1" ht="49.5" customHeight="1">
      <c r="A13" s="68" t="s">
        <v>69</v>
      </c>
      <c r="B13" s="47" t="s">
        <v>30</v>
      </c>
      <c r="C13" s="69" t="s">
        <v>101</v>
      </c>
      <c r="D13" s="2"/>
      <c r="E13" s="2"/>
      <c r="F13" s="2"/>
      <c r="G13" s="4" t="s">
        <v>14</v>
      </c>
      <c r="H13" s="4"/>
      <c r="I13" s="79">
        <v>0</v>
      </c>
      <c r="J13" s="5"/>
      <c r="K13" s="3">
        <f t="shared" si="5"/>
        <v>0</v>
      </c>
      <c r="L13" s="3">
        <f t="shared" si="6"/>
        <v>0</v>
      </c>
      <c r="M13" s="2">
        <f>76*20*2</f>
        <v>3040</v>
      </c>
      <c r="N13" s="14">
        <f t="shared" si="7"/>
        <v>0</v>
      </c>
      <c r="O13" s="15">
        <f t="shared" si="8"/>
        <v>0</v>
      </c>
      <c r="P13" s="15">
        <f t="shared" si="9"/>
        <v>0</v>
      </c>
    </row>
    <row r="14" spans="1:16" ht="22.5" customHeight="1">
      <c r="A14" s="68" t="s">
        <v>70</v>
      </c>
      <c r="B14" s="94" t="s">
        <v>32</v>
      </c>
      <c r="C14" s="49" t="s">
        <v>91</v>
      </c>
      <c r="D14" s="53"/>
      <c r="E14" s="53"/>
      <c r="F14" s="53"/>
      <c r="G14" s="39" t="s">
        <v>31</v>
      </c>
      <c r="H14" s="39"/>
      <c r="I14" s="79">
        <v>0</v>
      </c>
      <c r="J14" s="5"/>
      <c r="K14" s="7">
        <f t="shared" si="5"/>
        <v>0</v>
      </c>
      <c r="L14" s="8">
        <f t="shared" si="6"/>
        <v>0</v>
      </c>
      <c r="M14" s="10">
        <f>96*10*2</f>
        <v>1920</v>
      </c>
      <c r="N14" s="15">
        <f t="shared" si="7"/>
        <v>0</v>
      </c>
      <c r="O14" s="15">
        <f t="shared" si="8"/>
        <v>0</v>
      </c>
      <c r="P14" s="15">
        <f t="shared" si="9"/>
        <v>0</v>
      </c>
    </row>
    <row r="15" spans="1:16" ht="22.5" customHeight="1">
      <c r="A15" s="68" t="s">
        <v>71</v>
      </c>
      <c r="B15" s="95"/>
      <c r="C15" s="49" t="s">
        <v>92</v>
      </c>
      <c r="D15" s="53"/>
      <c r="E15" s="53"/>
      <c r="F15" s="53"/>
      <c r="G15" s="39" t="s">
        <v>31</v>
      </c>
      <c r="H15" s="39"/>
      <c r="I15" s="79">
        <v>0</v>
      </c>
      <c r="J15" s="5"/>
      <c r="K15" s="7">
        <f t="shared" si="5"/>
        <v>0</v>
      </c>
      <c r="L15" s="8">
        <f t="shared" si="6"/>
        <v>0</v>
      </c>
      <c r="M15" s="2">
        <f>2488*10*2</f>
        <v>49760</v>
      </c>
      <c r="N15" s="15">
        <f t="shared" si="7"/>
        <v>0</v>
      </c>
      <c r="O15" s="15">
        <f t="shared" si="8"/>
        <v>0</v>
      </c>
      <c r="P15" s="15">
        <f t="shared" si="9"/>
        <v>0</v>
      </c>
    </row>
    <row r="16" spans="1:16" ht="21" customHeight="1">
      <c r="A16" s="68" t="s">
        <v>72</v>
      </c>
      <c r="B16" s="94" t="s">
        <v>34</v>
      </c>
      <c r="C16" s="49" t="s">
        <v>93</v>
      </c>
      <c r="D16" s="53"/>
      <c r="E16" s="53"/>
      <c r="F16" s="53"/>
      <c r="G16" s="39" t="s">
        <v>31</v>
      </c>
      <c r="H16" s="39"/>
      <c r="I16" s="79">
        <v>0</v>
      </c>
      <c r="J16" s="5"/>
      <c r="K16" s="7">
        <f t="shared" si="5"/>
        <v>0</v>
      </c>
      <c r="L16" s="8">
        <f t="shared" si="6"/>
        <v>0</v>
      </c>
      <c r="M16" s="2">
        <f>528*10*2</f>
        <v>10560</v>
      </c>
      <c r="N16" s="15">
        <f t="shared" si="7"/>
        <v>0</v>
      </c>
      <c r="O16" s="15">
        <f t="shared" si="8"/>
        <v>0</v>
      </c>
      <c r="P16" s="15">
        <f t="shared" si="9"/>
        <v>0</v>
      </c>
    </row>
    <row r="17" spans="1:16" ht="19.5" customHeight="1">
      <c r="A17" s="68" t="s">
        <v>73</v>
      </c>
      <c r="B17" s="96"/>
      <c r="C17" s="49" t="s">
        <v>94</v>
      </c>
      <c r="D17" s="53"/>
      <c r="E17" s="53"/>
      <c r="F17" s="53"/>
      <c r="G17" s="39" t="s">
        <v>31</v>
      </c>
      <c r="H17" s="39"/>
      <c r="I17" s="79">
        <v>0</v>
      </c>
      <c r="J17" s="5"/>
      <c r="K17" s="7">
        <f t="shared" si="5"/>
        <v>0</v>
      </c>
      <c r="L17" s="8">
        <f t="shared" si="6"/>
        <v>0</v>
      </c>
      <c r="M17" s="2">
        <f>7080*10*2</f>
        <v>141600</v>
      </c>
      <c r="N17" s="15">
        <f t="shared" si="7"/>
        <v>0</v>
      </c>
      <c r="O17" s="15">
        <f t="shared" si="8"/>
        <v>0</v>
      </c>
      <c r="P17" s="15">
        <f t="shared" si="9"/>
        <v>0</v>
      </c>
    </row>
    <row r="18" spans="1:16" ht="20.25" customHeight="1">
      <c r="A18" s="68" t="s">
        <v>74</v>
      </c>
      <c r="B18" s="95"/>
      <c r="C18" s="49" t="s">
        <v>95</v>
      </c>
      <c r="D18" s="53"/>
      <c r="E18" s="53"/>
      <c r="F18" s="53"/>
      <c r="G18" s="39" t="s">
        <v>31</v>
      </c>
      <c r="H18" s="39"/>
      <c r="I18" s="79">
        <v>0</v>
      </c>
      <c r="J18" s="5"/>
      <c r="K18" s="7">
        <f t="shared" si="5"/>
        <v>0</v>
      </c>
      <c r="L18" s="8">
        <f t="shared" si="6"/>
        <v>0</v>
      </c>
      <c r="M18" s="2">
        <f>60*10*2</f>
        <v>1200</v>
      </c>
      <c r="N18" s="15">
        <f t="shared" si="7"/>
        <v>0</v>
      </c>
      <c r="O18" s="15">
        <f t="shared" si="8"/>
        <v>0</v>
      </c>
      <c r="P18" s="15">
        <f t="shared" si="9"/>
        <v>0</v>
      </c>
    </row>
    <row r="19" spans="1:16" ht="69" customHeight="1">
      <c r="A19" s="69">
        <v>13</v>
      </c>
      <c r="B19" s="47" t="s">
        <v>35</v>
      </c>
      <c r="C19" s="49" t="s">
        <v>94</v>
      </c>
      <c r="D19" s="34"/>
      <c r="E19" s="34"/>
      <c r="F19" s="34"/>
      <c r="G19" s="39" t="s">
        <v>31</v>
      </c>
      <c r="H19" s="39"/>
      <c r="I19" s="79">
        <v>0</v>
      </c>
      <c r="J19" s="5"/>
      <c r="K19" s="7">
        <f t="shared" si="5"/>
        <v>0</v>
      </c>
      <c r="L19" s="8">
        <f t="shared" si="6"/>
        <v>0</v>
      </c>
      <c r="M19" s="2">
        <f>1560*2</f>
        <v>3120</v>
      </c>
      <c r="N19" s="15">
        <f t="shared" si="7"/>
        <v>0</v>
      </c>
      <c r="O19" s="15">
        <f t="shared" si="8"/>
        <v>0</v>
      </c>
      <c r="P19" s="15">
        <f t="shared" si="9"/>
        <v>0</v>
      </c>
    </row>
    <row r="20" spans="1:16" ht="27.75" customHeight="1">
      <c r="A20" s="69">
        <v>14</v>
      </c>
      <c r="B20" s="94" t="s">
        <v>36</v>
      </c>
      <c r="C20" s="49" t="s">
        <v>95</v>
      </c>
      <c r="D20" s="34"/>
      <c r="E20" s="34"/>
      <c r="F20" s="34"/>
      <c r="G20" s="39" t="s">
        <v>31</v>
      </c>
      <c r="H20" s="39"/>
      <c r="I20" s="79">
        <v>0</v>
      </c>
      <c r="J20" s="5"/>
      <c r="K20" s="3">
        <f t="shared" si="5"/>
        <v>0</v>
      </c>
      <c r="L20" s="9">
        <f t="shared" si="6"/>
        <v>0</v>
      </c>
      <c r="M20" s="2">
        <f>2*170</f>
        <v>340</v>
      </c>
      <c r="N20" s="14">
        <f t="shared" si="7"/>
        <v>0</v>
      </c>
      <c r="O20" s="14">
        <f t="shared" si="8"/>
        <v>0</v>
      </c>
      <c r="P20" s="14">
        <f t="shared" si="9"/>
        <v>0</v>
      </c>
    </row>
    <row r="21" spans="1:16" ht="25.5" customHeight="1">
      <c r="A21" s="69">
        <v>15</v>
      </c>
      <c r="B21" s="96"/>
      <c r="C21" s="69" t="s">
        <v>96</v>
      </c>
      <c r="D21" s="2"/>
      <c r="E21" s="2"/>
      <c r="F21" s="2"/>
      <c r="G21" s="32" t="s">
        <v>31</v>
      </c>
      <c r="H21" s="32"/>
      <c r="I21" s="79">
        <v>0</v>
      </c>
      <c r="J21" s="5"/>
      <c r="K21" s="3">
        <f t="shared" si="5"/>
        <v>0</v>
      </c>
      <c r="L21" s="9">
        <f t="shared" si="6"/>
        <v>0</v>
      </c>
      <c r="M21" s="2">
        <f>2*640</f>
        <v>1280</v>
      </c>
      <c r="N21" s="14">
        <f t="shared" si="7"/>
        <v>0</v>
      </c>
      <c r="O21" s="14">
        <f t="shared" si="8"/>
        <v>0</v>
      </c>
      <c r="P21" s="14">
        <f t="shared" si="9"/>
        <v>0</v>
      </c>
    </row>
    <row r="22" spans="1:16" ht="23.25" customHeight="1">
      <c r="A22" s="69">
        <v>16</v>
      </c>
      <c r="B22" s="96"/>
      <c r="C22" s="73" t="s">
        <v>97</v>
      </c>
      <c r="D22" s="35"/>
      <c r="E22" s="35"/>
      <c r="F22" s="35"/>
      <c r="G22" s="32" t="s">
        <v>31</v>
      </c>
      <c r="H22" s="32"/>
      <c r="I22" s="79">
        <v>0</v>
      </c>
      <c r="J22" s="5"/>
      <c r="K22" s="3">
        <f t="shared" si="5"/>
        <v>0</v>
      </c>
      <c r="L22" s="9">
        <f t="shared" si="6"/>
        <v>0</v>
      </c>
      <c r="M22" s="2">
        <f>2*900</f>
        <v>1800</v>
      </c>
      <c r="N22" s="14">
        <f t="shared" si="7"/>
        <v>0</v>
      </c>
      <c r="O22" s="14">
        <f t="shared" si="8"/>
        <v>0</v>
      </c>
      <c r="P22" s="14">
        <f t="shared" si="9"/>
        <v>0</v>
      </c>
    </row>
    <row r="23" spans="1:16" ht="22.5" customHeight="1">
      <c r="A23" s="69">
        <v>17</v>
      </c>
      <c r="B23" s="95"/>
      <c r="C23" s="49" t="s">
        <v>98</v>
      </c>
      <c r="D23" s="34"/>
      <c r="E23" s="34"/>
      <c r="F23" s="34"/>
      <c r="G23" s="39" t="s">
        <v>31</v>
      </c>
      <c r="H23" s="39"/>
      <c r="I23" s="79">
        <v>0</v>
      </c>
      <c r="J23" s="5"/>
      <c r="K23" s="7">
        <f t="shared" si="5"/>
        <v>0</v>
      </c>
      <c r="L23" s="8">
        <f t="shared" si="6"/>
        <v>0</v>
      </c>
      <c r="M23" s="2">
        <f>2*680</f>
        <v>1360</v>
      </c>
      <c r="N23" s="14">
        <f t="shared" si="7"/>
        <v>0</v>
      </c>
      <c r="O23" s="14">
        <f t="shared" si="8"/>
        <v>0</v>
      </c>
      <c r="P23" s="14">
        <f t="shared" si="9"/>
        <v>0</v>
      </c>
    </row>
    <row r="24" spans="1:16" ht="39.95" customHeight="1">
      <c r="A24" s="69">
        <v>18</v>
      </c>
      <c r="B24" s="35" t="s">
        <v>50</v>
      </c>
      <c r="C24" s="49" t="s">
        <v>99</v>
      </c>
      <c r="D24" s="34"/>
      <c r="E24" s="34"/>
      <c r="F24" s="34"/>
      <c r="G24" s="39" t="s">
        <v>31</v>
      </c>
      <c r="H24" s="39"/>
      <c r="I24" s="79">
        <v>0</v>
      </c>
      <c r="J24" s="5"/>
      <c r="K24" s="7">
        <f t="shared" si="5"/>
        <v>0</v>
      </c>
      <c r="L24" s="8">
        <f t="shared" si="6"/>
        <v>0</v>
      </c>
      <c r="M24" s="2">
        <f>2*93</f>
        <v>186</v>
      </c>
      <c r="N24" s="15">
        <f t="shared" si="7"/>
        <v>0</v>
      </c>
      <c r="O24" s="15">
        <f t="shared" si="8"/>
        <v>0</v>
      </c>
      <c r="P24" s="15">
        <f t="shared" si="9"/>
        <v>0</v>
      </c>
    </row>
    <row r="25" spans="1:17" ht="39.95" customHeight="1">
      <c r="A25" s="69">
        <v>19</v>
      </c>
      <c r="B25" s="76" t="s">
        <v>84</v>
      </c>
      <c r="C25" s="49" t="s">
        <v>100</v>
      </c>
      <c r="D25" s="34"/>
      <c r="E25" s="34"/>
      <c r="F25" s="34"/>
      <c r="G25" s="39" t="s">
        <v>31</v>
      </c>
      <c r="H25" s="39"/>
      <c r="I25" s="79">
        <v>0</v>
      </c>
      <c r="J25" s="5"/>
      <c r="K25" s="7">
        <f t="shared" si="5"/>
        <v>0</v>
      </c>
      <c r="L25" s="8">
        <f t="shared" si="6"/>
        <v>0</v>
      </c>
      <c r="M25" s="2">
        <f>2*178</f>
        <v>356</v>
      </c>
      <c r="N25" s="15">
        <f t="shared" si="7"/>
        <v>0</v>
      </c>
      <c r="O25" s="15">
        <f t="shared" si="8"/>
        <v>0</v>
      </c>
      <c r="P25" s="15">
        <f t="shared" si="9"/>
        <v>0</v>
      </c>
      <c r="Q25" s="77"/>
    </row>
    <row r="26" spans="1:16" ht="27" customHeight="1">
      <c r="A26" s="69">
        <v>20</v>
      </c>
      <c r="B26" s="94" t="s">
        <v>51</v>
      </c>
      <c r="C26" s="49" t="s">
        <v>91</v>
      </c>
      <c r="D26" s="34"/>
      <c r="E26" s="34"/>
      <c r="F26" s="34"/>
      <c r="G26" s="39" t="s">
        <v>31</v>
      </c>
      <c r="H26" s="39"/>
      <c r="I26" s="79">
        <v>0</v>
      </c>
      <c r="J26" s="5"/>
      <c r="K26" s="7">
        <f t="shared" si="5"/>
        <v>0</v>
      </c>
      <c r="L26" s="8">
        <f t="shared" si="6"/>
        <v>0</v>
      </c>
      <c r="M26" s="2">
        <f>2*6480</f>
        <v>12960</v>
      </c>
      <c r="N26" s="15">
        <f t="shared" si="7"/>
        <v>0</v>
      </c>
      <c r="O26" s="15">
        <f t="shared" si="8"/>
        <v>0</v>
      </c>
      <c r="P26" s="15">
        <f t="shared" si="9"/>
        <v>0</v>
      </c>
    </row>
    <row r="27" spans="1:16" ht="24.75" customHeight="1">
      <c r="A27" s="69">
        <v>21</v>
      </c>
      <c r="B27" s="95"/>
      <c r="C27" s="49" t="s">
        <v>89</v>
      </c>
      <c r="D27" s="34"/>
      <c r="E27" s="34"/>
      <c r="F27" s="34"/>
      <c r="G27" s="39" t="s">
        <v>31</v>
      </c>
      <c r="H27" s="39"/>
      <c r="I27" s="79">
        <v>0</v>
      </c>
      <c r="J27" s="5"/>
      <c r="K27" s="7">
        <f t="shared" si="5"/>
        <v>0</v>
      </c>
      <c r="L27" s="8">
        <f t="shared" si="6"/>
        <v>0</v>
      </c>
      <c r="M27" s="2">
        <f>2*76680</f>
        <v>153360</v>
      </c>
      <c r="N27" s="15">
        <f t="shared" si="7"/>
        <v>0</v>
      </c>
      <c r="O27" s="15">
        <f t="shared" si="8"/>
        <v>0</v>
      </c>
      <c r="P27" s="15">
        <f t="shared" si="9"/>
        <v>0</v>
      </c>
    </row>
    <row r="28" spans="1:16" ht="32.25" customHeight="1">
      <c r="A28" s="69">
        <v>22</v>
      </c>
      <c r="B28" s="35" t="s">
        <v>52</v>
      </c>
      <c r="C28" s="49" t="s">
        <v>85</v>
      </c>
      <c r="D28" s="34"/>
      <c r="E28" s="34"/>
      <c r="F28" s="34"/>
      <c r="G28" s="78" t="s">
        <v>14</v>
      </c>
      <c r="H28" s="39"/>
      <c r="I28" s="79">
        <v>0</v>
      </c>
      <c r="J28" s="5"/>
      <c r="K28" s="7">
        <f t="shared" si="5"/>
        <v>0</v>
      </c>
      <c r="L28" s="8">
        <f t="shared" si="6"/>
        <v>0</v>
      </c>
      <c r="M28" s="2">
        <f>2*10800</f>
        <v>21600</v>
      </c>
      <c r="N28" s="15">
        <f t="shared" si="7"/>
        <v>0</v>
      </c>
      <c r="O28" s="15">
        <f t="shared" si="8"/>
        <v>0</v>
      </c>
      <c r="P28" s="15">
        <f t="shared" si="9"/>
        <v>0</v>
      </c>
    </row>
    <row r="29" spans="1:16" ht="36.75" customHeight="1">
      <c r="A29" s="69">
        <v>23</v>
      </c>
      <c r="B29" s="47" t="s">
        <v>53</v>
      </c>
      <c r="C29" s="32" t="s">
        <v>87</v>
      </c>
      <c r="D29" s="34"/>
      <c r="E29" s="34"/>
      <c r="F29" s="34"/>
      <c r="G29" s="39" t="s">
        <v>31</v>
      </c>
      <c r="H29" s="39"/>
      <c r="I29" s="79">
        <v>0</v>
      </c>
      <c r="J29" s="5"/>
      <c r="K29" s="7">
        <f t="shared" si="5"/>
        <v>0</v>
      </c>
      <c r="L29" s="8">
        <f t="shared" si="6"/>
        <v>0</v>
      </c>
      <c r="M29" s="2">
        <f>2*80</f>
        <v>160</v>
      </c>
      <c r="N29" s="15">
        <f t="shared" si="7"/>
        <v>0</v>
      </c>
      <c r="O29" s="15">
        <f t="shared" si="8"/>
        <v>0</v>
      </c>
      <c r="P29" s="15">
        <f t="shared" si="9"/>
        <v>0</v>
      </c>
    </row>
    <row r="30" spans="1:16" ht="39.95" customHeight="1">
      <c r="A30" s="69">
        <v>24</v>
      </c>
      <c r="B30" s="2" t="s">
        <v>59</v>
      </c>
      <c r="C30" s="75" t="s">
        <v>94</v>
      </c>
      <c r="D30" s="45"/>
      <c r="E30" s="45"/>
      <c r="F30" s="45"/>
      <c r="G30" s="39" t="s">
        <v>14</v>
      </c>
      <c r="H30" s="39"/>
      <c r="I30" s="79">
        <v>0</v>
      </c>
      <c r="J30" s="5"/>
      <c r="K30" s="7">
        <f t="shared" si="5"/>
        <v>0</v>
      </c>
      <c r="L30" s="8">
        <f t="shared" si="6"/>
        <v>0</v>
      </c>
      <c r="M30" s="2">
        <f>2*630</f>
        <v>1260</v>
      </c>
      <c r="N30" s="15">
        <f t="shared" si="7"/>
        <v>0</v>
      </c>
      <c r="O30" s="15">
        <f t="shared" si="8"/>
        <v>0</v>
      </c>
      <c r="P30" s="15">
        <f t="shared" si="9"/>
        <v>0</v>
      </c>
    </row>
    <row r="31" spans="1:16" ht="85.5" customHeight="1">
      <c r="A31" s="69">
        <v>25</v>
      </c>
      <c r="B31" s="2" t="s">
        <v>63</v>
      </c>
      <c r="C31" s="75" t="s">
        <v>88</v>
      </c>
      <c r="D31" s="45"/>
      <c r="E31" s="45"/>
      <c r="F31" s="45"/>
      <c r="G31" s="39" t="s">
        <v>31</v>
      </c>
      <c r="H31" s="39"/>
      <c r="I31" s="79">
        <v>0</v>
      </c>
      <c r="J31" s="5"/>
      <c r="K31" s="7">
        <f t="shared" si="5"/>
        <v>0</v>
      </c>
      <c r="L31" s="8">
        <f t="shared" si="6"/>
        <v>0</v>
      </c>
      <c r="M31" s="2">
        <f>2*310</f>
        <v>620</v>
      </c>
      <c r="N31" s="15">
        <f t="shared" si="7"/>
        <v>0</v>
      </c>
      <c r="O31" s="15">
        <f t="shared" si="8"/>
        <v>0</v>
      </c>
      <c r="P31" s="15">
        <f t="shared" si="9"/>
        <v>0</v>
      </c>
    </row>
    <row r="32" spans="1:16" ht="19.5" customHeight="1">
      <c r="A32" s="69">
        <v>26</v>
      </c>
      <c r="B32" s="109" t="s">
        <v>56</v>
      </c>
      <c r="C32" s="69" t="s">
        <v>54</v>
      </c>
      <c r="D32" s="54"/>
      <c r="E32" s="54"/>
      <c r="F32" s="54"/>
      <c r="G32" s="49" t="s">
        <v>14</v>
      </c>
      <c r="H32" s="49"/>
      <c r="I32" s="79">
        <v>0</v>
      </c>
      <c r="J32" s="5"/>
      <c r="K32" s="7">
        <f>I32*J32%</f>
        <v>0</v>
      </c>
      <c r="L32" s="8">
        <f>I32+K32</f>
        <v>0</v>
      </c>
      <c r="M32" s="2">
        <f>2*2000</f>
        <v>4000</v>
      </c>
      <c r="N32" s="15">
        <f>I32*M32</f>
        <v>0</v>
      </c>
      <c r="O32" s="15">
        <f>K32*M32</f>
        <v>0</v>
      </c>
      <c r="P32" s="15">
        <f>L32*M32</f>
        <v>0</v>
      </c>
    </row>
    <row r="33" spans="1:16" ht="18" customHeight="1" thickBot="1">
      <c r="A33" s="69">
        <v>27</v>
      </c>
      <c r="B33" s="110"/>
      <c r="C33" s="32" t="s">
        <v>55</v>
      </c>
      <c r="D33" s="53"/>
      <c r="E33" s="53"/>
      <c r="F33" s="53"/>
      <c r="G33" s="49" t="s">
        <v>14</v>
      </c>
      <c r="H33" s="49"/>
      <c r="I33" s="79">
        <v>0</v>
      </c>
      <c r="J33" s="5"/>
      <c r="K33" s="3">
        <f>I33*J33%</f>
        <v>0</v>
      </c>
      <c r="L33" s="9">
        <f>I33+K33</f>
        <v>0</v>
      </c>
      <c r="M33" s="2">
        <f>2*2200</f>
        <v>4400</v>
      </c>
      <c r="N33" s="14">
        <f>I33*M33</f>
        <v>0</v>
      </c>
      <c r="O33" s="14">
        <f>K33*M33</f>
        <v>0</v>
      </c>
      <c r="P33" s="14">
        <f>L33*M33</f>
        <v>0</v>
      </c>
    </row>
    <row r="34" spans="1:16" s="72" customFormat="1" ht="39.95" customHeight="1" thickBot="1">
      <c r="A34" s="83"/>
      <c r="B34" s="22" t="s">
        <v>0</v>
      </c>
      <c r="C34" s="25"/>
      <c r="D34" s="22"/>
      <c r="E34" s="22"/>
      <c r="F34" s="22"/>
      <c r="G34" s="25"/>
      <c r="H34" s="25"/>
      <c r="I34" s="11">
        <f>SUM(I7:I31)</f>
        <v>0</v>
      </c>
      <c r="J34" s="12"/>
      <c r="K34" s="11">
        <f>SUM(K7:K31)</f>
        <v>0</v>
      </c>
      <c r="L34" s="13">
        <f>SUM(L7:L31)</f>
        <v>0</v>
      </c>
      <c r="M34" s="71"/>
      <c r="N34" s="40">
        <f>SUM(N7:N31)</f>
        <v>0</v>
      </c>
      <c r="O34" s="40">
        <f>SUM(O7:O31)</f>
        <v>0</v>
      </c>
      <c r="P34" s="41">
        <f>SUM(P7:P31)</f>
        <v>0</v>
      </c>
    </row>
    <row r="36" ht="16.5" thickBot="1">
      <c r="M36" s="58" t="s">
        <v>76</v>
      </c>
    </row>
    <row r="37" spans="2:8" ht="15" customHeight="1">
      <c r="B37" s="19" t="s">
        <v>4</v>
      </c>
      <c r="C37" s="28"/>
      <c r="D37" s="84">
        <f>N34</f>
        <v>0</v>
      </c>
      <c r="E37" s="85"/>
      <c r="F37" s="64"/>
      <c r="G37" s="65"/>
      <c r="H37" s="65"/>
    </row>
    <row r="38" spans="2:8" ht="15" customHeight="1">
      <c r="B38" s="20" t="s">
        <v>3</v>
      </c>
      <c r="C38" s="29"/>
      <c r="D38" s="86">
        <f>O34</f>
        <v>0</v>
      </c>
      <c r="E38" s="87"/>
      <c r="F38" s="64"/>
      <c r="G38" s="65"/>
      <c r="H38" s="65"/>
    </row>
    <row r="39" spans="2:8" ht="15" customHeight="1" thickBot="1">
      <c r="B39" s="21" t="s">
        <v>5</v>
      </c>
      <c r="C39" s="30"/>
      <c r="D39" s="88">
        <f>P34</f>
        <v>0</v>
      </c>
      <c r="E39" s="89"/>
      <c r="F39" s="64"/>
      <c r="G39" s="65"/>
      <c r="H39" s="65"/>
    </row>
    <row r="42" spans="2:8" ht="15">
      <c r="B42" s="18"/>
      <c r="C42" s="31"/>
      <c r="D42" s="18"/>
      <c r="E42" s="18"/>
      <c r="F42" s="18"/>
      <c r="G42" s="31"/>
      <c r="H42" s="31"/>
    </row>
  </sheetData>
  <mergeCells count="27">
    <mergeCell ref="A1:B1"/>
    <mergeCell ref="A2:B2"/>
    <mergeCell ref="A3:L3"/>
    <mergeCell ref="A5:A6"/>
    <mergeCell ref="B5:B6"/>
    <mergeCell ref="I5:I6"/>
    <mergeCell ref="J5:J6"/>
    <mergeCell ref="K5:K6"/>
    <mergeCell ref="L5:L6"/>
    <mergeCell ref="M5:M6"/>
    <mergeCell ref="N5:N6"/>
    <mergeCell ref="O5:O6"/>
    <mergeCell ref="P5:P6"/>
    <mergeCell ref="D37:E37"/>
    <mergeCell ref="E5:E6"/>
    <mergeCell ref="F5:F6"/>
    <mergeCell ref="D39:E39"/>
    <mergeCell ref="C5:C6"/>
    <mergeCell ref="B14:B15"/>
    <mergeCell ref="B16:B18"/>
    <mergeCell ref="B7:B9"/>
    <mergeCell ref="D38:E38"/>
    <mergeCell ref="B32:B33"/>
    <mergeCell ref="B20:B23"/>
    <mergeCell ref="B10:B11"/>
    <mergeCell ref="B26:B27"/>
    <mergeCell ref="D5:D6"/>
  </mergeCells>
  <printOptions/>
  <pageMargins left="0.7" right="0.7" top="0.787401575" bottom="0.787401575" header="0.3" footer="0.3"/>
  <pageSetup horizontalDpi="600" verticalDpi="600" orientation="landscape" paperSize="9" scale="43" r:id="rId1"/>
  <headerFooter>
    <oddHeader>&amp;R&amp;"+,Obyčejné"Příloha č. 6 zadávací dokumentace</oddHead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ph024102</cp:lastModifiedBy>
  <cp:lastPrinted>2016-04-05T07:52:10Z</cp:lastPrinted>
  <dcterms:created xsi:type="dcterms:W3CDTF">2014-01-28T13:37:14Z</dcterms:created>
  <dcterms:modified xsi:type="dcterms:W3CDTF">2020-01-03T12:20:39Z</dcterms:modified>
  <cp:category/>
  <cp:version/>
  <cp:contentType/>
  <cp:contentStatus/>
</cp:coreProperties>
</file>