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230" yWindow="-75" windowWidth="19035" windowHeight="12000"/>
  </bookViews>
  <sheets>
    <sheet name="Výkaz výměr" sheetId="1" r:id="rId1"/>
    <sheet name="VORN" sheetId="4" r:id="rId2"/>
  </sheets>
  <definedNames>
    <definedName name="vorn_sum">VORN!$I$37:$I$37</definedName>
  </definedNames>
  <calcPr calcId="125725"/>
</workbook>
</file>

<file path=xl/calcChain.xml><?xml version="1.0" encoding="utf-8"?>
<calcChain xmlns="http://schemas.openxmlformats.org/spreadsheetml/2006/main">
  <c r="L12" i="1"/>
  <c r="M12"/>
  <c r="N12"/>
  <c r="O12"/>
  <c r="P12"/>
  <c r="G13"/>
  <c r="R13"/>
  <c r="S13"/>
  <c r="W13"/>
  <c r="X13"/>
  <c r="G16"/>
  <c r="R16"/>
  <c r="S16"/>
  <c r="W16"/>
  <c r="X16"/>
  <c r="G18"/>
  <c r="R18"/>
  <c r="S18"/>
  <c r="W18"/>
  <c r="X18"/>
  <c r="G20"/>
  <c r="R20"/>
  <c r="S20"/>
  <c r="W20"/>
  <c r="X20"/>
  <c r="G22"/>
  <c r="R22"/>
  <c r="S22"/>
  <c r="W22"/>
  <c r="X22"/>
  <c r="G24"/>
  <c r="R24"/>
  <c r="S24"/>
  <c r="W24"/>
  <c r="X24"/>
  <c r="L26"/>
  <c r="M26"/>
  <c r="N26"/>
  <c r="O26"/>
  <c r="P26"/>
  <c r="T27"/>
  <c r="AC26" s="1"/>
  <c r="G27"/>
  <c r="H26" s="1"/>
  <c r="R27"/>
  <c r="AA26" s="1"/>
  <c r="S27"/>
  <c r="AB26" s="1"/>
  <c r="W27"/>
  <c r="X27"/>
  <c r="L29"/>
  <c r="M29"/>
  <c r="N29"/>
  <c r="O29"/>
  <c r="P29"/>
  <c r="G30"/>
  <c r="R30"/>
  <c r="S30"/>
  <c r="W30"/>
  <c r="X30"/>
  <c r="R32"/>
  <c r="S32"/>
  <c r="W32"/>
  <c r="X32"/>
  <c r="J33"/>
  <c r="K33"/>
  <c r="N33"/>
  <c r="O33"/>
  <c r="P33"/>
  <c r="T34"/>
  <c r="G34"/>
  <c r="R34"/>
  <c r="S34"/>
  <c r="W34"/>
  <c r="X34"/>
  <c r="T37"/>
  <c r="G37"/>
  <c r="R37"/>
  <c r="S37"/>
  <c r="W37"/>
  <c r="X37"/>
  <c r="T39"/>
  <c r="G39"/>
  <c r="R39"/>
  <c r="S39"/>
  <c r="W39"/>
  <c r="X39"/>
  <c r="R41"/>
  <c r="S41"/>
  <c r="T41"/>
  <c r="W41"/>
  <c r="X41"/>
  <c r="R43"/>
  <c r="S43"/>
  <c r="T43"/>
  <c r="W43"/>
  <c r="G43" s="1"/>
  <c r="X43"/>
  <c r="J44"/>
  <c r="K44"/>
  <c r="N44"/>
  <c r="O44"/>
  <c r="P44"/>
  <c r="G45"/>
  <c r="R45"/>
  <c r="S45"/>
  <c r="W45"/>
  <c r="X45"/>
  <c r="G47"/>
  <c r="R47"/>
  <c r="S47"/>
  <c r="W47"/>
  <c r="X47"/>
  <c r="G51"/>
  <c r="R51"/>
  <c r="S51"/>
  <c r="W51"/>
  <c r="X51"/>
  <c r="R53"/>
  <c r="S53"/>
  <c r="W53"/>
  <c r="X53"/>
  <c r="J54"/>
  <c r="K54"/>
  <c r="N54"/>
  <c r="O54"/>
  <c r="P54"/>
  <c r="T55"/>
  <c r="G55"/>
  <c r="R55"/>
  <c r="S55"/>
  <c r="W55"/>
  <c r="X55"/>
  <c r="T58"/>
  <c r="G58"/>
  <c r="R58"/>
  <c r="S58"/>
  <c r="W58"/>
  <c r="X58"/>
  <c r="T60"/>
  <c r="G60"/>
  <c r="R60"/>
  <c r="S60"/>
  <c r="W60"/>
  <c r="X60"/>
  <c r="T62"/>
  <c r="G62"/>
  <c r="R62"/>
  <c r="S62"/>
  <c r="W62"/>
  <c r="X62"/>
  <c r="T64"/>
  <c r="G64"/>
  <c r="R64"/>
  <c r="S64"/>
  <c r="W64"/>
  <c r="X64"/>
  <c r="R66"/>
  <c r="S66"/>
  <c r="T66"/>
  <c r="W66"/>
  <c r="X66"/>
  <c r="J67"/>
  <c r="K67"/>
  <c r="N67"/>
  <c r="O67"/>
  <c r="P67"/>
  <c r="G68"/>
  <c r="H67" s="1"/>
  <c r="R68"/>
  <c r="AA67" s="1"/>
  <c r="S68"/>
  <c r="AB67" s="1"/>
  <c r="W68"/>
  <c r="X68"/>
  <c r="J70"/>
  <c r="K70"/>
  <c r="N70"/>
  <c r="O70"/>
  <c r="P70"/>
  <c r="T71"/>
  <c r="G71"/>
  <c r="R71"/>
  <c r="S71"/>
  <c r="W71"/>
  <c r="X71"/>
  <c r="T73"/>
  <c r="G73"/>
  <c r="R73"/>
  <c r="S73"/>
  <c r="W73"/>
  <c r="X73"/>
  <c r="L75"/>
  <c r="M75"/>
  <c r="N75"/>
  <c r="O75"/>
  <c r="P75"/>
  <c r="G76"/>
  <c r="H75" s="1"/>
  <c r="R76"/>
  <c r="AA75" s="1"/>
  <c r="S76"/>
  <c r="AB75" s="1"/>
  <c r="W76"/>
  <c r="X76"/>
  <c r="L78"/>
  <c r="M78"/>
  <c r="N78"/>
  <c r="O78"/>
  <c r="P78"/>
  <c r="T79"/>
  <c r="AC78" s="1"/>
  <c r="G79"/>
  <c r="H78" s="1"/>
  <c r="R79"/>
  <c r="AA78" s="1"/>
  <c r="S79"/>
  <c r="AB78" s="1"/>
  <c r="W79"/>
  <c r="X79"/>
  <c r="L81"/>
  <c r="M81"/>
  <c r="N81"/>
  <c r="O81"/>
  <c r="P81"/>
  <c r="G82"/>
  <c r="R82"/>
  <c r="S82"/>
  <c r="W82"/>
  <c r="X82"/>
  <c r="G84"/>
  <c r="R84"/>
  <c r="S84"/>
  <c r="W84"/>
  <c r="X84"/>
  <c r="G86"/>
  <c r="R86"/>
  <c r="S86"/>
  <c r="W86"/>
  <c r="X86"/>
  <c r="G88"/>
  <c r="R88"/>
  <c r="S88"/>
  <c r="W88"/>
  <c r="X88"/>
  <c r="L90"/>
  <c r="M90"/>
  <c r="N90"/>
  <c r="O90"/>
  <c r="P90"/>
  <c r="T91"/>
  <c r="AC90" s="1"/>
  <c r="G91"/>
  <c r="H90" s="1"/>
  <c r="R91"/>
  <c r="AA90" s="1"/>
  <c r="S91"/>
  <c r="AB90" s="1"/>
  <c r="W91"/>
  <c r="X91"/>
  <c r="J93"/>
  <c r="K93"/>
  <c r="L93"/>
  <c r="M93"/>
  <c r="P93"/>
  <c r="G94"/>
  <c r="R94"/>
  <c r="S94"/>
  <c r="W94"/>
  <c r="X94"/>
  <c r="G96"/>
  <c r="R96"/>
  <c r="S96"/>
  <c r="W96"/>
  <c r="X96"/>
  <c r="G98"/>
  <c r="R98"/>
  <c r="S98"/>
  <c r="W98"/>
  <c r="X98"/>
  <c r="G100"/>
  <c r="R100"/>
  <c r="S100"/>
  <c r="W100"/>
  <c r="X100"/>
  <c r="G102"/>
  <c r="R102"/>
  <c r="S102"/>
  <c r="W102"/>
  <c r="X102"/>
  <c r="G104"/>
  <c r="R104"/>
  <c r="S104"/>
  <c r="W104"/>
  <c r="X104"/>
  <c r="G106"/>
  <c r="R106"/>
  <c r="S106"/>
  <c r="W106"/>
  <c r="X106"/>
  <c r="J108"/>
  <c r="K108"/>
  <c r="L108"/>
  <c r="M108"/>
  <c r="N108"/>
  <c r="O108"/>
  <c r="P108"/>
  <c r="R109"/>
  <c r="S109"/>
  <c r="T109"/>
  <c r="W109"/>
  <c r="X109"/>
  <c r="T111"/>
  <c r="R111"/>
  <c r="S111"/>
  <c r="W111"/>
  <c r="X111"/>
  <c r="R114"/>
  <c r="S114"/>
  <c r="T114"/>
  <c r="W114"/>
  <c r="X114"/>
  <c r="T116"/>
  <c r="G116"/>
  <c r="R116"/>
  <c r="S116"/>
  <c r="W116"/>
  <c r="X116"/>
  <c r="R118"/>
  <c r="I14" i="4"/>
  <c r="I15"/>
  <c r="I16"/>
  <c r="I20"/>
  <c r="I21"/>
  <c r="I22"/>
  <c r="I23"/>
  <c r="I24"/>
  <c r="I25"/>
  <c r="I32"/>
  <c r="I33"/>
  <c r="I34"/>
  <c r="I35"/>
  <c r="I36"/>
  <c r="I37" l="1"/>
  <c r="I26"/>
  <c r="I17"/>
  <c r="H70" i="1"/>
  <c r="G114"/>
  <c r="AC70"/>
  <c r="AC54"/>
  <c r="AC33"/>
  <c r="H12"/>
  <c r="AB108"/>
  <c r="AA93"/>
  <c r="AA81"/>
  <c r="AB70"/>
  <c r="AB54"/>
  <c r="AB44"/>
  <c r="AB33"/>
  <c r="AB29"/>
  <c r="G111"/>
  <c r="AC108"/>
  <c r="AA108"/>
  <c r="S118"/>
  <c r="AB93"/>
  <c r="H93"/>
  <c r="AB81"/>
  <c r="H81"/>
  <c r="K81" s="1"/>
  <c r="AA70"/>
  <c r="G66"/>
  <c r="H54" s="1"/>
  <c r="AA54"/>
  <c r="AA44"/>
  <c r="G41"/>
  <c r="H33" s="1"/>
  <c r="AA33"/>
  <c r="AA29"/>
  <c r="M70"/>
  <c r="L67"/>
  <c r="M54"/>
  <c r="K26"/>
  <c r="K75"/>
  <c r="K90"/>
  <c r="K78"/>
  <c r="J75"/>
  <c r="O93"/>
  <c r="M67"/>
  <c r="G53"/>
  <c r="H44" s="1"/>
  <c r="G32"/>
  <c r="H29" s="1"/>
  <c r="T106"/>
  <c r="T104"/>
  <c r="T102"/>
  <c r="T100"/>
  <c r="T98"/>
  <c r="T96"/>
  <c r="T94"/>
  <c r="AC93" s="1"/>
  <c r="T88"/>
  <c r="T86"/>
  <c r="T84"/>
  <c r="T82"/>
  <c r="AC81" s="1"/>
  <c r="T76"/>
  <c r="AC75" s="1"/>
  <c r="T68"/>
  <c r="AC67" s="1"/>
  <c r="T53"/>
  <c r="T51"/>
  <c r="T47"/>
  <c r="T45"/>
  <c r="AC44" s="1"/>
  <c r="T32"/>
  <c r="T30"/>
  <c r="AC29" s="1"/>
  <c r="T24"/>
  <c r="T22"/>
  <c r="T20"/>
  <c r="T18"/>
  <c r="T16"/>
  <c r="T13"/>
  <c r="AA12"/>
  <c r="AB12"/>
  <c r="F28" i="4" l="1"/>
  <c r="M33" i="1"/>
  <c r="T118"/>
  <c r="AC12"/>
  <c r="J12"/>
  <c r="J29"/>
  <c r="L44"/>
  <c r="J78"/>
  <c r="J90"/>
  <c r="N93"/>
  <c r="J26"/>
  <c r="L33"/>
  <c r="L54"/>
  <c r="L70"/>
  <c r="J81"/>
  <c r="H108"/>
  <c r="G109"/>
  <c r="K12"/>
  <c r="K29"/>
  <c r="M44"/>
</calcChain>
</file>

<file path=xl/sharedStrings.xml><?xml version="1.0" encoding="utf-8"?>
<sst xmlns="http://schemas.openxmlformats.org/spreadsheetml/2006/main" count="407" uniqueCount="275">
  <si>
    <t>Stavební rozpočet</t>
  </si>
  <si>
    <t>Název stavby:</t>
  </si>
  <si>
    <t>Druh stavby:</t>
  </si>
  <si>
    <t>Lokalita:</t>
  </si>
  <si>
    <t>JKSO:</t>
  </si>
  <si>
    <t>Č</t>
  </si>
  <si>
    <t xml:space="preserve">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</si>
  <si>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</si>
  <si>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</si>
  <si>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</si>
  <si>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</si>
  <si>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</si>
  <si>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</si>
  <si>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</si>
  <si>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</si>
  <si>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</si>
  <si>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</si>
  <si>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</si>
  <si>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</si>
  <si>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</si>
  <si>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</si>
  <si>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</si>
  <si>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</si>
  <si>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</si>
  <si>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</si>
  <si>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</si>
  <si>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</si>
  <si>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</si>
  <si>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</si>
  <si>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</si>
  <si>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</si>
  <si>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</si>
  <si>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</si>
  <si>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</si>
  <si>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</si>
  <si>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</si>
  <si>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</si>
  <si>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</si>
  <si>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</si>
  <si>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</si>
  <si>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</si>
  <si>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</si>
  <si>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</si>
  <si>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</si>
  <si>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</si>
  <si>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</si>
  <si>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</si>
  <si>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</si>
  <si>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</si>
  <si>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</si>
  <si>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</si>
  <si>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</si>
  <si>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Poznámka:</t>
  </si>
  <si>
    <t>Kód</t>
  </si>
  <si>
    <t>61</t>
  </si>
  <si>
    <t>28350116</t>
  </si>
  <si>
    <t>289902111R00</t>
  </si>
  <si>
    <t>610991111R00</t>
  </si>
  <si>
    <t>612409991RT2</t>
  </si>
  <si>
    <t>612423531RT2</t>
  </si>
  <si>
    <t>622481292R00</t>
  </si>
  <si>
    <t>62</t>
  </si>
  <si>
    <t>624602111R00</t>
  </si>
  <si>
    <t>63</t>
  </si>
  <si>
    <t>631312311R00</t>
  </si>
  <si>
    <t>998011001R00</t>
  </si>
  <si>
    <t>766</t>
  </si>
  <si>
    <t>61191714</t>
  </si>
  <si>
    <t>766425213R00</t>
  </si>
  <si>
    <t>766427112R00</t>
  </si>
  <si>
    <t>998766101R00</t>
  </si>
  <si>
    <t>767</t>
  </si>
  <si>
    <t>767R014VD</t>
  </si>
  <si>
    <t>767R015VD</t>
  </si>
  <si>
    <t>767R016VD</t>
  </si>
  <si>
    <t>998767101R00</t>
  </si>
  <si>
    <t>771</t>
  </si>
  <si>
    <t>59764210</t>
  </si>
  <si>
    <t>771101116R00</t>
  </si>
  <si>
    <t>771101210R00</t>
  </si>
  <si>
    <t>771212112R00</t>
  </si>
  <si>
    <t>771589793R00</t>
  </si>
  <si>
    <t>998771101R00</t>
  </si>
  <si>
    <t>783</t>
  </si>
  <si>
    <t>783636211R00</t>
  </si>
  <si>
    <t>784</t>
  </si>
  <si>
    <t>784111101R00</t>
  </si>
  <si>
    <t>784142112R00</t>
  </si>
  <si>
    <t>94</t>
  </si>
  <si>
    <t>941955002R00</t>
  </si>
  <si>
    <t>95</t>
  </si>
  <si>
    <t>952901111R00</t>
  </si>
  <si>
    <t>96</t>
  </si>
  <si>
    <t>965043331RT1</t>
  </si>
  <si>
    <t>965081713RT2</t>
  </si>
  <si>
    <t>968071125R00</t>
  </si>
  <si>
    <t>968072747R00</t>
  </si>
  <si>
    <t>97</t>
  </si>
  <si>
    <t>970241100R00</t>
  </si>
  <si>
    <t>M21</t>
  </si>
  <si>
    <t>210010105R00</t>
  </si>
  <si>
    <t>210172207R00</t>
  </si>
  <si>
    <t>210800105RT2</t>
  </si>
  <si>
    <t>35712310</t>
  </si>
  <si>
    <t>35822204</t>
  </si>
  <si>
    <t>905      R02</t>
  </si>
  <si>
    <t>S</t>
  </si>
  <si>
    <t>979082212R00</t>
  </si>
  <si>
    <t>979083117R00</t>
  </si>
  <si>
    <t>979094211R00</t>
  </si>
  <si>
    <t>979R0001VD</t>
  </si>
  <si>
    <t>Automatické vstupní dveře v areálu Gymnázia Cheb</t>
  </si>
  <si>
    <t>Škola</t>
  </si>
  <si>
    <t>st. 6594/1,6594/2 v k.ú. Cheb (650919)</t>
  </si>
  <si>
    <t>Zkrácený popis</t>
  </si>
  <si>
    <t>Rozměry</t>
  </si>
  <si>
    <t>Úprava povrchů vnitřní</t>
  </si>
  <si>
    <t>Profil okenní začišťovací bez tkani., 6mm dl. 2,4m</t>
  </si>
  <si>
    <t>4*5,54+8*3,255   Styk ámu s omítkou, viz TZ</t>
  </si>
  <si>
    <t>;ztratné 20%; 9,64</t>
  </si>
  <si>
    <t>Otlučení nebo odsekání omítek stěn</t>
  </si>
  <si>
    <t>0,8   Lokální zvětralá omítka, viz TZ</t>
  </si>
  <si>
    <t>Zakrývání výplní vnitřních otvorů</t>
  </si>
  <si>
    <t>5,54*3,255*2+3,255*1*8   celá ploch na str haly v zádveřích svislé pruhy š.1m u ostění</t>
  </si>
  <si>
    <t>Začištění omítek kolem oken,dveří apod.</t>
  </si>
  <si>
    <t>2*5,540+6*3,255   Ostění, nadpraží, Viz TZ</t>
  </si>
  <si>
    <t>Omítka rýh stěn MV o šířce do 15 cm, štuková</t>
  </si>
  <si>
    <t>4*3,255+2*5,54+0,8   V místě rámu, viz TZ</t>
  </si>
  <si>
    <t>Montáž výztužné lišty okenní a podparapetní</t>
  </si>
  <si>
    <t>Úprava povrchů vnější</t>
  </si>
  <si>
    <t>Tmelení spár rámu oken s omítkou spárovací maltou, na bázi disperzních polymerů, přetiratelnou,adhezní</t>
  </si>
  <si>
    <t>2*5,54+4*3,255   Ostění a nadpr. venk., viz TZ</t>
  </si>
  <si>
    <t>Podlahy a podlahové konstrukce</t>
  </si>
  <si>
    <t>Mazanina betonová tl .5 - 8 cm C -/7,5</t>
  </si>
  <si>
    <t>2*1,2*0,9*0,05   Vana pod rohože, viz TZ</t>
  </si>
  <si>
    <t>Přesun hmot pro budovy zděné výšky do 6 m</t>
  </si>
  <si>
    <t>Konstrukce truhlářské</t>
  </si>
  <si>
    <t>Palubka obkladová BO tloušťka 15 šíře 116 mm A/B</t>
  </si>
  <si>
    <t>5,54*0,4*2   Dopnění u dveří, viz TZ</t>
  </si>
  <si>
    <t>;ztratné 10%; 0,443</t>
  </si>
  <si>
    <t>Obložení podhledů palubkami</t>
  </si>
  <si>
    <t>5,54*0,4*2   Dopnění u dveří</t>
  </si>
  <si>
    <t>Podkladový rošt pro obložení podhledů</t>
  </si>
  <si>
    <t>5,54*2*2   Dopnění u dveří, viz TZ</t>
  </si>
  <si>
    <t>Přesun hmot pro truhlářské konstr., výšky do 6 m</t>
  </si>
  <si>
    <t>18,9333</t>
  </si>
  <si>
    <t>Konstrukce doplňkové stavební (zámečnické)</t>
  </si>
  <si>
    <t>2   viz výkres, TZ</t>
  </si>
  <si>
    <t>Dodávka a montáž vstupní zapuště rohože 1,2x0,9m, hl.3cm, z pruž. gumových vlnovek, přinýtovaných ke kovovým páskům, včetně kovového rámečku  L30/30mm</t>
  </si>
  <si>
    <t>2   Viz TZ</t>
  </si>
  <si>
    <t>Přesun hmot pro zámečnické konstr., výšky do 6 m</t>
  </si>
  <si>
    <t>Podlahy z dlaždic</t>
  </si>
  <si>
    <t>Dlažba  hladká protiskl. 200x200x9 mm,Nasákavost  pod 0,5%, vyráběné podle ČSN EN 14411 Bla UGL, příloha G, součinitel smykového tření ne</t>
  </si>
  <si>
    <t>4*5,54*0,2+4*(1,4+1,1)+2   Pod proskl. stěnami, okolo rohoží, lokální poruchy viz TZ</t>
  </si>
  <si>
    <t>;ztratné 5%; 0,8215</t>
  </si>
  <si>
    <t>Vyrovnání podkladů samonivel. hmotou tl. do 30 mm</t>
  </si>
  <si>
    <t>2*1,2*0,9   Vana pod rohože, viz TZ</t>
  </si>
  <si>
    <t>Penetrace podkladu pod dlažby</t>
  </si>
  <si>
    <t>Kladení dlažby keramické do TM, vel. do 200x200 mm, včetně flexibilního tmelu</t>
  </si>
  <si>
    <t>Příplatek za spárovací hmotu - plošně</t>
  </si>
  <si>
    <t>Přesun hmot pro podlahy z dlaždic, výšky do 6 m</t>
  </si>
  <si>
    <t>Nátěry</t>
  </si>
  <si>
    <t>Nátěr truhlář. výrobků akrylátový  2x</t>
  </si>
  <si>
    <t>Malby</t>
  </si>
  <si>
    <t>Penetrace podkladu nátěrem Standard V1307 1 x</t>
  </si>
  <si>
    <t>1,8*4*3,255+0,4*3,255+3*(5,54*2+0,4)   Stěny zádveří, pruh 3m strop v hale, viz TZ</t>
  </si>
  <si>
    <t>Malba vápenná, bílá, bez penetrace 2 x</t>
  </si>
  <si>
    <t>Lešení a stavební výtahy</t>
  </si>
  <si>
    <t>Lešení lehké pomocné, výška podlahy do 1,9 m</t>
  </si>
  <si>
    <t>2*1,2*2*5   Zádveří , hala</t>
  </si>
  <si>
    <t>Různé dokončovací konstrukce a práce na pozemních stavbách</t>
  </si>
  <si>
    <t>Vyčištění budov o výšce podlaží do 4 m</t>
  </si>
  <si>
    <t>3*5,54*2   Zádveří , pruh v hale</t>
  </si>
  <si>
    <t>Bourání konstrukcí</t>
  </si>
  <si>
    <t>Bourání podkladů bet., potěr tl. 10 cm, pl. 4 m2</t>
  </si>
  <si>
    <t>2*(1,2*0,9*0,08)   Vana pro vstup.rohože, Viz TZ</t>
  </si>
  <si>
    <t>Bourání dlaždic keramických tl. 1 cm, nad 1 m2</t>
  </si>
  <si>
    <t>2*(1,2*0,9)   Vana pro vstup.rohože, Viz TZ</t>
  </si>
  <si>
    <t>Vyvěšení, zavěšení kovových křídel dveří pl. 2 m2</t>
  </si>
  <si>
    <t>4*4   Proskl.stěny, Viz TZ</t>
  </si>
  <si>
    <t>Vybourání kovových stěn výkladních pl. nad 4 m2</t>
  </si>
  <si>
    <t>4*5,540*3,255   Vybourání proskl.stěn, Viz TZ</t>
  </si>
  <si>
    <t>Prorážení otvorů a ostatní bourací práce</t>
  </si>
  <si>
    <t>Řezání prostého betonu hl. řezu 100 mm</t>
  </si>
  <si>
    <t>4*(1,2+0,9)   Vana pro vstup.rohože, Viz TZ</t>
  </si>
  <si>
    <t>Elektromontáže</t>
  </si>
  <si>
    <t>Lišta PVC innstalační</t>
  </si>
  <si>
    <t>20*4+8*4+4+10+15+20   Pro automat dveře, viz TZ</t>
  </si>
  <si>
    <t>Montáž skříně se zabudovaným rozvaděčem na konstr.</t>
  </si>
  <si>
    <t>1   Rozvaděč pro 4ks jističů</t>
  </si>
  <si>
    <t>Kabel CYKY 750 V 3x1,5 mm2</t>
  </si>
  <si>
    <t>Skříň rozvaděčová</t>
  </si>
  <si>
    <t>1   pro 4ks jističů</t>
  </si>
  <si>
    <t>Jistič 10 A 1pólový , dodávka a montáž</t>
  </si>
  <si>
    <t>4   Pro automat vrata</t>
  </si>
  <si>
    <t>Hzs-revize provoz.souboru a st.obj.-</t>
  </si>
  <si>
    <t>6   revize - elektroinstalace</t>
  </si>
  <si>
    <t>Hzs-revize provoz.souboru a st.obj.</t>
  </si>
  <si>
    <t>12   Elektroinstalace, Uprava stavajiciho rozvadece</t>
  </si>
  <si>
    <t>Přesuny sutí</t>
  </si>
  <si>
    <t>Vodorovná doprava suti po suchu do 50 m</t>
  </si>
  <si>
    <t>1,7877</t>
  </si>
  <si>
    <t>Vodorovné přemístění suti na skládku do 6000 m</t>
  </si>
  <si>
    <t>Nakládání nebo překládání vybourané suti</t>
  </si>
  <si>
    <t>Skládkovné se zohledněním prodeje hodnotného vybouraného materiálu do sběrného dvora</t>
  </si>
  <si>
    <t>Začátek výstavby:</t>
  </si>
  <si>
    <t>Konec výstavby:</t>
  </si>
  <si>
    <t>Zpracováno dne:</t>
  </si>
  <si>
    <t>M.j.</t>
  </si>
  <si>
    <t>m</t>
  </si>
  <si>
    <t>m2</t>
  </si>
  <si>
    <t>m3</t>
  </si>
  <si>
    <t>t</t>
  </si>
  <si>
    <t>ks</t>
  </si>
  <si>
    <t>kus</t>
  </si>
  <si>
    <t>h</t>
  </si>
  <si>
    <t>soubor</t>
  </si>
  <si>
    <t>Množství</t>
  </si>
  <si>
    <t>Objednatel:</t>
  </si>
  <si>
    <t>Projektant:</t>
  </si>
  <si>
    <t>Zhotovitel:</t>
  </si>
  <si>
    <t>Zpracoval:</t>
  </si>
  <si>
    <t>GYMNÁZIUM CHEB Nerudova 2283/7, 350 02 Cheb</t>
  </si>
  <si>
    <t>Ing. Jaroslav Radovnický</t>
  </si>
  <si>
    <t>0</t>
  </si>
  <si>
    <t>Přesuny</t>
  </si>
  <si>
    <t>Typ skupiny</t>
  </si>
  <si>
    <t>HS</t>
  </si>
  <si>
    <t>PS</t>
  </si>
  <si>
    <t>MP</t>
  </si>
  <si>
    <t>PR</t>
  </si>
  <si>
    <t>HSV mat</t>
  </si>
  <si>
    <t>HSV prac</t>
  </si>
  <si>
    <t>PSV mat</t>
  </si>
  <si>
    <t>PSV prac</t>
  </si>
  <si>
    <t>Mont mat</t>
  </si>
  <si>
    <t>Mont prac</t>
  </si>
  <si>
    <t>Ostatní mat.</t>
  </si>
  <si>
    <t>Práce přesčas</t>
  </si>
  <si>
    <t>Bez pevné podl.</t>
  </si>
  <si>
    <t>Kulturní památka</t>
  </si>
  <si>
    <t>Zařízení staveniště</t>
  </si>
  <si>
    <t>Mimostav. doprava</t>
  </si>
  <si>
    <t>Územní vlivy</t>
  </si>
  <si>
    <t>Provozní vlivy</t>
  </si>
  <si>
    <t>Ostatní</t>
  </si>
  <si>
    <t>NUS z rozpočtu</t>
  </si>
  <si>
    <t>IČ/DIČ:</t>
  </si>
  <si>
    <t>Položek:</t>
  </si>
  <si>
    <t>Datum:</t>
  </si>
  <si>
    <t>Náklady na umístění stavby (NUS)</t>
  </si>
  <si>
    <t>47723386/CZ47723386</t>
  </si>
  <si>
    <t>Vedlejší a ostatní rozpočtové náklady</t>
  </si>
  <si>
    <t>Vedlejší rozpočtové náklady VRN</t>
  </si>
  <si>
    <t>Doplňkové náklady DN</t>
  </si>
  <si>
    <t>Celkem DN</t>
  </si>
  <si>
    <t>Celkem NUS</t>
  </si>
  <si>
    <t>Celkem VRN</t>
  </si>
  <si>
    <t>Ostatní rozpočtové náklady ORN</t>
  </si>
  <si>
    <t>Ostatní rozpočtové náklady (ORN)</t>
  </si>
  <si>
    <t>Celkem ORN</t>
  </si>
  <si>
    <t>Kč</t>
  </si>
  <si>
    <t>Koordinační a kompletační činnost dodavatele</t>
  </si>
  <si>
    <t>Náklady na veškeré energie související s realizací akce</t>
  </si>
  <si>
    <t>Pojištění odpovědnosti dodavatele včetně všech subdodavatelů</t>
  </si>
  <si>
    <t>Opatření k zajištění bezpečnosti účastníků realizace akce a veřejnosti (zejména zajištění staveniště, bezpečnostní tabulky)</t>
  </si>
  <si>
    <t>Zpracování návodů a dokumentace, zaškolení obsluhy</t>
  </si>
  <si>
    <t>Není</t>
  </si>
  <si>
    <t>Nejsou</t>
  </si>
  <si>
    <t>Dodávka a montáž - Automatické posuvné dveře tepelně izolační teleskopické - vnější, včetně příslušenství, Celkový rozměr stěny 5540 x 3255mm. 2 pevná křídla, 2 posuvná křídla na každou stranu (tl. profilu 30 mm), 3 panelový nadsvětlík, bezpečnostní izolační sklo tl. 22 mm, kryt pohonu, kombinované směrové aktivační + prezenční čidlo SC53-M, el. mech. zámek: bistabilní v pohonu, ovladač na klíček v kovovém pouzdru - 5 funkcí, a)automatický provoz
b)trvale otevřeno
c)trvale zavřeno
d)jednosměrný provoz
e)zimní provoz (částečné otevření dveří)
záložní baterie: 24V baterie pro nouzové otevření, boční bezpečnostní senzory, možnost napojení na EPS.Nutno se řídit dle harmonizovaných norem: EN 60335-1 EN 61000-6-2 EN 61000-6-3 EN ISO 13849-1, EN16005. Mechanická bezpečnost pohonu v souladu s normou EN 1260050-1 (omezení dynamických sil). 
Systém nouzového ručního otevření. 
Celkový rozměr stěny 5540 x 3255, rozměr dveří 3655 x 2225 mm. Přesné rozměry si zhotovitel zaměří na místě. Je nutné dodržet světlost průchodu dveří dle požárně bezpečnostního řešení min. 3600mm.Barevné provedení bílá- obdobný odstín jako stávající okna a dveře.Celé zařízení bude navrženo a provedeno s respektováním požadavku na provoz školy o současné</t>
  </si>
  <si>
    <t>Dodávka a montáž- Automatické posuvné dveře  teleskopické - vnitřní, včetně příslušenství, Celkový rozměr stěny 5540 x 3255mm. 2 pevná křídla, 2 posuvná křídla na každou stranu (tl. profilu 20 mm), 3 panelový nadsvětlík, bezpečnostní sklo tl.min. 8 mm, kryt pohonu, kombinované směrové aktivační + prezenční čidlo
 el. mech. zámek: bistabilní v pohonu, ovladač na klíček v kovovém pouzdru 
- 5 funkcí:
a)automatický provoz
b)trvale otevřeno
c)trvale zavřeno
d)jednosměrný provoz
e)zimní provoz (částečné otevření dveří)
záložní baterie pro nouzové otevření, boční bezpečnostní senzory, možnost napojení na EPS.
Nutno se řídit dle harmonizovaných norem: EN 60335-1 EN 61000-6-2 EN 61000-6-3 EN ISO 13849-1, EN16005. Mechanická bezpečnost pohonu v souladu s normou EN 1260050-1 (omezení dynamických sil). 
Systém nouzového ručního otevření. 
Celkový rozměr stěny 5540 x 3255, rozměr dveří 3655 x 2225 mm. Přesné rozměry si zhotovitel zaměří na místě. Je nutné dodržet světlost průchodu dveří dle požárně bezpečnostního řešení min. 3600mm
Barevné provedení bílá- obdobný odstín jako stávající okna a dveře</t>
  </si>
  <si>
    <t>16a</t>
  </si>
  <si>
    <t>767R017VD</t>
  </si>
  <si>
    <t>Specifikace přístupového systému pro všechny dveře: Ovládání 2 vstupů do gymnázia, zajištěných posuvnými dveřmi prostřednictvím 650 ks ovládacích klíčenek (čipů), které budou snímány autonomními snímači. U jednotlivých vchodů budou instalovány řídící jednotky, které budou připojeny na stávající přívod el. energie 230 V (ideálně vedle řídící elektroniky posuvných dveří) a na přívod počítačové sítě LAN umístěný ve 2. nadzemním patře.</t>
  </si>
  <si>
    <t xml:space="preserve">• řídící jednotka přístupového systému – 1 ks
• externí čtečka příchod – 4 ks, odchod – 2 ks
• záložní napájecí zdroj včetně AKU – 1 ks
• uživatelská klíčenka – min. 650 ks 
• klávesnicová čtečka k PC – pro načtení klíčenek do programu – komunikační rozhraní VOS – 1 ks
• komunikační skript pro ovládání řídící jednotky – 1 ks
• full hd kamera – 2 ks
• vzdáleně instalovaný rekordér pro záznam kamer s možností klientského přístupu po LAN – 1 ks
• režim volného i kontrolovaného průchodu pro každý vstup samostatně
o možnost kombinace režimů a přepínání mezi nimi až 5x denně
• možnost použití klíčenek i ISIC karet 
• software – 1 ks
o přístup k datům docházky ze stanic v síti tj. řešení klient/server
o možnost provozovat serverovou část aplikace na virtuálním stroji (VMWare ESXi)
o možnost propojení se systémem Bakaláři
o možnost nastavení přístupu do budovy uživatelům/skupinám
o možnost přidání a editace uživatelů z klientské stanice
o režim kontrolovaného průchodu dveří s možností řízení dle denního časového rozvrhu
• OS „MS Windows Server Standard 2012 R2 2 Procesory“ (licence pro školy) – 1 ks
• počítačová sestava (OS MS Windows 7 CZ nebo vyšší) s LCD monitorem (min. 22“) pro klientskou část aplikace splňující požadavky systému – 1ks
• externí HDD pro zálohování – formát: 3,5“, kapacita: 1 x 3TB, rozhraní: USB 3.0 – 1 ks
</t>
  </si>
</sst>
</file>

<file path=xl/styles.xml><?xml version="1.0" encoding="utf-8"?>
<styleSheet xmlns="http://schemas.openxmlformats.org/spreadsheetml/2006/main">
  <fonts count="13">
    <font>
      <sz val="10"/>
      <name val="Arial"/>
    </font>
    <font>
      <sz val="10"/>
      <color indexed="8"/>
      <name val="Arial"/>
      <family val="2"/>
      <charset val="238"/>
    </font>
    <font>
      <sz val="18"/>
      <color indexed="8"/>
      <name val="Arial"/>
      <family val="2"/>
      <charset val="238"/>
    </font>
    <font>
      <b/>
      <sz val="10"/>
      <color indexed="8"/>
      <name val="Arial"/>
      <family val="2"/>
      <charset val="238"/>
    </font>
    <font>
      <sz val="10"/>
      <color indexed="62"/>
      <name val="Arial"/>
      <family val="2"/>
      <charset val="238"/>
    </font>
    <font>
      <sz val="10"/>
      <color indexed="61"/>
      <name val="Arial"/>
      <family val="2"/>
      <charset val="238"/>
    </font>
    <font>
      <i/>
      <sz val="8"/>
      <color indexed="8"/>
      <name val="Arial"/>
      <family val="2"/>
      <charset val="238"/>
    </font>
    <font>
      <i/>
      <sz val="10"/>
      <color indexed="63"/>
      <name val="Arial"/>
      <family val="2"/>
      <charset val="238"/>
    </font>
    <font>
      <sz val="24"/>
      <color indexed="8"/>
      <name val="Arial"/>
      <family val="2"/>
      <charset val="238"/>
    </font>
    <font>
      <b/>
      <sz val="12"/>
      <color indexed="8"/>
      <name val="Arial"/>
      <family val="2"/>
      <charset val="238"/>
    </font>
    <font>
      <sz val="10"/>
      <color indexed="8"/>
      <name val="Arial"/>
      <family val="2"/>
      <charset val="238"/>
    </font>
    <font>
      <sz val="10"/>
      <name val="Arial"/>
      <family val="2"/>
      <charset val="238"/>
    </font>
    <font>
      <sz val="9"/>
      <name val="Arial"/>
      <family val="2"/>
      <charset val="238"/>
    </font>
  </fonts>
  <fills count="3">
    <fill>
      <patternFill patternType="none"/>
    </fill>
    <fill>
      <patternFill patternType="gray125"/>
    </fill>
    <fill>
      <patternFill patternType="solid">
        <fgColor indexed="22"/>
        <bgColor indexed="9"/>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1">
    <xf numFmtId="0" fontId="1" fillId="0" borderId="0" xfId="0" applyFont="1" applyAlignment="1">
      <alignment vertical="center"/>
    </xf>
    <xf numFmtId="49" fontId="3" fillId="0" borderId="5" xfId="0" applyNumberFormat="1" applyFont="1" applyFill="1" applyBorder="1" applyAlignment="1" applyProtection="1">
      <alignment horizontal="left" vertical="center"/>
    </xf>
    <xf numFmtId="49" fontId="1" fillId="0" borderId="6" xfId="0" applyNumberFormat="1" applyFont="1" applyFill="1" applyBorder="1" applyAlignment="1" applyProtection="1">
      <alignment horizontal="left" vertical="center"/>
    </xf>
    <xf numFmtId="49" fontId="1" fillId="2" borderId="7"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49" fontId="1" fillId="2" borderId="0" xfId="0" applyNumberFormat="1" applyFont="1" applyFill="1" applyBorder="1" applyAlignment="1" applyProtection="1">
      <alignment horizontal="left" vertical="center"/>
    </xf>
    <xf numFmtId="0" fontId="1" fillId="0" borderId="1" xfId="0" applyNumberFormat="1" applyFont="1" applyFill="1" applyBorder="1" applyAlignment="1" applyProtection="1">
      <alignment vertical="center"/>
    </xf>
    <xf numFmtId="0" fontId="1" fillId="0" borderId="8"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xf>
    <xf numFmtId="49" fontId="3" fillId="0" borderId="10" xfId="0" applyNumberFormat="1" applyFont="1" applyFill="1" applyBorder="1" applyAlignment="1" applyProtection="1">
      <alignment horizontal="left" vertical="center"/>
    </xf>
    <xf numFmtId="49" fontId="1" fillId="0" borderId="11" xfId="0" applyNumberFormat="1" applyFont="1" applyFill="1" applyBorder="1" applyAlignment="1" applyProtection="1">
      <alignment horizontal="left" vertical="center"/>
    </xf>
    <xf numFmtId="49" fontId="3" fillId="2" borderId="7"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left" vertical="center"/>
    </xf>
    <xf numFmtId="49" fontId="3" fillId="0" borderId="11" xfId="0" applyNumberFormat="1" applyFont="1" applyFill="1" applyBorder="1" applyAlignment="1" applyProtection="1">
      <alignment horizontal="left" vertical="center"/>
    </xf>
    <xf numFmtId="49" fontId="3" fillId="0" borderId="10" xfId="0" applyNumberFormat="1" applyFont="1" applyFill="1" applyBorder="1" applyAlignment="1" applyProtection="1">
      <alignment horizontal="center" vertical="center"/>
    </xf>
    <xf numFmtId="4" fontId="4" fillId="0" borderId="0" xfId="0" applyNumberFormat="1" applyFont="1" applyFill="1" applyBorder="1" applyAlignment="1" applyProtection="1">
      <alignment horizontal="right" vertical="center"/>
    </xf>
    <xf numFmtId="4" fontId="5" fillId="0" borderId="0" xfId="0" applyNumberFormat="1" applyFont="1" applyFill="1" applyBorder="1" applyAlignment="1" applyProtection="1">
      <alignment horizontal="right" vertical="center"/>
    </xf>
    <xf numFmtId="49" fontId="3" fillId="2"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right" vertical="center"/>
    </xf>
    <xf numFmtId="0" fontId="1" fillId="0" borderId="3" xfId="0" applyNumberFormat="1" applyFont="1" applyFill="1" applyBorder="1" applyAlignment="1" applyProtection="1">
      <alignment vertical="center"/>
    </xf>
    <xf numFmtId="0" fontId="1" fillId="0" borderId="19" xfId="0" applyNumberFormat="1" applyFont="1" applyFill="1" applyBorder="1" applyAlignment="1" applyProtection="1">
      <alignment vertical="center"/>
    </xf>
    <xf numFmtId="4" fontId="1" fillId="0" borderId="0" xfId="0" applyNumberFormat="1" applyFont="1" applyFill="1" applyBorder="1" applyAlignment="1" applyProtection="1">
      <alignment horizontal="right" vertical="center"/>
    </xf>
    <xf numFmtId="4" fontId="3" fillId="2" borderId="0" xfId="0" applyNumberFormat="1" applyFont="1" applyFill="1" applyBorder="1" applyAlignment="1" applyProtection="1">
      <alignment horizontal="right" vertical="center"/>
    </xf>
    <xf numFmtId="4" fontId="3" fillId="0" borderId="0" xfId="0" applyNumberFormat="1" applyFont="1" applyFill="1" applyBorder="1" applyAlignment="1" applyProtection="1">
      <alignment horizontal="right" vertical="center"/>
    </xf>
    <xf numFmtId="0" fontId="1" fillId="0" borderId="7" xfId="0" applyNumberFormat="1" applyFont="1" applyFill="1" applyBorder="1" applyAlignment="1" applyProtection="1">
      <alignment vertical="center"/>
    </xf>
    <xf numFmtId="0" fontId="1" fillId="0" borderId="29" xfId="0" applyNumberFormat="1" applyFont="1" applyFill="1" applyBorder="1" applyAlignment="1" applyProtection="1">
      <alignment vertical="center"/>
    </xf>
    <xf numFmtId="0" fontId="1" fillId="0" borderId="9" xfId="0" applyNumberFormat="1" applyFont="1" applyFill="1" applyBorder="1" applyAlignment="1" applyProtection="1">
      <alignment vertical="center"/>
    </xf>
    <xf numFmtId="49" fontId="3" fillId="0" borderId="32" xfId="0" applyNumberFormat="1" applyFont="1" applyFill="1" applyBorder="1" applyAlignment="1" applyProtection="1">
      <alignment horizontal="right" vertical="center"/>
    </xf>
    <xf numFmtId="4" fontId="1" fillId="0" borderId="22" xfId="0" applyNumberFormat="1" applyFont="1" applyFill="1" applyBorder="1" applyAlignment="1" applyProtection="1">
      <alignment horizontal="right" vertical="center"/>
    </xf>
    <xf numFmtId="4" fontId="1" fillId="0" borderId="14" xfId="0" applyNumberFormat="1" applyFont="1" applyFill="1" applyBorder="1" applyAlignment="1" applyProtection="1">
      <alignment horizontal="right" vertical="center"/>
    </xf>
    <xf numFmtId="49" fontId="3" fillId="0" borderId="33" xfId="0" applyNumberFormat="1" applyFont="1" applyFill="1" applyBorder="1" applyAlignment="1" applyProtection="1">
      <alignment horizontal="left" vertical="center"/>
    </xf>
    <xf numFmtId="49" fontId="1" fillId="0" borderId="22" xfId="0" applyNumberFormat="1" applyFont="1" applyFill="1" applyBorder="1" applyAlignment="1" applyProtection="1">
      <alignment horizontal="left" vertical="center"/>
    </xf>
    <xf numFmtId="49" fontId="1" fillId="0" borderId="14" xfId="0" applyNumberFormat="1" applyFont="1" applyFill="1" applyBorder="1" applyAlignment="1" applyProtection="1">
      <alignment horizontal="left" vertical="center"/>
    </xf>
    <xf numFmtId="49" fontId="3" fillId="0" borderId="33" xfId="0" applyNumberFormat="1" applyFont="1" applyFill="1" applyBorder="1" applyAlignment="1" applyProtection="1">
      <alignment horizontal="right" vertical="center"/>
    </xf>
    <xf numFmtId="4" fontId="3" fillId="0" borderId="33"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left" vertical="center" wrapText="1"/>
    </xf>
    <xf numFmtId="4" fontId="4" fillId="0" borderId="0" xfId="0" applyNumberFormat="1" applyFont="1" applyFill="1" applyBorder="1" applyAlignment="1" applyProtection="1">
      <alignment horizontal="right" vertical="center" wrapText="1"/>
    </xf>
    <xf numFmtId="49" fontId="7" fillId="0" borderId="0" xfId="0" applyNumberFormat="1" applyFont="1" applyFill="1" applyBorder="1" applyAlignment="1" applyProtection="1">
      <alignment horizontal="left" vertical="center" wrapText="1"/>
    </xf>
    <xf numFmtId="0" fontId="1" fillId="0" borderId="0" xfId="0" applyFont="1" applyAlignment="1">
      <alignment vertical="center" wrapText="1"/>
    </xf>
    <xf numFmtId="4" fontId="7"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left" vertical="center" wrapText="1"/>
    </xf>
    <xf numFmtId="4" fontId="5" fillId="0" borderId="0" xfId="0" applyNumberFormat="1" applyFont="1" applyFill="1" applyBorder="1" applyAlignment="1" applyProtection="1">
      <alignment horizontal="right" vertical="center" wrapText="1"/>
    </xf>
    <xf numFmtId="49" fontId="7"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vertical="center" wrapText="1"/>
    </xf>
    <xf numFmtId="4" fontId="7" fillId="0" borderId="1" xfId="0" applyNumberFormat="1" applyFont="1" applyFill="1" applyBorder="1" applyAlignment="1" applyProtection="1">
      <alignment horizontal="right" vertical="center" wrapText="1"/>
    </xf>
    <xf numFmtId="4" fontId="10" fillId="0" borderId="14"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xf>
    <xf numFmtId="0" fontId="1" fillId="0" borderId="17"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0" fontId="1" fillId="0" borderId="9" xfId="0" applyNumberFormat="1" applyFont="1" applyFill="1" applyBorder="1" applyAlignment="1" applyProtection="1">
      <alignment horizontal="left" vertical="center"/>
    </xf>
    <xf numFmtId="14" fontId="1" fillId="0" borderId="0" xfId="0" applyNumberFormat="1" applyFont="1" applyFill="1" applyBorder="1" applyAlignment="1" applyProtection="1">
      <alignment horizontal="left" vertical="center"/>
    </xf>
    <xf numFmtId="0" fontId="1" fillId="0" borderId="18"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left" vertical="center" wrapText="1"/>
    </xf>
    <xf numFmtId="0" fontId="1" fillId="0" borderId="8"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left" vertical="center" wrapText="1"/>
    </xf>
    <xf numFmtId="0" fontId="1" fillId="0" borderId="8" xfId="0" applyNumberFormat="1"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center"/>
    </xf>
    <xf numFmtId="49" fontId="3" fillId="2" borderId="7"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left" vertical="center"/>
    </xf>
    <xf numFmtId="49" fontId="1" fillId="0" borderId="16" xfId="0" applyNumberFormat="1" applyFont="1" applyFill="1" applyBorder="1" applyAlignment="1" applyProtection="1">
      <alignment horizontal="left" vertical="center"/>
    </xf>
    <xf numFmtId="49" fontId="1" fillId="0" borderId="17" xfId="0" applyNumberFormat="1" applyFont="1" applyFill="1" applyBorder="1" applyAlignment="1" applyProtection="1">
      <alignment horizontal="left" vertical="center"/>
    </xf>
    <xf numFmtId="14" fontId="1" fillId="0" borderId="17" xfId="0" applyNumberFormat="1" applyFont="1" applyFill="1" applyBorder="1" applyAlignment="1" applyProtection="1">
      <alignment horizontal="left" vertical="center"/>
    </xf>
    <xf numFmtId="0" fontId="1" fillId="0" borderId="26" xfId="0" applyNumberFormat="1" applyFont="1" applyFill="1" applyBorder="1" applyAlignment="1" applyProtection="1">
      <alignment horizontal="left" vertical="center"/>
    </xf>
    <xf numFmtId="0" fontId="1" fillId="0" borderId="20"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left" vertical="center"/>
    </xf>
    <xf numFmtId="49" fontId="1" fillId="0" borderId="23" xfId="0" applyNumberFormat="1" applyFont="1" applyFill="1" applyBorder="1" applyAlignment="1" applyProtection="1">
      <alignment horizontal="left" vertical="center"/>
    </xf>
    <xf numFmtId="0" fontId="1" fillId="0" borderId="21" xfId="0" applyNumberFormat="1" applyFont="1" applyFill="1" applyBorder="1" applyAlignment="1" applyProtection="1">
      <alignment horizontal="left" vertical="center"/>
    </xf>
    <xf numFmtId="0" fontId="1" fillId="0" borderId="25" xfId="0" applyNumberFormat="1" applyFont="1" applyFill="1" applyBorder="1" applyAlignment="1" applyProtection="1">
      <alignment horizontal="left" vertical="center"/>
    </xf>
    <xf numFmtId="49" fontId="9" fillId="0" borderId="9" xfId="0" applyNumberFormat="1" applyFont="1" applyFill="1" applyBorder="1" applyAlignment="1" applyProtection="1">
      <alignment horizontal="left" vertical="center"/>
    </xf>
    <xf numFmtId="0" fontId="9" fillId="0" borderId="9" xfId="0" applyNumberFormat="1" applyFont="1" applyFill="1" applyBorder="1" applyAlignment="1" applyProtection="1">
      <alignment horizontal="left" vertical="center"/>
    </xf>
    <xf numFmtId="49" fontId="3" fillId="0" borderId="12" xfId="0" applyNumberFormat="1" applyFont="1" applyFill="1" applyBorder="1" applyAlignment="1" applyProtection="1">
      <alignment horizontal="left" vertical="center"/>
    </xf>
    <xf numFmtId="0" fontId="3" fillId="0" borderId="13" xfId="0" applyNumberFormat="1" applyFont="1" applyFill="1" applyBorder="1" applyAlignment="1" applyProtection="1">
      <alignment horizontal="left" vertical="center"/>
    </xf>
    <xf numFmtId="0" fontId="3" fillId="0" borderId="15" xfId="0" applyNumberFormat="1" applyFont="1" applyFill="1" applyBorder="1" applyAlignment="1" applyProtection="1">
      <alignment horizontal="left" vertical="center"/>
    </xf>
    <xf numFmtId="49" fontId="1" fillId="0" borderId="27" xfId="0" applyNumberFormat="1" applyFont="1" applyFill="1" applyBorder="1" applyAlignment="1" applyProtection="1">
      <alignment horizontal="left" vertical="center"/>
    </xf>
    <xf numFmtId="0" fontId="1" fillId="0" borderId="24" xfId="0" applyNumberFormat="1" applyFont="1" applyFill="1" applyBorder="1" applyAlignment="1" applyProtection="1">
      <alignment horizontal="left" vertical="center"/>
    </xf>
    <xf numFmtId="0" fontId="1" fillId="0" borderId="30" xfId="0" applyNumberFormat="1" applyFont="1" applyFill="1" applyBorder="1" applyAlignment="1" applyProtection="1">
      <alignment horizontal="left" vertical="center"/>
    </xf>
    <xf numFmtId="49" fontId="3" fillId="0" borderId="28" xfId="0" applyNumberFormat="1" applyFont="1" applyFill="1" applyBorder="1" applyAlignment="1" applyProtection="1">
      <alignment horizontal="left" vertical="center"/>
    </xf>
    <xf numFmtId="0" fontId="3" fillId="0" borderId="29" xfId="0" applyNumberFormat="1" applyFont="1" applyFill="1" applyBorder="1" applyAlignment="1" applyProtection="1">
      <alignment horizontal="left" vertical="center"/>
    </xf>
    <xf numFmtId="0" fontId="3" fillId="0" borderId="31" xfId="0" applyNumberFormat="1" applyFont="1" applyFill="1" applyBorder="1" applyAlignment="1" applyProtection="1">
      <alignment horizontal="left" vertical="center"/>
    </xf>
    <xf numFmtId="49" fontId="9" fillId="0" borderId="28" xfId="0" applyNumberFormat="1" applyFont="1" applyFill="1" applyBorder="1" applyAlignment="1" applyProtection="1">
      <alignment horizontal="left" vertical="center"/>
    </xf>
    <xf numFmtId="0" fontId="9" fillId="0" borderId="29" xfId="0" applyNumberFormat="1" applyFont="1" applyFill="1" applyBorder="1" applyAlignment="1" applyProtection="1">
      <alignment horizontal="left" vertical="center"/>
    </xf>
    <xf numFmtId="0" fontId="9" fillId="0" borderId="31" xfId="0" applyNumberFormat="1" applyFont="1" applyFill="1" applyBorder="1" applyAlignment="1" applyProtection="1">
      <alignment horizontal="left" vertical="center"/>
    </xf>
    <xf numFmtId="4" fontId="9" fillId="0" borderId="28" xfId="0" applyNumberFormat="1" applyFont="1" applyFill="1" applyBorder="1" applyAlignment="1" applyProtection="1">
      <alignment horizontal="right" vertical="center"/>
    </xf>
    <xf numFmtId="0" fontId="9" fillId="0" borderId="29" xfId="0" applyNumberFormat="1" applyFont="1" applyFill="1" applyBorder="1" applyAlignment="1" applyProtection="1">
      <alignment horizontal="right" vertical="center"/>
    </xf>
    <xf numFmtId="0" fontId="9" fillId="0" borderId="31" xfId="0" applyNumberFormat="1" applyFont="1" applyFill="1" applyBorder="1" applyAlignment="1" applyProtection="1">
      <alignment horizontal="right" vertical="center"/>
    </xf>
    <xf numFmtId="49" fontId="10" fillId="0" borderId="23" xfId="0" applyNumberFormat="1" applyFont="1" applyFill="1" applyBorder="1" applyAlignment="1" applyProtection="1">
      <alignment horizontal="left" vertical="center"/>
    </xf>
    <xf numFmtId="0" fontId="10" fillId="0" borderId="21" xfId="0" applyNumberFormat="1" applyFont="1" applyFill="1" applyBorder="1" applyAlignment="1" applyProtection="1">
      <alignment horizontal="left" vertical="center"/>
    </xf>
    <xf numFmtId="0" fontId="10" fillId="0" borderId="25" xfId="0" applyNumberFormat="1" applyFont="1" applyFill="1" applyBorder="1" applyAlignment="1" applyProtection="1">
      <alignment horizontal="left" vertical="center"/>
    </xf>
    <xf numFmtId="49" fontId="10" fillId="0" borderId="23" xfId="0" applyNumberFormat="1" applyFont="1" applyFill="1" applyBorder="1" applyAlignment="1" applyProtection="1">
      <alignment horizontal="left" vertical="center" wrapText="1"/>
    </xf>
    <xf numFmtId="0" fontId="10" fillId="0" borderId="21" xfId="0" applyNumberFormat="1" applyFont="1" applyFill="1" applyBorder="1" applyAlignment="1" applyProtection="1">
      <alignment horizontal="left" vertical="center" wrapText="1"/>
    </xf>
    <xf numFmtId="0" fontId="10" fillId="0" borderId="25" xfId="0" applyNumberFormat="1" applyFont="1" applyFill="1" applyBorder="1" applyAlignment="1" applyProtection="1">
      <alignment horizontal="left" vertical="center" wrapText="1"/>
    </xf>
    <xf numFmtId="49" fontId="10" fillId="0" borderId="27" xfId="0" applyNumberFormat="1" applyFont="1" applyFill="1" applyBorder="1" applyAlignment="1" applyProtection="1">
      <alignment horizontal="left" vertical="center"/>
    </xf>
    <xf numFmtId="0" fontId="0" fillId="0" borderId="0" xfId="0"/>
    <xf numFmtId="0" fontId="0" fillId="0" borderId="0" xfId="0" applyAlignment="1">
      <alignment vertical="center" wrapText="1"/>
    </xf>
    <xf numFmtId="0" fontId="11" fillId="0" borderId="0" xfId="0" applyFont="1" applyAlignment="1">
      <alignment vertical="center" wrapText="1"/>
    </xf>
    <xf numFmtId="0" fontId="11" fillId="0" borderId="0" xfId="0" applyNumberFormat="1" applyFont="1" applyAlignment="1">
      <alignment vertical="center" wrapText="1"/>
    </xf>
    <xf numFmtId="0" fontId="12" fillId="0" borderId="0" xfId="0" applyFont="1" applyAlignment="1">
      <alignment wrapText="1"/>
    </xf>
  </cellXfs>
  <cellStyles count="1">
    <cellStyle name="normální"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00000"/>
      <rgbColor rgb="00000000"/>
      <rgbColor rgb="00000000"/>
      <rgbColor rgb="00000000"/>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C120"/>
  <sheetViews>
    <sheetView tabSelected="1" topLeftCell="A49" workbookViewId="0">
      <selection activeCell="C50" sqref="C50"/>
    </sheetView>
  </sheetViews>
  <sheetFormatPr defaultColWidth="11.5703125" defaultRowHeight="12.75"/>
  <cols>
    <col min="1" max="1" width="2.7109375" customWidth="1"/>
    <col min="2" max="2" width="13.28515625" customWidth="1"/>
    <col min="3" max="3" width="44.5703125" customWidth="1"/>
    <col min="4" max="4" width="15.5703125" customWidth="1"/>
    <col min="5" max="5" width="44.28515625" customWidth="1"/>
    <col min="6" max="28" width="12.140625" hidden="1" customWidth="1"/>
    <col min="29" max="29" width="0.140625" customWidth="1"/>
  </cols>
  <sheetData>
    <row r="1" spans="1:29" ht="21.95" customHeight="1">
      <c r="A1" s="55" t="s">
        <v>0</v>
      </c>
      <c r="B1" s="56"/>
      <c r="C1" s="56"/>
      <c r="D1" s="56"/>
      <c r="E1" s="56"/>
    </row>
    <row r="2" spans="1:29" ht="12.75" customHeight="1">
      <c r="A2" s="57" t="s">
        <v>1</v>
      </c>
      <c r="B2" s="58"/>
      <c r="C2" s="60" t="s">
        <v>111</v>
      </c>
      <c r="D2" s="63" t="s">
        <v>218</v>
      </c>
      <c r="E2" s="63" t="s">
        <v>222</v>
      </c>
      <c r="F2" s="58"/>
      <c r="G2" s="64"/>
    </row>
    <row r="3" spans="1:29">
      <c r="A3" s="59"/>
      <c r="B3" s="49"/>
      <c r="C3" s="61"/>
      <c r="D3" s="49"/>
      <c r="E3" s="49"/>
      <c r="F3" s="49"/>
      <c r="G3" s="50"/>
    </row>
    <row r="4" spans="1:29" ht="12.75" customHeight="1">
      <c r="A4" s="62" t="s">
        <v>2</v>
      </c>
      <c r="B4" s="49"/>
      <c r="C4" s="48" t="s">
        <v>112</v>
      </c>
      <c r="D4" s="48" t="s">
        <v>219</v>
      </c>
      <c r="E4" s="48" t="s">
        <v>223</v>
      </c>
      <c r="F4" s="49"/>
      <c r="G4" s="50"/>
    </row>
    <row r="5" spans="1:29">
      <c r="A5" s="59"/>
      <c r="B5" s="49"/>
      <c r="C5" s="49"/>
      <c r="D5" s="49"/>
      <c r="E5" s="49"/>
      <c r="F5" s="49"/>
      <c r="G5" s="50"/>
    </row>
    <row r="6" spans="1:29" ht="12.75" customHeight="1">
      <c r="A6" s="62" t="s">
        <v>3</v>
      </c>
      <c r="B6" s="49"/>
      <c r="C6" s="48" t="s">
        <v>113</v>
      </c>
      <c r="D6" s="48" t="s">
        <v>220</v>
      </c>
      <c r="E6" s="48"/>
      <c r="F6" s="49"/>
      <c r="G6" s="50"/>
    </row>
    <row r="7" spans="1:29">
      <c r="A7" s="59"/>
      <c r="B7" s="49"/>
      <c r="C7" s="49"/>
      <c r="D7" s="49"/>
      <c r="E7" s="49"/>
      <c r="F7" s="49"/>
      <c r="G7" s="50"/>
    </row>
    <row r="8" spans="1:29" ht="12.75" customHeight="1">
      <c r="A8" s="62" t="s">
        <v>4</v>
      </c>
      <c r="B8" s="49"/>
      <c r="C8" s="48">
        <v>8013229</v>
      </c>
      <c r="D8" s="51" t="s">
        <v>207</v>
      </c>
      <c r="E8" s="53">
        <v>42254</v>
      </c>
      <c r="F8" s="49"/>
      <c r="G8" s="50"/>
    </row>
    <row r="9" spans="1:29" ht="13.5" thickBot="1">
      <c r="A9" s="67"/>
      <c r="B9" s="52"/>
      <c r="C9" s="52"/>
      <c r="D9" s="52"/>
      <c r="E9" s="52"/>
      <c r="F9" s="52"/>
      <c r="G9" s="54"/>
    </row>
    <row r="10" spans="1:29">
      <c r="A10" s="1" t="s">
        <v>5</v>
      </c>
      <c r="B10" s="10" t="s">
        <v>53</v>
      </c>
      <c r="C10" s="10" t="s">
        <v>114</v>
      </c>
      <c r="D10" s="10" t="s">
        <v>208</v>
      </c>
      <c r="E10" s="15" t="s">
        <v>217</v>
      </c>
      <c r="F10" s="22"/>
    </row>
    <row r="11" spans="1:29">
      <c r="A11" s="2" t="s">
        <v>6</v>
      </c>
      <c r="B11" s="11" t="s">
        <v>6</v>
      </c>
      <c r="C11" s="14" t="s">
        <v>115</v>
      </c>
      <c r="D11" s="11" t="s">
        <v>6</v>
      </c>
      <c r="E11" s="11" t="s">
        <v>6</v>
      </c>
      <c r="F11" s="22"/>
      <c r="H11" s="18" t="s">
        <v>225</v>
      </c>
      <c r="I11" s="18" t="s">
        <v>226</v>
      </c>
      <c r="J11" s="18" t="s">
        <v>231</v>
      </c>
      <c r="K11" s="18" t="s">
        <v>232</v>
      </c>
      <c r="L11" s="18" t="s">
        <v>233</v>
      </c>
      <c r="M11" s="18" t="s">
        <v>234</v>
      </c>
      <c r="N11" s="18" t="s">
        <v>235</v>
      </c>
      <c r="O11" s="18" t="s">
        <v>236</v>
      </c>
      <c r="P11" s="18" t="s">
        <v>237</v>
      </c>
    </row>
    <row r="12" spans="1:29">
      <c r="A12" s="3"/>
      <c r="B12" s="12" t="s">
        <v>54</v>
      </c>
      <c r="C12" s="68" t="s">
        <v>116</v>
      </c>
      <c r="D12" s="69"/>
      <c r="E12" s="69"/>
      <c r="H12" s="24">
        <f>IF(I12="PR",#REF!,SUM(G13:G24))</f>
        <v>0</v>
      </c>
      <c r="I12" s="18" t="s">
        <v>227</v>
      </c>
      <c r="J12" s="24" t="e">
        <f>IF(I12="HS",#REF!,0)</f>
        <v>#REF!</v>
      </c>
      <c r="K12" s="24" t="e">
        <f>IF(I12="HS",#REF!-H12,0)</f>
        <v>#REF!</v>
      </c>
      <c r="L12" s="24">
        <f>IF(I12="PS",#REF!,0)</f>
        <v>0</v>
      </c>
      <c r="M12" s="24">
        <f>IF(I12="PS",#REF!-H12,0)</f>
        <v>0</v>
      </c>
      <c r="N12" s="24">
        <f>IF(I12="MP",#REF!,0)</f>
        <v>0</v>
      </c>
      <c r="O12" s="24">
        <f>IF(I12="MP",#REF!-H12,0)</f>
        <v>0</v>
      </c>
      <c r="P12" s="24">
        <f>IF(I12="OM",#REF!,0)</f>
        <v>0</v>
      </c>
      <c r="Q12" s="18"/>
      <c r="AA12" s="24">
        <f>SUM(R13:R24)</f>
        <v>0</v>
      </c>
      <c r="AB12" s="24">
        <f>SUM(S13:S24)</f>
        <v>0</v>
      </c>
      <c r="AC12" s="24" t="e">
        <f>SUM(T13:T24)</f>
        <v>#REF!</v>
      </c>
    </row>
    <row r="13" spans="1:29">
      <c r="A13" s="4" t="s">
        <v>7</v>
      </c>
      <c r="B13" s="4" t="s">
        <v>55</v>
      </c>
      <c r="C13" s="37" t="s">
        <v>117</v>
      </c>
      <c r="D13" s="37" t="s">
        <v>209</v>
      </c>
      <c r="E13" s="38">
        <v>57.84</v>
      </c>
      <c r="F13" s="19" t="s">
        <v>224</v>
      </c>
      <c r="G13" s="16">
        <f>IF(F13="5",#REF!,0)</f>
        <v>0</v>
      </c>
      <c r="R13" s="16">
        <f>IF(V13=0,#REF!,0)</f>
        <v>0</v>
      </c>
      <c r="S13" s="16">
        <f>IF(V13=15,#REF!,0)</f>
        <v>0</v>
      </c>
      <c r="T13" s="16" t="e">
        <f>IF(V13=21,#REF!,0)</f>
        <v>#REF!</v>
      </c>
      <c r="V13" s="23">
        <v>21</v>
      </c>
      <c r="W13" s="23" t="e">
        <f>#REF!*1</f>
        <v>#REF!</v>
      </c>
      <c r="X13" s="23" t="e">
        <f>#REF!*(1-1)</f>
        <v>#REF!</v>
      </c>
    </row>
    <row r="14" spans="1:29">
      <c r="C14" s="39" t="s">
        <v>118</v>
      </c>
      <c r="D14" s="40"/>
      <c r="E14" s="41">
        <v>48.2</v>
      </c>
    </row>
    <row r="15" spans="1:29">
      <c r="C15" s="39" t="s">
        <v>119</v>
      </c>
      <c r="D15" s="40"/>
      <c r="E15" s="41">
        <v>9.64</v>
      </c>
    </row>
    <row r="16" spans="1:29">
      <c r="A16" s="5" t="s">
        <v>8</v>
      </c>
      <c r="B16" s="5" t="s">
        <v>56</v>
      </c>
      <c r="C16" s="42" t="s">
        <v>120</v>
      </c>
      <c r="D16" s="42" t="s">
        <v>210</v>
      </c>
      <c r="E16" s="43">
        <v>0.8</v>
      </c>
      <c r="F16" s="20" t="s">
        <v>7</v>
      </c>
      <c r="G16" s="17">
        <f>IF(F16="5",#REF!,0)</f>
        <v>0</v>
      </c>
      <c r="R16" s="17">
        <f>IF(V16=0,#REF!,0)</f>
        <v>0</v>
      </c>
      <c r="S16" s="17">
        <f>IF(V16=15,#REF!,0)</f>
        <v>0</v>
      </c>
      <c r="T16" s="17" t="e">
        <f>IF(V16=21,#REF!,0)</f>
        <v>#REF!</v>
      </c>
      <c r="V16" s="23">
        <v>21</v>
      </c>
      <c r="W16" s="23" t="e">
        <f>#REF!*0</f>
        <v>#REF!</v>
      </c>
      <c r="X16" s="23" t="e">
        <f>#REF!*(1-0)</f>
        <v>#REF!</v>
      </c>
    </row>
    <row r="17" spans="1:29">
      <c r="C17" s="39" t="s">
        <v>121</v>
      </c>
      <c r="D17" s="40"/>
      <c r="E17" s="41">
        <v>0.8</v>
      </c>
    </row>
    <row r="18" spans="1:29">
      <c r="A18" s="5" t="s">
        <v>9</v>
      </c>
      <c r="B18" s="5" t="s">
        <v>57</v>
      </c>
      <c r="C18" s="42" t="s">
        <v>122</v>
      </c>
      <c r="D18" s="42" t="s">
        <v>210</v>
      </c>
      <c r="E18" s="43">
        <v>62.11</v>
      </c>
      <c r="F18" s="20" t="s">
        <v>7</v>
      </c>
      <c r="G18" s="17">
        <f>IF(F18="5",#REF!,0)</f>
        <v>0</v>
      </c>
      <c r="R18" s="17">
        <f>IF(V18=0,#REF!,0)</f>
        <v>0</v>
      </c>
      <c r="S18" s="17">
        <f>IF(V18=15,#REF!,0)</f>
        <v>0</v>
      </c>
      <c r="T18" s="17" t="e">
        <f>IF(V18=21,#REF!,0)</f>
        <v>#REF!</v>
      </c>
      <c r="V18" s="23">
        <v>21</v>
      </c>
      <c r="W18" s="23" t="e">
        <f>#REF!*0.39520608009354</f>
        <v>#REF!</v>
      </c>
      <c r="X18" s="23" t="e">
        <f>#REF!*(1-0.39520608009354)</f>
        <v>#REF!</v>
      </c>
    </row>
    <row r="19" spans="1:29" ht="25.5">
      <c r="C19" s="39" t="s">
        <v>123</v>
      </c>
      <c r="D19" s="40"/>
      <c r="E19" s="41">
        <v>62.11</v>
      </c>
    </row>
    <row r="20" spans="1:29">
      <c r="A20" s="5" t="s">
        <v>10</v>
      </c>
      <c r="B20" s="5" t="s">
        <v>58</v>
      </c>
      <c r="C20" s="42" t="s">
        <v>124</v>
      </c>
      <c r="D20" s="42" t="s">
        <v>209</v>
      </c>
      <c r="E20" s="43">
        <v>30.61</v>
      </c>
      <c r="F20" s="20" t="s">
        <v>7</v>
      </c>
      <c r="G20" s="17">
        <f>IF(F20="5",#REF!,0)</f>
        <v>0</v>
      </c>
      <c r="R20" s="17">
        <f>IF(V20=0,#REF!,0)</f>
        <v>0</v>
      </c>
      <c r="S20" s="17">
        <f>IF(V20=15,#REF!,0)</f>
        <v>0</v>
      </c>
      <c r="T20" s="17" t="e">
        <f>IF(V20=21,#REF!,0)</f>
        <v>#REF!</v>
      </c>
      <c r="V20" s="23">
        <v>21</v>
      </c>
      <c r="W20" s="23" t="e">
        <f>#REF!*0.134525939177102</f>
        <v>#REF!</v>
      </c>
      <c r="X20" s="23" t="e">
        <f>#REF!*(1-0.134525939177102)</f>
        <v>#REF!</v>
      </c>
    </row>
    <row r="21" spans="1:29">
      <c r="C21" s="39" t="s">
        <v>125</v>
      </c>
      <c r="D21" s="40"/>
      <c r="E21" s="41">
        <v>30.61</v>
      </c>
    </row>
    <row r="22" spans="1:29">
      <c r="A22" s="5" t="s">
        <v>11</v>
      </c>
      <c r="B22" s="5" t="s">
        <v>59</v>
      </c>
      <c r="C22" s="42" t="s">
        <v>126</v>
      </c>
      <c r="D22" s="42" t="s">
        <v>210</v>
      </c>
      <c r="E22" s="43">
        <v>24.9</v>
      </c>
      <c r="F22" s="20" t="s">
        <v>7</v>
      </c>
      <c r="G22" s="17">
        <f>IF(F22="5",#REF!,0)</f>
        <v>0</v>
      </c>
      <c r="R22" s="17">
        <f>IF(V22=0,#REF!,0)</f>
        <v>0</v>
      </c>
      <c r="S22" s="17">
        <f>IF(V22=15,#REF!,0)</f>
        <v>0</v>
      </c>
      <c r="T22" s="17" t="e">
        <f>IF(V22=21,#REF!,0)</f>
        <v>#REF!</v>
      </c>
      <c r="V22" s="23">
        <v>21</v>
      </c>
      <c r="W22" s="23" t="e">
        <f>#REF!*0.249147788022491</f>
        <v>#REF!</v>
      </c>
      <c r="X22" s="23" t="e">
        <f>#REF!*(1-0.249147788022491)</f>
        <v>#REF!</v>
      </c>
    </row>
    <row r="23" spans="1:29">
      <c r="C23" s="39" t="s">
        <v>127</v>
      </c>
      <c r="D23" s="40"/>
      <c r="E23" s="41">
        <v>24.9</v>
      </c>
    </row>
    <row r="24" spans="1:29">
      <c r="A24" s="5" t="s">
        <v>12</v>
      </c>
      <c r="B24" s="5" t="s">
        <v>60</v>
      </c>
      <c r="C24" s="42" t="s">
        <v>128</v>
      </c>
      <c r="D24" s="42" t="s">
        <v>209</v>
      </c>
      <c r="E24" s="43">
        <v>48.2</v>
      </c>
      <c r="F24" s="20" t="s">
        <v>7</v>
      </c>
      <c r="G24" s="17">
        <f>IF(F24="5",#REF!,0)</f>
        <v>0</v>
      </c>
      <c r="R24" s="17">
        <f>IF(V24=0,#REF!,0)</f>
        <v>0</v>
      </c>
      <c r="S24" s="17">
        <f>IF(V24=15,#REF!,0)</f>
        <v>0</v>
      </c>
      <c r="T24" s="17" t="e">
        <f>IF(V24=21,#REF!,0)</f>
        <v>#REF!</v>
      </c>
      <c r="V24" s="23">
        <v>21</v>
      </c>
      <c r="W24" s="23" t="e">
        <f>#REF!*0</f>
        <v>#REF!</v>
      </c>
      <c r="X24" s="23" t="e">
        <f>#REF!*(1-0)</f>
        <v>#REF!</v>
      </c>
    </row>
    <row r="25" spans="1:29">
      <c r="C25" s="39" t="s">
        <v>118</v>
      </c>
      <c r="D25" s="40"/>
      <c r="E25" s="41">
        <v>48.2</v>
      </c>
    </row>
    <row r="26" spans="1:29">
      <c r="A26" s="6"/>
      <c r="B26" s="13" t="s">
        <v>61</v>
      </c>
      <c r="C26" s="65" t="s">
        <v>129</v>
      </c>
      <c r="D26" s="66"/>
      <c r="E26" s="66"/>
      <c r="H26" s="24">
        <f>IF(I26="PR",#REF!,SUM(G27:G27))</f>
        <v>0</v>
      </c>
      <c r="I26" s="18" t="s">
        <v>227</v>
      </c>
      <c r="J26" s="24" t="e">
        <f>IF(I26="HS",#REF!,0)</f>
        <v>#REF!</v>
      </c>
      <c r="K26" s="24" t="e">
        <f>IF(I26="HS",#REF!-H26,0)</f>
        <v>#REF!</v>
      </c>
      <c r="L26" s="24">
        <f>IF(I26="PS",#REF!,0)</f>
        <v>0</v>
      </c>
      <c r="M26" s="24">
        <f>IF(I26="PS",#REF!-H26,0)</f>
        <v>0</v>
      </c>
      <c r="N26" s="24">
        <f>IF(I26="MP",#REF!,0)</f>
        <v>0</v>
      </c>
      <c r="O26" s="24">
        <f>IF(I26="MP",#REF!-H26,0)</f>
        <v>0</v>
      </c>
      <c r="P26" s="24">
        <f>IF(I26="OM",#REF!,0)</f>
        <v>0</v>
      </c>
      <c r="Q26" s="18"/>
      <c r="AA26" s="24">
        <f>SUM(R27:R27)</f>
        <v>0</v>
      </c>
      <c r="AB26" s="24">
        <f>SUM(S27:S27)</f>
        <v>0</v>
      </c>
      <c r="AC26" s="24" t="e">
        <f>SUM(T27:T27)</f>
        <v>#REF!</v>
      </c>
    </row>
    <row r="27" spans="1:29" ht="38.25">
      <c r="A27" s="5" t="s">
        <v>13</v>
      </c>
      <c r="B27" s="5" t="s">
        <v>62</v>
      </c>
      <c r="C27" s="42" t="s">
        <v>130</v>
      </c>
      <c r="D27" s="42" t="s">
        <v>209</v>
      </c>
      <c r="E27" s="43">
        <v>24.1</v>
      </c>
      <c r="F27" s="20" t="s">
        <v>7</v>
      </c>
      <c r="G27" s="17">
        <f>IF(F27="5",#REF!,0)</f>
        <v>0</v>
      </c>
      <c r="R27" s="17">
        <f>IF(V27=0,#REF!,0)</f>
        <v>0</v>
      </c>
      <c r="S27" s="17">
        <f>IF(V27=15,#REF!,0)</f>
        <v>0</v>
      </c>
      <c r="T27" s="17" t="e">
        <f>IF(V27=21,#REF!,0)</f>
        <v>#REF!</v>
      </c>
      <c r="V27" s="23">
        <v>21</v>
      </c>
      <c r="W27" s="23" t="e">
        <f>#REF!*0.271457286432161</f>
        <v>#REF!</v>
      </c>
      <c r="X27" s="23" t="e">
        <f>#REF!*(1-0.271457286432161)</f>
        <v>#REF!</v>
      </c>
    </row>
    <row r="28" spans="1:29">
      <c r="C28" s="39" t="s">
        <v>131</v>
      </c>
      <c r="D28" s="40"/>
      <c r="E28" s="41">
        <v>24.1</v>
      </c>
    </row>
    <row r="29" spans="1:29">
      <c r="A29" s="6"/>
      <c r="B29" s="13" t="s">
        <v>63</v>
      </c>
      <c r="C29" s="65" t="s">
        <v>132</v>
      </c>
      <c r="D29" s="66"/>
      <c r="E29" s="66"/>
      <c r="H29" s="24" t="e">
        <f>IF(I29="PR",#REF!,SUM(G30:G32))</f>
        <v>#REF!</v>
      </c>
      <c r="I29" s="18" t="s">
        <v>227</v>
      </c>
      <c r="J29" s="24" t="e">
        <f>IF(I29="HS",#REF!,0)</f>
        <v>#REF!</v>
      </c>
      <c r="K29" s="24" t="e">
        <f>IF(I29="HS",#REF!-H29,0)</f>
        <v>#REF!</v>
      </c>
      <c r="L29" s="24">
        <f>IF(I29="PS",#REF!,0)</f>
        <v>0</v>
      </c>
      <c r="M29" s="24">
        <f>IF(I29="PS",#REF!-H29,0)</f>
        <v>0</v>
      </c>
      <c r="N29" s="24">
        <f>IF(I29="MP",#REF!,0)</f>
        <v>0</v>
      </c>
      <c r="O29" s="24">
        <f>IF(I29="MP",#REF!-H29,0)</f>
        <v>0</v>
      </c>
      <c r="P29" s="24">
        <f>IF(I29="OM",#REF!,0)</f>
        <v>0</v>
      </c>
      <c r="Q29" s="18"/>
      <c r="AA29" s="24">
        <f>SUM(R30:R32)</f>
        <v>0</v>
      </c>
      <c r="AB29" s="24">
        <f>SUM(S30:S32)</f>
        <v>0</v>
      </c>
      <c r="AC29" s="24" t="e">
        <f>SUM(T30:T32)</f>
        <v>#REF!</v>
      </c>
    </row>
    <row r="30" spans="1:29">
      <c r="A30" s="5" t="s">
        <v>14</v>
      </c>
      <c r="B30" s="5" t="s">
        <v>64</v>
      </c>
      <c r="C30" s="42" t="s">
        <v>133</v>
      </c>
      <c r="D30" s="42" t="s">
        <v>211</v>
      </c>
      <c r="E30" s="43">
        <v>0.11</v>
      </c>
      <c r="F30" s="20" t="s">
        <v>7</v>
      </c>
      <c r="G30" s="17">
        <f>IF(F30="5",#REF!,0)</f>
        <v>0</v>
      </c>
      <c r="R30" s="17">
        <f>IF(V30=0,#REF!,0)</f>
        <v>0</v>
      </c>
      <c r="S30" s="17">
        <f>IF(V30=15,#REF!,0)</f>
        <v>0</v>
      </c>
      <c r="T30" s="17" t="e">
        <f>IF(V30=21,#REF!,0)</f>
        <v>#REF!</v>
      </c>
      <c r="V30" s="23">
        <v>21</v>
      </c>
      <c r="W30" s="23" t="e">
        <f>#REF!*0.692620412998411</f>
        <v>#REF!</v>
      </c>
      <c r="X30" s="23" t="e">
        <f>#REF!*(1-0.692620412998411)</f>
        <v>#REF!</v>
      </c>
    </row>
    <row r="31" spans="1:29">
      <c r="C31" s="39" t="s">
        <v>134</v>
      </c>
      <c r="D31" s="40"/>
      <c r="E31" s="41">
        <v>0.11</v>
      </c>
    </row>
    <row r="32" spans="1:29">
      <c r="A32" s="5" t="s">
        <v>15</v>
      </c>
      <c r="B32" s="5" t="s">
        <v>65</v>
      </c>
      <c r="C32" s="42" t="s">
        <v>135</v>
      </c>
      <c r="D32" s="42" t="s">
        <v>212</v>
      </c>
      <c r="E32" s="43">
        <v>1.3202799999999999</v>
      </c>
      <c r="F32" s="20" t="s">
        <v>11</v>
      </c>
      <c r="G32" s="17" t="e">
        <f>IF(F32="5",#REF!,0)</f>
        <v>#REF!</v>
      </c>
      <c r="R32" s="17">
        <f>IF(V32=0,#REF!,0)</f>
        <v>0</v>
      </c>
      <c r="S32" s="17">
        <f>IF(V32=15,#REF!,0)</f>
        <v>0</v>
      </c>
      <c r="T32" s="17" t="e">
        <f>IF(V32=21,#REF!,0)</f>
        <v>#REF!</v>
      </c>
      <c r="V32" s="23">
        <v>21</v>
      </c>
      <c r="W32" s="23" t="e">
        <f>#REF!*0</f>
        <v>#REF!</v>
      </c>
      <c r="X32" s="23" t="e">
        <f>#REF!*(1-0)</f>
        <v>#REF!</v>
      </c>
    </row>
    <row r="33" spans="1:29">
      <c r="A33" s="6"/>
      <c r="B33" s="13" t="s">
        <v>66</v>
      </c>
      <c r="C33" s="65" t="s">
        <v>136</v>
      </c>
      <c r="D33" s="66"/>
      <c r="E33" s="66"/>
      <c r="H33" s="24" t="e">
        <f>IF(I33="PR",#REF!,SUM(G34:G43))</f>
        <v>#REF!</v>
      </c>
      <c r="I33" s="18" t="s">
        <v>228</v>
      </c>
      <c r="J33" s="24">
        <f>IF(I33="HS",#REF!,0)</f>
        <v>0</v>
      </c>
      <c r="K33" s="24">
        <f>IF(I33="HS",#REF!-H33,0)</f>
        <v>0</v>
      </c>
      <c r="L33" s="24" t="e">
        <f>IF(I33="PS",#REF!,0)</f>
        <v>#REF!</v>
      </c>
      <c r="M33" s="24" t="e">
        <f>IF(I33="PS",#REF!-H33,0)</f>
        <v>#REF!</v>
      </c>
      <c r="N33" s="24">
        <f>IF(I33="MP",#REF!,0)</f>
        <v>0</v>
      </c>
      <c r="O33" s="24">
        <f>IF(I33="MP",#REF!-H33,0)</f>
        <v>0</v>
      </c>
      <c r="P33" s="24">
        <f>IF(I33="OM",#REF!,0)</f>
        <v>0</v>
      </c>
      <c r="Q33" s="18"/>
      <c r="AA33" s="24">
        <f>SUM(R34:R43)</f>
        <v>0</v>
      </c>
      <c r="AB33" s="24">
        <f>SUM(S34:S43)</f>
        <v>0</v>
      </c>
      <c r="AC33" s="24" t="e">
        <f>SUM(T34:T43)</f>
        <v>#REF!</v>
      </c>
    </row>
    <row r="34" spans="1:29" ht="25.5">
      <c r="A34" s="4" t="s">
        <v>16</v>
      </c>
      <c r="B34" s="4" t="s">
        <v>67</v>
      </c>
      <c r="C34" s="37" t="s">
        <v>137</v>
      </c>
      <c r="D34" s="37" t="s">
        <v>210</v>
      </c>
      <c r="E34" s="38">
        <v>4.87</v>
      </c>
      <c r="F34" s="19" t="s">
        <v>224</v>
      </c>
      <c r="G34" s="16">
        <f>IF(F34="5",#REF!,0)</f>
        <v>0</v>
      </c>
      <c r="R34" s="16">
        <f>IF(V34=0,#REF!,0)</f>
        <v>0</v>
      </c>
      <c r="S34" s="16">
        <f>IF(V34=15,#REF!,0)</f>
        <v>0</v>
      </c>
      <c r="T34" s="16" t="e">
        <f>IF(V34=21,#REF!,0)</f>
        <v>#REF!</v>
      </c>
      <c r="V34" s="23">
        <v>21</v>
      </c>
      <c r="W34" s="23" t="e">
        <f>#REF!*1</f>
        <v>#REF!</v>
      </c>
      <c r="X34" s="23" t="e">
        <f>#REF!*(1-1)</f>
        <v>#REF!</v>
      </c>
    </row>
    <row r="35" spans="1:29">
      <c r="C35" s="39" t="s">
        <v>138</v>
      </c>
      <c r="D35" s="40"/>
      <c r="E35" s="41">
        <v>4.43</v>
      </c>
    </row>
    <row r="36" spans="1:29">
      <c r="C36" s="39" t="s">
        <v>139</v>
      </c>
      <c r="D36" s="40"/>
      <c r="E36" s="41">
        <v>0.44</v>
      </c>
    </row>
    <row r="37" spans="1:29">
      <c r="A37" s="5" t="s">
        <v>17</v>
      </c>
      <c r="B37" s="5" t="s">
        <v>68</v>
      </c>
      <c r="C37" s="42" t="s">
        <v>140</v>
      </c>
      <c r="D37" s="42" t="s">
        <v>210</v>
      </c>
      <c r="E37" s="43">
        <v>4.43</v>
      </c>
      <c r="F37" s="20" t="s">
        <v>7</v>
      </c>
      <c r="G37" s="17">
        <f>IF(F37="5",#REF!,0)</f>
        <v>0</v>
      </c>
      <c r="R37" s="17">
        <f>IF(V37=0,#REF!,0)</f>
        <v>0</v>
      </c>
      <c r="S37" s="17">
        <f>IF(V37=15,#REF!,0)</f>
        <v>0</v>
      </c>
      <c r="T37" s="17" t="e">
        <f>IF(V37=21,#REF!,0)</f>
        <v>#REF!</v>
      </c>
      <c r="V37" s="23">
        <v>21</v>
      </c>
      <c r="W37" s="23" t="e">
        <f>#REF!*0.0192565947242206</f>
        <v>#REF!</v>
      </c>
      <c r="X37" s="23" t="e">
        <f>#REF!*(1-0.0192565947242206)</f>
        <v>#REF!</v>
      </c>
    </row>
    <row r="38" spans="1:29">
      <c r="C38" s="39" t="s">
        <v>141</v>
      </c>
      <c r="D38" s="40"/>
      <c r="E38" s="41">
        <v>4.43</v>
      </c>
    </row>
    <row r="39" spans="1:29">
      <c r="A39" s="5" t="s">
        <v>18</v>
      </c>
      <c r="B39" s="5" t="s">
        <v>69</v>
      </c>
      <c r="C39" s="42" t="s">
        <v>142</v>
      </c>
      <c r="D39" s="42" t="s">
        <v>209</v>
      </c>
      <c r="E39" s="43">
        <v>22.16</v>
      </c>
      <c r="F39" s="20" t="s">
        <v>7</v>
      </c>
      <c r="G39" s="17">
        <f>IF(F39="5",#REF!,0)</f>
        <v>0</v>
      </c>
      <c r="R39" s="17">
        <f>IF(V39=0,#REF!,0)</f>
        <v>0</v>
      </c>
      <c r="S39" s="17">
        <f>IF(V39=15,#REF!,0)</f>
        <v>0</v>
      </c>
      <c r="T39" s="17" t="e">
        <f>IF(V39=21,#REF!,0)</f>
        <v>#REF!</v>
      </c>
      <c r="V39" s="23">
        <v>21</v>
      </c>
      <c r="W39" s="23" t="e">
        <f>#REF!*0.204177993990557</f>
        <v>#REF!</v>
      </c>
      <c r="X39" s="23" t="e">
        <f>#REF!*(1-0.204177993990557)</f>
        <v>#REF!</v>
      </c>
    </row>
    <row r="40" spans="1:29">
      <c r="C40" s="39" t="s">
        <v>143</v>
      </c>
      <c r="D40" s="40"/>
      <c r="E40" s="41">
        <v>22.16</v>
      </c>
    </row>
    <row r="41" spans="1:29">
      <c r="A41" s="5" t="s">
        <v>19</v>
      </c>
      <c r="B41" s="5" t="s">
        <v>70</v>
      </c>
      <c r="C41" s="42" t="s">
        <v>144</v>
      </c>
      <c r="D41" s="42" t="s">
        <v>212</v>
      </c>
      <c r="E41" s="43">
        <v>18.93</v>
      </c>
      <c r="F41" s="20" t="s">
        <v>11</v>
      </c>
      <c r="G41" s="17" t="e">
        <f>IF(F41="5",#REF!,0)</f>
        <v>#REF!</v>
      </c>
      <c r="R41" s="17">
        <f>IF(V41=0,#REF!,0)</f>
        <v>0</v>
      </c>
      <c r="S41" s="17">
        <f>IF(V41=15,#REF!,0)</f>
        <v>0</v>
      </c>
      <c r="T41" s="17" t="e">
        <f>IF(V41=21,#REF!,0)</f>
        <v>#REF!</v>
      </c>
      <c r="V41" s="23">
        <v>21</v>
      </c>
      <c r="W41" s="23" t="e">
        <f>#REF!*0</f>
        <v>#REF!</v>
      </c>
      <c r="X41" s="23" t="e">
        <f>#REF!*(1-0)</f>
        <v>#REF!</v>
      </c>
    </row>
    <row r="42" spans="1:29">
      <c r="C42" s="39" t="s">
        <v>145</v>
      </c>
      <c r="D42" s="40"/>
      <c r="E42" s="41">
        <v>18.93</v>
      </c>
    </row>
    <row r="43" spans="1:29">
      <c r="A43" s="5" t="s">
        <v>20</v>
      </c>
      <c r="B43" s="5" t="s">
        <v>70</v>
      </c>
      <c r="C43" s="42" t="s">
        <v>144</v>
      </c>
      <c r="D43" s="42" t="s">
        <v>212</v>
      </c>
      <c r="E43" s="43">
        <v>6.0170000000000001E-2</v>
      </c>
      <c r="F43" s="20" t="s">
        <v>11</v>
      </c>
      <c r="G43" s="17" t="e">
        <f>IF(F43="5",#REF!,0)</f>
        <v>#REF!</v>
      </c>
      <c r="R43" s="17">
        <f>IF(V43=0,#REF!,0)</f>
        <v>0</v>
      </c>
      <c r="S43" s="17">
        <f>IF(V43=15,#REF!,0)</f>
        <v>0</v>
      </c>
      <c r="T43" s="17" t="e">
        <f>IF(V43=21,#REF!,0)</f>
        <v>#REF!</v>
      </c>
      <c r="V43" s="23">
        <v>21</v>
      </c>
      <c r="W43" s="23" t="e">
        <f>#REF!*0</f>
        <v>#REF!</v>
      </c>
      <c r="X43" s="23" t="e">
        <f>#REF!*(1-0)</f>
        <v>#REF!</v>
      </c>
    </row>
    <row r="44" spans="1:29">
      <c r="A44" s="6"/>
      <c r="B44" s="13" t="s">
        <v>71</v>
      </c>
      <c r="C44" s="65" t="s">
        <v>146</v>
      </c>
      <c r="D44" s="66"/>
      <c r="E44" s="66"/>
      <c r="H44" s="24" t="e">
        <f>IF(I44="PR",#REF!,SUM(G45:G53))</f>
        <v>#REF!</v>
      </c>
      <c r="I44" s="18" t="s">
        <v>228</v>
      </c>
      <c r="J44" s="24">
        <f>IF(I44="HS",#REF!,0)</f>
        <v>0</v>
      </c>
      <c r="K44" s="24">
        <f>IF(I44="HS",#REF!-H44,0)</f>
        <v>0</v>
      </c>
      <c r="L44" s="24" t="e">
        <f>IF(I44="PS",#REF!,0)</f>
        <v>#REF!</v>
      </c>
      <c r="M44" s="24" t="e">
        <f>IF(I44="PS",#REF!-H44,0)</f>
        <v>#REF!</v>
      </c>
      <c r="N44" s="24">
        <f>IF(I44="MP",#REF!,0)</f>
        <v>0</v>
      </c>
      <c r="O44" s="24">
        <f>IF(I44="MP",#REF!-H44,0)</f>
        <v>0</v>
      </c>
      <c r="P44" s="24">
        <f>IF(I44="OM",#REF!,0)</f>
        <v>0</v>
      </c>
      <c r="Q44" s="18"/>
      <c r="AA44" s="24">
        <f>SUM(R45:R53)</f>
        <v>0</v>
      </c>
      <c r="AB44" s="24">
        <f>SUM(S45:S53)</f>
        <v>0</v>
      </c>
      <c r="AC44" s="24" t="e">
        <f>SUM(T45:T53)</f>
        <v>#REF!</v>
      </c>
    </row>
    <row r="45" spans="1:29" s="106" customFormat="1" ht="381.75" customHeight="1">
      <c r="A45" s="106" t="s">
        <v>21</v>
      </c>
      <c r="B45" s="106" t="s">
        <v>72</v>
      </c>
      <c r="C45" s="107" t="s">
        <v>269</v>
      </c>
      <c r="D45" s="106" t="s">
        <v>213</v>
      </c>
      <c r="E45" s="106">
        <v>2</v>
      </c>
      <c r="F45" s="106" t="s">
        <v>224</v>
      </c>
      <c r="G45" s="106">
        <f>IF(F45="5",#REF!,0)</f>
        <v>0</v>
      </c>
      <c r="R45" s="106">
        <f>IF(V45=0,#REF!,0)</f>
        <v>0</v>
      </c>
      <c r="S45" s="106">
        <f>IF(V45=15,#REF!,0)</f>
        <v>0</v>
      </c>
      <c r="T45" s="106" t="e">
        <f>IF(V45=21,#REF!,0)</f>
        <v>#REF!</v>
      </c>
      <c r="V45" s="106">
        <v>21</v>
      </c>
      <c r="W45" s="106" t="e">
        <f>#REF!*1</f>
        <v>#REF!</v>
      </c>
      <c r="X45" s="106" t="e">
        <f>#REF!*(1-1)</f>
        <v>#REF!</v>
      </c>
    </row>
    <row r="46" spans="1:29">
      <c r="C46" s="39" t="s">
        <v>147</v>
      </c>
      <c r="D46" s="40"/>
      <c r="E46" s="41">
        <v>2</v>
      </c>
    </row>
    <row r="47" spans="1:29" ht="378.75" customHeight="1">
      <c r="A47" s="4" t="s">
        <v>22</v>
      </c>
      <c r="B47" s="4" t="s">
        <v>73</v>
      </c>
      <c r="C47" s="108" t="s">
        <v>270</v>
      </c>
      <c r="D47" s="37" t="s">
        <v>213</v>
      </c>
      <c r="E47" s="38">
        <v>2</v>
      </c>
      <c r="F47" s="19" t="s">
        <v>224</v>
      </c>
      <c r="G47" s="16">
        <f>IF(F47="5",#REF!,0)</f>
        <v>0</v>
      </c>
      <c r="R47" s="16">
        <f>IF(V47=0,#REF!,0)</f>
        <v>0</v>
      </c>
      <c r="S47" s="16">
        <f>IF(V47=15,#REF!,0)</f>
        <v>0</v>
      </c>
      <c r="T47" s="16" t="e">
        <f>IF(V47=21,#REF!,0)</f>
        <v>#REF!</v>
      </c>
      <c r="V47" s="23">
        <v>21</v>
      </c>
      <c r="W47" s="23" t="e">
        <f>#REF!*1</f>
        <v>#REF!</v>
      </c>
      <c r="X47" s="23" t="e">
        <f>#REF!*(1-1)</f>
        <v>#REF!</v>
      </c>
    </row>
    <row r="48" spans="1:29">
      <c r="C48" s="39" t="s">
        <v>147</v>
      </c>
      <c r="D48" s="40"/>
      <c r="E48" s="41">
        <v>2</v>
      </c>
    </row>
    <row r="49" spans="1:29" ht="127.5">
      <c r="A49" s="42" t="s">
        <v>271</v>
      </c>
      <c r="B49" s="5" t="s">
        <v>272</v>
      </c>
      <c r="C49" s="109" t="s">
        <v>273</v>
      </c>
      <c r="D49" s="40"/>
      <c r="E49" s="41"/>
    </row>
    <row r="50" spans="1:29" ht="408.75" customHeight="1">
      <c r="A50" s="5"/>
      <c r="B50" s="5"/>
      <c r="C50" s="110" t="s">
        <v>274</v>
      </c>
      <c r="D50" s="40"/>
      <c r="E50" s="41"/>
    </row>
    <row r="51" spans="1:29" ht="51">
      <c r="A51" s="4" t="s">
        <v>23</v>
      </c>
      <c r="B51" s="4" t="s">
        <v>74</v>
      </c>
      <c r="C51" s="37" t="s">
        <v>148</v>
      </c>
      <c r="D51" s="37" t="s">
        <v>213</v>
      </c>
      <c r="E51" s="38">
        <v>2</v>
      </c>
      <c r="F51" s="19" t="s">
        <v>224</v>
      </c>
      <c r="G51" s="16">
        <f>IF(F51="5",#REF!,0)</f>
        <v>0</v>
      </c>
      <c r="R51" s="16">
        <f>IF(V51=0,#REF!,0)</f>
        <v>0</v>
      </c>
      <c r="S51" s="16">
        <f>IF(V51=15,#REF!,0)</f>
        <v>0</v>
      </c>
      <c r="T51" s="16" t="e">
        <f>IF(V51=21,#REF!,0)</f>
        <v>#REF!</v>
      </c>
      <c r="V51" s="23">
        <v>21</v>
      </c>
      <c r="W51" s="23" t="e">
        <f>#REF!*1</f>
        <v>#REF!</v>
      </c>
      <c r="X51" s="23" t="e">
        <f>#REF!*(1-1)</f>
        <v>#REF!</v>
      </c>
    </row>
    <row r="52" spans="1:29">
      <c r="C52" s="39" t="s">
        <v>149</v>
      </c>
      <c r="D52" s="40"/>
      <c r="E52" s="41">
        <v>2</v>
      </c>
    </row>
    <row r="53" spans="1:29" ht="25.5">
      <c r="A53" s="5" t="s">
        <v>24</v>
      </c>
      <c r="B53" s="5" t="s">
        <v>75</v>
      </c>
      <c r="C53" s="42" t="s">
        <v>150</v>
      </c>
      <c r="D53" s="42" t="s">
        <v>212</v>
      </c>
      <c r="E53" s="43">
        <v>0.81200000000000006</v>
      </c>
      <c r="F53" s="20" t="s">
        <v>11</v>
      </c>
      <c r="G53" s="17" t="e">
        <f>IF(F53="5",#REF!,0)</f>
        <v>#REF!</v>
      </c>
      <c r="R53" s="17">
        <f>IF(V53=0,#REF!,0)</f>
        <v>0</v>
      </c>
      <c r="S53" s="17">
        <f>IF(V53=15,#REF!,0)</f>
        <v>0</v>
      </c>
      <c r="T53" s="17" t="e">
        <f>IF(V53=21,#REF!,0)</f>
        <v>#REF!</v>
      </c>
      <c r="V53" s="23">
        <v>21</v>
      </c>
      <c r="W53" s="23" t="e">
        <f>#REF!*0</f>
        <v>#REF!</v>
      </c>
      <c r="X53" s="23" t="e">
        <f>#REF!*(1-0)</f>
        <v>#REF!</v>
      </c>
    </row>
    <row r="54" spans="1:29">
      <c r="A54" s="6"/>
      <c r="B54" s="13" t="s">
        <v>76</v>
      </c>
      <c r="C54" s="65" t="s">
        <v>151</v>
      </c>
      <c r="D54" s="66"/>
      <c r="E54" s="66"/>
      <c r="H54" s="24" t="e">
        <f>IF(I54="PR",#REF!,SUM(G55:G66))</f>
        <v>#REF!</v>
      </c>
      <c r="I54" s="18" t="s">
        <v>228</v>
      </c>
      <c r="J54" s="24">
        <f>IF(I54="HS",#REF!,0)</f>
        <v>0</v>
      </c>
      <c r="K54" s="24">
        <f>IF(I54="HS",#REF!-H54,0)</f>
        <v>0</v>
      </c>
      <c r="L54" s="24" t="e">
        <f>IF(I54="PS",#REF!,0)</f>
        <v>#REF!</v>
      </c>
      <c r="M54" s="24" t="e">
        <f>IF(I54="PS",#REF!-H54,0)</f>
        <v>#REF!</v>
      </c>
      <c r="N54" s="24">
        <f>IF(I54="MP",#REF!,0)</f>
        <v>0</v>
      </c>
      <c r="O54" s="24">
        <f>IF(I54="MP",#REF!-H54,0)</f>
        <v>0</v>
      </c>
      <c r="P54" s="24">
        <f>IF(I54="OM",#REF!,0)</f>
        <v>0</v>
      </c>
      <c r="Q54" s="18"/>
      <c r="AA54" s="24">
        <f>SUM(R55:R66)</f>
        <v>0</v>
      </c>
      <c r="AB54" s="24">
        <f>SUM(S55:S66)</f>
        <v>0</v>
      </c>
      <c r="AC54" s="24" t="e">
        <f>SUM(T55:T66)</f>
        <v>#REF!</v>
      </c>
    </row>
    <row r="55" spans="1:29" ht="51">
      <c r="A55" s="4" t="s">
        <v>25</v>
      </c>
      <c r="B55" s="4" t="s">
        <v>77</v>
      </c>
      <c r="C55" s="37" t="s">
        <v>152</v>
      </c>
      <c r="D55" s="37" t="s">
        <v>210</v>
      </c>
      <c r="E55" s="38">
        <v>17.25</v>
      </c>
      <c r="F55" s="19" t="s">
        <v>224</v>
      </c>
      <c r="G55" s="16">
        <f>IF(F55="5",#REF!,0)</f>
        <v>0</v>
      </c>
      <c r="R55" s="16">
        <f>IF(V55=0,#REF!,0)</f>
        <v>0</v>
      </c>
      <c r="S55" s="16">
        <f>IF(V55=15,#REF!,0)</f>
        <v>0</v>
      </c>
      <c r="T55" s="16" t="e">
        <f>IF(V55=21,#REF!,0)</f>
        <v>#REF!</v>
      </c>
      <c r="V55" s="23">
        <v>21</v>
      </c>
      <c r="W55" s="23" t="e">
        <f>#REF!*1</f>
        <v>#REF!</v>
      </c>
      <c r="X55" s="23" t="e">
        <f>#REF!*(1-1)</f>
        <v>#REF!</v>
      </c>
    </row>
    <row r="56" spans="1:29" ht="25.5">
      <c r="C56" s="39" t="s">
        <v>153</v>
      </c>
      <c r="D56" s="40"/>
      <c r="E56" s="41">
        <v>16.43</v>
      </c>
    </row>
    <row r="57" spans="1:29">
      <c r="C57" s="39" t="s">
        <v>154</v>
      </c>
      <c r="D57" s="40"/>
      <c r="E57" s="41">
        <v>0.82</v>
      </c>
    </row>
    <row r="58" spans="1:29" ht="25.5">
      <c r="A58" s="5" t="s">
        <v>26</v>
      </c>
      <c r="B58" s="5" t="s">
        <v>78</v>
      </c>
      <c r="C58" s="42" t="s">
        <v>155</v>
      </c>
      <c r="D58" s="42" t="s">
        <v>210</v>
      </c>
      <c r="E58" s="43">
        <v>2.16</v>
      </c>
      <c r="F58" s="20" t="s">
        <v>7</v>
      </c>
      <c r="G58" s="17">
        <f>IF(F58="5",#REF!,0)</f>
        <v>0</v>
      </c>
      <c r="R58" s="17">
        <f>IF(V58=0,#REF!,0)</f>
        <v>0</v>
      </c>
      <c r="S58" s="17">
        <f>IF(V58=15,#REF!,0)</f>
        <v>0</v>
      </c>
      <c r="T58" s="17" t="e">
        <f>IF(V58=21,#REF!,0)</f>
        <v>#REF!</v>
      </c>
      <c r="V58" s="23">
        <v>21</v>
      </c>
      <c r="W58" s="23" t="e">
        <f>#REF!*0</f>
        <v>#REF!</v>
      </c>
      <c r="X58" s="23" t="e">
        <f>#REF!*(1-0)</f>
        <v>#REF!</v>
      </c>
    </row>
    <row r="59" spans="1:29">
      <c r="C59" s="39" t="s">
        <v>156</v>
      </c>
      <c r="D59" s="40"/>
      <c r="E59" s="41">
        <v>2.16</v>
      </c>
    </row>
    <row r="60" spans="1:29">
      <c r="A60" s="5" t="s">
        <v>27</v>
      </c>
      <c r="B60" s="5" t="s">
        <v>79</v>
      </c>
      <c r="C60" s="42" t="s">
        <v>157</v>
      </c>
      <c r="D60" s="42" t="s">
        <v>210</v>
      </c>
      <c r="E60" s="43">
        <v>16.43</v>
      </c>
      <c r="F60" s="20" t="s">
        <v>7</v>
      </c>
      <c r="G60" s="17">
        <f>IF(F60="5",#REF!,0)</f>
        <v>0</v>
      </c>
      <c r="R60" s="17">
        <f>IF(V60=0,#REF!,0)</f>
        <v>0</v>
      </c>
      <c r="S60" s="17">
        <f>IF(V60=15,#REF!,0)</f>
        <v>0</v>
      </c>
      <c r="T60" s="17" t="e">
        <f>IF(V60=21,#REF!,0)</f>
        <v>#REF!</v>
      </c>
      <c r="V60" s="23">
        <v>21</v>
      </c>
      <c r="W60" s="23" t="e">
        <f>#REF!*0.562912087912088</f>
        <v>#REF!</v>
      </c>
      <c r="X60" s="23" t="e">
        <f>#REF!*(1-0.562912087912088)</f>
        <v>#REF!</v>
      </c>
    </row>
    <row r="61" spans="1:29" ht="25.5">
      <c r="C61" s="39" t="s">
        <v>153</v>
      </c>
      <c r="D61" s="40"/>
      <c r="E61" s="41">
        <v>16.43</v>
      </c>
    </row>
    <row r="62" spans="1:29" ht="25.5">
      <c r="A62" s="5" t="s">
        <v>28</v>
      </c>
      <c r="B62" s="5" t="s">
        <v>80</v>
      </c>
      <c r="C62" s="42" t="s">
        <v>158</v>
      </c>
      <c r="D62" s="42" t="s">
        <v>210</v>
      </c>
      <c r="E62" s="43">
        <v>16.43</v>
      </c>
      <c r="F62" s="20" t="s">
        <v>7</v>
      </c>
      <c r="G62" s="17">
        <f>IF(F62="5",#REF!,0)</f>
        <v>0</v>
      </c>
      <c r="R62" s="17">
        <f>IF(V62=0,#REF!,0)</f>
        <v>0</v>
      </c>
      <c r="S62" s="17">
        <f>IF(V62=15,#REF!,0)</f>
        <v>0</v>
      </c>
      <c r="T62" s="17" t="e">
        <f>IF(V62=21,#REF!,0)</f>
        <v>#REF!</v>
      </c>
      <c r="V62" s="23">
        <v>21</v>
      </c>
      <c r="W62" s="23" t="e">
        <f>#REF!*0</f>
        <v>#REF!</v>
      </c>
      <c r="X62" s="23" t="e">
        <f>#REF!*(1-0)</f>
        <v>#REF!</v>
      </c>
    </row>
    <row r="63" spans="1:29" ht="25.5">
      <c r="C63" s="39" t="s">
        <v>153</v>
      </c>
      <c r="D63" s="40"/>
      <c r="E63" s="41">
        <v>16.43</v>
      </c>
    </row>
    <row r="64" spans="1:29">
      <c r="A64" s="5" t="s">
        <v>29</v>
      </c>
      <c r="B64" s="5" t="s">
        <v>81</v>
      </c>
      <c r="C64" s="42" t="s">
        <v>159</v>
      </c>
      <c r="D64" s="42" t="s">
        <v>210</v>
      </c>
      <c r="E64" s="43">
        <v>16.43</v>
      </c>
      <c r="F64" s="20" t="s">
        <v>7</v>
      </c>
      <c r="G64" s="17">
        <f>IF(F64="5",#REF!,0)</f>
        <v>0</v>
      </c>
      <c r="R64" s="17">
        <f>IF(V64=0,#REF!,0)</f>
        <v>0</v>
      </c>
      <c r="S64" s="17">
        <f>IF(V64=15,#REF!,0)</f>
        <v>0</v>
      </c>
      <c r="T64" s="17" t="e">
        <f>IF(V64=21,#REF!,0)</f>
        <v>#REF!</v>
      </c>
      <c r="V64" s="23">
        <v>21</v>
      </c>
      <c r="W64" s="23" t="e">
        <f>#REF!*1</f>
        <v>#REF!</v>
      </c>
      <c r="X64" s="23" t="e">
        <f>#REF!*(1-1)</f>
        <v>#REF!</v>
      </c>
    </row>
    <row r="65" spans="1:29" ht="25.5">
      <c r="C65" s="39" t="s">
        <v>153</v>
      </c>
      <c r="D65" s="40"/>
      <c r="E65" s="41">
        <v>16.43</v>
      </c>
    </row>
    <row r="66" spans="1:29">
      <c r="A66" s="5" t="s">
        <v>30</v>
      </c>
      <c r="B66" s="5" t="s">
        <v>82</v>
      </c>
      <c r="C66" s="42" t="s">
        <v>160</v>
      </c>
      <c r="D66" s="42" t="s">
        <v>212</v>
      </c>
      <c r="E66" s="43">
        <v>0.34122000000000002</v>
      </c>
      <c r="F66" s="20" t="s">
        <v>11</v>
      </c>
      <c r="G66" s="17" t="e">
        <f>IF(F66="5",#REF!,0)</f>
        <v>#REF!</v>
      </c>
      <c r="R66" s="17">
        <f>IF(V66=0,#REF!,0)</f>
        <v>0</v>
      </c>
      <c r="S66" s="17">
        <f>IF(V66=15,#REF!,0)</f>
        <v>0</v>
      </c>
      <c r="T66" s="17" t="e">
        <f>IF(V66=21,#REF!,0)</f>
        <v>#REF!</v>
      </c>
      <c r="V66" s="23">
        <v>21</v>
      </c>
      <c r="W66" s="23" t="e">
        <f>#REF!*0</f>
        <v>#REF!</v>
      </c>
      <c r="X66" s="23" t="e">
        <f>#REF!*(1-0)</f>
        <v>#REF!</v>
      </c>
    </row>
    <row r="67" spans="1:29">
      <c r="A67" s="6"/>
      <c r="B67" s="13" t="s">
        <v>83</v>
      </c>
      <c r="C67" s="65" t="s">
        <v>161</v>
      </c>
      <c r="D67" s="66"/>
      <c r="E67" s="66"/>
      <c r="H67" s="24">
        <f>IF(I67="PR",#REF!,SUM(G68:G68))</f>
        <v>0</v>
      </c>
      <c r="I67" s="18" t="s">
        <v>228</v>
      </c>
      <c r="J67" s="24">
        <f>IF(I67="HS",#REF!,0)</f>
        <v>0</v>
      </c>
      <c r="K67" s="24">
        <f>IF(I67="HS",#REF!-H67,0)</f>
        <v>0</v>
      </c>
      <c r="L67" s="24" t="e">
        <f>IF(I67="PS",#REF!,0)</f>
        <v>#REF!</v>
      </c>
      <c r="M67" s="24" t="e">
        <f>IF(I67="PS",#REF!-H67,0)</f>
        <v>#REF!</v>
      </c>
      <c r="N67" s="24">
        <f>IF(I67="MP",#REF!,0)</f>
        <v>0</v>
      </c>
      <c r="O67" s="24">
        <f>IF(I67="MP",#REF!-H67,0)</f>
        <v>0</v>
      </c>
      <c r="P67" s="24">
        <f>IF(I67="OM",#REF!,0)</f>
        <v>0</v>
      </c>
      <c r="Q67" s="18"/>
      <c r="AA67" s="24">
        <f>SUM(R68:R68)</f>
        <v>0</v>
      </c>
      <c r="AB67" s="24">
        <f>SUM(S68:S68)</f>
        <v>0</v>
      </c>
      <c r="AC67" s="24" t="e">
        <f>SUM(T68:T68)</f>
        <v>#REF!</v>
      </c>
    </row>
    <row r="68" spans="1:29">
      <c r="A68" s="5" t="s">
        <v>31</v>
      </c>
      <c r="B68" s="5" t="s">
        <v>84</v>
      </c>
      <c r="C68" s="42" t="s">
        <v>162</v>
      </c>
      <c r="D68" s="42" t="s">
        <v>210</v>
      </c>
      <c r="E68" s="43">
        <v>4.43</v>
      </c>
      <c r="F68" s="20" t="s">
        <v>7</v>
      </c>
      <c r="G68" s="17">
        <f>IF(F68="5",#REF!,0)</f>
        <v>0</v>
      </c>
      <c r="R68" s="17">
        <f>IF(V68=0,#REF!,0)</f>
        <v>0</v>
      </c>
      <c r="S68" s="17">
        <f>IF(V68=15,#REF!,0)</f>
        <v>0</v>
      </c>
      <c r="T68" s="17" t="e">
        <f>IF(V68=21,#REF!,0)</f>
        <v>#REF!</v>
      </c>
      <c r="V68" s="23">
        <v>21</v>
      </c>
      <c r="W68" s="23" t="e">
        <f>#REF!*0.463544303797468</f>
        <v>#REF!</v>
      </c>
      <c r="X68" s="23" t="e">
        <f>#REF!*(1-0.463544303797468)</f>
        <v>#REF!</v>
      </c>
    </row>
    <row r="69" spans="1:29">
      <c r="C69" s="39" t="s">
        <v>138</v>
      </c>
      <c r="D69" s="40"/>
      <c r="E69" s="41">
        <v>4.43</v>
      </c>
    </row>
    <row r="70" spans="1:29">
      <c r="A70" s="6"/>
      <c r="B70" s="13" t="s">
        <v>85</v>
      </c>
      <c r="C70" s="65" t="s">
        <v>163</v>
      </c>
      <c r="D70" s="66"/>
      <c r="E70" s="66"/>
      <c r="H70" s="24">
        <f>IF(I70="PR",#REF!,SUM(G71:G73))</f>
        <v>0</v>
      </c>
      <c r="I70" s="18" t="s">
        <v>228</v>
      </c>
      <c r="J70" s="24">
        <f>IF(I70="HS",#REF!,0)</f>
        <v>0</v>
      </c>
      <c r="K70" s="24">
        <f>IF(I70="HS",#REF!-H70,0)</f>
        <v>0</v>
      </c>
      <c r="L70" s="24" t="e">
        <f>IF(I70="PS",#REF!,0)</f>
        <v>#REF!</v>
      </c>
      <c r="M70" s="24" t="e">
        <f>IF(I70="PS",#REF!-H70,0)</f>
        <v>#REF!</v>
      </c>
      <c r="N70" s="24">
        <f>IF(I70="MP",#REF!,0)</f>
        <v>0</v>
      </c>
      <c r="O70" s="24">
        <f>IF(I70="MP",#REF!-H70,0)</f>
        <v>0</v>
      </c>
      <c r="P70" s="24">
        <f>IF(I70="OM",#REF!,0)</f>
        <v>0</v>
      </c>
      <c r="Q70" s="18"/>
      <c r="AA70" s="24">
        <f>SUM(R71:R73)</f>
        <v>0</v>
      </c>
      <c r="AB70" s="24">
        <f>SUM(S71:S73)</f>
        <v>0</v>
      </c>
      <c r="AC70" s="24" t="e">
        <f>SUM(T71:T73)</f>
        <v>#REF!</v>
      </c>
    </row>
    <row r="71" spans="1:29">
      <c r="A71" s="5" t="s">
        <v>32</v>
      </c>
      <c r="B71" s="5" t="s">
        <v>86</v>
      </c>
      <c r="C71" s="42" t="s">
        <v>164</v>
      </c>
      <c r="D71" s="42" t="s">
        <v>210</v>
      </c>
      <c r="E71" s="43">
        <v>59.18</v>
      </c>
      <c r="F71" s="20" t="s">
        <v>7</v>
      </c>
      <c r="G71" s="17">
        <f>IF(F71="5",#REF!,0)</f>
        <v>0</v>
      </c>
      <c r="R71" s="17">
        <f>IF(V71=0,#REF!,0)</f>
        <v>0</v>
      </c>
      <c r="S71" s="17">
        <f>IF(V71=15,#REF!,0)</f>
        <v>0</v>
      </c>
      <c r="T71" s="17" t="e">
        <f>IF(V71=21,#REF!,0)</f>
        <v>#REF!</v>
      </c>
      <c r="V71" s="23">
        <v>21</v>
      </c>
      <c r="W71" s="23" t="e">
        <f>#REF!*0.470810810810811</f>
        <v>#REF!</v>
      </c>
      <c r="X71" s="23" t="e">
        <f>#REF!*(1-0.470810810810811)</f>
        <v>#REF!</v>
      </c>
    </row>
    <row r="72" spans="1:29" ht="25.5">
      <c r="C72" s="39" t="s">
        <v>165</v>
      </c>
      <c r="D72" s="40"/>
      <c r="E72" s="41">
        <v>59.18</v>
      </c>
    </row>
    <row r="73" spans="1:29">
      <c r="A73" s="5" t="s">
        <v>33</v>
      </c>
      <c r="B73" s="5" t="s">
        <v>87</v>
      </c>
      <c r="C73" s="42" t="s">
        <v>166</v>
      </c>
      <c r="D73" s="42" t="s">
        <v>210</v>
      </c>
      <c r="E73" s="43">
        <v>59.18</v>
      </c>
      <c r="F73" s="20" t="s">
        <v>7</v>
      </c>
      <c r="G73" s="17">
        <f>IF(F73="5",#REF!,0)</f>
        <v>0</v>
      </c>
      <c r="R73" s="17">
        <f>IF(V73=0,#REF!,0)</f>
        <v>0</v>
      </c>
      <c r="S73" s="17">
        <f>IF(V73=15,#REF!,0)</f>
        <v>0</v>
      </c>
      <c r="T73" s="17" t="e">
        <f>IF(V73=21,#REF!,0)</f>
        <v>#REF!</v>
      </c>
      <c r="V73" s="23">
        <v>21</v>
      </c>
      <c r="W73" s="23" t="e">
        <f>#REF!*0.284345794392523</f>
        <v>#REF!</v>
      </c>
      <c r="X73" s="23" t="e">
        <f>#REF!*(1-0.284345794392523)</f>
        <v>#REF!</v>
      </c>
    </row>
    <row r="74" spans="1:29" ht="25.5">
      <c r="C74" s="39" t="s">
        <v>165</v>
      </c>
      <c r="D74" s="40"/>
      <c r="E74" s="41">
        <v>59.18</v>
      </c>
    </row>
    <row r="75" spans="1:29">
      <c r="A75" s="6"/>
      <c r="B75" s="13" t="s">
        <v>88</v>
      </c>
      <c r="C75" s="65" t="s">
        <v>167</v>
      </c>
      <c r="D75" s="66"/>
      <c r="E75" s="66"/>
      <c r="H75" s="24">
        <f>IF(I75="PR",#REF!,SUM(G76:G76))</f>
        <v>0</v>
      </c>
      <c r="I75" s="18" t="s">
        <v>227</v>
      </c>
      <c r="J75" s="24" t="e">
        <f>IF(I75="HS",#REF!,0)</f>
        <v>#REF!</v>
      </c>
      <c r="K75" s="24" t="e">
        <f>IF(I75="HS",#REF!-H75,0)</f>
        <v>#REF!</v>
      </c>
      <c r="L75" s="24">
        <f>IF(I75="PS",#REF!,0)</f>
        <v>0</v>
      </c>
      <c r="M75" s="24">
        <f>IF(I75="PS",#REF!-H75,0)</f>
        <v>0</v>
      </c>
      <c r="N75" s="24">
        <f>IF(I75="MP",#REF!,0)</f>
        <v>0</v>
      </c>
      <c r="O75" s="24">
        <f>IF(I75="MP",#REF!-H75,0)</f>
        <v>0</v>
      </c>
      <c r="P75" s="24">
        <f>IF(I75="OM",#REF!,0)</f>
        <v>0</v>
      </c>
      <c r="Q75" s="18"/>
      <c r="AA75" s="24">
        <f>SUM(R76:R76)</f>
        <v>0</v>
      </c>
      <c r="AB75" s="24">
        <f>SUM(S76:S76)</f>
        <v>0</v>
      </c>
      <c r="AC75" s="24" t="e">
        <f>SUM(T76:T76)</f>
        <v>#REF!</v>
      </c>
    </row>
    <row r="76" spans="1:29">
      <c r="A76" s="5" t="s">
        <v>34</v>
      </c>
      <c r="B76" s="5" t="s">
        <v>89</v>
      </c>
      <c r="C76" s="42" t="s">
        <v>168</v>
      </c>
      <c r="D76" s="42" t="s">
        <v>210</v>
      </c>
      <c r="E76" s="43">
        <v>24</v>
      </c>
      <c r="F76" s="20" t="s">
        <v>7</v>
      </c>
      <c r="G76" s="17">
        <f>IF(F76="5",#REF!,0)</f>
        <v>0</v>
      </c>
      <c r="R76" s="17">
        <f>IF(V76=0,#REF!,0)</f>
        <v>0</v>
      </c>
      <c r="S76" s="17">
        <f>IF(V76=15,#REF!,0)</f>
        <v>0</v>
      </c>
      <c r="T76" s="17" t="e">
        <f>IF(V76=21,#REF!,0)</f>
        <v>#REF!</v>
      </c>
      <c r="V76" s="23">
        <v>21</v>
      </c>
      <c r="W76" s="23" t="e">
        <f>#REF!*0.464975609756098</f>
        <v>#REF!</v>
      </c>
      <c r="X76" s="23" t="e">
        <f>#REF!*(1-0.464975609756098)</f>
        <v>#REF!</v>
      </c>
    </row>
    <row r="77" spans="1:29">
      <c r="C77" s="39" t="s">
        <v>169</v>
      </c>
      <c r="D77" s="40"/>
      <c r="E77" s="41">
        <v>24</v>
      </c>
    </row>
    <row r="78" spans="1:29">
      <c r="A78" s="6"/>
      <c r="B78" s="13" t="s">
        <v>90</v>
      </c>
      <c r="C78" s="65" t="s">
        <v>170</v>
      </c>
      <c r="D78" s="66"/>
      <c r="E78" s="66"/>
      <c r="H78" s="24">
        <f>IF(I78="PR",#REF!,SUM(G79:G79))</f>
        <v>0</v>
      </c>
      <c r="I78" s="18" t="s">
        <v>227</v>
      </c>
      <c r="J78" s="24" t="e">
        <f>IF(I78="HS",#REF!,0)</f>
        <v>#REF!</v>
      </c>
      <c r="K78" s="24" t="e">
        <f>IF(I78="HS",#REF!-H78,0)</f>
        <v>#REF!</v>
      </c>
      <c r="L78" s="24">
        <f>IF(I78="PS",#REF!,0)</f>
        <v>0</v>
      </c>
      <c r="M78" s="24">
        <f>IF(I78="PS",#REF!-H78,0)</f>
        <v>0</v>
      </c>
      <c r="N78" s="24">
        <f>IF(I78="MP",#REF!,0)</f>
        <v>0</v>
      </c>
      <c r="O78" s="24">
        <f>IF(I78="MP",#REF!-H78,0)</f>
        <v>0</v>
      </c>
      <c r="P78" s="24">
        <f>IF(I78="OM",#REF!,0)</f>
        <v>0</v>
      </c>
      <c r="Q78" s="18"/>
      <c r="AA78" s="24">
        <f>SUM(R79:R79)</f>
        <v>0</v>
      </c>
      <c r="AB78" s="24">
        <f>SUM(S79:S79)</f>
        <v>0</v>
      </c>
      <c r="AC78" s="24" t="e">
        <f>SUM(T79:T79)</f>
        <v>#REF!</v>
      </c>
    </row>
    <row r="79" spans="1:29">
      <c r="A79" s="5" t="s">
        <v>35</v>
      </c>
      <c r="B79" s="5" t="s">
        <v>91</v>
      </c>
      <c r="C79" s="42" t="s">
        <v>171</v>
      </c>
      <c r="D79" s="42" t="s">
        <v>210</v>
      </c>
      <c r="E79" s="43">
        <v>33.24</v>
      </c>
      <c r="F79" s="20" t="s">
        <v>7</v>
      </c>
      <c r="G79" s="17">
        <f>IF(F79="5",#REF!,0)</f>
        <v>0</v>
      </c>
      <c r="R79" s="17">
        <f>IF(V79=0,#REF!,0)</f>
        <v>0</v>
      </c>
      <c r="S79" s="17">
        <f>IF(V79=15,#REF!,0)</f>
        <v>0</v>
      </c>
      <c r="T79" s="17" t="e">
        <f>IF(V79=21,#REF!,0)</f>
        <v>#REF!</v>
      </c>
      <c r="V79" s="23">
        <v>21</v>
      </c>
      <c r="W79" s="23" t="e">
        <f>#REF!*0.0177989130434783</f>
        <v>#REF!</v>
      </c>
      <c r="X79" s="23" t="e">
        <f>#REF!*(1-0.0177989130434783)</f>
        <v>#REF!</v>
      </c>
    </row>
    <row r="80" spans="1:29">
      <c r="C80" s="39" t="s">
        <v>172</v>
      </c>
      <c r="D80" s="40"/>
      <c r="E80" s="41">
        <v>33.24</v>
      </c>
    </row>
    <row r="81" spans="1:29">
      <c r="A81" s="6"/>
      <c r="B81" s="13" t="s">
        <v>92</v>
      </c>
      <c r="C81" s="65" t="s">
        <v>173</v>
      </c>
      <c r="D81" s="66"/>
      <c r="E81" s="66"/>
      <c r="H81" s="24">
        <f>IF(I81="PR",#REF!,SUM(G82:G88))</f>
        <v>0</v>
      </c>
      <c r="I81" s="18" t="s">
        <v>227</v>
      </c>
      <c r="J81" s="24" t="e">
        <f>IF(I81="HS",#REF!,0)</f>
        <v>#REF!</v>
      </c>
      <c r="K81" s="24" t="e">
        <f>IF(I81="HS",#REF!-H81,0)</f>
        <v>#REF!</v>
      </c>
      <c r="L81" s="24">
        <f>IF(I81="PS",#REF!,0)</f>
        <v>0</v>
      </c>
      <c r="M81" s="24">
        <f>IF(I81="PS",#REF!-H81,0)</f>
        <v>0</v>
      </c>
      <c r="N81" s="24">
        <f>IF(I81="MP",#REF!,0)</f>
        <v>0</v>
      </c>
      <c r="O81" s="24">
        <f>IF(I81="MP",#REF!-H81,0)</f>
        <v>0</v>
      </c>
      <c r="P81" s="24">
        <f>IF(I81="OM",#REF!,0)</f>
        <v>0</v>
      </c>
      <c r="Q81" s="18"/>
      <c r="AA81" s="24">
        <f>SUM(R82:R88)</f>
        <v>0</v>
      </c>
      <c r="AB81" s="24">
        <f>SUM(S82:S88)</f>
        <v>0</v>
      </c>
      <c r="AC81" s="24" t="e">
        <f>SUM(T82:T88)</f>
        <v>#REF!</v>
      </c>
    </row>
    <row r="82" spans="1:29">
      <c r="A82" s="5" t="s">
        <v>36</v>
      </c>
      <c r="B82" s="5" t="s">
        <v>93</v>
      </c>
      <c r="C82" s="42" t="s">
        <v>174</v>
      </c>
      <c r="D82" s="42" t="s">
        <v>211</v>
      </c>
      <c r="E82" s="43">
        <v>0.17</v>
      </c>
      <c r="F82" s="20" t="s">
        <v>7</v>
      </c>
      <c r="G82" s="17">
        <f>IF(F82="5",#REF!,0)</f>
        <v>0</v>
      </c>
      <c r="R82" s="17">
        <f>IF(V82=0,#REF!,0)</f>
        <v>0</v>
      </c>
      <c r="S82" s="17">
        <f>IF(V82=15,#REF!,0)</f>
        <v>0</v>
      </c>
      <c r="T82" s="17" t="e">
        <f>IF(V82=21,#REF!,0)</f>
        <v>#REF!</v>
      </c>
      <c r="V82" s="23">
        <v>21</v>
      </c>
      <c r="W82" s="23" t="e">
        <f>#REF!*0</f>
        <v>#REF!</v>
      </c>
      <c r="X82" s="23" t="e">
        <f>#REF!*(1-0)</f>
        <v>#REF!</v>
      </c>
    </row>
    <row r="83" spans="1:29">
      <c r="C83" s="39" t="s">
        <v>175</v>
      </c>
      <c r="D83" s="40"/>
      <c r="E83" s="41">
        <v>0.17</v>
      </c>
    </row>
    <row r="84" spans="1:29">
      <c r="A84" s="5" t="s">
        <v>37</v>
      </c>
      <c r="B84" s="5" t="s">
        <v>94</v>
      </c>
      <c r="C84" s="42" t="s">
        <v>176</v>
      </c>
      <c r="D84" s="42" t="s">
        <v>210</v>
      </c>
      <c r="E84" s="43">
        <v>2.16</v>
      </c>
      <c r="F84" s="20" t="s">
        <v>7</v>
      </c>
      <c r="G84" s="17">
        <f>IF(F84="5",#REF!,0)</f>
        <v>0</v>
      </c>
      <c r="R84" s="17">
        <f>IF(V84=0,#REF!,0)</f>
        <v>0</v>
      </c>
      <c r="S84" s="17">
        <f>IF(V84=15,#REF!,0)</f>
        <v>0</v>
      </c>
      <c r="T84" s="17" t="e">
        <f>IF(V84=21,#REF!,0)</f>
        <v>#REF!</v>
      </c>
      <c r="V84" s="23">
        <v>21</v>
      </c>
      <c r="W84" s="23" t="e">
        <f>#REF!*0</f>
        <v>#REF!</v>
      </c>
      <c r="X84" s="23" t="e">
        <f>#REF!*(1-0)</f>
        <v>#REF!</v>
      </c>
    </row>
    <row r="85" spans="1:29">
      <c r="C85" s="39" t="s">
        <v>177</v>
      </c>
      <c r="D85" s="40"/>
      <c r="E85" s="41">
        <v>2.16</v>
      </c>
    </row>
    <row r="86" spans="1:29">
      <c r="A86" s="5" t="s">
        <v>38</v>
      </c>
      <c r="B86" s="5" t="s">
        <v>95</v>
      </c>
      <c r="C86" s="42" t="s">
        <v>178</v>
      </c>
      <c r="D86" s="42" t="s">
        <v>214</v>
      </c>
      <c r="E86" s="43">
        <v>16</v>
      </c>
      <c r="F86" s="20" t="s">
        <v>7</v>
      </c>
      <c r="G86" s="17">
        <f>IF(F86="5",#REF!,0)</f>
        <v>0</v>
      </c>
      <c r="R86" s="17">
        <f>IF(V86=0,#REF!,0)</f>
        <v>0</v>
      </c>
      <c r="S86" s="17">
        <f>IF(V86=15,#REF!,0)</f>
        <v>0</v>
      </c>
      <c r="T86" s="17" t="e">
        <f>IF(V86=21,#REF!,0)</f>
        <v>#REF!</v>
      </c>
      <c r="V86" s="23">
        <v>21</v>
      </c>
      <c r="W86" s="23" t="e">
        <f>#REF!*0</f>
        <v>#REF!</v>
      </c>
      <c r="X86" s="23" t="e">
        <f>#REF!*(1-0)</f>
        <v>#REF!</v>
      </c>
    </row>
    <row r="87" spans="1:29">
      <c r="C87" s="39" t="s">
        <v>179</v>
      </c>
      <c r="D87" s="40"/>
      <c r="E87" s="41">
        <v>16</v>
      </c>
    </row>
    <row r="88" spans="1:29">
      <c r="A88" s="5" t="s">
        <v>39</v>
      </c>
      <c r="B88" s="5" t="s">
        <v>96</v>
      </c>
      <c r="C88" s="42" t="s">
        <v>180</v>
      </c>
      <c r="D88" s="42" t="s">
        <v>210</v>
      </c>
      <c r="E88" s="43">
        <v>72.13</v>
      </c>
      <c r="F88" s="20" t="s">
        <v>7</v>
      </c>
      <c r="G88" s="17">
        <f>IF(F88="5",#REF!,0)</f>
        <v>0</v>
      </c>
      <c r="R88" s="17">
        <f>IF(V88=0,#REF!,0)</f>
        <v>0</v>
      </c>
      <c r="S88" s="17">
        <f>IF(V88=15,#REF!,0)</f>
        <v>0</v>
      </c>
      <c r="T88" s="17" t="e">
        <f>IF(V88=21,#REF!,0)</f>
        <v>#REF!</v>
      </c>
      <c r="V88" s="23">
        <v>21</v>
      </c>
      <c r="W88" s="23" t="e">
        <f>#REF!*0.126199978427354</f>
        <v>#REF!</v>
      </c>
      <c r="X88" s="23" t="e">
        <f>#REF!*(1-0.126199978427354)</f>
        <v>#REF!</v>
      </c>
    </row>
    <row r="89" spans="1:29">
      <c r="C89" s="39" t="s">
        <v>181</v>
      </c>
      <c r="D89" s="40"/>
      <c r="E89" s="41">
        <v>72.13</v>
      </c>
    </row>
    <row r="90" spans="1:29">
      <c r="A90" s="6"/>
      <c r="B90" s="13" t="s">
        <v>97</v>
      </c>
      <c r="C90" s="65" t="s">
        <v>182</v>
      </c>
      <c r="D90" s="66"/>
      <c r="E90" s="66"/>
      <c r="H90" s="24">
        <f>IF(I90="PR",#REF!,SUM(G91:G91))</f>
        <v>0</v>
      </c>
      <c r="I90" s="18" t="s">
        <v>227</v>
      </c>
      <c r="J90" s="24" t="e">
        <f>IF(I90="HS",#REF!,0)</f>
        <v>#REF!</v>
      </c>
      <c r="K90" s="24" t="e">
        <f>IF(I90="HS",#REF!-H90,0)</f>
        <v>#REF!</v>
      </c>
      <c r="L90" s="24">
        <f>IF(I90="PS",#REF!,0)</f>
        <v>0</v>
      </c>
      <c r="M90" s="24">
        <f>IF(I90="PS",#REF!-H90,0)</f>
        <v>0</v>
      </c>
      <c r="N90" s="24">
        <f>IF(I90="MP",#REF!,0)</f>
        <v>0</v>
      </c>
      <c r="O90" s="24">
        <f>IF(I90="MP",#REF!-H90,0)</f>
        <v>0</v>
      </c>
      <c r="P90" s="24">
        <f>IF(I90="OM",#REF!,0)</f>
        <v>0</v>
      </c>
      <c r="Q90" s="18"/>
      <c r="AA90" s="24">
        <f>SUM(R91:R91)</f>
        <v>0</v>
      </c>
      <c r="AB90" s="24">
        <f>SUM(S91:S91)</f>
        <v>0</v>
      </c>
      <c r="AC90" s="24" t="e">
        <f>SUM(T91:T91)</f>
        <v>#REF!</v>
      </c>
    </row>
    <row r="91" spans="1:29">
      <c r="A91" s="5" t="s">
        <v>40</v>
      </c>
      <c r="B91" s="5" t="s">
        <v>98</v>
      </c>
      <c r="C91" s="42" t="s">
        <v>183</v>
      </c>
      <c r="D91" s="42" t="s">
        <v>209</v>
      </c>
      <c r="E91" s="43">
        <v>8.4</v>
      </c>
      <c r="F91" s="20" t="s">
        <v>7</v>
      </c>
      <c r="G91" s="17">
        <f>IF(F91="5",#REF!,0)</f>
        <v>0</v>
      </c>
      <c r="R91" s="17">
        <f>IF(V91=0,#REF!,0)</f>
        <v>0</v>
      </c>
      <c r="S91" s="17">
        <f>IF(V91=15,#REF!,0)</f>
        <v>0</v>
      </c>
      <c r="T91" s="17" t="e">
        <f>IF(V91=21,#REF!,0)</f>
        <v>#REF!</v>
      </c>
      <c r="V91" s="23">
        <v>21</v>
      </c>
      <c r="W91" s="23" t="e">
        <f>#REF!*0.197219024401255</f>
        <v>#REF!</v>
      </c>
      <c r="X91" s="23" t="e">
        <f>#REF!*(1-0.197219024401255)</f>
        <v>#REF!</v>
      </c>
    </row>
    <row r="92" spans="1:29">
      <c r="C92" s="39" t="s">
        <v>184</v>
      </c>
      <c r="D92" s="40"/>
      <c r="E92" s="41">
        <v>8.4</v>
      </c>
    </row>
    <row r="93" spans="1:29">
      <c r="A93" s="6"/>
      <c r="B93" s="13" t="s">
        <v>99</v>
      </c>
      <c r="C93" s="65" t="s">
        <v>185</v>
      </c>
      <c r="D93" s="66"/>
      <c r="E93" s="66"/>
      <c r="H93" s="24">
        <f>IF(I93="PR",#REF!,SUM(G94:G106))</f>
        <v>0</v>
      </c>
      <c r="I93" s="18" t="s">
        <v>229</v>
      </c>
      <c r="J93" s="24">
        <f>IF(I93="HS",#REF!,0)</f>
        <v>0</v>
      </c>
      <c r="K93" s="24">
        <f>IF(I93="HS",#REF!-H93,0)</f>
        <v>0</v>
      </c>
      <c r="L93" s="24">
        <f>IF(I93="PS",#REF!,0)</f>
        <v>0</v>
      </c>
      <c r="M93" s="24">
        <f>IF(I93="PS",#REF!-H93,0)</f>
        <v>0</v>
      </c>
      <c r="N93" s="24" t="e">
        <f>IF(I93="MP",#REF!,0)</f>
        <v>#REF!</v>
      </c>
      <c r="O93" s="24" t="e">
        <f>IF(I93="MP",#REF!-H93,0)</f>
        <v>#REF!</v>
      </c>
      <c r="P93" s="24">
        <f>IF(I93="OM",#REF!,0)</f>
        <v>0</v>
      </c>
      <c r="Q93" s="18"/>
      <c r="AA93" s="24">
        <f>SUM(R94:R106)</f>
        <v>0</v>
      </c>
      <c r="AB93" s="24">
        <f>SUM(S94:S106)</f>
        <v>0</v>
      </c>
      <c r="AC93" s="24" t="e">
        <f>SUM(T94:T106)</f>
        <v>#REF!</v>
      </c>
    </row>
    <row r="94" spans="1:29">
      <c r="A94" s="5" t="s">
        <v>41</v>
      </c>
      <c r="B94" s="5" t="s">
        <v>100</v>
      </c>
      <c r="C94" s="42" t="s">
        <v>186</v>
      </c>
      <c r="D94" s="42" t="s">
        <v>209</v>
      </c>
      <c r="E94" s="43">
        <v>161</v>
      </c>
      <c r="F94" s="20" t="s">
        <v>8</v>
      </c>
      <c r="G94" s="17">
        <f>IF(F94="5",#REF!,0)</f>
        <v>0</v>
      </c>
      <c r="R94" s="17">
        <f>IF(V94=0,#REF!,0)</f>
        <v>0</v>
      </c>
      <c r="S94" s="17">
        <f>IF(V94=15,#REF!,0)</f>
        <v>0</v>
      </c>
      <c r="T94" s="17" t="e">
        <f>IF(V94=21,#REF!,0)</f>
        <v>#REF!</v>
      </c>
      <c r="V94" s="23">
        <v>21</v>
      </c>
      <c r="W94" s="23" t="e">
        <f>#REF!*0</f>
        <v>#REF!</v>
      </c>
      <c r="X94" s="23" t="e">
        <f>#REF!*(1-0)</f>
        <v>#REF!</v>
      </c>
    </row>
    <row r="95" spans="1:29" ht="25.5">
      <c r="C95" s="39" t="s">
        <v>187</v>
      </c>
      <c r="D95" s="40"/>
      <c r="E95" s="41">
        <v>161</v>
      </c>
    </row>
    <row r="96" spans="1:29" ht="25.5">
      <c r="A96" s="5" t="s">
        <v>42</v>
      </c>
      <c r="B96" s="5" t="s">
        <v>101</v>
      </c>
      <c r="C96" s="42" t="s">
        <v>188</v>
      </c>
      <c r="D96" s="42" t="s">
        <v>214</v>
      </c>
      <c r="E96" s="43">
        <v>1</v>
      </c>
      <c r="F96" s="20" t="s">
        <v>8</v>
      </c>
      <c r="G96" s="17">
        <f>IF(F96="5",#REF!,0)</f>
        <v>0</v>
      </c>
      <c r="R96" s="17">
        <f>IF(V96=0,#REF!,0)</f>
        <v>0</v>
      </c>
      <c r="S96" s="17">
        <f>IF(V96=15,#REF!,0)</f>
        <v>0</v>
      </c>
      <c r="T96" s="17" t="e">
        <f>IF(V96=21,#REF!,0)</f>
        <v>#REF!</v>
      </c>
      <c r="V96" s="23">
        <v>21</v>
      </c>
      <c r="W96" s="23" t="e">
        <f>#REF!*0</f>
        <v>#REF!</v>
      </c>
      <c r="X96" s="23" t="e">
        <f>#REF!*(1-0)</f>
        <v>#REF!</v>
      </c>
    </row>
    <row r="97" spans="1:29">
      <c r="C97" s="39" t="s">
        <v>189</v>
      </c>
      <c r="D97" s="40"/>
      <c r="E97" s="41">
        <v>1</v>
      </c>
    </row>
    <row r="98" spans="1:29">
      <c r="A98" s="5" t="s">
        <v>43</v>
      </c>
      <c r="B98" s="5" t="s">
        <v>102</v>
      </c>
      <c r="C98" s="42" t="s">
        <v>190</v>
      </c>
      <c r="D98" s="42" t="s">
        <v>209</v>
      </c>
      <c r="E98" s="43">
        <v>161</v>
      </c>
      <c r="F98" s="20" t="s">
        <v>8</v>
      </c>
      <c r="G98" s="17">
        <f>IF(F98="5",#REF!,0)</f>
        <v>0</v>
      </c>
      <c r="R98" s="17">
        <f>IF(V98=0,#REF!,0)</f>
        <v>0</v>
      </c>
      <c r="S98" s="17">
        <f>IF(V98=15,#REF!,0)</f>
        <v>0</v>
      </c>
      <c r="T98" s="17" t="e">
        <f>IF(V98=21,#REF!,0)</f>
        <v>#REF!</v>
      </c>
      <c r="V98" s="23">
        <v>21</v>
      </c>
      <c r="W98" s="23" t="e">
        <f>#REF!*0.350660297836471</f>
        <v>#REF!</v>
      </c>
      <c r="X98" s="23" t="e">
        <f>#REF!*(1-0.350660297836471)</f>
        <v>#REF!</v>
      </c>
    </row>
    <row r="99" spans="1:29" ht="25.5">
      <c r="C99" s="39" t="s">
        <v>187</v>
      </c>
      <c r="D99" s="40"/>
      <c r="E99" s="41">
        <v>161</v>
      </c>
    </row>
    <row r="100" spans="1:29">
      <c r="A100" s="4" t="s">
        <v>44</v>
      </c>
      <c r="B100" s="4" t="s">
        <v>103</v>
      </c>
      <c r="C100" s="37" t="s">
        <v>191</v>
      </c>
      <c r="D100" s="37" t="s">
        <v>214</v>
      </c>
      <c r="E100" s="38">
        <v>1</v>
      </c>
      <c r="F100" s="19" t="s">
        <v>224</v>
      </c>
      <c r="G100" s="16">
        <f>IF(F100="5",#REF!,0)</f>
        <v>0</v>
      </c>
      <c r="R100" s="16">
        <f>IF(V100=0,#REF!,0)</f>
        <v>0</v>
      </c>
      <c r="S100" s="16">
        <f>IF(V100=15,#REF!,0)</f>
        <v>0</v>
      </c>
      <c r="T100" s="16" t="e">
        <f>IF(V100=21,#REF!,0)</f>
        <v>#REF!</v>
      </c>
      <c r="V100" s="23">
        <v>21</v>
      </c>
      <c r="W100" s="23" t="e">
        <f>#REF!*1</f>
        <v>#REF!</v>
      </c>
      <c r="X100" s="23" t="e">
        <f>#REF!*(1-1)</f>
        <v>#REF!</v>
      </c>
    </row>
    <row r="101" spans="1:29">
      <c r="C101" s="39" t="s">
        <v>192</v>
      </c>
      <c r="D101" s="40"/>
      <c r="E101" s="41">
        <v>1</v>
      </c>
    </row>
    <row r="102" spans="1:29">
      <c r="A102" s="4" t="s">
        <v>45</v>
      </c>
      <c r="B102" s="4" t="s">
        <v>104</v>
      </c>
      <c r="C102" s="37" t="s">
        <v>193</v>
      </c>
      <c r="D102" s="37" t="s">
        <v>214</v>
      </c>
      <c r="E102" s="38">
        <v>4</v>
      </c>
      <c r="F102" s="19" t="s">
        <v>224</v>
      </c>
      <c r="G102" s="16">
        <f>IF(F102="5",#REF!,0)</f>
        <v>0</v>
      </c>
      <c r="R102" s="16">
        <f>IF(V102=0,#REF!,0)</f>
        <v>0</v>
      </c>
      <c r="S102" s="16">
        <f>IF(V102=15,#REF!,0)</f>
        <v>0</v>
      </c>
      <c r="T102" s="16" t="e">
        <f>IF(V102=21,#REF!,0)</f>
        <v>#REF!</v>
      </c>
      <c r="V102" s="23">
        <v>21</v>
      </c>
      <c r="W102" s="23" t="e">
        <f>#REF!*1</f>
        <v>#REF!</v>
      </c>
      <c r="X102" s="23" t="e">
        <f>#REF!*(1-1)</f>
        <v>#REF!</v>
      </c>
    </row>
    <row r="103" spans="1:29">
      <c r="C103" s="39" t="s">
        <v>194</v>
      </c>
      <c r="D103" s="40"/>
      <c r="E103" s="41">
        <v>4</v>
      </c>
    </row>
    <row r="104" spans="1:29">
      <c r="A104" s="5" t="s">
        <v>46</v>
      </c>
      <c r="B104" s="5" t="s">
        <v>105</v>
      </c>
      <c r="C104" s="42" t="s">
        <v>195</v>
      </c>
      <c r="D104" s="42" t="s">
        <v>215</v>
      </c>
      <c r="E104" s="43">
        <v>6</v>
      </c>
      <c r="F104" s="20" t="s">
        <v>7</v>
      </c>
      <c r="G104" s="17">
        <f>IF(F104="5",#REF!,0)</f>
        <v>0</v>
      </c>
      <c r="R104" s="17">
        <f>IF(V104=0,#REF!,0)</f>
        <v>0</v>
      </c>
      <c r="S104" s="17">
        <f>IF(V104=15,#REF!,0)</f>
        <v>0</v>
      </c>
      <c r="T104" s="17" t="e">
        <f>IF(V104=21,#REF!,0)</f>
        <v>#REF!</v>
      </c>
      <c r="V104" s="23">
        <v>21</v>
      </c>
      <c r="W104" s="23" t="e">
        <f>#REF!*0</f>
        <v>#REF!</v>
      </c>
      <c r="X104" s="23" t="e">
        <f>#REF!*(1-0)</f>
        <v>#REF!</v>
      </c>
    </row>
    <row r="105" spans="1:29">
      <c r="C105" s="39" t="s">
        <v>196</v>
      </c>
      <c r="D105" s="40"/>
      <c r="E105" s="41">
        <v>6</v>
      </c>
    </row>
    <row r="106" spans="1:29">
      <c r="A106" s="5" t="s">
        <v>47</v>
      </c>
      <c r="B106" s="5" t="s">
        <v>105</v>
      </c>
      <c r="C106" s="42" t="s">
        <v>197</v>
      </c>
      <c r="D106" s="42" t="s">
        <v>215</v>
      </c>
      <c r="E106" s="43">
        <v>12</v>
      </c>
      <c r="F106" s="20" t="s">
        <v>7</v>
      </c>
      <c r="G106" s="17">
        <f>IF(F106="5",#REF!,0)</f>
        <v>0</v>
      </c>
      <c r="R106" s="17">
        <f>IF(V106=0,#REF!,0)</f>
        <v>0</v>
      </c>
      <c r="S106" s="17">
        <f>IF(V106=15,#REF!,0)</f>
        <v>0</v>
      </c>
      <c r="T106" s="17" t="e">
        <f>IF(V106=21,#REF!,0)</f>
        <v>#REF!</v>
      </c>
      <c r="V106" s="23">
        <v>21</v>
      </c>
      <c r="W106" s="23" t="e">
        <f>#REF!*0</f>
        <v>#REF!</v>
      </c>
      <c r="X106" s="23" t="e">
        <f>#REF!*(1-0)</f>
        <v>#REF!</v>
      </c>
    </row>
    <row r="107" spans="1:29" ht="25.5">
      <c r="C107" s="39" t="s">
        <v>198</v>
      </c>
      <c r="D107" s="40"/>
      <c r="E107" s="41">
        <v>12</v>
      </c>
    </row>
    <row r="108" spans="1:29">
      <c r="A108" s="6"/>
      <c r="B108" s="13" t="s">
        <v>106</v>
      </c>
      <c r="C108" s="65" t="s">
        <v>199</v>
      </c>
      <c r="D108" s="66"/>
      <c r="E108" s="66"/>
      <c r="H108" s="24" t="e">
        <f>IF(I108="PR",#REF!,SUM(G109:G116))</f>
        <v>#REF!</v>
      </c>
      <c r="I108" s="18" t="s">
        <v>230</v>
      </c>
      <c r="J108" s="24">
        <f>IF(I108="HS",#REF!,0)</f>
        <v>0</v>
      </c>
      <c r="K108" s="24">
        <f>IF(I108="HS",#REF!-H108,0)</f>
        <v>0</v>
      </c>
      <c r="L108" s="24">
        <f>IF(I108="PS",#REF!,0)</f>
        <v>0</v>
      </c>
      <c r="M108" s="24">
        <f>IF(I108="PS",#REF!-H108,0)</f>
        <v>0</v>
      </c>
      <c r="N108" s="24">
        <f>IF(I108="MP",#REF!,0)</f>
        <v>0</v>
      </c>
      <c r="O108" s="24">
        <f>IF(I108="MP",#REF!-H108,0)</f>
        <v>0</v>
      </c>
      <c r="P108" s="24">
        <f>IF(I108="OM",#REF!,0)</f>
        <v>0</v>
      </c>
      <c r="Q108" s="18"/>
      <c r="AA108" s="24">
        <f>SUM(R109:R116)</f>
        <v>0</v>
      </c>
      <c r="AB108" s="24">
        <f>SUM(S109:S116)</f>
        <v>0</v>
      </c>
      <c r="AC108" s="24" t="e">
        <f>SUM(T109:T116)</f>
        <v>#REF!</v>
      </c>
    </row>
    <row r="109" spans="1:29">
      <c r="A109" s="5" t="s">
        <v>48</v>
      </c>
      <c r="B109" s="5" t="s">
        <v>107</v>
      </c>
      <c r="C109" s="42" t="s">
        <v>200</v>
      </c>
      <c r="D109" s="42" t="s">
        <v>212</v>
      </c>
      <c r="E109" s="43">
        <v>1.79</v>
      </c>
      <c r="F109" s="20" t="s">
        <v>11</v>
      </c>
      <c r="G109" s="17" t="e">
        <f>IF(F109="5",#REF!,0)</f>
        <v>#REF!</v>
      </c>
      <c r="R109" s="17">
        <f>IF(V109=0,#REF!,0)</f>
        <v>0</v>
      </c>
      <c r="S109" s="17">
        <f>IF(V109=15,#REF!,0)</f>
        <v>0</v>
      </c>
      <c r="T109" s="17" t="e">
        <f>IF(V109=21,#REF!,0)</f>
        <v>#REF!</v>
      </c>
      <c r="V109" s="23">
        <v>21</v>
      </c>
      <c r="W109" s="23" t="e">
        <f>#REF!*0</f>
        <v>#REF!</v>
      </c>
      <c r="X109" s="23" t="e">
        <f>#REF!*(1-0)</f>
        <v>#REF!</v>
      </c>
    </row>
    <row r="110" spans="1:29">
      <c r="C110" s="39" t="s">
        <v>201</v>
      </c>
      <c r="D110" s="40"/>
      <c r="E110" s="41">
        <v>1.79</v>
      </c>
    </row>
    <row r="111" spans="1:29">
      <c r="A111" s="5" t="s">
        <v>49</v>
      </c>
      <c r="B111" s="5" t="s">
        <v>108</v>
      </c>
      <c r="C111" s="42" t="s">
        <v>202</v>
      </c>
      <c r="D111" s="42" t="s">
        <v>212</v>
      </c>
      <c r="E111" s="43">
        <v>1.79</v>
      </c>
      <c r="F111" s="20" t="s">
        <v>11</v>
      </c>
      <c r="G111" s="17" t="e">
        <f>IF(F111="5",#REF!,0)</f>
        <v>#REF!</v>
      </c>
      <c r="R111" s="17">
        <f>IF(V111=0,#REF!,0)</f>
        <v>0</v>
      </c>
      <c r="S111" s="17">
        <f>IF(V111=15,#REF!,0)</f>
        <v>0</v>
      </c>
      <c r="T111" s="17" t="e">
        <f>IF(V111=21,#REF!,0)</f>
        <v>#REF!</v>
      </c>
      <c r="V111" s="23">
        <v>21</v>
      </c>
      <c r="W111" s="23" t="e">
        <f>#REF!*0.00942152480787164</f>
        <v>#REF!</v>
      </c>
      <c r="X111" s="23" t="e">
        <f>#REF!*(1-0.00942152480787164)</f>
        <v>#REF!</v>
      </c>
    </row>
    <row r="112" spans="1:29">
      <c r="C112" s="39" t="s">
        <v>201</v>
      </c>
      <c r="D112" s="40"/>
      <c r="E112" s="41">
        <v>1.79</v>
      </c>
    </row>
    <row r="113" spans="1:24">
      <c r="C113" s="39"/>
      <c r="D113" s="40"/>
      <c r="E113" s="41">
        <v>0</v>
      </c>
    </row>
    <row r="114" spans="1:24">
      <c r="A114" s="5" t="s">
        <v>50</v>
      </c>
      <c r="B114" s="5" t="s">
        <v>109</v>
      </c>
      <c r="C114" s="42" t="s">
        <v>203</v>
      </c>
      <c r="D114" s="42" t="s">
        <v>212</v>
      </c>
      <c r="E114" s="43">
        <v>1.79</v>
      </c>
      <c r="F114" s="20" t="s">
        <v>11</v>
      </c>
      <c r="G114" s="17" t="e">
        <f>IF(F114="5",#REF!,0)</f>
        <v>#REF!</v>
      </c>
      <c r="R114" s="17">
        <f>IF(V114=0,#REF!,0)</f>
        <v>0</v>
      </c>
      <c r="S114" s="17">
        <f>IF(V114=15,#REF!,0)</f>
        <v>0</v>
      </c>
      <c r="T114" s="17" t="e">
        <f>IF(V114=21,#REF!,0)</f>
        <v>#REF!</v>
      </c>
      <c r="V114" s="23">
        <v>21</v>
      </c>
      <c r="W114" s="23" t="e">
        <f>#REF!*0</f>
        <v>#REF!</v>
      </c>
      <c r="X114" s="23" t="e">
        <f>#REF!*(1-0)</f>
        <v>#REF!</v>
      </c>
    </row>
    <row r="115" spans="1:24">
      <c r="C115" s="39" t="s">
        <v>201</v>
      </c>
      <c r="D115" s="40"/>
      <c r="E115" s="41">
        <v>1.79</v>
      </c>
    </row>
    <row r="116" spans="1:24" ht="25.5">
      <c r="A116" s="4" t="s">
        <v>51</v>
      </c>
      <c r="B116" s="4" t="s">
        <v>110</v>
      </c>
      <c r="C116" s="37" t="s">
        <v>204</v>
      </c>
      <c r="D116" s="37" t="s">
        <v>216</v>
      </c>
      <c r="E116" s="38">
        <v>1.79</v>
      </c>
      <c r="F116" s="19" t="s">
        <v>224</v>
      </c>
      <c r="G116" s="16">
        <f>IF(F116="5",#REF!,0)</f>
        <v>0</v>
      </c>
      <c r="R116" s="16">
        <f>IF(V116=0,#REF!,0)</f>
        <v>0</v>
      </c>
      <c r="S116" s="16">
        <f>IF(V116=15,#REF!,0)</f>
        <v>0</v>
      </c>
      <c r="T116" s="16" t="e">
        <f>IF(V116=21,#REF!,0)</f>
        <v>#REF!</v>
      </c>
      <c r="V116" s="23">
        <v>21</v>
      </c>
      <c r="W116" s="23" t="e">
        <f>#REF!*1</f>
        <v>#REF!</v>
      </c>
      <c r="X116" s="23" t="e">
        <f>#REF!*(1-1)</f>
        <v>#REF!</v>
      </c>
    </row>
    <row r="117" spans="1:24">
      <c r="A117" s="7"/>
      <c r="B117" s="7"/>
      <c r="C117" s="44" t="s">
        <v>201</v>
      </c>
      <c r="D117" s="45"/>
      <c r="E117" s="46">
        <v>1.79</v>
      </c>
    </row>
    <row r="118" spans="1:24">
      <c r="A118" s="8"/>
      <c r="B118" s="8"/>
      <c r="C118" s="8"/>
      <c r="D118" s="8"/>
      <c r="E118" s="8"/>
      <c r="R118" s="25">
        <f>SUM(R13:R117)</f>
        <v>0</v>
      </c>
      <c r="S118" s="25">
        <f>SUM(S13:S117)</f>
        <v>0</v>
      </c>
      <c r="T118" s="25" t="e">
        <f>SUM(T13:T117)</f>
        <v>#REF!</v>
      </c>
    </row>
    <row r="119" spans="1:24" ht="11.25" customHeight="1">
      <c r="A119" s="9" t="s">
        <v>52</v>
      </c>
    </row>
    <row r="120" spans="1:24" ht="409.6" hidden="1" customHeight="1">
      <c r="A120" s="48"/>
      <c r="B120" s="49"/>
      <c r="C120" s="49"/>
      <c r="D120" s="49"/>
      <c r="E120" s="49"/>
    </row>
  </sheetData>
  <sheetProtection password="CF40" sheet="1" objects="1" scenarios="1"/>
  <mergeCells count="32">
    <mergeCell ref="A120:E120"/>
    <mergeCell ref="C44:E44"/>
    <mergeCell ref="C54:E54"/>
    <mergeCell ref="C67:E67"/>
    <mergeCell ref="C70:E70"/>
    <mergeCell ref="C75:E75"/>
    <mergeCell ref="C78:E78"/>
    <mergeCell ref="C81:E81"/>
    <mergeCell ref="C90:E90"/>
    <mergeCell ref="C93:E93"/>
    <mergeCell ref="C108:E108"/>
    <mergeCell ref="A6:B7"/>
    <mergeCell ref="C6:C7"/>
    <mergeCell ref="C33:E33"/>
    <mergeCell ref="A8:B9"/>
    <mergeCell ref="C8:C9"/>
    <mergeCell ref="C12:E12"/>
    <mergeCell ref="C26:E26"/>
    <mergeCell ref="C29:E29"/>
    <mergeCell ref="A1:E1"/>
    <mergeCell ref="A2:B3"/>
    <mergeCell ref="C2:C3"/>
    <mergeCell ref="A4:B5"/>
    <mergeCell ref="C4:C5"/>
    <mergeCell ref="D2:D3"/>
    <mergeCell ref="E2:G3"/>
    <mergeCell ref="D4:D5"/>
    <mergeCell ref="E4:G5"/>
    <mergeCell ref="D6:D7"/>
    <mergeCell ref="E6:G7"/>
    <mergeCell ref="D8:D9"/>
    <mergeCell ref="E8:G9"/>
  </mergeCells>
  <pageMargins left="0.39400000000000002" right="0.17" top="0.59099999999999997" bottom="0.48" header="0.5" footer="0.37"/>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J39"/>
  <sheetViews>
    <sheetView workbookViewId="0">
      <selection activeCell="M34" sqref="M34"/>
    </sheetView>
  </sheetViews>
  <sheetFormatPr defaultColWidth="11.5703125" defaultRowHeight="12.7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9.5703125" customWidth="1"/>
    <col min="9" max="9" width="21" customWidth="1"/>
    <col min="10" max="10" width="1.7109375" customWidth="1"/>
  </cols>
  <sheetData>
    <row r="1" spans="1:10" ht="28.7" customHeight="1">
      <c r="A1" s="70" t="s">
        <v>252</v>
      </c>
      <c r="B1" s="71"/>
      <c r="C1" s="71"/>
      <c r="D1" s="71"/>
      <c r="E1" s="71"/>
      <c r="F1" s="71"/>
      <c r="G1" s="71"/>
      <c r="H1" s="71"/>
      <c r="I1" s="71"/>
    </row>
    <row r="2" spans="1:10">
      <c r="A2" s="57" t="s">
        <v>1</v>
      </c>
      <c r="B2" s="58"/>
      <c r="C2" s="60" t="s">
        <v>111</v>
      </c>
      <c r="D2" s="72"/>
      <c r="E2" s="63" t="s">
        <v>218</v>
      </c>
      <c r="F2" s="63" t="s">
        <v>222</v>
      </c>
      <c r="G2" s="58"/>
      <c r="H2" s="63" t="s">
        <v>247</v>
      </c>
      <c r="I2" s="73" t="s">
        <v>251</v>
      </c>
      <c r="J2" s="21"/>
    </row>
    <row r="3" spans="1:10">
      <c r="A3" s="59"/>
      <c r="B3" s="49"/>
      <c r="C3" s="61"/>
      <c r="D3" s="61"/>
      <c r="E3" s="49"/>
      <c r="F3" s="49"/>
      <c r="G3" s="49"/>
      <c r="H3" s="49"/>
      <c r="I3" s="50"/>
      <c r="J3" s="21"/>
    </row>
    <row r="4" spans="1:10">
      <c r="A4" s="62" t="s">
        <v>2</v>
      </c>
      <c r="B4" s="49"/>
      <c r="C4" s="48" t="s">
        <v>112</v>
      </c>
      <c r="D4" s="49"/>
      <c r="E4" s="48" t="s">
        <v>219</v>
      </c>
      <c r="F4" s="48" t="s">
        <v>223</v>
      </c>
      <c r="G4" s="49"/>
      <c r="H4" s="48" t="s">
        <v>247</v>
      </c>
      <c r="I4" s="74"/>
      <c r="J4" s="21"/>
    </row>
    <row r="5" spans="1:10" ht="8.25" customHeight="1">
      <c r="A5" s="59"/>
      <c r="B5" s="49"/>
      <c r="C5" s="49"/>
      <c r="D5" s="49"/>
      <c r="E5" s="49"/>
      <c r="F5" s="49"/>
      <c r="G5" s="49"/>
      <c r="H5" s="49"/>
      <c r="I5" s="50"/>
      <c r="J5" s="21"/>
    </row>
    <row r="6" spans="1:10">
      <c r="A6" s="62" t="s">
        <v>3</v>
      </c>
      <c r="B6" s="49"/>
      <c r="C6" s="48" t="s">
        <v>113</v>
      </c>
      <c r="D6" s="49"/>
      <c r="E6" s="48" t="s">
        <v>220</v>
      </c>
      <c r="F6" s="48"/>
      <c r="G6" s="49"/>
      <c r="H6" s="48" t="s">
        <v>247</v>
      </c>
      <c r="I6" s="74"/>
      <c r="J6" s="21"/>
    </row>
    <row r="7" spans="1:10">
      <c r="A7" s="59"/>
      <c r="B7" s="49"/>
      <c r="C7" s="49"/>
      <c r="D7" s="49"/>
      <c r="E7" s="49"/>
      <c r="F7" s="49"/>
      <c r="G7" s="49"/>
      <c r="H7" s="49"/>
      <c r="I7" s="50"/>
      <c r="J7" s="21"/>
    </row>
    <row r="8" spans="1:10">
      <c r="A8" s="62" t="s">
        <v>205</v>
      </c>
      <c r="B8" s="49"/>
      <c r="C8" s="51" t="s">
        <v>6</v>
      </c>
      <c r="D8" s="49"/>
      <c r="E8" s="48" t="s">
        <v>206</v>
      </c>
      <c r="F8" s="49"/>
      <c r="G8" s="49"/>
      <c r="H8" s="51" t="s">
        <v>248</v>
      </c>
      <c r="I8" s="74"/>
      <c r="J8" s="21"/>
    </row>
    <row r="9" spans="1:10">
      <c r="A9" s="59"/>
      <c r="B9" s="49"/>
      <c r="C9" s="49"/>
      <c r="D9" s="49"/>
      <c r="E9" s="49"/>
      <c r="F9" s="49"/>
      <c r="G9" s="49"/>
      <c r="H9" s="49"/>
      <c r="I9" s="50"/>
      <c r="J9" s="21"/>
    </row>
    <row r="10" spans="1:10">
      <c r="A10" s="62" t="s">
        <v>4</v>
      </c>
      <c r="B10" s="49"/>
      <c r="C10" s="48">
        <v>8013229</v>
      </c>
      <c r="D10" s="49"/>
      <c r="E10" s="48" t="s">
        <v>221</v>
      </c>
      <c r="F10" s="48"/>
      <c r="G10" s="49"/>
      <c r="H10" s="51" t="s">
        <v>249</v>
      </c>
      <c r="I10" s="75">
        <v>42254</v>
      </c>
      <c r="J10" s="21"/>
    </row>
    <row r="11" spans="1:10" ht="7.5" customHeight="1">
      <c r="A11" s="77"/>
      <c r="B11" s="78"/>
      <c r="C11" s="78"/>
      <c r="D11" s="78"/>
      <c r="E11" s="78"/>
      <c r="F11" s="78"/>
      <c r="G11" s="78"/>
      <c r="H11" s="78"/>
      <c r="I11" s="76"/>
      <c r="J11" s="21"/>
    </row>
    <row r="12" spans="1:10" ht="15.2" customHeight="1" thickBot="1">
      <c r="A12" s="82" t="s">
        <v>253</v>
      </c>
      <c r="B12" s="83"/>
      <c r="C12" s="83"/>
      <c r="D12" s="83"/>
      <c r="E12" s="83"/>
      <c r="F12" s="28"/>
      <c r="G12" s="28"/>
      <c r="H12" s="28"/>
      <c r="I12" s="28"/>
    </row>
    <row r="13" spans="1:10">
      <c r="A13" s="84" t="s">
        <v>254</v>
      </c>
      <c r="B13" s="85"/>
      <c r="C13" s="85"/>
      <c r="D13" s="85"/>
      <c r="E13" s="86"/>
      <c r="F13" s="29" t="s">
        <v>261</v>
      </c>
      <c r="G13" s="29"/>
      <c r="H13" s="29"/>
      <c r="I13" s="29" t="s">
        <v>261</v>
      </c>
      <c r="J13" s="22"/>
    </row>
    <row r="14" spans="1:10" ht="13.5" thickBot="1">
      <c r="A14" s="79" t="s">
        <v>238</v>
      </c>
      <c r="B14" s="80"/>
      <c r="C14" s="80"/>
      <c r="D14" s="80"/>
      <c r="E14" s="81"/>
      <c r="F14" s="47" t="s">
        <v>268</v>
      </c>
      <c r="G14" s="33"/>
      <c r="H14" s="33"/>
      <c r="I14" s="30" t="str">
        <f>F14</f>
        <v>Nejsou</v>
      </c>
      <c r="J14" s="21"/>
    </row>
    <row r="15" spans="1:10" ht="13.5" thickBot="1">
      <c r="A15" s="79" t="s">
        <v>239</v>
      </c>
      <c r="B15" s="80"/>
      <c r="C15" s="80"/>
      <c r="D15" s="80"/>
      <c r="E15" s="81"/>
      <c r="F15" s="47" t="s">
        <v>267</v>
      </c>
      <c r="G15" s="33"/>
      <c r="H15" s="33"/>
      <c r="I15" s="30" t="str">
        <f>F15</f>
        <v>Není</v>
      </c>
      <c r="J15" s="21"/>
    </row>
    <row r="16" spans="1:10" ht="13.5" thickBot="1">
      <c r="A16" s="87" t="s">
        <v>240</v>
      </c>
      <c r="B16" s="88"/>
      <c r="C16" s="88"/>
      <c r="D16" s="88"/>
      <c r="E16" s="89"/>
      <c r="F16" s="47" t="s">
        <v>267</v>
      </c>
      <c r="G16" s="34"/>
      <c r="H16" s="34"/>
      <c r="I16" s="31" t="str">
        <f>F16</f>
        <v>Není</v>
      </c>
      <c r="J16" s="21"/>
    </row>
    <row r="17" spans="1:10">
      <c r="A17" s="90" t="s">
        <v>255</v>
      </c>
      <c r="B17" s="91"/>
      <c r="C17" s="91"/>
      <c r="D17" s="91"/>
      <c r="E17" s="92"/>
      <c r="F17" s="32"/>
      <c r="G17" s="35"/>
      <c r="H17" s="35"/>
      <c r="I17" s="36">
        <f>SUM(I14:I16)</f>
        <v>0</v>
      </c>
      <c r="J17" s="22"/>
    </row>
    <row r="18" spans="1:10">
      <c r="A18" s="27"/>
      <c r="B18" s="27"/>
      <c r="C18" s="27"/>
      <c r="D18" s="27"/>
      <c r="E18" s="27"/>
      <c r="F18" s="27"/>
      <c r="G18" s="27"/>
      <c r="H18" s="27"/>
      <c r="I18" s="27"/>
    </row>
    <row r="19" spans="1:10">
      <c r="A19" s="84" t="s">
        <v>250</v>
      </c>
      <c r="B19" s="85"/>
      <c r="C19" s="85"/>
      <c r="D19" s="85"/>
      <c r="E19" s="86"/>
      <c r="F19" s="29" t="s">
        <v>261</v>
      </c>
      <c r="G19" s="29"/>
      <c r="H19" s="29"/>
      <c r="I19" s="29" t="s">
        <v>261</v>
      </c>
      <c r="J19" s="22"/>
    </row>
    <row r="20" spans="1:10">
      <c r="A20" s="79" t="s">
        <v>241</v>
      </c>
      <c r="B20" s="80"/>
      <c r="C20" s="80"/>
      <c r="D20" s="80"/>
      <c r="E20" s="81"/>
      <c r="F20" s="30">
        <v>0</v>
      </c>
      <c r="G20" s="33"/>
      <c r="H20" s="33"/>
      <c r="I20" s="30">
        <f t="shared" ref="I20:I25" si="0">F20</f>
        <v>0</v>
      </c>
      <c r="J20" s="21"/>
    </row>
    <row r="21" spans="1:10">
      <c r="A21" s="79" t="s">
        <v>242</v>
      </c>
      <c r="B21" s="80"/>
      <c r="C21" s="80"/>
      <c r="D21" s="80"/>
      <c r="E21" s="81"/>
      <c r="F21" s="30">
        <v>0</v>
      </c>
      <c r="G21" s="33"/>
      <c r="H21" s="33"/>
      <c r="I21" s="30">
        <f t="shared" si="0"/>
        <v>0</v>
      </c>
      <c r="J21" s="21"/>
    </row>
    <row r="22" spans="1:10" ht="13.5" thickBot="1">
      <c r="A22" s="79" t="s">
        <v>243</v>
      </c>
      <c r="B22" s="80"/>
      <c r="C22" s="80"/>
      <c r="D22" s="80"/>
      <c r="E22" s="81"/>
      <c r="F22" s="47" t="s">
        <v>268</v>
      </c>
      <c r="G22" s="33"/>
      <c r="H22" s="33"/>
      <c r="I22" s="30" t="str">
        <f t="shared" si="0"/>
        <v>Nejsou</v>
      </c>
      <c r="J22" s="21"/>
    </row>
    <row r="23" spans="1:10" ht="13.5" thickBot="1">
      <c r="A23" s="79" t="s">
        <v>244</v>
      </c>
      <c r="B23" s="80"/>
      <c r="C23" s="80"/>
      <c r="D23" s="80"/>
      <c r="E23" s="81"/>
      <c r="F23" s="47" t="s">
        <v>268</v>
      </c>
      <c r="G23" s="33"/>
      <c r="H23" s="33"/>
      <c r="I23" s="30" t="str">
        <f t="shared" si="0"/>
        <v>Nejsou</v>
      </c>
      <c r="J23" s="21"/>
    </row>
    <row r="24" spans="1:10" ht="13.5" thickBot="1">
      <c r="A24" s="79" t="s">
        <v>245</v>
      </c>
      <c r="B24" s="80"/>
      <c r="C24" s="80"/>
      <c r="D24" s="80"/>
      <c r="E24" s="81"/>
      <c r="F24" s="47" t="s">
        <v>268</v>
      </c>
      <c r="G24" s="33"/>
      <c r="H24" s="33"/>
      <c r="I24" s="30" t="str">
        <f t="shared" si="0"/>
        <v>Nejsou</v>
      </c>
      <c r="J24" s="21"/>
    </row>
    <row r="25" spans="1:10" ht="13.5" thickBot="1">
      <c r="A25" s="87" t="s">
        <v>246</v>
      </c>
      <c r="B25" s="88"/>
      <c r="C25" s="88"/>
      <c r="D25" s="88"/>
      <c r="E25" s="89"/>
      <c r="F25" s="31">
        <v>0</v>
      </c>
      <c r="G25" s="34"/>
      <c r="H25" s="34"/>
      <c r="I25" s="31">
        <f t="shared" si="0"/>
        <v>0</v>
      </c>
      <c r="J25" s="21"/>
    </row>
    <row r="26" spans="1:10">
      <c r="A26" s="90" t="s">
        <v>256</v>
      </c>
      <c r="B26" s="91"/>
      <c r="C26" s="91"/>
      <c r="D26" s="91"/>
      <c r="E26" s="92"/>
      <c r="F26" s="32"/>
      <c r="G26" s="35"/>
      <c r="H26" s="35"/>
      <c r="I26" s="36">
        <f>SUM(I20:I25)</f>
        <v>0</v>
      </c>
      <c r="J26" s="22"/>
    </row>
    <row r="27" spans="1:10">
      <c r="A27" s="27"/>
      <c r="B27" s="27"/>
      <c r="C27" s="27"/>
      <c r="D27" s="27"/>
      <c r="E27" s="27"/>
      <c r="F27" s="27"/>
      <c r="G27" s="27"/>
      <c r="H27" s="27"/>
      <c r="I27" s="27"/>
    </row>
    <row r="28" spans="1:10" ht="15.2" customHeight="1" thickBot="1">
      <c r="A28" s="93" t="s">
        <v>257</v>
      </c>
      <c r="B28" s="94"/>
      <c r="C28" s="94"/>
      <c r="D28" s="94"/>
      <c r="E28" s="95"/>
      <c r="F28" s="96">
        <f>I17+I26</f>
        <v>0</v>
      </c>
      <c r="G28" s="97"/>
      <c r="H28" s="97"/>
      <c r="I28" s="98"/>
      <c r="J28" s="22"/>
    </row>
    <row r="30" spans="1:10" ht="15.2" customHeight="1">
      <c r="A30" s="82" t="s">
        <v>258</v>
      </c>
      <c r="B30" s="83"/>
      <c r="C30" s="83"/>
      <c r="D30" s="83"/>
      <c r="E30" s="83"/>
      <c r="F30" s="28"/>
      <c r="G30" s="28"/>
      <c r="H30" s="28"/>
      <c r="I30" s="28"/>
    </row>
    <row r="31" spans="1:10">
      <c r="A31" s="84" t="s">
        <v>259</v>
      </c>
      <c r="B31" s="85"/>
      <c r="C31" s="85"/>
      <c r="D31" s="85"/>
      <c r="E31" s="86"/>
      <c r="F31" s="29" t="s">
        <v>261</v>
      </c>
      <c r="G31" s="29"/>
      <c r="H31" s="29"/>
      <c r="I31" s="29" t="s">
        <v>261</v>
      </c>
      <c r="J31" s="22"/>
    </row>
    <row r="32" spans="1:10">
      <c r="A32" s="99" t="s">
        <v>262</v>
      </c>
      <c r="B32" s="100"/>
      <c r="C32" s="100"/>
      <c r="D32" s="100"/>
      <c r="E32" s="101"/>
      <c r="F32" s="30">
        <v>0</v>
      </c>
      <c r="G32" s="33"/>
      <c r="H32" s="33"/>
      <c r="I32" s="30">
        <f>F32</f>
        <v>0</v>
      </c>
      <c r="J32" s="21"/>
    </row>
    <row r="33" spans="1:10">
      <c r="A33" s="99" t="s">
        <v>263</v>
      </c>
      <c r="B33" s="100"/>
      <c r="C33" s="100"/>
      <c r="D33" s="100"/>
      <c r="E33" s="101"/>
      <c r="F33" s="30">
        <v>0</v>
      </c>
      <c r="G33" s="33"/>
      <c r="H33" s="33"/>
      <c r="I33" s="30">
        <f>F33</f>
        <v>0</v>
      </c>
      <c r="J33" s="21"/>
    </row>
    <row r="34" spans="1:10">
      <c r="A34" s="99" t="s">
        <v>264</v>
      </c>
      <c r="B34" s="100"/>
      <c r="C34" s="100"/>
      <c r="D34" s="100"/>
      <c r="E34" s="101"/>
      <c r="F34" s="30">
        <v>0</v>
      </c>
      <c r="G34" s="33"/>
      <c r="H34" s="33"/>
      <c r="I34" s="30">
        <f>F34</f>
        <v>0</v>
      </c>
      <c r="J34" s="21"/>
    </row>
    <row r="35" spans="1:10" ht="31.5" customHeight="1">
      <c r="A35" s="102" t="s">
        <v>265</v>
      </c>
      <c r="B35" s="103"/>
      <c r="C35" s="103"/>
      <c r="D35" s="103"/>
      <c r="E35" s="104"/>
      <c r="F35" s="30">
        <v>0</v>
      </c>
      <c r="G35" s="33"/>
      <c r="H35" s="33"/>
      <c r="I35" s="30">
        <f>F35</f>
        <v>0</v>
      </c>
      <c r="J35" s="21"/>
    </row>
    <row r="36" spans="1:10">
      <c r="A36" s="105" t="s">
        <v>266</v>
      </c>
      <c r="B36" s="88"/>
      <c r="C36" s="88"/>
      <c r="D36" s="88"/>
      <c r="E36" s="89"/>
      <c r="F36" s="31">
        <v>0</v>
      </c>
      <c r="G36" s="34"/>
      <c r="H36" s="34"/>
      <c r="I36" s="31">
        <f>F36</f>
        <v>0</v>
      </c>
      <c r="J36" s="21"/>
    </row>
    <row r="37" spans="1:10">
      <c r="A37" s="90" t="s">
        <v>260</v>
      </c>
      <c r="B37" s="91"/>
      <c r="C37" s="91"/>
      <c r="D37" s="91"/>
      <c r="E37" s="92"/>
      <c r="F37" s="32"/>
      <c r="G37" s="35"/>
      <c r="H37" s="35"/>
      <c r="I37" s="36">
        <f>SUM(I32:I36)</f>
        <v>0</v>
      </c>
      <c r="J37" s="22"/>
    </row>
    <row r="38" spans="1:10" ht="4.5" customHeight="1">
      <c r="A38" s="26"/>
      <c r="B38" s="26"/>
      <c r="C38" s="26"/>
      <c r="D38" s="26"/>
      <c r="E38" s="26"/>
      <c r="F38" s="26"/>
      <c r="G38" s="26"/>
      <c r="H38" s="26"/>
      <c r="I38" s="26"/>
    </row>
    <row r="39" spans="1:10" ht="5.25" customHeight="1"/>
  </sheetData>
  <sheetProtection password="CF40" sheet="1" objects="1" scenarios="1"/>
  <mergeCells count="55">
    <mergeCell ref="A37:E37"/>
    <mergeCell ref="A25:E25"/>
    <mergeCell ref="A26:E26"/>
    <mergeCell ref="A28:E28"/>
    <mergeCell ref="F28:I28"/>
    <mergeCell ref="A30:E30"/>
    <mergeCell ref="A31:E31"/>
    <mergeCell ref="A32:E32"/>
    <mergeCell ref="A33:E33"/>
    <mergeCell ref="A34:E34"/>
    <mergeCell ref="A35:E35"/>
    <mergeCell ref="A36:E36"/>
    <mergeCell ref="A24:E24"/>
    <mergeCell ref="A12:E12"/>
    <mergeCell ref="A13:E13"/>
    <mergeCell ref="A14:E14"/>
    <mergeCell ref="A15:E15"/>
    <mergeCell ref="A16:E16"/>
    <mergeCell ref="A17:E17"/>
    <mergeCell ref="A19:E19"/>
    <mergeCell ref="A20:E20"/>
    <mergeCell ref="A21:E21"/>
    <mergeCell ref="A22:E22"/>
    <mergeCell ref="A23:E23"/>
    <mergeCell ref="I10:I11"/>
    <mergeCell ref="A8:B9"/>
    <mergeCell ref="C8:D9"/>
    <mergeCell ref="E8:E9"/>
    <mergeCell ref="F8:G9"/>
    <mergeCell ref="H8:H9"/>
    <mergeCell ref="I8:I9"/>
    <mergeCell ref="A10:B11"/>
    <mergeCell ref="C10:D11"/>
    <mergeCell ref="E10:E11"/>
    <mergeCell ref="F10:G11"/>
    <mergeCell ref="H10:H11"/>
    <mergeCell ref="I6:I7"/>
    <mergeCell ref="A4:B5"/>
    <mergeCell ref="C4:D5"/>
    <mergeCell ref="E4:E5"/>
    <mergeCell ref="F4:G5"/>
    <mergeCell ref="H4:H5"/>
    <mergeCell ref="I4:I5"/>
    <mergeCell ref="A6:B7"/>
    <mergeCell ref="C6:D7"/>
    <mergeCell ref="E6:E7"/>
    <mergeCell ref="F6:G7"/>
    <mergeCell ref="H6:H7"/>
    <mergeCell ref="A1:I1"/>
    <mergeCell ref="A2:B3"/>
    <mergeCell ref="C2:D3"/>
    <mergeCell ref="E2:E3"/>
    <mergeCell ref="F2:G3"/>
    <mergeCell ref="H2:H3"/>
    <mergeCell ref="I2:I3"/>
  </mergeCells>
  <pageMargins left="0.39400000000000002" right="0.39400000000000002" top="0.59099999999999997" bottom="0.59099999999999997" header="0.5" footer="0.5"/>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Výkaz výměr</vt:lpstr>
      <vt:lpstr>VORN</vt:lpstr>
      <vt:lpstr>vorn_sum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Radovnicky Jaroslav Ing.</cp:lastModifiedBy>
  <cp:lastPrinted>2015-09-07T19:37:02Z</cp:lastPrinted>
  <dcterms:created xsi:type="dcterms:W3CDTF">2015-09-07T19:06:49Z</dcterms:created>
  <dcterms:modified xsi:type="dcterms:W3CDTF">2015-09-15T06:18:52Z</dcterms:modified>
</cp:coreProperties>
</file>