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 - Oprava zpevněných ploch" sheetId="2" r:id="rId2"/>
  </sheets>
  <definedNames>
    <definedName name="_xlnm.Print_Area" localSheetId="0">'Rekapitulace stavby'!$D$4:$AO$36,'Rekapitulace stavby'!$C$42:$AQ$56</definedName>
    <definedName name="_xlnm._FilterDatabase" localSheetId="1" hidden="1">'20 - Oprava zpevněných ploch'!$C$96:$K$292</definedName>
    <definedName name="_xlnm.Print_Area" localSheetId="1">'20 - Oprava zpevněných ploch'!$C$4:$J$39,'20 - Oprava zpevněných ploch'!$C$45:$J$78,'20 - Oprava zpevněných ploch'!$C$84:$K$292</definedName>
    <definedName name="_xlnm.Print_Titles" localSheetId="0">'Rekapitulace stavby'!$52:$52</definedName>
    <definedName name="_xlnm.Print_Titles" localSheetId="1">'20 - Oprava zpevněných ploch'!$96:$96</definedName>
  </definedNames>
  <calcPr fullCalcOnLoad="1"/>
</workbook>
</file>

<file path=xl/sharedStrings.xml><?xml version="1.0" encoding="utf-8"?>
<sst xmlns="http://schemas.openxmlformats.org/spreadsheetml/2006/main" count="2418" uniqueCount="486">
  <si>
    <t>Export Komplet</t>
  </si>
  <si>
    <t/>
  </si>
  <si>
    <t>2.0</t>
  </si>
  <si>
    <t>ZAMOK</t>
  </si>
  <si>
    <t>False</t>
  </si>
  <si>
    <t>{2460c0f5-d53a-4f33-9e37-b464a6eadcf8}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</si>
  <si>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</si>
  <si>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</si>
  <si>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</si>
  <si>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</si>
  <si>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</si>
  <si>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</si>
  <si>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</si>
  <si>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</si>
  <si>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Y305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</si>
  <si>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</si>
  <si>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</si>
  <si>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Dětský domov Cheb</t>
  </si>
  <si>
    <t>KSO:</t>
  </si>
  <si>
    <t>CC-CZ:</t>
  </si>
  <si>
    <t>Místo:</t>
  </si>
  <si>
    <t>st.p.č. 1850, k.ú. Cheb, Karlovarský kraj</t>
  </si>
  <si>
    <t>Datum:</t>
  </si>
  <si>
    <t>7. 5. 2019</t>
  </si>
  <si>
    <t>Zadavatel:</t>
  </si>
  <si>
    <t>IČ:</t>
  </si>
  <si>
    <t>49767267</t>
  </si>
  <si>
    <t>Dětský domov Cheb a Horní Slavkov p.o.</t>
  </si>
  <si>
    <t>DIČ:</t>
  </si>
  <si>
    <t>CZ49767267</t>
  </si>
  <si>
    <t>Uchazeč:</t>
  </si>
  <si>
    <t>Vyplň údaj</t>
  </si>
  <si>
    <t>Projektant:</t>
  </si>
  <si>
    <t>M Projekt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</si>
  <si>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</si>
  <si>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</si>
  <si>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</si>
  <si>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</si>
  <si>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</si>
  <si>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</si>
  <si>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</si>
  <si>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</si>
  <si>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</si>
  <si>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</si>
  <si>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</si>
  <si>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</si>
  <si>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</si>
  <si>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</si>
  <si>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</si>
  <si>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</si>
  <si>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</si>
  <si>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</si>
  <si>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</si>
  <si>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</si>
  <si>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</si>
  <si>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</si>
  <si>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</si>
  <si>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</si>
  <si>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</si>
  <si>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</si>
  <si>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</si>
  <si>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</si>
  <si>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</si>
  <si>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</si>
  <si>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</si>
  <si>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</si>
  <si>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</si>
  <si>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</si>
  <si>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</si>
  <si>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</si>
  <si>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</si>
  <si>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</si>
  <si>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</si>
  <si>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</si>
  <si>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</si>
  <si>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</si>
  <si>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</si>
  <si>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</t>
  </si>
  <si>
    <t>Oprava zpevněných ploch</t>
  </si>
  <si>
    <t>STA</t>
  </si>
  <si>
    <t>1</t>
  </si>
  <si>
    <t>{3cfb5766-5bd0-4e44-b6e5-c283684c4822}</t>
  </si>
  <si>
    <t>F1</t>
  </si>
  <si>
    <t>dlažba</t>
  </si>
  <si>
    <t>m2</t>
  </si>
  <si>
    <t>224,2</t>
  </si>
  <si>
    <t>2</t>
  </si>
  <si>
    <t>F2</t>
  </si>
  <si>
    <t>62,5</t>
  </si>
  <si>
    <t>KRYCÍ LIST SOUPISU PRACÍ</t>
  </si>
  <si>
    <t>F3</t>
  </si>
  <si>
    <t>žlab</t>
  </si>
  <si>
    <t>m</t>
  </si>
  <si>
    <t>20,7</t>
  </si>
  <si>
    <t>F4</t>
  </si>
  <si>
    <t>25,8</t>
  </si>
  <si>
    <t>F5</t>
  </si>
  <si>
    <t>sanace</t>
  </si>
  <si>
    <t>112,1</t>
  </si>
  <si>
    <t>F7</t>
  </si>
  <si>
    <t>obruba</t>
  </si>
  <si>
    <t>42,1</t>
  </si>
  <si>
    <t>Objekt:</t>
  </si>
  <si>
    <t>F8</t>
  </si>
  <si>
    <t>F10</t>
  </si>
  <si>
    <t>ornice</t>
  </si>
  <si>
    <t>8</t>
  </si>
  <si>
    <t>F9</t>
  </si>
  <si>
    <t>kačírek</t>
  </si>
  <si>
    <t>25</t>
  </si>
  <si>
    <t>F11</t>
  </si>
  <si>
    <t>22,5</t>
  </si>
  <si>
    <t>F12</t>
  </si>
  <si>
    <t>bourání beton</t>
  </si>
  <si>
    <t>272</t>
  </si>
  <si>
    <t>F13</t>
  </si>
  <si>
    <t>výkopek</t>
  </si>
  <si>
    <t>m3</t>
  </si>
  <si>
    <t>12</t>
  </si>
  <si>
    <t>87334321</t>
  </si>
  <si>
    <t>Ing. Martin Haueisen</t>
  </si>
  <si>
    <t>neplátce DPH</t>
  </si>
  <si>
    <t>Vedlejší a ostatní náklady 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 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 - Uvedení stavbou dotčených ploch a staveništní dopravou dotčených komunikací do původního nebo projektového stavu.  Péče o nepředané objekty a konstrukce stavby, jejich ošetřování. Likvidace přebytečného stavebního materiálu odpovídajícím způsobem. - Zajištění bezpečnosti při provádění stavby ve smyslu bezpečnosti práce a ochrany životního prostředí. - Nutný rozsah stavebního pojištění budoucího díla na předmětné stavbě a pojištění odpovědnosti za škodu způsobenou dodavatelem třetí osobě. Zajištění bankovních garancí. - Všechny další nutné náklady k řádnému a úplnému zhotovení předmětu díla zřejmé ze zadávací dokumentace nebo místních podmínek. 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 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 - Veškeré zkoušky, měření, revize, posudky a dozory dle příslušných TKP, norem a ostatních předpisů s výstavbou souvisejících.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</si>
  <si>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</si>
  <si>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</si>
  <si>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</si>
  <si>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</si>
  <si>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</si>
  <si>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</si>
  <si>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</si>
  <si>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</si>
  <si>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</si>
  <si>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</si>
  <si>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</si>
  <si>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</si>
  <si>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</si>
  <si>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</si>
  <si>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</si>
  <si>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</si>
  <si>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</si>
  <si>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</si>
  <si>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</si>
  <si>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</si>
  <si>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</si>
  <si>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</si>
  <si>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</si>
  <si>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</si>
  <si>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</si>
  <si>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</si>
  <si>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</si>
  <si>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</si>
  <si>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</si>
  <si>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</si>
  <si>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</si>
  <si>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</si>
  <si>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</si>
  <si>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</si>
  <si>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</si>
  <si>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</si>
  <si>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</si>
  <si>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</si>
  <si>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</si>
  <si>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</si>
  <si>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</si>
  <si>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122102201</t>
  </si>
  <si>
    <t>Odkopávky a prokopávky nezapažené pro silnice s přemístěním výkopku v příčných profilech na vzdálenost do 15 m nebo s naložením na dopravní prostředek v horninách tř. 1 a 2 do 100 m3</t>
  </si>
  <si>
    <t>CS ÚRS 2019 01</t>
  </si>
  <si>
    <t>4</t>
  </si>
  <si>
    <t>-1975174032</t>
  </si>
  <si>
    <t>VV</t>
  </si>
  <si>
    <t>Struktura výpočtu: plocha * tl.</t>
  </si>
  <si>
    <t>60*0,2</t>
  </si>
  <si>
    <t>Součet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</si>
  <si>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</si>
  <si>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</si>
  <si>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1541426974</t>
  </si>
  <si>
    <t>3</t>
  </si>
  <si>
    <t>171201201</t>
  </si>
  <si>
    <t>Uložení sypaniny na skládky</t>
  </si>
  <si>
    <t>241475329</t>
  </si>
  <si>
    <t>997221855</t>
  </si>
  <si>
    <t>Poplatek za uložení stavebního odpadu na skládce (skládkovné) zeminy a kameniva zatříděného do Katalogu odpadů pod kódem 170 504</t>
  </si>
  <si>
    <t>t</t>
  </si>
  <si>
    <t>2032343370</t>
  </si>
  <si>
    <t>F13*1,8</t>
  </si>
  <si>
    <t>5</t>
  </si>
  <si>
    <t>181951102</t>
  </si>
  <si>
    <t>Úprava pláně vyrovnáním výškových rozdílů v hornině tř. 1 až 4 se zhutněním</t>
  </si>
  <si>
    <t>-1389720726</t>
  </si>
  <si>
    <t>F1*1,1+F2*1,1</t>
  </si>
  <si>
    <t>18</t>
  </si>
  <si>
    <t>Zemní práce - povrchové úpravy terénu</t>
  </si>
  <si>
    <t>6</t>
  </si>
  <si>
    <t>162706111</t>
  </si>
  <si>
    <t>Vodorovné přemístění výkopku bez naložení, avšak se složením zemin schopných zúrodnění, na vzdálenost přes 5000 do 6000 m</t>
  </si>
  <si>
    <t>-1424577660</t>
  </si>
  <si>
    <t>(F10+F11)*0,1</t>
  </si>
  <si>
    <t>7</t>
  </si>
  <si>
    <t>M</t>
  </si>
  <si>
    <t>10364101</t>
  </si>
  <si>
    <t>zemina pro terénní úpravy -  ornice</t>
  </si>
  <si>
    <t>-508920290</t>
  </si>
  <si>
    <t>F10*0,1*1,61</t>
  </si>
  <si>
    <t>10321100</t>
  </si>
  <si>
    <t>zahradní substrát pro výsadbu VL</t>
  </si>
  <si>
    <t>-1755892560</t>
  </si>
  <si>
    <t>F11*0,1</t>
  </si>
  <si>
    <t>9</t>
  </si>
  <si>
    <t>181301101</t>
  </si>
  <si>
    <t>Rozprostření a urovnání ornice v rovině nebo ve svahu sklonu do 1:5 při souvislé ploše do 500 m2, tl. vrstvy do 100 mm</t>
  </si>
  <si>
    <t>-1290237571</t>
  </si>
  <si>
    <t>Struktura výpočtu: změřeno v digitální verzi PD funkcí na měření ploch</t>
  </si>
  <si>
    <t>8 "trávník"</t>
  </si>
  <si>
    <t>22,5 "záhon"</t>
  </si>
  <si>
    <t>10</t>
  </si>
  <si>
    <t>181411131</t>
  </si>
  <si>
    <t>Založení trávníku na půdě předem připravené plochy do 1000 m2 výsevem včetně utažení parkového v rovině nebo na svahu do 1:5</t>
  </si>
  <si>
    <t>-1857124110</t>
  </si>
  <si>
    <t>11</t>
  </si>
  <si>
    <t>00572470</t>
  </si>
  <si>
    <t>osivo směs travní univerzál</t>
  </si>
  <si>
    <t>kg</t>
  </si>
  <si>
    <t>1782752222</t>
  </si>
  <si>
    <t>8*0,015 "Přepočtené koeficientem množství</t>
  </si>
  <si>
    <t>184911161</t>
  </si>
  <si>
    <t>Mulčování záhonů kačírkem nebo drceným kamenivem tloušťky mulče přes 50 do 100 mm v rovině nebo na svahu do 1:5</t>
  </si>
  <si>
    <t>-587244355</t>
  </si>
  <si>
    <t>13</t>
  </si>
  <si>
    <t>583439200</t>
  </si>
  <si>
    <t>kamenivo drcené hrubé frakce 16/22</t>
  </si>
  <si>
    <t>-169601875</t>
  </si>
  <si>
    <t>Struktura výpočtu: objem * sypná hmotnost</t>
  </si>
  <si>
    <t>F9*0,1*1,434</t>
  </si>
  <si>
    <t>14</t>
  </si>
  <si>
    <t>184911311</t>
  </si>
  <si>
    <t>Položení mulčovací textilie proti prorůstání plevelů kolem vysázených rostlin v rovině nebo na svahu do 1:5</t>
  </si>
  <si>
    <t>-501577925</t>
  </si>
  <si>
    <t>69311312</t>
  </si>
  <si>
    <t>textilie netkaná HPPE 70g/m2</t>
  </si>
  <si>
    <t>-124876942</t>
  </si>
  <si>
    <t>25*1,15 'Přepočtené koeficientem množství</t>
  </si>
  <si>
    <t>16</t>
  </si>
  <si>
    <t>185803211</t>
  </si>
  <si>
    <t>Uválcování trávníku v rovině nebo na svahu do 1:5</t>
  </si>
  <si>
    <t>-1122818325</t>
  </si>
  <si>
    <t>17</t>
  </si>
  <si>
    <t>185804312</t>
  </si>
  <si>
    <t>Zalití rostlin vodou plochy záhonů jednotlivě přes 20 m2</t>
  </si>
  <si>
    <t>287300726</t>
  </si>
  <si>
    <t>Struktura výpočtu: plocha x množství x počet opakování / 1000</t>
  </si>
  <si>
    <t>F10*5*10/1000 "trávník"</t>
  </si>
  <si>
    <t>Vodorovné konstrukce</t>
  </si>
  <si>
    <t>434121426</t>
  </si>
  <si>
    <t>Osazení ŽB schodišťových stupňů na desku drsných</t>
  </si>
  <si>
    <t>-506531168</t>
  </si>
  <si>
    <t>19</t>
  </si>
  <si>
    <t>59373786</t>
  </si>
  <si>
    <t>stupeň schodišťový betonový univerzální dl. 98 cm</t>
  </si>
  <si>
    <t>kus</t>
  </si>
  <si>
    <t>314550498</t>
  </si>
  <si>
    <t>Komunikace pozemní</t>
  </si>
  <si>
    <t>564851111</t>
  </si>
  <si>
    <t>Podklad ze štěrkodrti ŠD s rozprostřením a zhutněním, po zhutnění tl. 150 mm</t>
  </si>
  <si>
    <t>1406075706</t>
  </si>
  <si>
    <t>F2 "ŠDa fr. 0/63"</t>
  </si>
  <si>
    <t>564871111</t>
  </si>
  <si>
    <t>Podklad ze štěrkodrti ŠD s rozprostřením a zhutněním, po zhutnění tl. 250 mm</t>
  </si>
  <si>
    <t>1638226045</t>
  </si>
  <si>
    <t>F1 "ŠDa fr. 0/63"</t>
  </si>
  <si>
    <t>22</t>
  </si>
  <si>
    <t>596211220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</si>
  <si>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do </t>
  </si>
  <si>
    <t>1456513034</t>
  </si>
  <si>
    <t>62,5 "chodník"</t>
  </si>
  <si>
    <t>23</t>
  </si>
  <si>
    <t>596212222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</si>
  <si>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</t>
  </si>
  <si>
    <t>-1068469864</t>
  </si>
  <si>
    <t>224,2 "sjezd a manipulační plocha"</t>
  </si>
  <si>
    <t>24</t>
  </si>
  <si>
    <t>59245005</t>
  </si>
  <si>
    <t>dlažba skladebná betonová 200x100x80mm barevná</t>
  </si>
  <si>
    <t>-371056</t>
  </si>
  <si>
    <t>F1+F2</t>
  </si>
  <si>
    <t>286,7*1,04 "Přepočtené koeficientem množství</t>
  </si>
  <si>
    <t>Trubní vedení</t>
  </si>
  <si>
    <t>899331111</t>
  </si>
  <si>
    <t>Výšková úprava uličního vstupu nebo vpusti do 200 mm zvýšením poklopu</t>
  </si>
  <si>
    <t>1147122822</t>
  </si>
  <si>
    <t>Ostatní konstrukce a práce-bourání</t>
  </si>
  <si>
    <t>26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</si>
  <si>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</si>
  <si>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</si>
  <si>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1990140776</t>
  </si>
  <si>
    <t>Struktura výpočtu: změřeno v digitální verzi PD funkcí na měření délek</t>
  </si>
  <si>
    <t>18,9+17,6+1,5+1,5+2,6 "ABO 5/20"</t>
  </si>
  <si>
    <t>19,5+1,2 "ABO 8/25"</t>
  </si>
  <si>
    <t>27</t>
  </si>
  <si>
    <t>59217037</t>
  </si>
  <si>
    <t>obrubník betonový parkový přírodní 500x50x200mm</t>
  </si>
  <si>
    <t>1386307881</t>
  </si>
  <si>
    <t>42,1*1,05 "Přepočtené koeficientem množství</t>
  </si>
  <si>
    <t>28</t>
  </si>
  <si>
    <t>59217036</t>
  </si>
  <si>
    <t>obrubník betonový parkový přírodní 500x80x250mm</t>
  </si>
  <si>
    <t>-1473283154</t>
  </si>
  <si>
    <t>20,7*1,05 "Přepočtené koeficientem množství</t>
  </si>
  <si>
    <t>29</t>
  </si>
  <si>
    <t>935112111</t>
  </si>
  <si>
    <t>Osazení betonového příkopového žlabu s vyplněním a zatřením spár cementovou maltou s ložem tl. 100 mm z betonu prostého z betonových příkopových tvárnic šířky do 500 mm</t>
  </si>
  <si>
    <t>1163613158</t>
  </si>
  <si>
    <t>30</t>
  </si>
  <si>
    <t>59227724</t>
  </si>
  <si>
    <t>žlab dvouvrstvý vibrolisovaný pro povrchové odvodnění betonový 70/100x280x210mm</t>
  </si>
  <si>
    <t>2060301572</t>
  </si>
  <si>
    <t>F3/0,28</t>
  </si>
  <si>
    <t>73,929*1,02 "Přepočtené koeficientem množství</t>
  </si>
  <si>
    <t>31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</si>
  <si>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</si>
  <si>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</si>
  <si>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1085105737</t>
  </si>
  <si>
    <t>32</t>
  </si>
  <si>
    <t>59227723</t>
  </si>
  <si>
    <t>žlab dvouvrstvý vibrolisovaný pro povrchové odvodnění betonový 80x330x590/669mm</t>
  </si>
  <si>
    <t>-1099200233</t>
  </si>
  <si>
    <t>F4/0,33</t>
  </si>
  <si>
    <t>78,182*1,02 "Přepočtené koeficientem množství</t>
  </si>
  <si>
    <t>96</t>
  </si>
  <si>
    <t>Bourání konstrukcí</t>
  </si>
  <si>
    <t>33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</si>
  <si>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</si>
  <si>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</si>
  <si>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1218789568</t>
  </si>
  <si>
    <t>34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</si>
  <si>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</si>
  <si>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</si>
  <si>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-1125091488</t>
  </si>
  <si>
    <t>35</t>
  </si>
  <si>
    <t>113107235</t>
  </si>
  <si>
    <t>Odstranění podkladů nebo krytů strojně plochy jednotlivě přes 200 m2 s přemístěním hmot na skládku na vzdálenost do 20 m nebo s naložením na dopravní prostředek z betonu vyztuženého sítěmi, o tl. vrstvy do 100 mm</t>
  </si>
  <si>
    <t>-209091449</t>
  </si>
  <si>
    <t>36</t>
  </si>
  <si>
    <t>113202111</t>
  </si>
  <si>
    <t>Vytrhání obrub s vybouráním lože, s přemístěním hmot na skládku na vzdálenost do 3 m nebo s naložením na dopravní prostředek z krajníků nebo obrubníků stojatých</t>
  </si>
  <si>
    <t>-2005407001</t>
  </si>
  <si>
    <t>18+17,6+1,75</t>
  </si>
  <si>
    <t>37</t>
  </si>
  <si>
    <t>963042819</t>
  </si>
  <si>
    <t>Bourání schodišťových stupňů betonových zhotovených na místě</t>
  </si>
  <si>
    <t>-1576578705</t>
  </si>
  <si>
    <t>Struktura výpočtu: délka</t>
  </si>
  <si>
    <t>1*6</t>
  </si>
  <si>
    <t>38</t>
  </si>
  <si>
    <t>962042321</t>
  </si>
  <si>
    <t>Bourání zdiva z betonu prostého nadzákladového objemu přes 1 m3</t>
  </si>
  <si>
    <t>1951602871</t>
  </si>
  <si>
    <t>Struktura výpočtu: šířka * déka * předpokládaná výška</t>
  </si>
  <si>
    <t>0,2*(4+4)*1</t>
  </si>
  <si>
    <t>997</t>
  </si>
  <si>
    <t>Přesun sutě</t>
  </si>
  <si>
    <t>39</t>
  </si>
  <si>
    <t>997221561</t>
  </si>
  <si>
    <t>Vodorovná doprava suti bez naložení, ale se složením a s hrubým urovnáním z kusových materiálů, na vzdálenost do 1 km</t>
  </si>
  <si>
    <t>310962885</t>
  </si>
  <si>
    <t>40</t>
  </si>
  <si>
    <t>997221569</t>
  </si>
  <si>
    <t>Vodorovná doprava suti bez naložení, ale se složením a s hrubým urovnáním Příplatek k ceně za každý další i započatý 1 km přes 1 km</t>
  </si>
  <si>
    <t>1561765057</t>
  </si>
  <si>
    <t>202,833*3 "Přepočtené koeficientem množství</t>
  </si>
  <si>
    <t>41</t>
  </si>
  <si>
    <t>997221815</t>
  </si>
  <si>
    <t>Poplatek za uložení stavebního odpadu na skládce (skládkovné) z prostého betonu zatříděného do Katalogu odpadů pod kódem 170 101</t>
  </si>
  <si>
    <t>627706879</t>
  </si>
  <si>
    <t>42</t>
  </si>
  <si>
    <t>1639071397</t>
  </si>
  <si>
    <t>998</t>
  </si>
  <si>
    <t>Přesun hmot</t>
  </si>
  <si>
    <t>43</t>
  </si>
  <si>
    <t>998223011</t>
  </si>
  <si>
    <t>Přesun hmot pro pozemní komunikace s krytem dlážděným dopravní vzdálenost do 200 m jakékoliv délky objektu</t>
  </si>
  <si>
    <t>-831195016</t>
  </si>
  <si>
    <t>SAN</t>
  </si>
  <si>
    <t>SANACE AKTIVNÍ ZÓNY ZEMNÍ PLÁNĚ</t>
  </si>
  <si>
    <t>44</t>
  </si>
  <si>
    <t>IP 8502</t>
  </si>
  <si>
    <t>Posouzení aktivní zóny zemní pláně geotechnikem vč. případných laboratorních zkoušek</t>
  </si>
  <si>
    <t>soubor</t>
  </si>
  <si>
    <t>-2062145214</t>
  </si>
  <si>
    <t>45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</si>
  <si>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</si>
  <si>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</si>
  <si>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1985276474</t>
  </si>
  <si>
    <t>F5*0,45</t>
  </si>
  <si>
    <t>46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</si>
  <si>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</si>
  <si>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</si>
  <si>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409999083</t>
  </si>
  <si>
    <t>47</t>
  </si>
  <si>
    <t>1384408290</t>
  </si>
  <si>
    <t>48</t>
  </si>
  <si>
    <t>-693127455</t>
  </si>
  <si>
    <t>49</t>
  </si>
  <si>
    <t>1879637159</t>
  </si>
  <si>
    <t>F5*0,45*1,8</t>
  </si>
  <si>
    <t>50</t>
  </si>
  <si>
    <t>564661111</t>
  </si>
  <si>
    <t>Podklad z kameniva hrubého drceného vel. 63-125 mm, s rozprostřením a zhutněním, po zhutnění tl. 200 mm</t>
  </si>
  <si>
    <t>1895146126</t>
  </si>
  <si>
    <t>F1*0,5 "sanace aktivní zóny zemní pláně - položka je uvažována ve dvou vrstvách v celkové tl. 400mm"</t>
  </si>
  <si>
    <t>112,1*2 "Přepočtené koeficientem množství</t>
  </si>
  <si>
    <t>51</t>
  </si>
  <si>
    <t>564811111</t>
  </si>
  <si>
    <t>Podklad ze štěrkodrti ŠD s rozprostřením a zhutněním, po zhutnění tl. 50 mm</t>
  </si>
  <si>
    <t>1726288851</t>
  </si>
  <si>
    <t>F5 "sanace aktivní zóny zemní pláně - uzavírací vrstva"</t>
  </si>
  <si>
    <t>PSV</t>
  </si>
  <si>
    <t>Práce a dodávky PSV</t>
  </si>
  <si>
    <t>711</t>
  </si>
  <si>
    <t>Izolace proti vodě, vlhkosti a plynům</t>
  </si>
  <si>
    <t>52</t>
  </si>
  <si>
    <t>711161112</t>
  </si>
  <si>
    <t>Izolace proti zemní vlhkosti nopovou fólií vodorovná, nopek v 8,0 mm, tl do 0,6 mm</t>
  </si>
  <si>
    <t>83543833</t>
  </si>
  <si>
    <t>33,2*1</t>
  </si>
  <si>
    <t>53</t>
  </si>
  <si>
    <t>711161212</t>
  </si>
  <si>
    <t>Izolace proti zemní vlhkosti nopovou fólií svislá, nopek v 8,0 mm, tl do 0,6 mm</t>
  </si>
  <si>
    <t>104267837</t>
  </si>
  <si>
    <t>33,2*0,4</t>
  </si>
  <si>
    <t>54</t>
  </si>
  <si>
    <t>711161384</t>
  </si>
  <si>
    <t>Izolace proti zemní vlhkosti nopovou fólií ukončení provětrávací lištou</t>
  </si>
  <si>
    <t>-371828514</t>
  </si>
  <si>
    <t>55</t>
  </si>
  <si>
    <t>998711201</t>
  </si>
  <si>
    <t>Přesun hmot procentní pro izolace proti vodě, vlhkosti a plynům v objektech v do 6 m</t>
  </si>
  <si>
    <t>%</t>
  </si>
  <si>
    <t>-257165802</t>
  </si>
  <si>
    <t>767</t>
  </si>
  <si>
    <t>Konstrukce zámečnické</t>
  </si>
  <si>
    <t>56</t>
  </si>
  <si>
    <t>767220110</t>
  </si>
  <si>
    <t>Montáž zábradlí schodišťového hmotnosti do 15 kg z trubek</t>
  </si>
  <si>
    <t>310162655</t>
  </si>
  <si>
    <t>57</t>
  </si>
  <si>
    <t>IP 230</t>
  </si>
  <si>
    <t>Venkovní schodišťové zábradlí 2x3,3m, 2 vodorovná madla, 4 sloupky, bezešvé trubky pr. 50mm, povrchová úprava pozink + prášková barva dle požadavku stavebníka</t>
  </si>
  <si>
    <t>-1406823787</t>
  </si>
  <si>
    <t>2*3,3</t>
  </si>
  <si>
    <t>58</t>
  </si>
  <si>
    <t>998767201</t>
  </si>
  <si>
    <t>Přesun hmot procentní pro zámečnické konstrukce v objektech v do 6 m</t>
  </si>
  <si>
    <t>-1265952812</t>
  </si>
  <si>
    <t>VRN</t>
  </si>
  <si>
    <t>Vedlejší rozpočtové náklady</t>
  </si>
  <si>
    <t>VRN1</t>
  </si>
  <si>
    <t>Průzkumné, geodetické a projektové práce</t>
  </si>
  <si>
    <t>59</t>
  </si>
  <si>
    <t>012103000</t>
  </si>
  <si>
    <t>Geodetické práce před výstavbou</t>
  </si>
  <si>
    <t>1024</t>
  </si>
  <si>
    <t>1607013916</t>
  </si>
  <si>
    <t>60</t>
  </si>
  <si>
    <t>012303000</t>
  </si>
  <si>
    <t>Geodetické práce po výstavbě</t>
  </si>
  <si>
    <t>-1385822556</t>
  </si>
  <si>
    <t>61</t>
  </si>
  <si>
    <t>013254000</t>
  </si>
  <si>
    <t>Dokumentace skutečného provedení stavby</t>
  </si>
  <si>
    <t>-1180807659</t>
  </si>
  <si>
    <t>VRN3</t>
  </si>
  <si>
    <t>Zařízení staveniště</t>
  </si>
  <si>
    <t>62</t>
  </si>
  <si>
    <t>030001000</t>
  </si>
  <si>
    <t>Zařízení staveniště (sklady, šatny, oplocení, zabezpečení staveniště, energie)</t>
  </si>
  <si>
    <t>-1584829902</t>
  </si>
  <si>
    <t>63</t>
  </si>
  <si>
    <t>039002000</t>
  </si>
  <si>
    <t>Zrušení zařízení staveniště vč.vyčistění prostoru a uvedení do původního stavu</t>
  </si>
  <si>
    <t>1963121599</t>
  </si>
  <si>
    <t>VRN9</t>
  </si>
  <si>
    <t>Ostatní náklady</t>
  </si>
  <si>
    <t>64</t>
  </si>
  <si>
    <t>IP 903</t>
  </si>
  <si>
    <t>Vytyčení stávajících inženýrských sítí</t>
  </si>
  <si>
    <t>-1154583345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</si>
</sst>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42</v>
      </c>
      <c r="E29" s="44"/>
      <c r="F29" s="30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Y305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Dětský domov Cheb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st.p.č. 1850, k.ú. Cheb, Karlovarský kraj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7. 5. 2019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Dětský domov Cheb a Horní Slavkov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66" t="str">
        <f>IF(E17="","",E17)</f>
        <v>M Projekt</v>
      </c>
      <c r="AN49" s="37"/>
      <c r="AO49" s="37"/>
      <c r="AP49" s="37"/>
      <c r="AQ49" s="37"/>
      <c r="AR49" s="41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66" t="str">
        <f>IF(E20="","",E20)</f>
        <v>Milan Hájek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53</v>
      </c>
      <c r="D52" s="80"/>
      <c r="E52" s="80"/>
      <c r="F52" s="80"/>
      <c r="G52" s="80"/>
      <c r="H52" s="81"/>
      <c r="I52" s="82" t="s">
        <v>54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55</v>
      </c>
      <c r="AH52" s="80"/>
      <c r="AI52" s="80"/>
      <c r="AJ52" s="80"/>
      <c r="AK52" s="80"/>
      <c r="AL52" s="80"/>
      <c r="AM52" s="80"/>
      <c r="AN52" s="82" t="s">
        <v>56</v>
      </c>
      <c r="AO52" s="80"/>
      <c r="AP52" s="84"/>
      <c r="AQ52" s="85" t="s">
        <v>57</v>
      </c>
      <c r="AR52" s="41"/>
      <c r="AS52" s="86" t="s">
        <v>58</v>
      </c>
      <c r="AT52" s="87" t="s">
        <v>59</v>
      </c>
      <c r="AU52" s="87" t="s">
        <v>60</v>
      </c>
      <c r="AV52" s="87" t="s">
        <v>61</v>
      </c>
      <c r="AW52" s="87" t="s">
        <v>62</v>
      </c>
      <c r="AX52" s="87" t="s">
        <v>63</v>
      </c>
      <c r="AY52" s="87" t="s">
        <v>64</v>
      </c>
      <c r="AZ52" s="87" t="s">
        <v>65</v>
      </c>
      <c r="BA52" s="87" t="s">
        <v>66</v>
      </c>
      <c r="BB52" s="87" t="s">
        <v>67</v>
      </c>
      <c r="BC52" s="87" t="s">
        <v>68</v>
      </c>
      <c r="BD52" s="88" t="s">
        <v>69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71</v>
      </c>
      <c r="BT54" s="103" t="s">
        <v>72</v>
      </c>
      <c r="BU54" s="104" t="s">
        <v>73</v>
      </c>
      <c r="BV54" s="103" t="s">
        <v>74</v>
      </c>
      <c r="BW54" s="103" t="s">
        <v>5</v>
      </c>
      <c r="BX54" s="103" t="s">
        <v>75</v>
      </c>
      <c r="CL54" s="103" t="s">
        <v>1</v>
      </c>
    </row>
    <row r="55" spans="1:91" s="5" customFormat="1" ht="16.5" customHeight="1">
      <c r="A55" s="105" t="s">
        <v>76</v>
      </c>
      <c r="B55" s="106"/>
      <c r="C55" s="107"/>
      <c r="D55" s="108" t="s">
        <v>77</v>
      </c>
      <c r="E55" s="108"/>
      <c r="F55" s="108"/>
      <c r="G55" s="108"/>
      <c r="H55" s="108"/>
      <c r="I55" s="109"/>
      <c r="J55" s="108" t="s">
        <v>78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'20 - Oprava zpevněných ploch'!J30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79</v>
      </c>
      <c r="AR55" s="112"/>
      <c r="AS55" s="113">
        <v>0</v>
      </c>
      <c r="AT55" s="114">
        <f>ROUND(SUM(AV55:AW55),2)</f>
        <v>0</v>
      </c>
      <c r="AU55" s="115">
        <f>'20 - Oprava zpevněných ploch'!P97</f>
        <v>0</v>
      </c>
      <c r="AV55" s="114">
        <f>'20 - Oprava zpevněných ploch'!J33</f>
        <v>0</v>
      </c>
      <c r="AW55" s="114">
        <f>'20 - Oprava zpevněných ploch'!J34</f>
        <v>0</v>
      </c>
      <c r="AX55" s="114">
        <f>'20 - Oprava zpevněných ploch'!J35</f>
        <v>0</v>
      </c>
      <c r="AY55" s="114">
        <f>'20 - Oprava zpevněných ploch'!J36</f>
        <v>0</v>
      </c>
      <c r="AZ55" s="114">
        <f>'20 - Oprava zpevněných ploch'!F33</f>
        <v>0</v>
      </c>
      <c r="BA55" s="114">
        <f>'20 - Oprava zpevněných ploch'!F34</f>
        <v>0</v>
      </c>
      <c r="BB55" s="114">
        <f>'20 - Oprava zpevněných ploch'!F35</f>
        <v>0</v>
      </c>
      <c r="BC55" s="114">
        <f>'20 - Oprava zpevněných ploch'!F36</f>
        <v>0</v>
      </c>
      <c r="BD55" s="116">
        <f>'20 - Oprava zpevněných ploch'!F37</f>
        <v>0</v>
      </c>
      <c r="BT55" s="117" t="s">
        <v>80</v>
      </c>
      <c r="BV55" s="117" t="s">
        <v>74</v>
      </c>
      <c r="BW55" s="117" t="s">
        <v>81</v>
      </c>
      <c r="BX55" s="117" t="s">
        <v>5</v>
      </c>
      <c r="CL55" s="117" t="s">
        <v>1</v>
      </c>
      <c r="CM55" s="117" t="s">
        <v>80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 - Oprava zpevněných ploch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81</v>
      </c>
      <c r="AZ2" s="119" t="s">
        <v>82</v>
      </c>
      <c r="BA2" s="119" t="s">
        <v>83</v>
      </c>
      <c r="BB2" s="119" t="s">
        <v>84</v>
      </c>
      <c r="BC2" s="119" t="s">
        <v>85</v>
      </c>
      <c r="BD2" s="119" t="s">
        <v>86</v>
      </c>
    </row>
    <row r="3" spans="2:5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8"/>
      <c r="AT3" s="15" t="s">
        <v>80</v>
      </c>
      <c r="AZ3" s="119" t="s">
        <v>87</v>
      </c>
      <c r="BA3" s="119" t="s">
        <v>83</v>
      </c>
      <c r="BB3" s="119" t="s">
        <v>84</v>
      </c>
      <c r="BC3" s="119" t="s">
        <v>88</v>
      </c>
      <c r="BD3" s="119" t="s">
        <v>86</v>
      </c>
    </row>
    <row r="4" spans="2:56" ht="24.95" customHeight="1">
      <c r="B4" s="18"/>
      <c r="D4" s="123" t="s">
        <v>89</v>
      </c>
      <c r="L4" s="18"/>
      <c r="M4" s="22" t="s">
        <v>10</v>
      </c>
      <c r="AT4" s="15" t="s">
        <v>4</v>
      </c>
      <c r="AZ4" s="119" t="s">
        <v>90</v>
      </c>
      <c r="BA4" s="119" t="s">
        <v>91</v>
      </c>
      <c r="BB4" s="119" t="s">
        <v>92</v>
      </c>
      <c r="BC4" s="119" t="s">
        <v>93</v>
      </c>
      <c r="BD4" s="119" t="s">
        <v>86</v>
      </c>
    </row>
    <row r="5" spans="2:56" ht="6.95" customHeight="1">
      <c r="B5" s="18"/>
      <c r="L5" s="18"/>
      <c r="AZ5" s="119" t="s">
        <v>94</v>
      </c>
      <c r="BA5" s="119" t="s">
        <v>91</v>
      </c>
      <c r="BB5" s="119" t="s">
        <v>92</v>
      </c>
      <c r="BC5" s="119" t="s">
        <v>95</v>
      </c>
      <c r="BD5" s="119" t="s">
        <v>86</v>
      </c>
    </row>
    <row r="6" spans="2:56" ht="12" customHeight="1">
      <c r="B6" s="18"/>
      <c r="D6" s="124" t="s">
        <v>16</v>
      </c>
      <c r="L6" s="18"/>
      <c r="AZ6" s="119" t="s">
        <v>96</v>
      </c>
      <c r="BA6" s="119" t="s">
        <v>97</v>
      </c>
      <c r="BB6" s="119" t="s">
        <v>84</v>
      </c>
      <c r="BC6" s="119" t="s">
        <v>98</v>
      </c>
      <c r="BD6" s="119" t="s">
        <v>86</v>
      </c>
    </row>
    <row r="7" spans="2:56" ht="16.5" customHeight="1">
      <c r="B7" s="18"/>
      <c r="E7" s="125" t="str">
        <f>'Rekapitulace stavby'!K6</f>
        <v>Dětský domov Cheb</v>
      </c>
      <c r="F7" s="124"/>
      <c r="G7" s="124"/>
      <c r="H7" s="124"/>
      <c r="L7" s="18"/>
      <c r="AZ7" s="119" t="s">
        <v>99</v>
      </c>
      <c r="BA7" s="119" t="s">
        <v>100</v>
      </c>
      <c r="BB7" s="119" t="s">
        <v>92</v>
      </c>
      <c r="BC7" s="119" t="s">
        <v>101</v>
      </c>
      <c r="BD7" s="119" t="s">
        <v>86</v>
      </c>
    </row>
    <row r="8" spans="2:56" s="1" customFormat="1" ht="12" customHeight="1">
      <c r="B8" s="41"/>
      <c r="D8" s="124" t="s">
        <v>102</v>
      </c>
      <c r="I8" s="126"/>
      <c r="L8" s="41"/>
      <c r="AZ8" s="119" t="s">
        <v>103</v>
      </c>
      <c r="BA8" s="119" t="s">
        <v>100</v>
      </c>
      <c r="BB8" s="119" t="s">
        <v>92</v>
      </c>
      <c r="BC8" s="119" t="s">
        <v>93</v>
      </c>
      <c r="BD8" s="119" t="s">
        <v>86</v>
      </c>
    </row>
    <row r="9" spans="2:56" s="1" customFormat="1" ht="36.95" customHeight="1">
      <c r="B9" s="41"/>
      <c r="E9" s="127" t="s">
        <v>78</v>
      </c>
      <c r="F9" s="1"/>
      <c r="G9" s="1"/>
      <c r="H9" s="1"/>
      <c r="I9" s="126"/>
      <c r="L9" s="41"/>
      <c r="AZ9" s="119" t="s">
        <v>104</v>
      </c>
      <c r="BA9" s="119" t="s">
        <v>105</v>
      </c>
      <c r="BB9" s="119" t="s">
        <v>84</v>
      </c>
      <c r="BC9" s="119" t="s">
        <v>106</v>
      </c>
      <c r="BD9" s="119" t="s">
        <v>86</v>
      </c>
    </row>
    <row r="10" spans="2:56" s="1" customFormat="1" ht="12">
      <c r="B10" s="41"/>
      <c r="I10" s="126"/>
      <c r="L10" s="41"/>
      <c r="AZ10" s="119" t="s">
        <v>107</v>
      </c>
      <c r="BA10" s="119" t="s">
        <v>108</v>
      </c>
      <c r="BB10" s="119" t="s">
        <v>84</v>
      </c>
      <c r="BC10" s="119" t="s">
        <v>109</v>
      </c>
      <c r="BD10" s="119" t="s">
        <v>86</v>
      </c>
    </row>
    <row r="11" spans="2:56" s="1" customFormat="1" ht="12" customHeight="1">
      <c r="B11" s="41"/>
      <c r="D11" s="124" t="s">
        <v>18</v>
      </c>
      <c r="F11" s="15" t="s">
        <v>1</v>
      </c>
      <c r="I11" s="128" t="s">
        <v>19</v>
      </c>
      <c r="J11" s="15" t="s">
        <v>1</v>
      </c>
      <c r="L11" s="41"/>
      <c r="AZ11" s="119" t="s">
        <v>110</v>
      </c>
      <c r="BA11" s="119" t="s">
        <v>105</v>
      </c>
      <c r="BB11" s="119" t="s">
        <v>84</v>
      </c>
      <c r="BC11" s="119" t="s">
        <v>111</v>
      </c>
      <c r="BD11" s="119" t="s">
        <v>86</v>
      </c>
    </row>
    <row r="12" spans="2:56" s="1" customFormat="1" ht="12" customHeight="1">
      <c r="B12" s="41"/>
      <c r="D12" s="124" t="s">
        <v>20</v>
      </c>
      <c r="F12" s="15" t="s">
        <v>21</v>
      </c>
      <c r="I12" s="128" t="s">
        <v>22</v>
      </c>
      <c r="J12" s="129" t="str">
        <f>'Rekapitulace stavby'!AN8</f>
        <v>7. 5. 2019</v>
      </c>
      <c r="L12" s="41"/>
      <c r="AZ12" s="119" t="s">
        <v>112</v>
      </c>
      <c r="BA12" s="119" t="s">
        <v>113</v>
      </c>
      <c r="BB12" s="119" t="s">
        <v>84</v>
      </c>
      <c r="BC12" s="119" t="s">
        <v>114</v>
      </c>
      <c r="BD12" s="119" t="s">
        <v>86</v>
      </c>
    </row>
    <row r="13" spans="2:56" s="1" customFormat="1" ht="10.8" customHeight="1">
      <c r="B13" s="41"/>
      <c r="I13" s="126"/>
      <c r="L13" s="41"/>
      <c r="AZ13" s="119" t="s">
        <v>115</v>
      </c>
      <c r="BA13" s="119" t="s">
        <v>116</v>
      </c>
      <c r="BB13" s="119" t="s">
        <v>117</v>
      </c>
      <c r="BC13" s="119" t="s">
        <v>118</v>
      </c>
      <c r="BD13" s="119" t="s">
        <v>86</v>
      </c>
    </row>
    <row r="14" spans="2:12" s="1" customFormat="1" ht="12" customHeight="1">
      <c r="B14" s="41"/>
      <c r="D14" s="124" t="s">
        <v>24</v>
      </c>
      <c r="I14" s="128" t="s">
        <v>25</v>
      </c>
      <c r="J14" s="15" t="s">
        <v>26</v>
      </c>
      <c r="L14" s="41"/>
    </row>
    <row r="15" spans="2:12" s="1" customFormat="1" ht="18" customHeight="1">
      <c r="B15" s="41"/>
      <c r="E15" s="15" t="s">
        <v>27</v>
      </c>
      <c r="I15" s="128" t="s">
        <v>28</v>
      </c>
      <c r="J15" s="15" t="s">
        <v>29</v>
      </c>
      <c r="L15" s="41"/>
    </row>
    <row r="16" spans="2:12" s="1" customFormat="1" ht="6.95" customHeight="1">
      <c r="B16" s="41"/>
      <c r="I16" s="126"/>
      <c r="L16" s="41"/>
    </row>
    <row r="17" spans="2:12" s="1" customFormat="1" ht="12" customHeight="1">
      <c r="B17" s="41"/>
      <c r="D17" s="124" t="s">
        <v>30</v>
      </c>
      <c r="I17" s="128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28" t="s">
        <v>28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6"/>
      <c r="L19" s="41"/>
    </row>
    <row r="20" spans="2:12" s="1" customFormat="1" ht="12" customHeight="1">
      <c r="B20" s="41"/>
      <c r="D20" s="124" t="s">
        <v>32</v>
      </c>
      <c r="I20" s="128" t="s">
        <v>25</v>
      </c>
      <c r="J20" s="15" t="s">
        <v>119</v>
      </c>
      <c r="L20" s="41"/>
    </row>
    <row r="21" spans="2:12" s="1" customFormat="1" ht="18" customHeight="1">
      <c r="B21" s="41"/>
      <c r="E21" s="15" t="s">
        <v>120</v>
      </c>
      <c r="I21" s="128" t="s">
        <v>28</v>
      </c>
      <c r="J21" s="15" t="s">
        <v>121</v>
      </c>
      <c r="L21" s="41"/>
    </row>
    <row r="22" spans="2:12" s="1" customFormat="1" ht="6.95" customHeight="1">
      <c r="B22" s="41"/>
      <c r="I22" s="126"/>
      <c r="L22" s="41"/>
    </row>
    <row r="23" spans="2:12" s="1" customFormat="1" ht="12" customHeight="1">
      <c r="B23" s="41"/>
      <c r="D23" s="124" t="s">
        <v>35</v>
      </c>
      <c r="I23" s="128" t="s">
        <v>25</v>
      </c>
      <c r="J23" s="15" t="s">
        <v>1</v>
      </c>
      <c r="L23" s="41"/>
    </row>
    <row r="24" spans="2:12" s="1" customFormat="1" ht="18" customHeight="1">
      <c r="B24" s="41"/>
      <c r="E24" s="15" t="s">
        <v>120</v>
      </c>
      <c r="I24" s="128" t="s">
        <v>28</v>
      </c>
      <c r="J24" s="15" t="s">
        <v>1</v>
      </c>
      <c r="L24" s="41"/>
    </row>
    <row r="25" spans="2:12" s="1" customFormat="1" ht="6.95" customHeight="1">
      <c r="B25" s="41"/>
      <c r="I25" s="126"/>
      <c r="L25" s="41"/>
    </row>
    <row r="26" spans="2:12" s="1" customFormat="1" ht="12" customHeight="1">
      <c r="B26" s="41"/>
      <c r="D26" s="124" t="s">
        <v>37</v>
      </c>
      <c r="I26" s="126"/>
      <c r="L26" s="41"/>
    </row>
    <row r="27" spans="2:12" s="6" customFormat="1" ht="202.5" customHeight="1">
      <c r="B27" s="130"/>
      <c r="E27" s="131" t="s">
        <v>122</v>
      </c>
      <c r="F27" s="131"/>
      <c r="G27" s="131"/>
      <c r="H27" s="131"/>
      <c r="I27" s="132"/>
      <c r="L27" s="130"/>
    </row>
    <row r="28" spans="2:12" s="1" customFormat="1" ht="6.95" customHeight="1">
      <c r="B28" s="41"/>
      <c r="I28" s="126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3"/>
      <c r="J29" s="69"/>
      <c r="K29" s="69"/>
      <c r="L29" s="41"/>
    </row>
    <row r="30" spans="2:12" s="1" customFormat="1" ht="25.4" customHeight="1">
      <c r="B30" s="41"/>
      <c r="D30" s="134" t="s">
        <v>38</v>
      </c>
      <c r="I30" s="126"/>
      <c r="J30" s="135">
        <f>ROUND(J97,2)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3"/>
      <c r="J31" s="69"/>
      <c r="K31" s="69"/>
      <c r="L31" s="41"/>
    </row>
    <row r="32" spans="2:12" s="1" customFormat="1" ht="14.4" customHeight="1">
      <c r="B32" s="41"/>
      <c r="F32" s="136" t="s">
        <v>40</v>
      </c>
      <c r="I32" s="137" t="s">
        <v>39</v>
      </c>
      <c r="J32" s="136" t="s">
        <v>41</v>
      </c>
      <c r="L32" s="41"/>
    </row>
    <row r="33" spans="2:12" s="1" customFormat="1" ht="14.4" customHeight="1">
      <c r="B33" s="41"/>
      <c r="D33" s="124" t="s">
        <v>42</v>
      </c>
      <c r="E33" s="124" t="s">
        <v>43</v>
      </c>
      <c r="F33" s="138">
        <f>ROUND((SUM(BE97:BE292)),2)</f>
        <v>0</v>
      </c>
      <c r="I33" s="139">
        <v>0.21</v>
      </c>
      <c r="J33" s="138">
        <f>ROUND(((SUM(BE97:BE292))*I33),2)</f>
        <v>0</v>
      </c>
      <c r="L33" s="41"/>
    </row>
    <row r="34" spans="2:12" s="1" customFormat="1" ht="14.4" customHeight="1">
      <c r="B34" s="41"/>
      <c r="E34" s="124" t="s">
        <v>44</v>
      </c>
      <c r="F34" s="138">
        <f>ROUND((SUM(BF97:BF292)),2)</f>
        <v>0</v>
      </c>
      <c r="I34" s="139">
        <v>0.15</v>
      </c>
      <c r="J34" s="138">
        <f>ROUND(((SUM(BF97:BF292))*I34),2)</f>
        <v>0</v>
      </c>
      <c r="L34" s="41"/>
    </row>
    <row r="35" spans="2:12" s="1" customFormat="1" ht="14.4" customHeight="1" hidden="1">
      <c r="B35" s="41"/>
      <c r="E35" s="124" t="s">
        <v>45</v>
      </c>
      <c r="F35" s="138">
        <f>ROUND((SUM(BG97:BG292)),2)</f>
        <v>0</v>
      </c>
      <c r="I35" s="139">
        <v>0.21</v>
      </c>
      <c r="J35" s="138">
        <f>0</f>
        <v>0</v>
      </c>
      <c r="L35" s="41"/>
    </row>
    <row r="36" spans="2:12" s="1" customFormat="1" ht="14.4" customHeight="1" hidden="1">
      <c r="B36" s="41"/>
      <c r="E36" s="124" t="s">
        <v>46</v>
      </c>
      <c r="F36" s="138">
        <f>ROUND((SUM(BH97:BH292)),2)</f>
        <v>0</v>
      </c>
      <c r="I36" s="139">
        <v>0.15</v>
      </c>
      <c r="J36" s="138">
        <f>0</f>
        <v>0</v>
      </c>
      <c r="L36" s="41"/>
    </row>
    <row r="37" spans="2:12" s="1" customFormat="1" ht="14.4" customHeight="1" hidden="1">
      <c r="B37" s="41"/>
      <c r="E37" s="124" t="s">
        <v>47</v>
      </c>
      <c r="F37" s="138">
        <f>ROUND((SUM(BI97:BI292)),2)</f>
        <v>0</v>
      </c>
      <c r="I37" s="139">
        <v>0</v>
      </c>
      <c r="J37" s="138">
        <f>0</f>
        <v>0</v>
      </c>
      <c r="L37" s="41"/>
    </row>
    <row r="38" spans="2:12" s="1" customFormat="1" ht="6.95" customHeight="1">
      <c r="B38" s="41"/>
      <c r="I38" s="126"/>
      <c r="L38" s="41"/>
    </row>
    <row r="39" spans="2:12" s="1" customFormat="1" ht="25.4" customHeight="1">
      <c r="B39" s="41"/>
      <c r="C39" s="140"/>
      <c r="D39" s="141" t="s">
        <v>48</v>
      </c>
      <c r="E39" s="142"/>
      <c r="F39" s="142"/>
      <c r="G39" s="143" t="s">
        <v>49</v>
      </c>
      <c r="H39" s="144" t="s">
        <v>50</v>
      </c>
      <c r="I39" s="145"/>
      <c r="J39" s="146">
        <f>SUM(J30:J37)</f>
        <v>0</v>
      </c>
      <c r="K39" s="147"/>
      <c r="L39" s="41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41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41"/>
    </row>
    <row r="45" spans="2:12" s="1" customFormat="1" ht="24.95" customHeight="1">
      <c r="B45" s="36"/>
      <c r="C45" s="21" t="s">
        <v>123</v>
      </c>
      <c r="D45" s="37"/>
      <c r="E45" s="37"/>
      <c r="F45" s="37"/>
      <c r="G45" s="37"/>
      <c r="H45" s="37"/>
      <c r="I45" s="126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6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6"/>
      <c r="J47" s="37"/>
      <c r="K47" s="37"/>
      <c r="L47" s="41"/>
    </row>
    <row r="48" spans="2:12" s="1" customFormat="1" ht="16.5" customHeight="1">
      <c r="B48" s="36"/>
      <c r="C48" s="37"/>
      <c r="D48" s="37"/>
      <c r="E48" s="154" t="str">
        <f>E7</f>
        <v>Dětský domov Cheb</v>
      </c>
      <c r="F48" s="30"/>
      <c r="G48" s="30"/>
      <c r="H48" s="30"/>
      <c r="I48" s="126"/>
      <c r="J48" s="37"/>
      <c r="K48" s="37"/>
      <c r="L48" s="41"/>
    </row>
    <row r="49" spans="2:12" s="1" customFormat="1" ht="12" customHeight="1">
      <c r="B49" s="36"/>
      <c r="C49" s="30" t="s">
        <v>102</v>
      </c>
      <c r="D49" s="37"/>
      <c r="E49" s="37"/>
      <c r="F49" s="37"/>
      <c r="G49" s="37"/>
      <c r="H49" s="37"/>
      <c r="I49" s="126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Oprava zpevněných ploch</v>
      </c>
      <c r="F50" s="37"/>
      <c r="G50" s="37"/>
      <c r="H50" s="37"/>
      <c r="I50" s="126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6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st.p.č. 1850, k.ú. Cheb, Karlovarský kraj</v>
      </c>
      <c r="G52" s="37"/>
      <c r="H52" s="37"/>
      <c r="I52" s="128" t="s">
        <v>22</v>
      </c>
      <c r="J52" s="65" t="str">
        <f>IF(J12="","",J12)</f>
        <v>7. 5. 2019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6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>Dětský domov Cheb a Horní Slavkov p.o.</v>
      </c>
      <c r="G54" s="37"/>
      <c r="H54" s="37"/>
      <c r="I54" s="128" t="s">
        <v>32</v>
      </c>
      <c r="J54" s="34" t="str">
        <f>E21</f>
        <v>Ing. Martin Haueisen</v>
      </c>
      <c r="K54" s="37"/>
      <c r="L54" s="41"/>
    </row>
    <row r="55" spans="2:12" s="1" customFormat="1" ht="13.65" customHeight="1">
      <c r="B55" s="36"/>
      <c r="C55" s="30" t="s">
        <v>30</v>
      </c>
      <c r="D55" s="37"/>
      <c r="E55" s="37"/>
      <c r="F55" s="25" t="str">
        <f>IF(E18="","",E18)</f>
        <v>Vyplň údaj</v>
      </c>
      <c r="G55" s="37"/>
      <c r="H55" s="37"/>
      <c r="I55" s="128" t="s">
        <v>35</v>
      </c>
      <c r="J55" s="34" t="str">
        <f>E24</f>
        <v>Ing. Martin Haueisen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6"/>
      <c r="J56" s="37"/>
      <c r="K56" s="37"/>
      <c r="L56" s="41"/>
    </row>
    <row r="57" spans="2:12" s="1" customFormat="1" ht="29.25" customHeight="1">
      <c r="B57" s="36"/>
      <c r="C57" s="155" t="s">
        <v>124</v>
      </c>
      <c r="D57" s="156"/>
      <c r="E57" s="156"/>
      <c r="F57" s="156"/>
      <c r="G57" s="156"/>
      <c r="H57" s="156"/>
      <c r="I57" s="157"/>
      <c r="J57" s="158" t="s">
        <v>125</v>
      </c>
      <c r="K57" s="156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6"/>
      <c r="J58" s="37"/>
      <c r="K58" s="37"/>
      <c r="L58" s="41"/>
    </row>
    <row r="59" spans="2:47" s="1" customFormat="1" ht="22.8" customHeight="1">
      <c r="B59" s="36"/>
      <c r="C59" s="159" t="s">
        <v>126</v>
      </c>
      <c r="D59" s="37"/>
      <c r="E59" s="37"/>
      <c r="F59" s="37"/>
      <c r="G59" s="37"/>
      <c r="H59" s="37"/>
      <c r="I59" s="126"/>
      <c r="J59" s="96">
        <f>J97</f>
        <v>0</v>
      </c>
      <c r="K59" s="37"/>
      <c r="L59" s="41"/>
      <c r="AU59" s="15" t="s">
        <v>127</v>
      </c>
    </row>
    <row r="60" spans="2:12" s="7" customFormat="1" ht="24.95" customHeight="1">
      <c r="B60" s="160"/>
      <c r="C60" s="161"/>
      <c r="D60" s="162" t="s">
        <v>128</v>
      </c>
      <c r="E60" s="163"/>
      <c r="F60" s="163"/>
      <c r="G60" s="163"/>
      <c r="H60" s="163"/>
      <c r="I60" s="164"/>
      <c r="J60" s="165">
        <f>J98</f>
        <v>0</v>
      </c>
      <c r="K60" s="161"/>
      <c r="L60" s="166"/>
    </row>
    <row r="61" spans="2:12" s="8" customFormat="1" ht="19.9" customHeight="1">
      <c r="B61" s="167"/>
      <c r="C61" s="168"/>
      <c r="D61" s="169" t="s">
        <v>129</v>
      </c>
      <c r="E61" s="170"/>
      <c r="F61" s="170"/>
      <c r="G61" s="170"/>
      <c r="H61" s="170"/>
      <c r="I61" s="171"/>
      <c r="J61" s="172">
        <f>J99</f>
        <v>0</v>
      </c>
      <c r="K61" s="168"/>
      <c r="L61" s="173"/>
    </row>
    <row r="62" spans="2:12" s="8" customFormat="1" ht="14.85" customHeight="1">
      <c r="B62" s="167"/>
      <c r="C62" s="168"/>
      <c r="D62" s="169" t="s">
        <v>130</v>
      </c>
      <c r="E62" s="170"/>
      <c r="F62" s="170"/>
      <c r="G62" s="170"/>
      <c r="H62" s="170"/>
      <c r="I62" s="171"/>
      <c r="J62" s="172">
        <f>J116</f>
        <v>0</v>
      </c>
      <c r="K62" s="168"/>
      <c r="L62" s="173"/>
    </row>
    <row r="63" spans="2:12" s="8" customFormat="1" ht="19.9" customHeight="1">
      <c r="B63" s="167"/>
      <c r="C63" s="168"/>
      <c r="D63" s="169" t="s">
        <v>131</v>
      </c>
      <c r="E63" s="170"/>
      <c r="F63" s="170"/>
      <c r="G63" s="170"/>
      <c r="H63" s="170"/>
      <c r="I63" s="171"/>
      <c r="J63" s="172">
        <f>J158</f>
        <v>0</v>
      </c>
      <c r="K63" s="168"/>
      <c r="L63" s="173"/>
    </row>
    <row r="64" spans="2:12" s="8" customFormat="1" ht="19.9" customHeight="1">
      <c r="B64" s="167"/>
      <c r="C64" s="168"/>
      <c r="D64" s="169" t="s">
        <v>132</v>
      </c>
      <c r="E64" s="170"/>
      <c r="F64" s="170"/>
      <c r="G64" s="170"/>
      <c r="H64" s="170"/>
      <c r="I64" s="171"/>
      <c r="J64" s="172">
        <f>J161</f>
        <v>0</v>
      </c>
      <c r="K64" s="168"/>
      <c r="L64" s="173"/>
    </row>
    <row r="65" spans="2:12" s="8" customFormat="1" ht="19.9" customHeight="1">
      <c r="B65" s="167"/>
      <c r="C65" s="168"/>
      <c r="D65" s="169" t="s">
        <v>133</v>
      </c>
      <c r="E65" s="170"/>
      <c r="F65" s="170"/>
      <c r="G65" s="170"/>
      <c r="H65" s="170"/>
      <c r="I65" s="171"/>
      <c r="J65" s="172">
        <f>J180</f>
        <v>0</v>
      </c>
      <c r="K65" s="168"/>
      <c r="L65" s="173"/>
    </row>
    <row r="66" spans="2:12" s="8" customFormat="1" ht="19.9" customHeight="1">
      <c r="B66" s="167"/>
      <c r="C66" s="168"/>
      <c r="D66" s="169" t="s">
        <v>134</v>
      </c>
      <c r="E66" s="170"/>
      <c r="F66" s="170"/>
      <c r="G66" s="170"/>
      <c r="H66" s="170"/>
      <c r="I66" s="171"/>
      <c r="J66" s="172">
        <f>J182</f>
        <v>0</v>
      </c>
      <c r="K66" s="168"/>
      <c r="L66" s="173"/>
    </row>
    <row r="67" spans="2:12" s="8" customFormat="1" ht="14.85" customHeight="1">
      <c r="B67" s="167"/>
      <c r="C67" s="168"/>
      <c r="D67" s="169" t="s">
        <v>135</v>
      </c>
      <c r="E67" s="170"/>
      <c r="F67" s="170"/>
      <c r="G67" s="170"/>
      <c r="H67" s="170"/>
      <c r="I67" s="171"/>
      <c r="J67" s="172">
        <f>J212</f>
        <v>0</v>
      </c>
      <c r="K67" s="168"/>
      <c r="L67" s="173"/>
    </row>
    <row r="68" spans="2:12" s="8" customFormat="1" ht="19.9" customHeight="1">
      <c r="B68" s="167"/>
      <c r="C68" s="168"/>
      <c r="D68" s="169" t="s">
        <v>136</v>
      </c>
      <c r="E68" s="170"/>
      <c r="F68" s="170"/>
      <c r="G68" s="170"/>
      <c r="H68" s="170"/>
      <c r="I68" s="171"/>
      <c r="J68" s="172">
        <f>J236</f>
        <v>0</v>
      </c>
      <c r="K68" s="168"/>
      <c r="L68" s="173"/>
    </row>
    <row r="69" spans="2:12" s="8" customFormat="1" ht="19.9" customHeight="1">
      <c r="B69" s="167"/>
      <c r="C69" s="168"/>
      <c r="D69" s="169" t="s">
        <v>137</v>
      </c>
      <c r="E69" s="170"/>
      <c r="F69" s="170"/>
      <c r="G69" s="170"/>
      <c r="H69" s="170"/>
      <c r="I69" s="171"/>
      <c r="J69" s="172">
        <f>J242</f>
        <v>0</v>
      </c>
      <c r="K69" s="168"/>
      <c r="L69" s="173"/>
    </row>
    <row r="70" spans="2:12" s="8" customFormat="1" ht="19.9" customHeight="1">
      <c r="B70" s="167"/>
      <c r="C70" s="168"/>
      <c r="D70" s="169" t="s">
        <v>138</v>
      </c>
      <c r="E70" s="170"/>
      <c r="F70" s="170"/>
      <c r="G70" s="170"/>
      <c r="H70" s="170"/>
      <c r="I70" s="171"/>
      <c r="J70" s="172">
        <f>J244</f>
        <v>0</v>
      </c>
      <c r="K70" s="168"/>
      <c r="L70" s="173"/>
    </row>
    <row r="71" spans="2:12" s="7" customFormat="1" ht="24.95" customHeight="1">
      <c r="B71" s="160"/>
      <c r="C71" s="161"/>
      <c r="D71" s="162" t="s">
        <v>139</v>
      </c>
      <c r="E71" s="163"/>
      <c r="F71" s="163"/>
      <c r="G71" s="163"/>
      <c r="H71" s="163"/>
      <c r="I71" s="164"/>
      <c r="J71" s="165">
        <f>J268</f>
        <v>0</v>
      </c>
      <c r="K71" s="161"/>
      <c r="L71" s="166"/>
    </row>
    <row r="72" spans="2:12" s="8" customFormat="1" ht="19.9" customHeight="1">
      <c r="B72" s="167"/>
      <c r="C72" s="168"/>
      <c r="D72" s="169" t="s">
        <v>140</v>
      </c>
      <c r="E72" s="170"/>
      <c r="F72" s="170"/>
      <c r="G72" s="170"/>
      <c r="H72" s="170"/>
      <c r="I72" s="171"/>
      <c r="J72" s="172">
        <f>J269</f>
        <v>0</v>
      </c>
      <c r="K72" s="168"/>
      <c r="L72" s="173"/>
    </row>
    <row r="73" spans="2:12" s="8" customFormat="1" ht="19.9" customHeight="1">
      <c r="B73" s="167"/>
      <c r="C73" s="168"/>
      <c r="D73" s="169" t="s">
        <v>141</v>
      </c>
      <c r="E73" s="170"/>
      <c r="F73" s="170"/>
      <c r="G73" s="170"/>
      <c r="H73" s="170"/>
      <c r="I73" s="171"/>
      <c r="J73" s="172">
        <f>J276</f>
        <v>0</v>
      </c>
      <c r="K73" s="168"/>
      <c r="L73" s="173"/>
    </row>
    <row r="74" spans="2:12" s="7" customFormat="1" ht="24.95" customHeight="1">
      <c r="B74" s="160"/>
      <c r="C74" s="161"/>
      <c r="D74" s="162" t="s">
        <v>142</v>
      </c>
      <c r="E74" s="163"/>
      <c r="F74" s="163"/>
      <c r="G74" s="163"/>
      <c r="H74" s="163"/>
      <c r="I74" s="164"/>
      <c r="J74" s="165">
        <f>J283</f>
        <v>0</v>
      </c>
      <c r="K74" s="161"/>
      <c r="L74" s="166"/>
    </row>
    <row r="75" spans="2:12" s="8" customFormat="1" ht="19.9" customHeight="1">
      <c r="B75" s="167"/>
      <c r="C75" s="168"/>
      <c r="D75" s="169" t="s">
        <v>143</v>
      </c>
      <c r="E75" s="170"/>
      <c r="F75" s="170"/>
      <c r="G75" s="170"/>
      <c r="H75" s="170"/>
      <c r="I75" s="171"/>
      <c r="J75" s="172">
        <f>J284</f>
        <v>0</v>
      </c>
      <c r="K75" s="168"/>
      <c r="L75" s="173"/>
    </row>
    <row r="76" spans="2:12" s="8" customFormat="1" ht="19.9" customHeight="1">
      <c r="B76" s="167"/>
      <c r="C76" s="168"/>
      <c r="D76" s="169" t="s">
        <v>144</v>
      </c>
      <c r="E76" s="170"/>
      <c r="F76" s="170"/>
      <c r="G76" s="170"/>
      <c r="H76" s="170"/>
      <c r="I76" s="171"/>
      <c r="J76" s="172">
        <f>J288</f>
        <v>0</v>
      </c>
      <c r="K76" s="168"/>
      <c r="L76" s="173"/>
    </row>
    <row r="77" spans="2:12" s="8" customFormat="1" ht="19.9" customHeight="1">
      <c r="B77" s="167"/>
      <c r="C77" s="168"/>
      <c r="D77" s="169" t="s">
        <v>145</v>
      </c>
      <c r="E77" s="170"/>
      <c r="F77" s="170"/>
      <c r="G77" s="170"/>
      <c r="H77" s="170"/>
      <c r="I77" s="171"/>
      <c r="J77" s="172">
        <f>J291</f>
        <v>0</v>
      </c>
      <c r="K77" s="168"/>
      <c r="L77" s="173"/>
    </row>
    <row r="78" spans="2:12" s="1" customFormat="1" ht="21.8" customHeight="1">
      <c r="B78" s="36"/>
      <c r="C78" s="37"/>
      <c r="D78" s="37"/>
      <c r="E78" s="37"/>
      <c r="F78" s="37"/>
      <c r="G78" s="37"/>
      <c r="H78" s="37"/>
      <c r="I78" s="126"/>
      <c r="J78" s="37"/>
      <c r="K78" s="37"/>
      <c r="L78" s="41"/>
    </row>
    <row r="79" spans="2:12" s="1" customFormat="1" ht="6.95" customHeight="1">
      <c r="B79" s="55"/>
      <c r="C79" s="56"/>
      <c r="D79" s="56"/>
      <c r="E79" s="56"/>
      <c r="F79" s="56"/>
      <c r="G79" s="56"/>
      <c r="H79" s="56"/>
      <c r="I79" s="150"/>
      <c r="J79" s="56"/>
      <c r="K79" s="56"/>
      <c r="L79" s="41"/>
    </row>
    <row r="83" spans="2:12" s="1" customFormat="1" ht="6.95" customHeight="1">
      <c r="B83" s="57"/>
      <c r="C83" s="58"/>
      <c r="D83" s="58"/>
      <c r="E83" s="58"/>
      <c r="F83" s="58"/>
      <c r="G83" s="58"/>
      <c r="H83" s="58"/>
      <c r="I83" s="153"/>
      <c r="J83" s="58"/>
      <c r="K83" s="58"/>
      <c r="L83" s="41"/>
    </row>
    <row r="84" spans="2:12" s="1" customFormat="1" ht="24.95" customHeight="1">
      <c r="B84" s="36"/>
      <c r="C84" s="21" t="s">
        <v>146</v>
      </c>
      <c r="D84" s="37"/>
      <c r="E84" s="37"/>
      <c r="F84" s="37"/>
      <c r="G84" s="37"/>
      <c r="H84" s="37"/>
      <c r="I84" s="126"/>
      <c r="J84" s="37"/>
      <c r="K84" s="37"/>
      <c r="L84" s="41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126"/>
      <c r="J85" s="37"/>
      <c r="K85" s="37"/>
      <c r="L85" s="41"/>
    </row>
    <row r="86" spans="2:12" s="1" customFormat="1" ht="12" customHeight="1">
      <c r="B86" s="36"/>
      <c r="C86" s="30" t="s">
        <v>16</v>
      </c>
      <c r="D86" s="37"/>
      <c r="E86" s="37"/>
      <c r="F86" s="37"/>
      <c r="G86" s="37"/>
      <c r="H86" s="37"/>
      <c r="I86" s="126"/>
      <c r="J86" s="37"/>
      <c r="K86" s="37"/>
      <c r="L86" s="41"/>
    </row>
    <row r="87" spans="2:12" s="1" customFormat="1" ht="16.5" customHeight="1">
      <c r="B87" s="36"/>
      <c r="C87" s="37"/>
      <c r="D87" s="37"/>
      <c r="E87" s="154" t="str">
        <f>E7</f>
        <v>Dětský domov Cheb</v>
      </c>
      <c r="F87" s="30"/>
      <c r="G87" s="30"/>
      <c r="H87" s="30"/>
      <c r="I87" s="126"/>
      <c r="J87" s="37"/>
      <c r="K87" s="37"/>
      <c r="L87" s="41"/>
    </row>
    <row r="88" spans="2:12" s="1" customFormat="1" ht="12" customHeight="1">
      <c r="B88" s="36"/>
      <c r="C88" s="30" t="s">
        <v>102</v>
      </c>
      <c r="D88" s="37"/>
      <c r="E88" s="37"/>
      <c r="F88" s="37"/>
      <c r="G88" s="37"/>
      <c r="H88" s="37"/>
      <c r="I88" s="126"/>
      <c r="J88" s="37"/>
      <c r="K88" s="37"/>
      <c r="L88" s="41"/>
    </row>
    <row r="89" spans="2:12" s="1" customFormat="1" ht="16.5" customHeight="1">
      <c r="B89" s="36"/>
      <c r="C89" s="37"/>
      <c r="D89" s="37"/>
      <c r="E89" s="62" t="str">
        <f>E9</f>
        <v>Oprava zpevněných ploch</v>
      </c>
      <c r="F89" s="37"/>
      <c r="G89" s="37"/>
      <c r="H89" s="37"/>
      <c r="I89" s="126"/>
      <c r="J89" s="37"/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26"/>
      <c r="J90" s="37"/>
      <c r="K90" s="37"/>
      <c r="L90" s="41"/>
    </row>
    <row r="91" spans="2:12" s="1" customFormat="1" ht="12" customHeight="1">
      <c r="B91" s="36"/>
      <c r="C91" s="30" t="s">
        <v>20</v>
      </c>
      <c r="D91" s="37"/>
      <c r="E91" s="37"/>
      <c r="F91" s="25" t="str">
        <f>F12</f>
        <v>st.p.č. 1850, k.ú. Cheb, Karlovarský kraj</v>
      </c>
      <c r="G91" s="37"/>
      <c r="H91" s="37"/>
      <c r="I91" s="128" t="s">
        <v>22</v>
      </c>
      <c r="J91" s="65" t="str">
        <f>IF(J12="","",J12)</f>
        <v>7. 5. 2019</v>
      </c>
      <c r="K91" s="37"/>
      <c r="L91" s="41"/>
    </row>
    <row r="92" spans="2:12" s="1" customFormat="1" ht="6.95" customHeight="1">
      <c r="B92" s="36"/>
      <c r="C92" s="37"/>
      <c r="D92" s="37"/>
      <c r="E92" s="37"/>
      <c r="F92" s="37"/>
      <c r="G92" s="37"/>
      <c r="H92" s="37"/>
      <c r="I92" s="126"/>
      <c r="J92" s="37"/>
      <c r="K92" s="37"/>
      <c r="L92" s="41"/>
    </row>
    <row r="93" spans="2:12" s="1" customFormat="1" ht="13.65" customHeight="1">
      <c r="B93" s="36"/>
      <c r="C93" s="30" t="s">
        <v>24</v>
      </c>
      <c r="D93" s="37"/>
      <c r="E93" s="37"/>
      <c r="F93" s="25" t="str">
        <f>E15</f>
        <v>Dětský domov Cheb a Horní Slavkov p.o.</v>
      </c>
      <c r="G93" s="37"/>
      <c r="H93" s="37"/>
      <c r="I93" s="128" t="s">
        <v>32</v>
      </c>
      <c r="J93" s="34" t="str">
        <f>E21</f>
        <v>Ing. Martin Haueisen</v>
      </c>
      <c r="K93" s="37"/>
      <c r="L93" s="41"/>
    </row>
    <row r="94" spans="2:12" s="1" customFormat="1" ht="13.65" customHeight="1">
      <c r="B94" s="36"/>
      <c r="C94" s="30" t="s">
        <v>30</v>
      </c>
      <c r="D94" s="37"/>
      <c r="E94" s="37"/>
      <c r="F94" s="25" t="str">
        <f>IF(E18="","",E18)</f>
        <v>Vyplň údaj</v>
      </c>
      <c r="G94" s="37"/>
      <c r="H94" s="37"/>
      <c r="I94" s="128" t="s">
        <v>35</v>
      </c>
      <c r="J94" s="34" t="str">
        <f>E24</f>
        <v>Ing. Martin Haueisen</v>
      </c>
      <c r="K94" s="3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26"/>
      <c r="J95" s="37"/>
      <c r="K95" s="37"/>
      <c r="L95" s="41"/>
    </row>
    <row r="96" spans="2:20" s="9" customFormat="1" ht="29.25" customHeight="1">
      <c r="B96" s="174"/>
      <c r="C96" s="175" t="s">
        <v>147</v>
      </c>
      <c r="D96" s="176" t="s">
        <v>57</v>
      </c>
      <c r="E96" s="176" t="s">
        <v>53</v>
      </c>
      <c r="F96" s="176" t="s">
        <v>54</v>
      </c>
      <c r="G96" s="176" t="s">
        <v>148</v>
      </c>
      <c r="H96" s="176" t="s">
        <v>149</v>
      </c>
      <c r="I96" s="177" t="s">
        <v>150</v>
      </c>
      <c r="J96" s="176" t="s">
        <v>125</v>
      </c>
      <c r="K96" s="178" t="s">
        <v>151</v>
      </c>
      <c r="L96" s="179"/>
      <c r="M96" s="86" t="s">
        <v>1</v>
      </c>
      <c r="N96" s="87" t="s">
        <v>42</v>
      </c>
      <c r="O96" s="87" t="s">
        <v>152</v>
      </c>
      <c r="P96" s="87" t="s">
        <v>153</v>
      </c>
      <c r="Q96" s="87" t="s">
        <v>154</v>
      </c>
      <c r="R96" s="87" t="s">
        <v>155</v>
      </c>
      <c r="S96" s="87" t="s">
        <v>156</v>
      </c>
      <c r="T96" s="88" t="s">
        <v>157</v>
      </c>
    </row>
    <row r="97" spans="2:63" s="1" customFormat="1" ht="22.8" customHeight="1">
      <c r="B97" s="36"/>
      <c r="C97" s="93" t="s">
        <v>158</v>
      </c>
      <c r="D97" s="37"/>
      <c r="E97" s="37"/>
      <c r="F97" s="37"/>
      <c r="G97" s="37"/>
      <c r="H97" s="37"/>
      <c r="I97" s="126"/>
      <c r="J97" s="180">
        <f>BK97</f>
        <v>0</v>
      </c>
      <c r="K97" s="37"/>
      <c r="L97" s="41"/>
      <c r="M97" s="89"/>
      <c r="N97" s="90"/>
      <c r="O97" s="90"/>
      <c r="P97" s="181">
        <f>P98+P268+P283</f>
        <v>0</v>
      </c>
      <c r="Q97" s="90"/>
      <c r="R97" s="181">
        <f>R98+R268+R283</f>
        <v>331.10860189999994</v>
      </c>
      <c r="S97" s="90"/>
      <c r="T97" s="182">
        <f>T98+T268+T283</f>
        <v>202.83274999999998</v>
      </c>
      <c r="AT97" s="15" t="s">
        <v>71</v>
      </c>
      <c r="AU97" s="15" t="s">
        <v>127</v>
      </c>
      <c r="BK97" s="183">
        <f>BK98+BK268+BK283</f>
        <v>0</v>
      </c>
    </row>
    <row r="98" spans="2:63" s="10" customFormat="1" ht="25.9" customHeight="1">
      <c r="B98" s="184"/>
      <c r="C98" s="185"/>
      <c r="D98" s="186" t="s">
        <v>71</v>
      </c>
      <c r="E98" s="187" t="s">
        <v>159</v>
      </c>
      <c r="F98" s="187" t="s">
        <v>160</v>
      </c>
      <c r="G98" s="185"/>
      <c r="H98" s="185"/>
      <c r="I98" s="188"/>
      <c r="J98" s="189">
        <f>BK98</f>
        <v>0</v>
      </c>
      <c r="K98" s="185"/>
      <c r="L98" s="190"/>
      <c r="M98" s="191"/>
      <c r="N98" s="192"/>
      <c r="O98" s="192"/>
      <c r="P98" s="193">
        <f>P99+P158+P161+P180+P182+P236+P242+P244</f>
        <v>0</v>
      </c>
      <c r="Q98" s="192"/>
      <c r="R98" s="193">
        <f>R99+R158+R161+R180+R182+R236+R242+R244</f>
        <v>331.07168349999995</v>
      </c>
      <c r="S98" s="192"/>
      <c r="T98" s="194">
        <f>T99+T158+T161+T180+T182+T236+T242+T244</f>
        <v>202.83274999999998</v>
      </c>
      <c r="AR98" s="195" t="s">
        <v>80</v>
      </c>
      <c r="AT98" s="196" t="s">
        <v>71</v>
      </c>
      <c r="AU98" s="196" t="s">
        <v>72</v>
      </c>
      <c r="AY98" s="195" t="s">
        <v>161</v>
      </c>
      <c r="BK98" s="197">
        <f>BK99+BK158+BK161+BK180+BK182+BK236+BK242+BK244</f>
        <v>0</v>
      </c>
    </row>
    <row r="99" spans="2:63" s="10" customFormat="1" ht="22.8" customHeight="1">
      <c r="B99" s="184"/>
      <c r="C99" s="185"/>
      <c r="D99" s="186" t="s">
        <v>71</v>
      </c>
      <c r="E99" s="198" t="s">
        <v>80</v>
      </c>
      <c r="F99" s="198" t="s">
        <v>162</v>
      </c>
      <c r="G99" s="185"/>
      <c r="H99" s="185"/>
      <c r="I99" s="188"/>
      <c r="J99" s="199">
        <f>BK99</f>
        <v>0</v>
      </c>
      <c r="K99" s="185"/>
      <c r="L99" s="190"/>
      <c r="M99" s="191"/>
      <c r="N99" s="192"/>
      <c r="O99" s="192"/>
      <c r="P99" s="193">
        <f>P100+SUM(P101:P116)</f>
        <v>0</v>
      </c>
      <c r="Q99" s="192"/>
      <c r="R99" s="193">
        <f>R100+SUM(R101:R116)</f>
        <v>5.3701324999999995</v>
      </c>
      <c r="S99" s="192"/>
      <c r="T99" s="194">
        <f>T100+SUM(T101:T116)</f>
        <v>0</v>
      </c>
      <c r="AR99" s="195" t="s">
        <v>80</v>
      </c>
      <c r="AT99" s="196" t="s">
        <v>71</v>
      </c>
      <c r="AU99" s="196" t="s">
        <v>80</v>
      </c>
      <c r="AY99" s="195" t="s">
        <v>161</v>
      </c>
      <c r="BK99" s="197">
        <f>BK100+SUM(BK101:BK116)</f>
        <v>0</v>
      </c>
    </row>
    <row r="100" spans="2:65" s="1" customFormat="1" ht="22.5" customHeight="1">
      <c r="B100" s="36"/>
      <c r="C100" s="200" t="s">
        <v>80</v>
      </c>
      <c r="D100" s="200" t="s">
        <v>163</v>
      </c>
      <c r="E100" s="201" t="s">
        <v>164</v>
      </c>
      <c r="F100" s="202" t="s">
        <v>165</v>
      </c>
      <c r="G100" s="203" t="s">
        <v>117</v>
      </c>
      <c r="H100" s="204">
        <v>12</v>
      </c>
      <c r="I100" s="205"/>
      <c r="J100" s="206">
        <f>ROUND(I100*H100,2)</f>
        <v>0</v>
      </c>
      <c r="K100" s="202" t="s">
        <v>166</v>
      </c>
      <c r="L100" s="41"/>
      <c r="M100" s="207" t="s">
        <v>1</v>
      </c>
      <c r="N100" s="208" t="s">
        <v>44</v>
      </c>
      <c r="O100" s="77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15" t="s">
        <v>167</v>
      </c>
      <c r="AT100" s="15" t="s">
        <v>163</v>
      </c>
      <c r="AU100" s="15" t="s">
        <v>86</v>
      </c>
      <c r="AY100" s="15" t="s">
        <v>161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15" t="s">
        <v>86</v>
      </c>
      <c r="BK100" s="211">
        <f>ROUND(I100*H100,2)</f>
        <v>0</v>
      </c>
      <c r="BL100" s="15" t="s">
        <v>167</v>
      </c>
      <c r="BM100" s="15" t="s">
        <v>168</v>
      </c>
    </row>
    <row r="101" spans="2:51" s="11" customFormat="1" ht="12">
      <c r="B101" s="212"/>
      <c r="C101" s="213"/>
      <c r="D101" s="214" t="s">
        <v>169</v>
      </c>
      <c r="E101" s="215" t="s">
        <v>1</v>
      </c>
      <c r="F101" s="216" t="s">
        <v>170</v>
      </c>
      <c r="G101" s="213"/>
      <c r="H101" s="215" t="s">
        <v>1</v>
      </c>
      <c r="I101" s="217"/>
      <c r="J101" s="213"/>
      <c r="K101" s="213"/>
      <c r="L101" s="218"/>
      <c r="M101" s="219"/>
      <c r="N101" s="220"/>
      <c r="O101" s="220"/>
      <c r="P101" s="220"/>
      <c r="Q101" s="220"/>
      <c r="R101" s="220"/>
      <c r="S101" s="220"/>
      <c r="T101" s="221"/>
      <c r="AT101" s="222" t="s">
        <v>169</v>
      </c>
      <c r="AU101" s="222" t="s">
        <v>86</v>
      </c>
      <c r="AV101" s="11" t="s">
        <v>80</v>
      </c>
      <c r="AW101" s="11" t="s">
        <v>34</v>
      </c>
      <c r="AX101" s="11" t="s">
        <v>72</v>
      </c>
      <c r="AY101" s="222" t="s">
        <v>161</v>
      </c>
    </row>
    <row r="102" spans="2:51" s="12" customFormat="1" ht="12">
      <c r="B102" s="223"/>
      <c r="C102" s="224"/>
      <c r="D102" s="214" t="s">
        <v>169</v>
      </c>
      <c r="E102" s="225" t="s">
        <v>115</v>
      </c>
      <c r="F102" s="226" t="s">
        <v>171</v>
      </c>
      <c r="G102" s="224"/>
      <c r="H102" s="227">
        <v>12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169</v>
      </c>
      <c r="AU102" s="233" t="s">
        <v>86</v>
      </c>
      <c r="AV102" s="12" t="s">
        <v>86</v>
      </c>
      <c r="AW102" s="12" t="s">
        <v>34</v>
      </c>
      <c r="AX102" s="12" t="s">
        <v>72</v>
      </c>
      <c r="AY102" s="233" t="s">
        <v>161</v>
      </c>
    </row>
    <row r="103" spans="2:51" s="13" customFormat="1" ht="12">
      <c r="B103" s="234"/>
      <c r="C103" s="235"/>
      <c r="D103" s="214" t="s">
        <v>169</v>
      </c>
      <c r="E103" s="236" t="s">
        <v>1</v>
      </c>
      <c r="F103" s="237" t="s">
        <v>172</v>
      </c>
      <c r="G103" s="235"/>
      <c r="H103" s="238">
        <v>12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169</v>
      </c>
      <c r="AU103" s="244" t="s">
        <v>86</v>
      </c>
      <c r="AV103" s="13" t="s">
        <v>167</v>
      </c>
      <c r="AW103" s="13" t="s">
        <v>34</v>
      </c>
      <c r="AX103" s="13" t="s">
        <v>80</v>
      </c>
      <c r="AY103" s="244" t="s">
        <v>161</v>
      </c>
    </row>
    <row r="104" spans="2:65" s="1" customFormat="1" ht="22.5" customHeight="1">
      <c r="B104" s="36"/>
      <c r="C104" s="200" t="s">
        <v>86</v>
      </c>
      <c r="D104" s="200" t="s">
        <v>163</v>
      </c>
      <c r="E104" s="201" t="s">
        <v>173</v>
      </c>
      <c r="F104" s="202" t="s">
        <v>174</v>
      </c>
      <c r="G104" s="203" t="s">
        <v>117</v>
      </c>
      <c r="H104" s="204">
        <v>12</v>
      </c>
      <c r="I104" s="205"/>
      <c r="J104" s="206">
        <f>ROUND(I104*H104,2)</f>
        <v>0</v>
      </c>
      <c r="K104" s="202" t="s">
        <v>166</v>
      </c>
      <c r="L104" s="41"/>
      <c r="M104" s="207" t="s">
        <v>1</v>
      </c>
      <c r="N104" s="208" t="s">
        <v>44</v>
      </c>
      <c r="O104" s="77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15" t="s">
        <v>167</v>
      </c>
      <c r="AT104" s="15" t="s">
        <v>163</v>
      </c>
      <c r="AU104" s="15" t="s">
        <v>86</v>
      </c>
      <c r="AY104" s="15" t="s">
        <v>161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5" t="s">
        <v>86</v>
      </c>
      <c r="BK104" s="211">
        <f>ROUND(I104*H104,2)</f>
        <v>0</v>
      </c>
      <c r="BL104" s="15" t="s">
        <v>167</v>
      </c>
      <c r="BM104" s="15" t="s">
        <v>175</v>
      </c>
    </row>
    <row r="105" spans="2:51" s="12" customFormat="1" ht="12">
      <c r="B105" s="223"/>
      <c r="C105" s="224"/>
      <c r="D105" s="214" t="s">
        <v>169</v>
      </c>
      <c r="E105" s="225" t="s">
        <v>1</v>
      </c>
      <c r="F105" s="226" t="s">
        <v>115</v>
      </c>
      <c r="G105" s="224"/>
      <c r="H105" s="227">
        <v>12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169</v>
      </c>
      <c r="AU105" s="233" t="s">
        <v>86</v>
      </c>
      <c r="AV105" s="12" t="s">
        <v>86</v>
      </c>
      <c r="AW105" s="12" t="s">
        <v>34</v>
      </c>
      <c r="AX105" s="12" t="s">
        <v>72</v>
      </c>
      <c r="AY105" s="233" t="s">
        <v>161</v>
      </c>
    </row>
    <row r="106" spans="2:51" s="13" customFormat="1" ht="12">
      <c r="B106" s="234"/>
      <c r="C106" s="235"/>
      <c r="D106" s="214" t="s">
        <v>169</v>
      </c>
      <c r="E106" s="236" t="s">
        <v>1</v>
      </c>
      <c r="F106" s="237" t="s">
        <v>172</v>
      </c>
      <c r="G106" s="235"/>
      <c r="H106" s="238">
        <v>12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AT106" s="244" t="s">
        <v>169</v>
      </c>
      <c r="AU106" s="244" t="s">
        <v>86</v>
      </c>
      <c r="AV106" s="13" t="s">
        <v>167</v>
      </c>
      <c r="AW106" s="13" t="s">
        <v>34</v>
      </c>
      <c r="AX106" s="13" t="s">
        <v>80</v>
      </c>
      <c r="AY106" s="244" t="s">
        <v>161</v>
      </c>
    </row>
    <row r="107" spans="2:65" s="1" customFormat="1" ht="16.5" customHeight="1">
      <c r="B107" s="36"/>
      <c r="C107" s="200" t="s">
        <v>176</v>
      </c>
      <c r="D107" s="200" t="s">
        <v>163</v>
      </c>
      <c r="E107" s="201" t="s">
        <v>177</v>
      </c>
      <c r="F107" s="202" t="s">
        <v>178</v>
      </c>
      <c r="G107" s="203" t="s">
        <v>117</v>
      </c>
      <c r="H107" s="204">
        <v>12</v>
      </c>
      <c r="I107" s="205"/>
      <c r="J107" s="206">
        <f>ROUND(I107*H107,2)</f>
        <v>0</v>
      </c>
      <c r="K107" s="202" t="s">
        <v>166</v>
      </c>
      <c r="L107" s="41"/>
      <c r="M107" s="207" t="s">
        <v>1</v>
      </c>
      <c r="N107" s="208" t="s">
        <v>44</v>
      </c>
      <c r="O107" s="77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15" t="s">
        <v>167</v>
      </c>
      <c r="AT107" s="15" t="s">
        <v>163</v>
      </c>
      <c r="AU107" s="15" t="s">
        <v>86</v>
      </c>
      <c r="AY107" s="15" t="s">
        <v>161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5" t="s">
        <v>86</v>
      </c>
      <c r="BK107" s="211">
        <f>ROUND(I107*H107,2)</f>
        <v>0</v>
      </c>
      <c r="BL107" s="15" t="s">
        <v>167</v>
      </c>
      <c r="BM107" s="15" t="s">
        <v>179</v>
      </c>
    </row>
    <row r="108" spans="2:51" s="12" customFormat="1" ht="12">
      <c r="B108" s="223"/>
      <c r="C108" s="224"/>
      <c r="D108" s="214" t="s">
        <v>169</v>
      </c>
      <c r="E108" s="225" t="s">
        <v>1</v>
      </c>
      <c r="F108" s="226" t="s">
        <v>115</v>
      </c>
      <c r="G108" s="224"/>
      <c r="H108" s="227">
        <v>12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169</v>
      </c>
      <c r="AU108" s="233" t="s">
        <v>86</v>
      </c>
      <c r="AV108" s="12" t="s">
        <v>86</v>
      </c>
      <c r="AW108" s="12" t="s">
        <v>34</v>
      </c>
      <c r="AX108" s="12" t="s">
        <v>72</v>
      </c>
      <c r="AY108" s="233" t="s">
        <v>161</v>
      </c>
    </row>
    <row r="109" spans="2:51" s="13" customFormat="1" ht="12">
      <c r="B109" s="234"/>
      <c r="C109" s="235"/>
      <c r="D109" s="214" t="s">
        <v>169</v>
      </c>
      <c r="E109" s="236" t="s">
        <v>1</v>
      </c>
      <c r="F109" s="237" t="s">
        <v>172</v>
      </c>
      <c r="G109" s="235"/>
      <c r="H109" s="238">
        <v>12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169</v>
      </c>
      <c r="AU109" s="244" t="s">
        <v>86</v>
      </c>
      <c r="AV109" s="13" t="s">
        <v>167</v>
      </c>
      <c r="AW109" s="13" t="s">
        <v>34</v>
      </c>
      <c r="AX109" s="13" t="s">
        <v>80</v>
      </c>
      <c r="AY109" s="244" t="s">
        <v>161</v>
      </c>
    </row>
    <row r="110" spans="2:65" s="1" customFormat="1" ht="22.5" customHeight="1">
      <c r="B110" s="36"/>
      <c r="C110" s="200" t="s">
        <v>167</v>
      </c>
      <c r="D110" s="200" t="s">
        <v>163</v>
      </c>
      <c r="E110" s="201" t="s">
        <v>180</v>
      </c>
      <c r="F110" s="202" t="s">
        <v>181</v>
      </c>
      <c r="G110" s="203" t="s">
        <v>182</v>
      </c>
      <c r="H110" s="204">
        <v>21.6</v>
      </c>
      <c r="I110" s="205"/>
      <c r="J110" s="206">
        <f>ROUND(I110*H110,2)</f>
        <v>0</v>
      </c>
      <c r="K110" s="202" t="s">
        <v>166</v>
      </c>
      <c r="L110" s="41"/>
      <c r="M110" s="207" t="s">
        <v>1</v>
      </c>
      <c r="N110" s="208" t="s">
        <v>44</v>
      </c>
      <c r="O110" s="77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5" t="s">
        <v>167</v>
      </c>
      <c r="AT110" s="15" t="s">
        <v>163</v>
      </c>
      <c r="AU110" s="15" t="s">
        <v>86</v>
      </c>
      <c r="AY110" s="15" t="s">
        <v>161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5" t="s">
        <v>86</v>
      </c>
      <c r="BK110" s="211">
        <f>ROUND(I110*H110,2)</f>
        <v>0</v>
      </c>
      <c r="BL110" s="15" t="s">
        <v>167</v>
      </c>
      <c r="BM110" s="15" t="s">
        <v>183</v>
      </c>
    </row>
    <row r="111" spans="2:51" s="12" customFormat="1" ht="12">
      <c r="B111" s="223"/>
      <c r="C111" s="224"/>
      <c r="D111" s="214" t="s">
        <v>169</v>
      </c>
      <c r="E111" s="225" t="s">
        <v>1</v>
      </c>
      <c r="F111" s="226" t="s">
        <v>184</v>
      </c>
      <c r="G111" s="224"/>
      <c r="H111" s="227">
        <v>21.6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169</v>
      </c>
      <c r="AU111" s="233" t="s">
        <v>86</v>
      </c>
      <c r="AV111" s="12" t="s">
        <v>86</v>
      </c>
      <c r="AW111" s="12" t="s">
        <v>34</v>
      </c>
      <c r="AX111" s="12" t="s">
        <v>72</v>
      </c>
      <c r="AY111" s="233" t="s">
        <v>161</v>
      </c>
    </row>
    <row r="112" spans="2:51" s="13" customFormat="1" ht="12">
      <c r="B112" s="234"/>
      <c r="C112" s="235"/>
      <c r="D112" s="214" t="s">
        <v>169</v>
      </c>
      <c r="E112" s="236" t="s">
        <v>1</v>
      </c>
      <c r="F112" s="237" t="s">
        <v>172</v>
      </c>
      <c r="G112" s="235"/>
      <c r="H112" s="238">
        <v>21.6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169</v>
      </c>
      <c r="AU112" s="244" t="s">
        <v>86</v>
      </c>
      <c r="AV112" s="13" t="s">
        <v>167</v>
      </c>
      <c r="AW112" s="13" t="s">
        <v>34</v>
      </c>
      <c r="AX112" s="13" t="s">
        <v>80</v>
      </c>
      <c r="AY112" s="244" t="s">
        <v>161</v>
      </c>
    </row>
    <row r="113" spans="2:65" s="1" customFormat="1" ht="16.5" customHeight="1">
      <c r="B113" s="36"/>
      <c r="C113" s="200" t="s">
        <v>185</v>
      </c>
      <c r="D113" s="200" t="s">
        <v>163</v>
      </c>
      <c r="E113" s="201" t="s">
        <v>186</v>
      </c>
      <c r="F113" s="202" t="s">
        <v>187</v>
      </c>
      <c r="G113" s="203" t="s">
        <v>84</v>
      </c>
      <c r="H113" s="204">
        <v>315.37</v>
      </c>
      <c r="I113" s="205"/>
      <c r="J113" s="206">
        <f>ROUND(I113*H113,2)</f>
        <v>0</v>
      </c>
      <c r="K113" s="202" t="s">
        <v>166</v>
      </c>
      <c r="L113" s="41"/>
      <c r="M113" s="207" t="s">
        <v>1</v>
      </c>
      <c r="N113" s="208" t="s">
        <v>44</v>
      </c>
      <c r="O113" s="77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15" t="s">
        <v>167</v>
      </c>
      <c r="AT113" s="15" t="s">
        <v>163</v>
      </c>
      <c r="AU113" s="15" t="s">
        <v>86</v>
      </c>
      <c r="AY113" s="15" t="s">
        <v>161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5" t="s">
        <v>86</v>
      </c>
      <c r="BK113" s="211">
        <f>ROUND(I113*H113,2)</f>
        <v>0</v>
      </c>
      <c r="BL113" s="15" t="s">
        <v>167</v>
      </c>
      <c r="BM113" s="15" t="s">
        <v>188</v>
      </c>
    </row>
    <row r="114" spans="2:51" s="12" customFormat="1" ht="12">
      <c r="B114" s="223"/>
      <c r="C114" s="224"/>
      <c r="D114" s="214" t="s">
        <v>169</v>
      </c>
      <c r="E114" s="225" t="s">
        <v>1</v>
      </c>
      <c r="F114" s="226" t="s">
        <v>189</v>
      </c>
      <c r="G114" s="224"/>
      <c r="H114" s="227">
        <v>315.37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169</v>
      </c>
      <c r="AU114" s="233" t="s">
        <v>86</v>
      </c>
      <c r="AV114" s="12" t="s">
        <v>86</v>
      </c>
      <c r="AW114" s="12" t="s">
        <v>34</v>
      </c>
      <c r="AX114" s="12" t="s">
        <v>72</v>
      </c>
      <c r="AY114" s="233" t="s">
        <v>161</v>
      </c>
    </row>
    <row r="115" spans="2:51" s="13" customFormat="1" ht="12">
      <c r="B115" s="234"/>
      <c r="C115" s="235"/>
      <c r="D115" s="214" t="s">
        <v>169</v>
      </c>
      <c r="E115" s="236" t="s">
        <v>1</v>
      </c>
      <c r="F115" s="237" t="s">
        <v>172</v>
      </c>
      <c r="G115" s="235"/>
      <c r="H115" s="238">
        <v>315.37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AT115" s="244" t="s">
        <v>169</v>
      </c>
      <c r="AU115" s="244" t="s">
        <v>86</v>
      </c>
      <c r="AV115" s="13" t="s">
        <v>167</v>
      </c>
      <c r="AW115" s="13" t="s">
        <v>34</v>
      </c>
      <c r="AX115" s="13" t="s">
        <v>80</v>
      </c>
      <c r="AY115" s="244" t="s">
        <v>161</v>
      </c>
    </row>
    <row r="116" spans="2:63" s="10" customFormat="1" ht="20.85" customHeight="1">
      <c r="B116" s="184"/>
      <c r="C116" s="185"/>
      <c r="D116" s="186" t="s">
        <v>71</v>
      </c>
      <c r="E116" s="198" t="s">
        <v>190</v>
      </c>
      <c r="F116" s="198" t="s">
        <v>191</v>
      </c>
      <c r="G116" s="185"/>
      <c r="H116" s="185"/>
      <c r="I116" s="188"/>
      <c r="J116" s="199">
        <f>BK116</f>
        <v>0</v>
      </c>
      <c r="K116" s="185"/>
      <c r="L116" s="190"/>
      <c r="M116" s="191"/>
      <c r="N116" s="192"/>
      <c r="O116" s="192"/>
      <c r="P116" s="193">
        <f>SUM(P117:P157)</f>
        <v>0</v>
      </c>
      <c r="Q116" s="192"/>
      <c r="R116" s="193">
        <f>SUM(R117:R157)</f>
        <v>5.3701324999999995</v>
      </c>
      <c r="S116" s="192"/>
      <c r="T116" s="194">
        <f>SUM(T117:T157)</f>
        <v>0</v>
      </c>
      <c r="AR116" s="195" t="s">
        <v>80</v>
      </c>
      <c r="AT116" s="196" t="s">
        <v>71</v>
      </c>
      <c r="AU116" s="196" t="s">
        <v>86</v>
      </c>
      <c r="AY116" s="195" t="s">
        <v>161</v>
      </c>
      <c r="BK116" s="197">
        <f>SUM(BK117:BK157)</f>
        <v>0</v>
      </c>
    </row>
    <row r="117" spans="2:65" s="1" customFormat="1" ht="22.5" customHeight="1">
      <c r="B117" s="36"/>
      <c r="C117" s="200" t="s">
        <v>192</v>
      </c>
      <c r="D117" s="200" t="s">
        <v>163</v>
      </c>
      <c r="E117" s="201" t="s">
        <v>193</v>
      </c>
      <c r="F117" s="202" t="s">
        <v>194</v>
      </c>
      <c r="G117" s="203" t="s">
        <v>117</v>
      </c>
      <c r="H117" s="204">
        <v>3.05</v>
      </c>
      <c r="I117" s="205"/>
      <c r="J117" s="206">
        <f>ROUND(I117*H117,2)</f>
        <v>0</v>
      </c>
      <c r="K117" s="202" t="s">
        <v>166</v>
      </c>
      <c r="L117" s="41"/>
      <c r="M117" s="207" t="s">
        <v>1</v>
      </c>
      <c r="N117" s="208" t="s">
        <v>44</v>
      </c>
      <c r="O117" s="77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AR117" s="15" t="s">
        <v>167</v>
      </c>
      <c r="AT117" s="15" t="s">
        <v>163</v>
      </c>
      <c r="AU117" s="15" t="s">
        <v>176</v>
      </c>
      <c r="AY117" s="15" t="s">
        <v>161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5" t="s">
        <v>86</v>
      </c>
      <c r="BK117" s="211">
        <f>ROUND(I117*H117,2)</f>
        <v>0</v>
      </c>
      <c r="BL117" s="15" t="s">
        <v>167</v>
      </c>
      <c r="BM117" s="15" t="s">
        <v>195</v>
      </c>
    </row>
    <row r="118" spans="2:51" s="12" customFormat="1" ht="12">
      <c r="B118" s="223"/>
      <c r="C118" s="224"/>
      <c r="D118" s="214" t="s">
        <v>169</v>
      </c>
      <c r="E118" s="225" t="s">
        <v>1</v>
      </c>
      <c r="F118" s="226" t="s">
        <v>196</v>
      </c>
      <c r="G118" s="224"/>
      <c r="H118" s="227">
        <v>3.05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169</v>
      </c>
      <c r="AU118" s="233" t="s">
        <v>176</v>
      </c>
      <c r="AV118" s="12" t="s">
        <v>86</v>
      </c>
      <c r="AW118" s="12" t="s">
        <v>34</v>
      </c>
      <c r="AX118" s="12" t="s">
        <v>72</v>
      </c>
      <c r="AY118" s="233" t="s">
        <v>161</v>
      </c>
    </row>
    <row r="119" spans="2:51" s="13" customFormat="1" ht="12">
      <c r="B119" s="234"/>
      <c r="C119" s="235"/>
      <c r="D119" s="214" t="s">
        <v>169</v>
      </c>
      <c r="E119" s="236" t="s">
        <v>1</v>
      </c>
      <c r="F119" s="237" t="s">
        <v>172</v>
      </c>
      <c r="G119" s="235"/>
      <c r="H119" s="238">
        <v>3.05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169</v>
      </c>
      <c r="AU119" s="244" t="s">
        <v>176</v>
      </c>
      <c r="AV119" s="13" t="s">
        <v>167</v>
      </c>
      <c r="AW119" s="13" t="s">
        <v>34</v>
      </c>
      <c r="AX119" s="13" t="s">
        <v>80</v>
      </c>
      <c r="AY119" s="244" t="s">
        <v>161</v>
      </c>
    </row>
    <row r="120" spans="2:65" s="1" customFormat="1" ht="16.5" customHeight="1">
      <c r="B120" s="36"/>
      <c r="C120" s="245" t="s">
        <v>197</v>
      </c>
      <c r="D120" s="245" t="s">
        <v>198</v>
      </c>
      <c r="E120" s="246" t="s">
        <v>199</v>
      </c>
      <c r="F120" s="247" t="s">
        <v>200</v>
      </c>
      <c r="G120" s="248" t="s">
        <v>182</v>
      </c>
      <c r="H120" s="249">
        <v>1.288</v>
      </c>
      <c r="I120" s="250"/>
      <c r="J120" s="251">
        <f>ROUND(I120*H120,2)</f>
        <v>0</v>
      </c>
      <c r="K120" s="247" t="s">
        <v>166</v>
      </c>
      <c r="L120" s="252"/>
      <c r="M120" s="253" t="s">
        <v>1</v>
      </c>
      <c r="N120" s="254" t="s">
        <v>44</v>
      </c>
      <c r="O120" s="77"/>
      <c r="P120" s="209">
        <f>O120*H120</f>
        <v>0</v>
      </c>
      <c r="Q120" s="209">
        <v>1</v>
      </c>
      <c r="R120" s="209">
        <f>Q120*H120</f>
        <v>1.288</v>
      </c>
      <c r="S120" s="209">
        <v>0</v>
      </c>
      <c r="T120" s="210">
        <f>S120*H120</f>
        <v>0</v>
      </c>
      <c r="AR120" s="15" t="s">
        <v>106</v>
      </c>
      <c r="AT120" s="15" t="s">
        <v>198</v>
      </c>
      <c r="AU120" s="15" t="s">
        <v>176</v>
      </c>
      <c r="AY120" s="15" t="s">
        <v>161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5" t="s">
        <v>86</v>
      </c>
      <c r="BK120" s="211">
        <f>ROUND(I120*H120,2)</f>
        <v>0</v>
      </c>
      <c r="BL120" s="15" t="s">
        <v>167</v>
      </c>
      <c r="BM120" s="15" t="s">
        <v>201</v>
      </c>
    </row>
    <row r="121" spans="2:51" s="12" customFormat="1" ht="12">
      <c r="B121" s="223"/>
      <c r="C121" s="224"/>
      <c r="D121" s="214" t="s">
        <v>169</v>
      </c>
      <c r="E121" s="225" t="s">
        <v>1</v>
      </c>
      <c r="F121" s="226" t="s">
        <v>202</v>
      </c>
      <c r="G121" s="224"/>
      <c r="H121" s="227">
        <v>1.288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169</v>
      </c>
      <c r="AU121" s="233" t="s">
        <v>176</v>
      </c>
      <c r="AV121" s="12" t="s">
        <v>86</v>
      </c>
      <c r="AW121" s="12" t="s">
        <v>34</v>
      </c>
      <c r="AX121" s="12" t="s">
        <v>72</v>
      </c>
      <c r="AY121" s="233" t="s">
        <v>161</v>
      </c>
    </row>
    <row r="122" spans="2:51" s="13" customFormat="1" ht="12">
      <c r="B122" s="234"/>
      <c r="C122" s="235"/>
      <c r="D122" s="214" t="s">
        <v>169</v>
      </c>
      <c r="E122" s="236" t="s">
        <v>1</v>
      </c>
      <c r="F122" s="237" t="s">
        <v>172</v>
      </c>
      <c r="G122" s="235"/>
      <c r="H122" s="238">
        <v>1.288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169</v>
      </c>
      <c r="AU122" s="244" t="s">
        <v>176</v>
      </c>
      <c r="AV122" s="13" t="s">
        <v>167</v>
      </c>
      <c r="AW122" s="13" t="s">
        <v>34</v>
      </c>
      <c r="AX122" s="13" t="s">
        <v>80</v>
      </c>
      <c r="AY122" s="244" t="s">
        <v>161</v>
      </c>
    </row>
    <row r="123" spans="2:65" s="1" customFormat="1" ht="16.5" customHeight="1">
      <c r="B123" s="36"/>
      <c r="C123" s="245" t="s">
        <v>106</v>
      </c>
      <c r="D123" s="245" t="s">
        <v>198</v>
      </c>
      <c r="E123" s="246" t="s">
        <v>203</v>
      </c>
      <c r="F123" s="247" t="s">
        <v>204</v>
      </c>
      <c r="G123" s="248" t="s">
        <v>117</v>
      </c>
      <c r="H123" s="249">
        <v>2.25</v>
      </c>
      <c r="I123" s="250"/>
      <c r="J123" s="251">
        <f>ROUND(I123*H123,2)</f>
        <v>0</v>
      </c>
      <c r="K123" s="247" t="s">
        <v>166</v>
      </c>
      <c r="L123" s="252"/>
      <c r="M123" s="253" t="s">
        <v>1</v>
      </c>
      <c r="N123" s="254" t="s">
        <v>44</v>
      </c>
      <c r="O123" s="77"/>
      <c r="P123" s="209">
        <f>O123*H123</f>
        <v>0</v>
      </c>
      <c r="Q123" s="209">
        <v>0.22</v>
      </c>
      <c r="R123" s="209">
        <f>Q123*H123</f>
        <v>0.495</v>
      </c>
      <c r="S123" s="209">
        <v>0</v>
      </c>
      <c r="T123" s="210">
        <f>S123*H123</f>
        <v>0</v>
      </c>
      <c r="AR123" s="15" t="s">
        <v>106</v>
      </c>
      <c r="AT123" s="15" t="s">
        <v>198</v>
      </c>
      <c r="AU123" s="15" t="s">
        <v>176</v>
      </c>
      <c r="AY123" s="15" t="s">
        <v>161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5" t="s">
        <v>86</v>
      </c>
      <c r="BK123" s="211">
        <f>ROUND(I123*H123,2)</f>
        <v>0</v>
      </c>
      <c r="BL123" s="15" t="s">
        <v>167</v>
      </c>
      <c r="BM123" s="15" t="s">
        <v>205</v>
      </c>
    </row>
    <row r="124" spans="2:51" s="12" customFormat="1" ht="12">
      <c r="B124" s="223"/>
      <c r="C124" s="224"/>
      <c r="D124" s="214" t="s">
        <v>169</v>
      </c>
      <c r="E124" s="225" t="s">
        <v>1</v>
      </c>
      <c r="F124" s="226" t="s">
        <v>206</v>
      </c>
      <c r="G124" s="224"/>
      <c r="H124" s="227">
        <v>2.25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169</v>
      </c>
      <c r="AU124" s="233" t="s">
        <v>176</v>
      </c>
      <c r="AV124" s="12" t="s">
        <v>86</v>
      </c>
      <c r="AW124" s="12" t="s">
        <v>34</v>
      </c>
      <c r="AX124" s="12" t="s">
        <v>72</v>
      </c>
      <c r="AY124" s="233" t="s">
        <v>161</v>
      </c>
    </row>
    <row r="125" spans="2:51" s="13" customFormat="1" ht="12">
      <c r="B125" s="234"/>
      <c r="C125" s="235"/>
      <c r="D125" s="214" t="s">
        <v>169</v>
      </c>
      <c r="E125" s="236" t="s">
        <v>1</v>
      </c>
      <c r="F125" s="237" t="s">
        <v>172</v>
      </c>
      <c r="G125" s="235"/>
      <c r="H125" s="238">
        <v>2.25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169</v>
      </c>
      <c r="AU125" s="244" t="s">
        <v>176</v>
      </c>
      <c r="AV125" s="13" t="s">
        <v>167</v>
      </c>
      <c r="AW125" s="13" t="s">
        <v>34</v>
      </c>
      <c r="AX125" s="13" t="s">
        <v>80</v>
      </c>
      <c r="AY125" s="244" t="s">
        <v>161</v>
      </c>
    </row>
    <row r="126" spans="2:65" s="1" customFormat="1" ht="16.5" customHeight="1">
      <c r="B126" s="36"/>
      <c r="C126" s="200" t="s">
        <v>207</v>
      </c>
      <c r="D126" s="200" t="s">
        <v>163</v>
      </c>
      <c r="E126" s="201" t="s">
        <v>208</v>
      </c>
      <c r="F126" s="202" t="s">
        <v>209</v>
      </c>
      <c r="G126" s="203" t="s">
        <v>84</v>
      </c>
      <c r="H126" s="204">
        <v>30.5</v>
      </c>
      <c r="I126" s="205"/>
      <c r="J126" s="206">
        <f>ROUND(I126*H126,2)</f>
        <v>0</v>
      </c>
      <c r="K126" s="202" t="s">
        <v>166</v>
      </c>
      <c r="L126" s="41"/>
      <c r="M126" s="207" t="s">
        <v>1</v>
      </c>
      <c r="N126" s="208" t="s">
        <v>44</v>
      </c>
      <c r="O126" s="77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15" t="s">
        <v>167</v>
      </c>
      <c r="AT126" s="15" t="s">
        <v>163</v>
      </c>
      <c r="AU126" s="15" t="s">
        <v>176</v>
      </c>
      <c r="AY126" s="15" t="s">
        <v>161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5" t="s">
        <v>86</v>
      </c>
      <c r="BK126" s="211">
        <f>ROUND(I126*H126,2)</f>
        <v>0</v>
      </c>
      <c r="BL126" s="15" t="s">
        <v>167</v>
      </c>
      <c r="BM126" s="15" t="s">
        <v>210</v>
      </c>
    </row>
    <row r="127" spans="2:51" s="11" customFormat="1" ht="12">
      <c r="B127" s="212"/>
      <c r="C127" s="213"/>
      <c r="D127" s="214" t="s">
        <v>169</v>
      </c>
      <c r="E127" s="215" t="s">
        <v>1</v>
      </c>
      <c r="F127" s="216" t="s">
        <v>211</v>
      </c>
      <c r="G127" s="213"/>
      <c r="H127" s="215" t="s">
        <v>1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169</v>
      </c>
      <c r="AU127" s="222" t="s">
        <v>176</v>
      </c>
      <c r="AV127" s="11" t="s">
        <v>80</v>
      </c>
      <c r="AW127" s="11" t="s">
        <v>34</v>
      </c>
      <c r="AX127" s="11" t="s">
        <v>72</v>
      </c>
      <c r="AY127" s="222" t="s">
        <v>161</v>
      </c>
    </row>
    <row r="128" spans="2:51" s="12" customFormat="1" ht="12">
      <c r="B128" s="223"/>
      <c r="C128" s="224"/>
      <c r="D128" s="214" t="s">
        <v>169</v>
      </c>
      <c r="E128" s="225" t="s">
        <v>104</v>
      </c>
      <c r="F128" s="226" t="s">
        <v>212</v>
      </c>
      <c r="G128" s="224"/>
      <c r="H128" s="227">
        <v>8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169</v>
      </c>
      <c r="AU128" s="233" t="s">
        <v>176</v>
      </c>
      <c r="AV128" s="12" t="s">
        <v>86</v>
      </c>
      <c r="AW128" s="12" t="s">
        <v>34</v>
      </c>
      <c r="AX128" s="12" t="s">
        <v>72</v>
      </c>
      <c r="AY128" s="233" t="s">
        <v>161</v>
      </c>
    </row>
    <row r="129" spans="2:51" s="12" customFormat="1" ht="12">
      <c r="B129" s="223"/>
      <c r="C129" s="224"/>
      <c r="D129" s="214" t="s">
        <v>169</v>
      </c>
      <c r="E129" s="225" t="s">
        <v>110</v>
      </c>
      <c r="F129" s="226" t="s">
        <v>213</v>
      </c>
      <c r="G129" s="224"/>
      <c r="H129" s="227">
        <v>22.5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169</v>
      </c>
      <c r="AU129" s="233" t="s">
        <v>176</v>
      </c>
      <c r="AV129" s="12" t="s">
        <v>86</v>
      </c>
      <c r="AW129" s="12" t="s">
        <v>34</v>
      </c>
      <c r="AX129" s="12" t="s">
        <v>72</v>
      </c>
      <c r="AY129" s="233" t="s">
        <v>161</v>
      </c>
    </row>
    <row r="130" spans="2:51" s="13" customFormat="1" ht="12">
      <c r="B130" s="234"/>
      <c r="C130" s="235"/>
      <c r="D130" s="214" t="s">
        <v>169</v>
      </c>
      <c r="E130" s="236" t="s">
        <v>1</v>
      </c>
      <c r="F130" s="237" t="s">
        <v>172</v>
      </c>
      <c r="G130" s="235"/>
      <c r="H130" s="238">
        <v>30.5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169</v>
      </c>
      <c r="AU130" s="244" t="s">
        <v>176</v>
      </c>
      <c r="AV130" s="13" t="s">
        <v>167</v>
      </c>
      <c r="AW130" s="13" t="s">
        <v>34</v>
      </c>
      <c r="AX130" s="13" t="s">
        <v>80</v>
      </c>
      <c r="AY130" s="244" t="s">
        <v>161</v>
      </c>
    </row>
    <row r="131" spans="2:65" s="1" customFormat="1" ht="22.5" customHeight="1">
      <c r="B131" s="36"/>
      <c r="C131" s="200" t="s">
        <v>214</v>
      </c>
      <c r="D131" s="200" t="s">
        <v>163</v>
      </c>
      <c r="E131" s="201" t="s">
        <v>215</v>
      </c>
      <c r="F131" s="202" t="s">
        <v>216</v>
      </c>
      <c r="G131" s="203" t="s">
        <v>84</v>
      </c>
      <c r="H131" s="204">
        <v>8</v>
      </c>
      <c r="I131" s="205"/>
      <c r="J131" s="206">
        <f>ROUND(I131*H131,2)</f>
        <v>0</v>
      </c>
      <c r="K131" s="202" t="s">
        <v>166</v>
      </c>
      <c r="L131" s="41"/>
      <c r="M131" s="207" t="s">
        <v>1</v>
      </c>
      <c r="N131" s="208" t="s">
        <v>44</v>
      </c>
      <c r="O131" s="77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15" t="s">
        <v>167</v>
      </c>
      <c r="AT131" s="15" t="s">
        <v>163</v>
      </c>
      <c r="AU131" s="15" t="s">
        <v>176</v>
      </c>
      <c r="AY131" s="15" t="s">
        <v>161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5" t="s">
        <v>86</v>
      </c>
      <c r="BK131" s="211">
        <f>ROUND(I131*H131,2)</f>
        <v>0</v>
      </c>
      <c r="BL131" s="15" t="s">
        <v>167</v>
      </c>
      <c r="BM131" s="15" t="s">
        <v>217</v>
      </c>
    </row>
    <row r="132" spans="2:51" s="12" customFormat="1" ht="12">
      <c r="B132" s="223"/>
      <c r="C132" s="224"/>
      <c r="D132" s="214" t="s">
        <v>169</v>
      </c>
      <c r="E132" s="225" t="s">
        <v>1</v>
      </c>
      <c r="F132" s="226" t="s">
        <v>104</v>
      </c>
      <c r="G132" s="224"/>
      <c r="H132" s="227">
        <v>8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169</v>
      </c>
      <c r="AU132" s="233" t="s">
        <v>176</v>
      </c>
      <c r="AV132" s="12" t="s">
        <v>86</v>
      </c>
      <c r="AW132" s="12" t="s">
        <v>34</v>
      </c>
      <c r="AX132" s="12" t="s">
        <v>72</v>
      </c>
      <c r="AY132" s="233" t="s">
        <v>161</v>
      </c>
    </row>
    <row r="133" spans="2:51" s="13" customFormat="1" ht="12">
      <c r="B133" s="234"/>
      <c r="C133" s="235"/>
      <c r="D133" s="214" t="s">
        <v>169</v>
      </c>
      <c r="E133" s="236" t="s">
        <v>1</v>
      </c>
      <c r="F133" s="237" t="s">
        <v>172</v>
      </c>
      <c r="G133" s="235"/>
      <c r="H133" s="238">
        <v>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169</v>
      </c>
      <c r="AU133" s="244" t="s">
        <v>176</v>
      </c>
      <c r="AV133" s="13" t="s">
        <v>167</v>
      </c>
      <c r="AW133" s="13" t="s">
        <v>34</v>
      </c>
      <c r="AX133" s="13" t="s">
        <v>80</v>
      </c>
      <c r="AY133" s="244" t="s">
        <v>161</v>
      </c>
    </row>
    <row r="134" spans="2:65" s="1" customFormat="1" ht="16.5" customHeight="1">
      <c r="B134" s="36"/>
      <c r="C134" s="245" t="s">
        <v>218</v>
      </c>
      <c r="D134" s="245" t="s">
        <v>198</v>
      </c>
      <c r="E134" s="246" t="s">
        <v>219</v>
      </c>
      <c r="F134" s="247" t="s">
        <v>220</v>
      </c>
      <c r="G134" s="248" t="s">
        <v>221</v>
      </c>
      <c r="H134" s="249">
        <v>0.12</v>
      </c>
      <c r="I134" s="250"/>
      <c r="J134" s="251">
        <f>ROUND(I134*H134,2)</f>
        <v>0</v>
      </c>
      <c r="K134" s="247" t="s">
        <v>166</v>
      </c>
      <c r="L134" s="252"/>
      <c r="M134" s="253" t="s">
        <v>1</v>
      </c>
      <c r="N134" s="254" t="s">
        <v>44</v>
      </c>
      <c r="O134" s="77"/>
      <c r="P134" s="209">
        <f>O134*H134</f>
        <v>0</v>
      </c>
      <c r="Q134" s="209">
        <v>0.001</v>
      </c>
      <c r="R134" s="209">
        <f>Q134*H134</f>
        <v>0.00012</v>
      </c>
      <c r="S134" s="209">
        <v>0</v>
      </c>
      <c r="T134" s="210">
        <f>S134*H134</f>
        <v>0</v>
      </c>
      <c r="AR134" s="15" t="s">
        <v>106</v>
      </c>
      <c r="AT134" s="15" t="s">
        <v>198</v>
      </c>
      <c r="AU134" s="15" t="s">
        <v>176</v>
      </c>
      <c r="AY134" s="15" t="s">
        <v>161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5" t="s">
        <v>86</v>
      </c>
      <c r="BK134" s="211">
        <f>ROUND(I134*H134,2)</f>
        <v>0</v>
      </c>
      <c r="BL134" s="15" t="s">
        <v>167</v>
      </c>
      <c r="BM134" s="15" t="s">
        <v>222</v>
      </c>
    </row>
    <row r="135" spans="2:51" s="12" customFormat="1" ht="12">
      <c r="B135" s="223"/>
      <c r="C135" s="224"/>
      <c r="D135" s="214" t="s">
        <v>169</v>
      </c>
      <c r="E135" s="225" t="s">
        <v>1</v>
      </c>
      <c r="F135" s="226" t="s">
        <v>104</v>
      </c>
      <c r="G135" s="224"/>
      <c r="H135" s="227">
        <v>8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169</v>
      </c>
      <c r="AU135" s="233" t="s">
        <v>176</v>
      </c>
      <c r="AV135" s="12" t="s">
        <v>86</v>
      </c>
      <c r="AW135" s="12" t="s">
        <v>34</v>
      </c>
      <c r="AX135" s="12" t="s">
        <v>72</v>
      </c>
      <c r="AY135" s="233" t="s">
        <v>161</v>
      </c>
    </row>
    <row r="136" spans="2:51" s="13" customFormat="1" ht="12">
      <c r="B136" s="234"/>
      <c r="C136" s="235"/>
      <c r="D136" s="214" t="s">
        <v>169</v>
      </c>
      <c r="E136" s="236" t="s">
        <v>1</v>
      </c>
      <c r="F136" s="237" t="s">
        <v>172</v>
      </c>
      <c r="G136" s="235"/>
      <c r="H136" s="238">
        <v>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169</v>
      </c>
      <c r="AU136" s="244" t="s">
        <v>176</v>
      </c>
      <c r="AV136" s="13" t="s">
        <v>167</v>
      </c>
      <c r="AW136" s="13" t="s">
        <v>34</v>
      </c>
      <c r="AX136" s="13" t="s">
        <v>72</v>
      </c>
      <c r="AY136" s="244" t="s">
        <v>161</v>
      </c>
    </row>
    <row r="137" spans="2:51" s="12" customFormat="1" ht="12">
      <c r="B137" s="223"/>
      <c r="C137" s="224"/>
      <c r="D137" s="214" t="s">
        <v>169</v>
      </c>
      <c r="E137" s="225" t="s">
        <v>1</v>
      </c>
      <c r="F137" s="226" t="s">
        <v>223</v>
      </c>
      <c r="G137" s="224"/>
      <c r="H137" s="227">
        <v>0.12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169</v>
      </c>
      <c r="AU137" s="233" t="s">
        <v>176</v>
      </c>
      <c r="AV137" s="12" t="s">
        <v>86</v>
      </c>
      <c r="AW137" s="12" t="s">
        <v>34</v>
      </c>
      <c r="AX137" s="12" t="s">
        <v>80</v>
      </c>
      <c r="AY137" s="233" t="s">
        <v>161</v>
      </c>
    </row>
    <row r="138" spans="2:65" s="1" customFormat="1" ht="16.5" customHeight="1">
      <c r="B138" s="36"/>
      <c r="C138" s="200" t="s">
        <v>118</v>
      </c>
      <c r="D138" s="200" t="s">
        <v>163</v>
      </c>
      <c r="E138" s="201" t="s">
        <v>224</v>
      </c>
      <c r="F138" s="202" t="s">
        <v>225</v>
      </c>
      <c r="G138" s="203" t="s">
        <v>84</v>
      </c>
      <c r="H138" s="204">
        <v>25</v>
      </c>
      <c r="I138" s="205"/>
      <c r="J138" s="206">
        <f>ROUND(I138*H138,2)</f>
        <v>0</v>
      </c>
      <c r="K138" s="202" t="s">
        <v>166</v>
      </c>
      <c r="L138" s="41"/>
      <c r="M138" s="207" t="s">
        <v>1</v>
      </c>
      <c r="N138" s="208" t="s">
        <v>44</v>
      </c>
      <c r="O138" s="77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AR138" s="15" t="s">
        <v>167</v>
      </c>
      <c r="AT138" s="15" t="s">
        <v>163</v>
      </c>
      <c r="AU138" s="15" t="s">
        <v>176</v>
      </c>
      <c r="AY138" s="15" t="s">
        <v>161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5" t="s">
        <v>86</v>
      </c>
      <c r="BK138" s="211">
        <f>ROUND(I138*H138,2)</f>
        <v>0</v>
      </c>
      <c r="BL138" s="15" t="s">
        <v>167</v>
      </c>
      <c r="BM138" s="15" t="s">
        <v>226</v>
      </c>
    </row>
    <row r="139" spans="2:51" s="11" customFormat="1" ht="12">
      <c r="B139" s="212"/>
      <c r="C139" s="213"/>
      <c r="D139" s="214" t="s">
        <v>169</v>
      </c>
      <c r="E139" s="215" t="s">
        <v>1</v>
      </c>
      <c r="F139" s="216" t="s">
        <v>211</v>
      </c>
      <c r="G139" s="213"/>
      <c r="H139" s="215" t="s">
        <v>1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169</v>
      </c>
      <c r="AU139" s="222" t="s">
        <v>176</v>
      </c>
      <c r="AV139" s="11" t="s">
        <v>80</v>
      </c>
      <c r="AW139" s="11" t="s">
        <v>34</v>
      </c>
      <c r="AX139" s="11" t="s">
        <v>72</v>
      </c>
      <c r="AY139" s="222" t="s">
        <v>161</v>
      </c>
    </row>
    <row r="140" spans="2:51" s="12" customFormat="1" ht="12">
      <c r="B140" s="223"/>
      <c r="C140" s="224"/>
      <c r="D140" s="214" t="s">
        <v>169</v>
      </c>
      <c r="E140" s="225" t="s">
        <v>107</v>
      </c>
      <c r="F140" s="226" t="s">
        <v>109</v>
      </c>
      <c r="G140" s="224"/>
      <c r="H140" s="227">
        <v>25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169</v>
      </c>
      <c r="AU140" s="233" t="s">
        <v>176</v>
      </c>
      <c r="AV140" s="12" t="s">
        <v>86</v>
      </c>
      <c r="AW140" s="12" t="s">
        <v>34</v>
      </c>
      <c r="AX140" s="12" t="s">
        <v>72</v>
      </c>
      <c r="AY140" s="233" t="s">
        <v>161</v>
      </c>
    </row>
    <row r="141" spans="2:51" s="13" customFormat="1" ht="12">
      <c r="B141" s="234"/>
      <c r="C141" s="235"/>
      <c r="D141" s="214" t="s">
        <v>169</v>
      </c>
      <c r="E141" s="236" t="s">
        <v>1</v>
      </c>
      <c r="F141" s="237" t="s">
        <v>172</v>
      </c>
      <c r="G141" s="235"/>
      <c r="H141" s="238">
        <v>25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169</v>
      </c>
      <c r="AU141" s="244" t="s">
        <v>176</v>
      </c>
      <c r="AV141" s="13" t="s">
        <v>167</v>
      </c>
      <c r="AW141" s="13" t="s">
        <v>34</v>
      </c>
      <c r="AX141" s="13" t="s">
        <v>80</v>
      </c>
      <c r="AY141" s="244" t="s">
        <v>161</v>
      </c>
    </row>
    <row r="142" spans="2:65" s="1" customFormat="1" ht="16.5" customHeight="1">
      <c r="B142" s="36"/>
      <c r="C142" s="245" t="s">
        <v>227</v>
      </c>
      <c r="D142" s="245" t="s">
        <v>198</v>
      </c>
      <c r="E142" s="246" t="s">
        <v>228</v>
      </c>
      <c r="F142" s="247" t="s">
        <v>229</v>
      </c>
      <c r="G142" s="248" t="s">
        <v>182</v>
      </c>
      <c r="H142" s="249">
        <v>3.585</v>
      </c>
      <c r="I142" s="250"/>
      <c r="J142" s="251">
        <f>ROUND(I142*H142,2)</f>
        <v>0</v>
      </c>
      <c r="K142" s="247" t="s">
        <v>166</v>
      </c>
      <c r="L142" s="252"/>
      <c r="M142" s="253" t="s">
        <v>1</v>
      </c>
      <c r="N142" s="254" t="s">
        <v>44</v>
      </c>
      <c r="O142" s="77"/>
      <c r="P142" s="209">
        <f>O142*H142</f>
        <v>0</v>
      </c>
      <c r="Q142" s="209">
        <v>1</v>
      </c>
      <c r="R142" s="209">
        <f>Q142*H142</f>
        <v>3.585</v>
      </c>
      <c r="S142" s="209">
        <v>0</v>
      </c>
      <c r="T142" s="210">
        <f>S142*H142</f>
        <v>0</v>
      </c>
      <c r="AR142" s="15" t="s">
        <v>106</v>
      </c>
      <c r="AT142" s="15" t="s">
        <v>198</v>
      </c>
      <c r="AU142" s="15" t="s">
        <v>176</v>
      </c>
      <c r="AY142" s="15" t="s">
        <v>161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5" t="s">
        <v>86</v>
      </c>
      <c r="BK142" s="211">
        <f>ROUND(I142*H142,2)</f>
        <v>0</v>
      </c>
      <c r="BL142" s="15" t="s">
        <v>167</v>
      </c>
      <c r="BM142" s="15" t="s">
        <v>230</v>
      </c>
    </row>
    <row r="143" spans="2:51" s="11" customFormat="1" ht="12">
      <c r="B143" s="212"/>
      <c r="C143" s="213"/>
      <c r="D143" s="214" t="s">
        <v>169</v>
      </c>
      <c r="E143" s="215" t="s">
        <v>1</v>
      </c>
      <c r="F143" s="216" t="s">
        <v>231</v>
      </c>
      <c r="G143" s="213"/>
      <c r="H143" s="215" t="s">
        <v>1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169</v>
      </c>
      <c r="AU143" s="222" t="s">
        <v>176</v>
      </c>
      <c r="AV143" s="11" t="s">
        <v>80</v>
      </c>
      <c r="AW143" s="11" t="s">
        <v>34</v>
      </c>
      <c r="AX143" s="11" t="s">
        <v>72</v>
      </c>
      <c r="AY143" s="222" t="s">
        <v>161</v>
      </c>
    </row>
    <row r="144" spans="2:51" s="12" customFormat="1" ht="12">
      <c r="B144" s="223"/>
      <c r="C144" s="224"/>
      <c r="D144" s="214" t="s">
        <v>169</v>
      </c>
      <c r="E144" s="225" t="s">
        <v>1</v>
      </c>
      <c r="F144" s="226" t="s">
        <v>232</v>
      </c>
      <c r="G144" s="224"/>
      <c r="H144" s="227">
        <v>3.585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169</v>
      </c>
      <c r="AU144" s="233" t="s">
        <v>176</v>
      </c>
      <c r="AV144" s="12" t="s">
        <v>86</v>
      </c>
      <c r="AW144" s="12" t="s">
        <v>34</v>
      </c>
      <c r="AX144" s="12" t="s">
        <v>72</v>
      </c>
      <c r="AY144" s="233" t="s">
        <v>161</v>
      </c>
    </row>
    <row r="145" spans="2:51" s="13" customFormat="1" ht="12">
      <c r="B145" s="234"/>
      <c r="C145" s="235"/>
      <c r="D145" s="214" t="s">
        <v>169</v>
      </c>
      <c r="E145" s="236" t="s">
        <v>1</v>
      </c>
      <c r="F145" s="237" t="s">
        <v>172</v>
      </c>
      <c r="G145" s="235"/>
      <c r="H145" s="238">
        <v>3.585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169</v>
      </c>
      <c r="AU145" s="244" t="s">
        <v>176</v>
      </c>
      <c r="AV145" s="13" t="s">
        <v>167</v>
      </c>
      <c r="AW145" s="13" t="s">
        <v>34</v>
      </c>
      <c r="AX145" s="13" t="s">
        <v>80</v>
      </c>
      <c r="AY145" s="244" t="s">
        <v>161</v>
      </c>
    </row>
    <row r="146" spans="2:65" s="1" customFormat="1" ht="16.5" customHeight="1">
      <c r="B146" s="36"/>
      <c r="C146" s="200" t="s">
        <v>233</v>
      </c>
      <c r="D146" s="200" t="s">
        <v>163</v>
      </c>
      <c r="E146" s="201" t="s">
        <v>234</v>
      </c>
      <c r="F146" s="202" t="s">
        <v>235</v>
      </c>
      <c r="G146" s="203" t="s">
        <v>84</v>
      </c>
      <c r="H146" s="204">
        <v>25</v>
      </c>
      <c r="I146" s="205"/>
      <c r="J146" s="206">
        <f>ROUND(I146*H146,2)</f>
        <v>0</v>
      </c>
      <c r="K146" s="202" t="s">
        <v>166</v>
      </c>
      <c r="L146" s="41"/>
      <c r="M146" s="207" t="s">
        <v>1</v>
      </c>
      <c r="N146" s="208" t="s">
        <v>44</v>
      </c>
      <c r="O146" s="77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AR146" s="15" t="s">
        <v>167</v>
      </c>
      <c r="AT146" s="15" t="s">
        <v>163</v>
      </c>
      <c r="AU146" s="15" t="s">
        <v>176</v>
      </c>
      <c r="AY146" s="15" t="s">
        <v>161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5" t="s">
        <v>86</v>
      </c>
      <c r="BK146" s="211">
        <f>ROUND(I146*H146,2)</f>
        <v>0</v>
      </c>
      <c r="BL146" s="15" t="s">
        <v>167</v>
      </c>
      <c r="BM146" s="15" t="s">
        <v>236</v>
      </c>
    </row>
    <row r="147" spans="2:51" s="12" customFormat="1" ht="12">
      <c r="B147" s="223"/>
      <c r="C147" s="224"/>
      <c r="D147" s="214" t="s">
        <v>169</v>
      </c>
      <c r="E147" s="225" t="s">
        <v>1</v>
      </c>
      <c r="F147" s="226" t="s">
        <v>107</v>
      </c>
      <c r="G147" s="224"/>
      <c r="H147" s="227">
        <v>25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169</v>
      </c>
      <c r="AU147" s="233" t="s">
        <v>176</v>
      </c>
      <c r="AV147" s="12" t="s">
        <v>86</v>
      </c>
      <c r="AW147" s="12" t="s">
        <v>34</v>
      </c>
      <c r="AX147" s="12" t="s">
        <v>72</v>
      </c>
      <c r="AY147" s="233" t="s">
        <v>161</v>
      </c>
    </row>
    <row r="148" spans="2:51" s="13" customFormat="1" ht="12">
      <c r="B148" s="234"/>
      <c r="C148" s="235"/>
      <c r="D148" s="214" t="s">
        <v>169</v>
      </c>
      <c r="E148" s="236" t="s">
        <v>1</v>
      </c>
      <c r="F148" s="237" t="s">
        <v>172</v>
      </c>
      <c r="G148" s="235"/>
      <c r="H148" s="238">
        <v>25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169</v>
      </c>
      <c r="AU148" s="244" t="s">
        <v>176</v>
      </c>
      <c r="AV148" s="13" t="s">
        <v>167</v>
      </c>
      <c r="AW148" s="13" t="s">
        <v>34</v>
      </c>
      <c r="AX148" s="13" t="s">
        <v>80</v>
      </c>
      <c r="AY148" s="244" t="s">
        <v>161</v>
      </c>
    </row>
    <row r="149" spans="2:65" s="1" customFormat="1" ht="16.5" customHeight="1">
      <c r="B149" s="36"/>
      <c r="C149" s="245" t="s">
        <v>8</v>
      </c>
      <c r="D149" s="245" t="s">
        <v>198</v>
      </c>
      <c r="E149" s="246" t="s">
        <v>237</v>
      </c>
      <c r="F149" s="247" t="s">
        <v>238</v>
      </c>
      <c r="G149" s="248" t="s">
        <v>84</v>
      </c>
      <c r="H149" s="249">
        <v>28.75</v>
      </c>
      <c r="I149" s="250"/>
      <c r="J149" s="251">
        <f>ROUND(I149*H149,2)</f>
        <v>0</v>
      </c>
      <c r="K149" s="247" t="s">
        <v>166</v>
      </c>
      <c r="L149" s="252"/>
      <c r="M149" s="253" t="s">
        <v>1</v>
      </c>
      <c r="N149" s="254" t="s">
        <v>44</v>
      </c>
      <c r="O149" s="77"/>
      <c r="P149" s="209">
        <f>O149*H149</f>
        <v>0</v>
      </c>
      <c r="Q149" s="209">
        <v>7E-05</v>
      </c>
      <c r="R149" s="209">
        <f>Q149*H149</f>
        <v>0.0020125</v>
      </c>
      <c r="S149" s="209">
        <v>0</v>
      </c>
      <c r="T149" s="210">
        <f>S149*H149</f>
        <v>0</v>
      </c>
      <c r="AR149" s="15" t="s">
        <v>106</v>
      </c>
      <c r="AT149" s="15" t="s">
        <v>198</v>
      </c>
      <c r="AU149" s="15" t="s">
        <v>176</v>
      </c>
      <c r="AY149" s="15" t="s">
        <v>161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5" t="s">
        <v>86</v>
      </c>
      <c r="BK149" s="211">
        <f>ROUND(I149*H149,2)</f>
        <v>0</v>
      </c>
      <c r="BL149" s="15" t="s">
        <v>167</v>
      </c>
      <c r="BM149" s="15" t="s">
        <v>239</v>
      </c>
    </row>
    <row r="150" spans="2:51" s="12" customFormat="1" ht="12">
      <c r="B150" s="223"/>
      <c r="C150" s="224"/>
      <c r="D150" s="214" t="s">
        <v>169</v>
      </c>
      <c r="E150" s="224"/>
      <c r="F150" s="226" t="s">
        <v>240</v>
      </c>
      <c r="G150" s="224"/>
      <c r="H150" s="227">
        <v>28.75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169</v>
      </c>
      <c r="AU150" s="233" t="s">
        <v>176</v>
      </c>
      <c r="AV150" s="12" t="s">
        <v>86</v>
      </c>
      <c r="AW150" s="12" t="s">
        <v>4</v>
      </c>
      <c r="AX150" s="12" t="s">
        <v>80</v>
      </c>
      <c r="AY150" s="233" t="s">
        <v>161</v>
      </c>
    </row>
    <row r="151" spans="2:65" s="1" customFormat="1" ht="16.5" customHeight="1">
      <c r="B151" s="36"/>
      <c r="C151" s="200" t="s">
        <v>241</v>
      </c>
      <c r="D151" s="200" t="s">
        <v>163</v>
      </c>
      <c r="E151" s="201" t="s">
        <v>242</v>
      </c>
      <c r="F151" s="202" t="s">
        <v>243</v>
      </c>
      <c r="G151" s="203" t="s">
        <v>84</v>
      </c>
      <c r="H151" s="204">
        <v>8</v>
      </c>
      <c r="I151" s="205"/>
      <c r="J151" s="206">
        <f>ROUND(I151*H151,2)</f>
        <v>0</v>
      </c>
      <c r="K151" s="202" t="s">
        <v>166</v>
      </c>
      <c r="L151" s="41"/>
      <c r="M151" s="207" t="s">
        <v>1</v>
      </c>
      <c r="N151" s="208" t="s">
        <v>44</v>
      </c>
      <c r="O151" s="77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15" t="s">
        <v>167</v>
      </c>
      <c r="AT151" s="15" t="s">
        <v>163</v>
      </c>
      <c r="AU151" s="15" t="s">
        <v>176</v>
      </c>
      <c r="AY151" s="15" t="s">
        <v>161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5" t="s">
        <v>86</v>
      </c>
      <c r="BK151" s="211">
        <f>ROUND(I151*H151,2)</f>
        <v>0</v>
      </c>
      <c r="BL151" s="15" t="s">
        <v>167</v>
      </c>
      <c r="BM151" s="15" t="s">
        <v>244</v>
      </c>
    </row>
    <row r="152" spans="2:51" s="12" customFormat="1" ht="12">
      <c r="B152" s="223"/>
      <c r="C152" s="224"/>
      <c r="D152" s="214" t="s">
        <v>169</v>
      </c>
      <c r="E152" s="225" t="s">
        <v>1</v>
      </c>
      <c r="F152" s="226" t="s">
        <v>104</v>
      </c>
      <c r="G152" s="224"/>
      <c r="H152" s="227">
        <v>8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169</v>
      </c>
      <c r="AU152" s="233" t="s">
        <v>176</v>
      </c>
      <c r="AV152" s="12" t="s">
        <v>86</v>
      </c>
      <c r="AW152" s="12" t="s">
        <v>34</v>
      </c>
      <c r="AX152" s="12" t="s">
        <v>72</v>
      </c>
      <c r="AY152" s="233" t="s">
        <v>161</v>
      </c>
    </row>
    <row r="153" spans="2:51" s="13" customFormat="1" ht="12">
      <c r="B153" s="234"/>
      <c r="C153" s="235"/>
      <c r="D153" s="214" t="s">
        <v>169</v>
      </c>
      <c r="E153" s="236" t="s">
        <v>1</v>
      </c>
      <c r="F153" s="237" t="s">
        <v>172</v>
      </c>
      <c r="G153" s="235"/>
      <c r="H153" s="238">
        <v>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169</v>
      </c>
      <c r="AU153" s="244" t="s">
        <v>176</v>
      </c>
      <c r="AV153" s="13" t="s">
        <v>167</v>
      </c>
      <c r="AW153" s="13" t="s">
        <v>34</v>
      </c>
      <c r="AX153" s="13" t="s">
        <v>80</v>
      </c>
      <c r="AY153" s="244" t="s">
        <v>161</v>
      </c>
    </row>
    <row r="154" spans="2:65" s="1" customFormat="1" ht="16.5" customHeight="1">
      <c r="B154" s="36"/>
      <c r="C154" s="200" t="s">
        <v>245</v>
      </c>
      <c r="D154" s="200" t="s">
        <v>163</v>
      </c>
      <c r="E154" s="201" t="s">
        <v>246</v>
      </c>
      <c r="F154" s="202" t="s">
        <v>247</v>
      </c>
      <c r="G154" s="203" t="s">
        <v>117</v>
      </c>
      <c r="H154" s="204">
        <v>0.4</v>
      </c>
      <c r="I154" s="205"/>
      <c r="J154" s="206">
        <f>ROUND(I154*H154,2)</f>
        <v>0</v>
      </c>
      <c r="K154" s="202" t="s">
        <v>166</v>
      </c>
      <c r="L154" s="41"/>
      <c r="M154" s="207" t="s">
        <v>1</v>
      </c>
      <c r="N154" s="208" t="s">
        <v>44</v>
      </c>
      <c r="O154" s="77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15" t="s">
        <v>167</v>
      </c>
      <c r="AT154" s="15" t="s">
        <v>163</v>
      </c>
      <c r="AU154" s="15" t="s">
        <v>176</v>
      </c>
      <c r="AY154" s="15" t="s">
        <v>161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5" t="s">
        <v>86</v>
      </c>
      <c r="BK154" s="211">
        <f>ROUND(I154*H154,2)</f>
        <v>0</v>
      </c>
      <c r="BL154" s="15" t="s">
        <v>167</v>
      </c>
      <c r="BM154" s="15" t="s">
        <v>248</v>
      </c>
    </row>
    <row r="155" spans="2:51" s="11" customFormat="1" ht="12">
      <c r="B155" s="212"/>
      <c r="C155" s="213"/>
      <c r="D155" s="214" t="s">
        <v>169</v>
      </c>
      <c r="E155" s="215" t="s">
        <v>1</v>
      </c>
      <c r="F155" s="216" t="s">
        <v>249</v>
      </c>
      <c r="G155" s="213"/>
      <c r="H155" s="215" t="s">
        <v>1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169</v>
      </c>
      <c r="AU155" s="222" t="s">
        <v>176</v>
      </c>
      <c r="AV155" s="11" t="s">
        <v>80</v>
      </c>
      <c r="AW155" s="11" t="s">
        <v>34</v>
      </c>
      <c r="AX155" s="11" t="s">
        <v>72</v>
      </c>
      <c r="AY155" s="222" t="s">
        <v>161</v>
      </c>
    </row>
    <row r="156" spans="2:51" s="12" customFormat="1" ht="12">
      <c r="B156" s="223"/>
      <c r="C156" s="224"/>
      <c r="D156" s="214" t="s">
        <v>169</v>
      </c>
      <c r="E156" s="225" t="s">
        <v>1</v>
      </c>
      <c r="F156" s="226" t="s">
        <v>250</v>
      </c>
      <c r="G156" s="224"/>
      <c r="H156" s="227">
        <v>0.4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169</v>
      </c>
      <c r="AU156" s="233" t="s">
        <v>176</v>
      </c>
      <c r="AV156" s="12" t="s">
        <v>86</v>
      </c>
      <c r="AW156" s="12" t="s">
        <v>34</v>
      </c>
      <c r="AX156" s="12" t="s">
        <v>72</v>
      </c>
      <c r="AY156" s="233" t="s">
        <v>161</v>
      </c>
    </row>
    <row r="157" spans="2:51" s="13" customFormat="1" ht="12">
      <c r="B157" s="234"/>
      <c r="C157" s="235"/>
      <c r="D157" s="214" t="s">
        <v>169</v>
      </c>
      <c r="E157" s="236" t="s">
        <v>1</v>
      </c>
      <c r="F157" s="237" t="s">
        <v>172</v>
      </c>
      <c r="G157" s="235"/>
      <c r="H157" s="238">
        <v>0.4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169</v>
      </c>
      <c r="AU157" s="244" t="s">
        <v>176</v>
      </c>
      <c r="AV157" s="13" t="s">
        <v>167</v>
      </c>
      <c r="AW157" s="13" t="s">
        <v>34</v>
      </c>
      <c r="AX157" s="13" t="s">
        <v>80</v>
      </c>
      <c r="AY157" s="244" t="s">
        <v>161</v>
      </c>
    </row>
    <row r="158" spans="2:63" s="10" customFormat="1" ht="22.8" customHeight="1">
      <c r="B158" s="184"/>
      <c r="C158" s="185"/>
      <c r="D158" s="186" t="s">
        <v>71</v>
      </c>
      <c r="E158" s="198" t="s">
        <v>167</v>
      </c>
      <c r="F158" s="198" t="s">
        <v>251</v>
      </c>
      <c r="G158" s="185"/>
      <c r="H158" s="185"/>
      <c r="I158" s="188"/>
      <c r="J158" s="199">
        <f>BK158</f>
        <v>0</v>
      </c>
      <c r="K158" s="185"/>
      <c r="L158" s="190"/>
      <c r="M158" s="191"/>
      <c r="N158" s="192"/>
      <c r="O158" s="192"/>
      <c r="P158" s="193">
        <f>SUM(P159:P160)</f>
        <v>0</v>
      </c>
      <c r="Q158" s="192"/>
      <c r="R158" s="193">
        <f>SUM(R159:R160)</f>
        <v>1.2691</v>
      </c>
      <c r="S158" s="192"/>
      <c r="T158" s="194">
        <f>SUM(T159:T160)</f>
        <v>0</v>
      </c>
      <c r="AR158" s="195" t="s">
        <v>80</v>
      </c>
      <c r="AT158" s="196" t="s">
        <v>71</v>
      </c>
      <c r="AU158" s="196" t="s">
        <v>80</v>
      </c>
      <c r="AY158" s="195" t="s">
        <v>161</v>
      </c>
      <c r="BK158" s="197">
        <f>SUM(BK159:BK160)</f>
        <v>0</v>
      </c>
    </row>
    <row r="159" spans="2:65" s="1" customFormat="1" ht="16.5" customHeight="1">
      <c r="B159" s="36"/>
      <c r="C159" s="200" t="s">
        <v>190</v>
      </c>
      <c r="D159" s="200" t="s">
        <v>163</v>
      </c>
      <c r="E159" s="201" t="s">
        <v>252</v>
      </c>
      <c r="F159" s="202" t="s">
        <v>253</v>
      </c>
      <c r="G159" s="203" t="s">
        <v>92</v>
      </c>
      <c r="H159" s="204">
        <v>14</v>
      </c>
      <c r="I159" s="205"/>
      <c r="J159" s="206">
        <f>ROUND(I159*H159,2)</f>
        <v>0</v>
      </c>
      <c r="K159" s="202" t="s">
        <v>166</v>
      </c>
      <c r="L159" s="41"/>
      <c r="M159" s="207" t="s">
        <v>1</v>
      </c>
      <c r="N159" s="208" t="s">
        <v>44</v>
      </c>
      <c r="O159" s="77"/>
      <c r="P159" s="209">
        <f>O159*H159</f>
        <v>0</v>
      </c>
      <c r="Q159" s="209">
        <v>0.03465</v>
      </c>
      <c r="R159" s="209">
        <f>Q159*H159</f>
        <v>0.4851</v>
      </c>
      <c r="S159" s="209">
        <v>0</v>
      </c>
      <c r="T159" s="210">
        <f>S159*H159</f>
        <v>0</v>
      </c>
      <c r="AR159" s="15" t="s">
        <v>167</v>
      </c>
      <c r="AT159" s="15" t="s">
        <v>163</v>
      </c>
      <c r="AU159" s="15" t="s">
        <v>86</v>
      </c>
      <c r="AY159" s="15" t="s">
        <v>161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5" t="s">
        <v>86</v>
      </c>
      <c r="BK159" s="211">
        <f>ROUND(I159*H159,2)</f>
        <v>0</v>
      </c>
      <c r="BL159" s="15" t="s">
        <v>167</v>
      </c>
      <c r="BM159" s="15" t="s">
        <v>254</v>
      </c>
    </row>
    <row r="160" spans="2:65" s="1" customFormat="1" ht="16.5" customHeight="1">
      <c r="B160" s="36"/>
      <c r="C160" s="245" t="s">
        <v>255</v>
      </c>
      <c r="D160" s="245" t="s">
        <v>198</v>
      </c>
      <c r="E160" s="246" t="s">
        <v>256</v>
      </c>
      <c r="F160" s="247" t="s">
        <v>257</v>
      </c>
      <c r="G160" s="248" t="s">
        <v>258</v>
      </c>
      <c r="H160" s="249">
        <v>14</v>
      </c>
      <c r="I160" s="250"/>
      <c r="J160" s="251">
        <f>ROUND(I160*H160,2)</f>
        <v>0</v>
      </c>
      <c r="K160" s="247" t="s">
        <v>166</v>
      </c>
      <c r="L160" s="252"/>
      <c r="M160" s="253" t="s">
        <v>1</v>
      </c>
      <c r="N160" s="254" t="s">
        <v>44</v>
      </c>
      <c r="O160" s="77"/>
      <c r="P160" s="209">
        <f>O160*H160</f>
        <v>0</v>
      </c>
      <c r="Q160" s="209">
        <v>0.056</v>
      </c>
      <c r="R160" s="209">
        <f>Q160*H160</f>
        <v>0.784</v>
      </c>
      <c r="S160" s="209">
        <v>0</v>
      </c>
      <c r="T160" s="210">
        <f>S160*H160</f>
        <v>0</v>
      </c>
      <c r="AR160" s="15" t="s">
        <v>106</v>
      </c>
      <c r="AT160" s="15" t="s">
        <v>198</v>
      </c>
      <c r="AU160" s="15" t="s">
        <v>86</v>
      </c>
      <c r="AY160" s="15" t="s">
        <v>161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5" t="s">
        <v>86</v>
      </c>
      <c r="BK160" s="211">
        <f>ROUND(I160*H160,2)</f>
        <v>0</v>
      </c>
      <c r="BL160" s="15" t="s">
        <v>167</v>
      </c>
      <c r="BM160" s="15" t="s">
        <v>259</v>
      </c>
    </row>
    <row r="161" spans="2:63" s="10" customFormat="1" ht="22.8" customHeight="1">
      <c r="B161" s="184"/>
      <c r="C161" s="185"/>
      <c r="D161" s="186" t="s">
        <v>71</v>
      </c>
      <c r="E161" s="198" t="s">
        <v>185</v>
      </c>
      <c r="F161" s="198" t="s">
        <v>260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SUM(P162:P179)</f>
        <v>0</v>
      </c>
      <c r="Q161" s="192"/>
      <c r="R161" s="193">
        <f>SUM(R162:R179)</f>
        <v>204.515467</v>
      </c>
      <c r="S161" s="192"/>
      <c r="T161" s="194">
        <f>SUM(T162:T179)</f>
        <v>0</v>
      </c>
      <c r="AR161" s="195" t="s">
        <v>80</v>
      </c>
      <c r="AT161" s="196" t="s">
        <v>71</v>
      </c>
      <c r="AU161" s="196" t="s">
        <v>80</v>
      </c>
      <c r="AY161" s="195" t="s">
        <v>161</v>
      </c>
      <c r="BK161" s="197">
        <f>SUM(BK162:BK179)</f>
        <v>0</v>
      </c>
    </row>
    <row r="162" spans="2:65" s="1" customFormat="1" ht="16.5" customHeight="1">
      <c r="B162" s="36"/>
      <c r="C162" s="200" t="s">
        <v>77</v>
      </c>
      <c r="D162" s="200" t="s">
        <v>163</v>
      </c>
      <c r="E162" s="201" t="s">
        <v>261</v>
      </c>
      <c r="F162" s="202" t="s">
        <v>262</v>
      </c>
      <c r="G162" s="203" t="s">
        <v>84</v>
      </c>
      <c r="H162" s="204">
        <v>62.5</v>
      </c>
      <c r="I162" s="205"/>
      <c r="J162" s="206">
        <f>ROUND(I162*H162,2)</f>
        <v>0</v>
      </c>
      <c r="K162" s="202" t="s">
        <v>166</v>
      </c>
      <c r="L162" s="41"/>
      <c r="M162" s="207" t="s">
        <v>1</v>
      </c>
      <c r="N162" s="208" t="s">
        <v>44</v>
      </c>
      <c r="O162" s="77"/>
      <c r="P162" s="209">
        <f>O162*H162</f>
        <v>0</v>
      </c>
      <c r="Q162" s="209">
        <v>0.27994</v>
      </c>
      <c r="R162" s="209">
        <f>Q162*H162</f>
        <v>17.49625</v>
      </c>
      <c r="S162" s="209">
        <v>0</v>
      </c>
      <c r="T162" s="210">
        <f>S162*H162</f>
        <v>0</v>
      </c>
      <c r="AR162" s="15" t="s">
        <v>167</v>
      </c>
      <c r="AT162" s="15" t="s">
        <v>163</v>
      </c>
      <c r="AU162" s="15" t="s">
        <v>86</v>
      </c>
      <c r="AY162" s="15" t="s">
        <v>161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5" t="s">
        <v>86</v>
      </c>
      <c r="BK162" s="211">
        <f>ROUND(I162*H162,2)</f>
        <v>0</v>
      </c>
      <c r="BL162" s="15" t="s">
        <v>167</v>
      </c>
      <c r="BM162" s="15" t="s">
        <v>263</v>
      </c>
    </row>
    <row r="163" spans="2:51" s="12" customFormat="1" ht="12">
      <c r="B163" s="223"/>
      <c r="C163" s="224"/>
      <c r="D163" s="214" t="s">
        <v>169</v>
      </c>
      <c r="E163" s="225" t="s">
        <v>1</v>
      </c>
      <c r="F163" s="226" t="s">
        <v>264</v>
      </c>
      <c r="G163" s="224"/>
      <c r="H163" s="227">
        <v>62.5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169</v>
      </c>
      <c r="AU163" s="233" t="s">
        <v>86</v>
      </c>
      <c r="AV163" s="12" t="s">
        <v>86</v>
      </c>
      <c r="AW163" s="12" t="s">
        <v>34</v>
      </c>
      <c r="AX163" s="12" t="s">
        <v>72</v>
      </c>
      <c r="AY163" s="233" t="s">
        <v>161</v>
      </c>
    </row>
    <row r="164" spans="2:51" s="13" customFormat="1" ht="12">
      <c r="B164" s="234"/>
      <c r="C164" s="235"/>
      <c r="D164" s="214" t="s">
        <v>169</v>
      </c>
      <c r="E164" s="236" t="s">
        <v>1</v>
      </c>
      <c r="F164" s="237" t="s">
        <v>172</v>
      </c>
      <c r="G164" s="235"/>
      <c r="H164" s="238">
        <v>62.5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169</v>
      </c>
      <c r="AU164" s="244" t="s">
        <v>86</v>
      </c>
      <c r="AV164" s="13" t="s">
        <v>167</v>
      </c>
      <c r="AW164" s="13" t="s">
        <v>34</v>
      </c>
      <c r="AX164" s="13" t="s">
        <v>80</v>
      </c>
      <c r="AY164" s="244" t="s">
        <v>161</v>
      </c>
    </row>
    <row r="165" spans="2:65" s="1" customFormat="1" ht="16.5" customHeight="1">
      <c r="B165" s="36"/>
      <c r="C165" s="200" t="s">
        <v>7</v>
      </c>
      <c r="D165" s="200" t="s">
        <v>163</v>
      </c>
      <c r="E165" s="201" t="s">
        <v>265</v>
      </c>
      <c r="F165" s="202" t="s">
        <v>266</v>
      </c>
      <c r="G165" s="203" t="s">
        <v>84</v>
      </c>
      <c r="H165" s="204">
        <v>224.2</v>
      </c>
      <c r="I165" s="205"/>
      <c r="J165" s="206">
        <f>ROUND(I165*H165,2)</f>
        <v>0</v>
      </c>
      <c r="K165" s="202" t="s">
        <v>166</v>
      </c>
      <c r="L165" s="41"/>
      <c r="M165" s="207" t="s">
        <v>1</v>
      </c>
      <c r="N165" s="208" t="s">
        <v>44</v>
      </c>
      <c r="O165" s="77"/>
      <c r="P165" s="209">
        <f>O165*H165</f>
        <v>0</v>
      </c>
      <c r="Q165" s="209">
        <v>0.4726</v>
      </c>
      <c r="R165" s="209">
        <f>Q165*H165</f>
        <v>105.95692</v>
      </c>
      <c r="S165" s="209">
        <v>0</v>
      </c>
      <c r="T165" s="210">
        <f>S165*H165</f>
        <v>0</v>
      </c>
      <c r="AR165" s="15" t="s">
        <v>167</v>
      </c>
      <c r="AT165" s="15" t="s">
        <v>163</v>
      </c>
      <c r="AU165" s="15" t="s">
        <v>86</v>
      </c>
      <c r="AY165" s="15" t="s">
        <v>161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5" t="s">
        <v>86</v>
      </c>
      <c r="BK165" s="211">
        <f>ROUND(I165*H165,2)</f>
        <v>0</v>
      </c>
      <c r="BL165" s="15" t="s">
        <v>167</v>
      </c>
      <c r="BM165" s="15" t="s">
        <v>267</v>
      </c>
    </row>
    <row r="166" spans="2:51" s="12" customFormat="1" ht="12">
      <c r="B166" s="223"/>
      <c r="C166" s="224"/>
      <c r="D166" s="214" t="s">
        <v>169</v>
      </c>
      <c r="E166" s="225" t="s">
        <v>1</v>
      </c>
      <c r="F166" s="226" t="s">
        <v>268</v>
      </c>
      <c r="G166" s="224"/>
      <c r="H166" s="227">
        <v>224.2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169</v>
      </c>
      <c r="AU166" s="233" t="s">
        <v>86</v>
      </c>
      <c r="AV166" s="12" t="s">
        <v>86</v>
      </c>
      <c r="AW166" s="12" t="s">
        <v>34</v>
      </c>
      <c r="AX166" s="12" t="s">
        <v>72</v>
      </c>
      <c r="AY166" s="233" t="s">
        <v>161</v>
      </c>
    </row>
    <row r="167" spans="2:51" s="13" customFormat="1" ht="12">
      <c r="B167" s="234"/>
      <c r="C167" s="235"/>
      <c r="D167" s="214" t="s">
        <v>169</v>
      </c>
      <c r="E167" s="236" t="s">
        <v>1</v>
      </c>
      <c r="F167" s="237" t="s">
        <v>172</v>
      </c>
      <c r="G167" s="235"/>
      <c r="H167" s="238">
        <v>224.2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169</v>
      </c>
      <c r="AU167" s="244" t="s">
        <v>86</v>
      </c>
      <c r="AV167" s="13" t="s">
        <v>167</v>
      </c>
      <c r="AW167" s="13" t="s">
        <v>34</v>
      </c>
      <c r="AX167" s="13" t="s">
        <v>80</v>
      </c>
      <c r="AY167" s="244" t="s">
        <v>161</v>
      </c>
    </row>
    <row r="168" spans="2:65" s="1" customFormat="1" ht="33.75" customHeight="1">
      <c r="B168" s="36"/>
      <c r="C168" s="200" t="s">
        <v>269</v>
      </c>
      <c r="D168" s="200" t="s">
        <v>163</v>
      </c>
      <c r="E168" s="201" t="s">
        <v>270</v>
      </c>
      <c r="F168" s="202" t="s">
        <v>271</v>
      </c>
      <c r="G168" s="203" t="s">
        <v>84</v>
      </c>
      <c r="H168" s="204">
        <v>62.5</v>
      </c>
      <c r="I168" s="205"/>
      <c r="J168" s="206">
        <f>ROUND(I168*H168,2)</f>
        <v>0</v>
      </c>
      <c r="K168" s="202" t="s">
        <v>166</v>
      </c>
      <c r="L168" s="41"/>
      <c r="M168" s="207" t="s">
        <v>1</v>
      </c>
      <c r="N168" s="208" t="s">
        <v>44</v>
      </c>
      <c r="O168" s="77"/>
      <c r="P168" s="209">
        <f>O168*H168</f>
        <v>0</v>
      </c>
      <c r="Q168" s="209">
        <v>0.08565</v>
      </c>
      <c r="R168" s="209">
        <f>Q168*H168</f>
        <v>5.353125</v>
      </c>
      <c r="S168" s="209">
        <v>0</v>
      </c>
      <c r="T168" s="210">
        <f>S168*H168</f>
        <v>0</v>
      </c>
      <c r="AR168" s="15" t="s">
        <v>167</v>
      </c>
      <c r="AT168" s="15" t="s">
        <v>163</v>
      </c>
      <c r="AU168" s="15" t="s">
        <v>86</v>
      </c>
      <c r="AY168" s="15" t="s">
        <v>161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5" t="s">
        <v>86</v>
      </c>
      <c r="BK168" s="211">
        <f>ROUND(I168*H168,2)</f>
        <v>0</v>
      </c>
      <c r="BL168" s="15" t="s">
        <v>167</v>
      </c>
      <c r="BM168" s="15" t="s">
        <v>272</v>
      </c>
    </row>
    <row r="169" spans="2:51" s="11" customFormat="1" ht="12">
      <c r="B169" s="212"/>
      <c r="C169" s="213"/>
      <c r="D169" s="214" t="s">
        <v>169</v>
      </c>
      <c r="E169" s="215" t="s">
        <v>1</v>
      </c>
      <c r="F169" s="216" t="s">
        <v>211</v>
      </c>
      <c r="G169" s="213"/>
      <c r="H169" s="215" t="s">
        <v>1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169</v>
      </c>
      <c r="AU169" s="222" t="s">
        <v>86</v>
      </c>
      <c r="AV169" s="11" t="s">
        <v>80</v>
      </c>
      <c r="AW169" s="11" t="s">
        <v>34</v>
      </c>
      <c r="AX169" s="11" t="s">
        <v>72</v>
      </c>
      <c r="AY169" s="222" t="s">
        <v>161</v>
      </c>
    </row>
    <row r="170" spans="2:51" s="12" customFormat="1" ht="12">
      <c r="B170" s="223"/>
      <c r="C170" s="224"/>
      <c r="D170" s="214" t="s">
        <v>169</v>
      </c>
      <c r="E170" s="225" t="s">
        <v>87</v>
      </c>
      <c r="F170" s="226" t="s">
        <v>273</v>
      </c>
      <c r="G170" s="224"/>
      <c r="H170" s="227">
        <v>62.5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169</v>
      </c>
      <c r="AU170" s="233" t="s">
        <v>86</v>
      </c>
      <c r="AV170" s="12" t="s">
        <v>86</v>
      </c>
      <c r="AW170" s="12" t="s">
        <v>34</v>
      </c>
      <c r="AX170" s="12" t="s">
        <v>72</v>
      </c>
      <c r="AY170" s="233" t="s">
        <v>161</v>
      </c>
    </row>
    <row r="171" spans="2:51" s="13" customFormat="1" ht="12">
      <c r="B171" s="234"/>
      <c r="C171" s="235"/>
      <c r="D171" s="214" t="s">
        <v>169</v>
      </c>
      <c r="E171" s="236" t="s">
        <v>1</v>
      </c>
      <c r="F171" s="237" t="s">
        <v>172</v>
      </c>
      <c r="G171" s="235"/>
      <c r="H171" s="238">
        <v>62.5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169</v>
      </c>
      <c r="AU171" s="244" t="s">
        <v>86</v>
      </c>
      <c r="AV171" s="13" t="s">
        <v>167</v>
      </c>
      <c r="AW171" s="13" t="s">
        <v>34</v>
      </c>
      <c r="AX171" s="13" t="s">
        <v>80</v>
      </c>
      <c r="AY171" s="244" t="s">
        <v>161</v>
      </c>
    </row>
    <row r="172" spans="2:65" s="1" customFormat="1" ht="33.75" customHeight="1">
      <c r="B172" s="36"/>
      <c r="C172" s="200" t="s">
        <v>274</v>
      </c>
      <c r="D172" s="200" t="s">
        <v>163</v>
      </c>
      <c r="E172" s="201" t="s">
        <v>275</v>
      </c>
      <c r="F172" s="202" t="s">
        <v>276</v>
      </c>
      <c r="G172" s="203" t="s">
        <v>84</v>
      </c>
      <c r="H172" s="204">
        <v>224.2</v>
      </c>
      <c r="I172" s="205"/>
      <c r="J172" s="206">
        <f>ROUND(I172*H172,2)</f>
        <v>0</v>
      </c>
      <c r="K172" s="202" t="s">
        <v>166</v>
      </c>
      <c r="L172" s="41"/>
      <c r="M172" s="207" t="s">
        <v>1</v>
      </c>
      <c r="N172" s="208" t="s">
        <v>44</v>
      </c>
      <c r="O172" s="77"/>
      <c r="P172" s="209">
        <f>O172*H172</f>
        <v>0</v>
      </c>
      <c r="Q172" s="209">
        <v>0.10362</v>
      </c>
      <c r="R172" s="209">
        <f>Q172*H172</f>
        <v>23.231604</v>
      </c>
      <c r="S172" s="209">
        <v>0</v>
      </c>
      <c r="T172" s="210">
        <f>S172*H172</f>
        <v>0</v>
      </c>
      <c r="AR172" s="15" t="s">
        <v>167</v>
      </c>
      <c r="AT172" s="15" t="s">
        <v>163</v>
      </c>
      <c r="AU172" s="15" t="s">
        <v>86</v>
      </c>
      <c r="AY172" s="15" t="s">
        <v>161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5" t="s">
        <v>86</v>
      </c>
      <c r="BK172" s="211">
        <f>ROUND(I172*H172,2)</f>
        <v>0</v>
      </c>
      <c r="BL172" s="15" t="s">
        <v>167</v>
      </c>
      <c r="BM172" s="15" t="s">
        <v>277</v>
      </c>
    </row>
    <row r="173" spans="2:51" s="11" customFormat="1" ht="12">
      <c r="B173" s="212"/>
      <c r="C173" s="213"/>
      <c r="D173" s="214" t="s">
        <v>169</v>
      </c>
      <c r="E173" s="215" t="s">
        <v>1</v>
      </c>
      <c r="F173" s="216" t="s">
        <v>211</v>
      </c>
      <c r="G173" s="213"/>
      <c r="H173" s="215" t="s">
        <v>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169</v>
      </c>
      <c r="AU173" s="222" t="s">
        <v>86</v>
      </c>
      <c r="AV173" s="11" t="s">
        <v>80</v>
      </c>
      <c r="AW173" s="11" t="s">
        <v>34</v>
      </c>
      <c r="AX173" s="11" t="s">
        <v>72</v>
      </c>
      <c r="AY173" s="222" t="s">
        <v>161</v>
      </c>
    </row>
    <row r="174" spans="2:51" s="12" customFormat="1" ht="12">
      <c r="B174" s="223"/>
      <c r="C174" s="224"/>
      <c r="D174" s="214" t="s">
        <v>169</v>
      </c>
      <c r="E174" s="225" t="s">
        <v>82</v>
      </c>
      <c r="F174" s="226" t="s">
        <v>278</v>
      </c>
      <c r="G174" s="224"/>
      <c r="H174" s="227">
        <v>224.2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169</v>
      </c>
      <c r="AU174" s="233" t="s">
        <v>86</v>
      </c>
      <c r="AV174" s="12" t="s">
        <v>86</v>
      </c>
      <c r="AW174" s="12" t="s">
        <v>34</v>
      </c>
      <c r="AX174" s="12" t="s">
        <v>72</v>
      </c>
      <c r="AY174" s="233" t="s">
        <v>161</v>
      </c>
    </row>
    <row r="175" spans="2:51" s="13" customFormat="1" ht="12">
      <c r="B175" s="234"/>
      <c r="C175" s="235"/>
      <c r="D175" s="214" t="s">
        <v>169</v>
      </c>
      <c r="E175" s="236" t="s">
        <v>1</v>
      </c>
      <c r="F175" s="237" t="s">
        <v>172</v>
      </c>
      <c r="G175" s="235"/>
      <c r="H175" s="238">
        <v>224.2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169</v>
      </c>
      <c r="AU175" s="244" t="s">
        <v>86</v>
      </c>
      <c r="AV175" s="13" t="s">
        <v>167</v>
      </c>
      <c r="AW175" s="13" t="s">
        <v>34</v>
      </c>
      <c r="AX175" s="13" t="s">
        <v>80</v>
      </c>
      <c r="AY175" s="244" t="s">
        <v>161</v>
      </c>
    </row>
    <row r="176" spans="2:65" s="1" customFormat="1" ht="16.5" customHeight="1">
      <c r="B176" s="36"/>
      <c r="C176" s="245" t="s">
        <v>279</v>
      </c>
      <c r="D176" s="245" t="s">
        <v>198</v>
      </c>
      <c r="E176" s="246" t="s">
        <v>280</v>
      </c>
      <c r="F176" s="247" t="s">
        <v>281</v>
      </c>
      <c r="G176" s="248" t="s">
        <v>84</v>
      </c>
      <c r="H176" s="249">
        <v>298.168</v>
      </c>
      <c r="I176" s="250"/>
      <c r="J176" s="251">
        <f>ROUND(I176*H176,2)</f>
        <v>0</v>
      </c>
      <c r="K176" s="247" t="s">
        <v>166</v>
      </c>
      <c r="L176" s="252"/>
      <c r="M176" s="253" t="s">
        <v>1</v>
      </c>
      <c r="N176" s="254" t="s">
        <v>44</v>
      </c>
      <c r="O176" s="77"/>
      <c r="P176" s="209">
        <f>O176*H176</f>
        <v>0</v>
      </c>
      <c r="Q176" s="209">
        <v>0.176</v>
      </c>
      <c r="R176" s="209">
        <f>Q176*H176</f>
        <v>52.477568</v>
      </c>
      <c r="S176" s="209">
        <v>0</v>
      </c>
      <c r="T176" s="210">
        <f>S176*H176</f>
        <v>0</v>
      </c>
      <c r="AR176" s="15" t="s">
        <v>106</v>
      </c>
      <c r="AT176" s="15" t="s">
        <v>198</v>
      </c>
      <c r="AU176" s="15" t="s">
        <v>86</v>
      </c>
      <c r="AY176" s="15" t="s">
        <v>161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5" t="s">
        <v>86</v>
      </c>
      <c r="BK176" s="211">
        <f>ROUND(I176*H176,2)</f>
        <v>0</v>
      </c>
      <c r="BL176" s="15" t="s">
        <v>167</v>
      </c>
      <c r="BM176" s="15" t="s">
        <v>282</v>
      </c>
    </row>
    <row r="177" spans="2:51" s="12" customFormat="1" ht="12">
      <c r="B177" s="223"/>
      <c r="C177" s="224"/>
      <c r="D177" s="214" t="s">
        <v>169</v>
      </c>
      <c r="E177" s="225" t="s">
        <v>1</v>
      </c>
      <c r="F177" s="226" t="s">
        <v>283</v>
      </c>
      <c r="G177" s="224"/>
      <c r="H177" s="227">
        <v>286.7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169</v>
      </c>
      <c r="AU177" s="233" t="s">
        <v>86</v>
      </c>
      <c r="AV177" s="12" t="s">
        <v>86</v>
      </c>
      <c r="AW177" s="12" t="s">
        <v>34</v>
      </c>
      <c r="AX177" s="12" t="s">
        <v>72</v>
      </c>
      <c r="AY177" s="233" t="s">
        <v>161</v>
      </c>
    </row>
    <row r="178" spans="2:51" s="13" customFormat="1" ht="12">
      <c r="B178" s="234"/>
      <c r="C178" s="235"/>
      <c r="D178" s="214" t="s">
        <v>169</v>
      </c>
      <c r="E178" s="236" t="s">
        <v>1</v>
      </c>
      <c r="F178" s="237" t="s">
        <v>172</v>
      </c>
      <c r="G178" s="235"/>
      <c r="H178" s="238">
        <v>286.7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169</v>
      </c>
      <c r="AU178" s="244" t="s">
        <v>86</v>
      </c>
      <c r="AV178" s="13" t="s">
        <v>167</v>
      </c>
      <c r="AW178" s="13" t="s">
        <v>34</v>
      </c>
      <c r="AX178" s="13" t="s">
        <v>72</v>
      </c>
      <c r="AY178" s="244" t="s">
        <v>161</v>
      </c>
    </row>
    <row r="179" spans="2:51" s="12" customFormat="1" ht="12">
      <c r="B179" s="223"/>
      <c r="C179" s="224"/>
      <c r="D179" s="214" t="s">
        <v>169</v>
      </c>
      <c r="E179" s="225" t="s">
        <v>1</v>
      </c>
      <c r="F179" s="226" t="s">
        <v>284</v>
      </c>
      <c r="G179" s="224"/>
      <c r="H179" s="227">
        <v>298.168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169</v>
      </c>
      <c r="AU179" s="233" t="s">
        <v>86</v>
      </c>
      <c r="AV179" s="12" t="s">
        <v>86</v>
      </c>
      <c r="AW179" s="12" t="s">
        <v>34</v>
      </c>
      <c r="AX179" s="12" t="s">
        <v>80</v>
      </c>
      <c r="AY179" s="233" t="s">
        <v>161</v>
      </c>
    </row>
    <row r="180" spans="2:63" s="10" customFormat="1" ht="22.8" customHeight="1">
      <c r="B180" s="184"/>
      <c r="C180" s="185"/>
      <c r="D180" s="186" t="s">
        <v>71</v>
      </c>
      <c r="E180" s="198" t="s">
        <v>106</v>
      </c>
      <c r="F180" s="198" t="s">
        <v>285</v>
      </c>
      <c r="G180" s="185"/>
      <c r="H180" s="185"/>
      <c r="I180" s="188"/>
      <c r="J180" s="199">
        <f>BK180</f>
        <v>0</v>
      </c>
      <c r="K180" s="185"/>
      <c r="L180" s="190"/>
      <c r="M180" s="191"/>
      <c r="N180" s="192"/>
      <c r="O180" s="192"/>
      <c r="P180" s="193">
        <f>P181</f>
        <v>0</v>
      </c>
      <c r="Q180" s="192"/>
      <c r="R180" s="193">
        <f>R181</f>
        <v>0.8416</v>
      </c>
      <c r="S180" s="192"/>
      <c r="T180" s="194">
        <f>T181</f>
        <v>0</v>
      </c>
      <c r="AR180" s="195" t="s">
        <v>80</v>
      </c>
      <c r="AT180" s="196" t="s">
        <v>71</v>
      </c>
      <c r="AU180" s="196" t="s">
        <v>80</v>
      </c>
      <c r="AY180" s="195" t="s">
        <v>161</v>
      </c>
      <c r="BK180" s="197">
        <f>BK181</f>
        <v>0</v>
      </c>
    </row>
    <row r="181" spans="2:65" s="1" customFormat="1" ht="16.5" customHeight="1">
      <c r="B181" s="36"/>
      <c r="C181" s="200" t="s">
        <v>109</v>
      </c>
      <c r="D181" s="200" t="s">
        <v>163</v>
      </c>
      <c r="E181" s="201" t="s">
        <v>286</v>
      </c>
      <c r="F181" s="202" t="s">
        <v>287</v>
      </c>
      <c r="G181" s="203" t="s">
        <v>258</v>
      </c>
      <c r="H181" s="204">
        <v>2</v>
      </c>
      <c r="I181" s="205"/>
      <c r="J181" s="206">
        <f>ROUND(I181*H181,2)</f>
        <v>0</v>
      </c>
      <c r="K181" s="202" t="s">
        <v>166</v>
      </c>
      <c r="L181" s="41"/>
      <c r="M181" s="207" t="s">
        <v>1</v>
      </c>
      <c r="N181" s="208" t="s">
        <v>44</v>
      </c>
      <c r="O181" s="77"/>
      <c r="P181" s="209">
        <f>O181*H181</f>
        <v>0</v>
      </c>
      <c r="Q181" s="209">
        <v>0.4208</v>
      </c>
      <c r="R181" s="209">
        <f>Q181*H181</f>
        <v>0.8416</v>
      </c>
      <c r="S181" s="209">
        <v>0</v>
      </c>
      <c r="T181" s="210">
        <f>S181*H181</f>
        <v>0</v>
      </c>
      <c r="AR181" s="15" t="s">
        <v>167</v>
      </c>
      <c r="AT181" s="15" t="s">
        <v>163</v>
      </c>
      <c r="AU181" s="15" t="s">
        <v>86</v>
      </c>
      <c r="AY181" s="15" t="s">
        <v>161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5" t="s">
        <v>86</v>
      </c>
      <c r="BK181" s="211">
        <f>ROUND(I181*H181,2)</f>
        <v>0</v>
      </c>
      <c r="BL181" s="15" t="s">
        <v>167</v>
      </c>
      <c r="BM181" s="15" t="s">
        <v>288</v>
      </c>
    </row>
    <row r="182" spans="2:63" s="10" customFormat="1" ht="22.8" customHeight="1">
      <c r="B182" s="184"/>
      <c r="C182" s="185"/>
      <c r="D182" s="186" t="s">
        <v>71</v>
      </c>
      <c r="E182" s="198" t="s">
        <v>207</v>
      </c>
      <c r="F182" s="198" t="s">
        <v>289</v>
      </c>
      <c r="G182" s="185"/>
      <c r="H182" s="185"/>
      <c r="I182" s="188"/>
      <c r="J182" s="199">
        <f>BK182</f>
        <v>0</v>
      </c>
      <c r="K182" s="185"/>
      <c r="L182" s="190"/>
      <c r="M182" s="191"/>
      <c r="N182" s="192"/>
      <c r="O182" s="192"/>
      <c r="P182" s="193">
        <f>P183+SUM(P184:P212)</f>
        <v>0</v>
      </c>
      <c r="Q182" s="192"/>
      <c r="R182" s="193">
        <f>R183+SUM(R184:R212)</f>
        <v>21.467672</v>
      </c>
      <c r="S182" s="192"/>
      <c r="T182" s="194">
        <f>T183+SUM(T184:T212)</f>
        <v>202.83274999999998</v>
      </c>
      <c r="AR182" s="195" t="s">
        <v>80</v>
      </c>
      <c r="AT182" s="196" t="s">
        <v>71</v>
      </c>
      <c r="AU182" s="196" t="s">
        <v>80</v>
      </c>
      <c r="AY182" s="195" t="s">
        <v>161</v>
      </c>
      <c r="BK182" s="197">
        <f>BK183+SUM(BK184:BK212)</f>
        <v>0</v>
      </c>
    </row>
    <row r="183" spans="2:65" s="1" customFormat="1" ht="22.5" customHeight="1">
      <c r="B183" s="36"/>
      <c r="C183" s="200" t="s">
        <v>290</v>
      </c>
      <c r="D183" s="200" t="s">
        <v>163</v>
      </c>
      <c r="E183" s="201" t="s">
        <v>291</v>
      </c>
      <c r="F183" s="202" t="s">
        <v>292</v>
      </c>
      <c r="G183" s="203" t="s">
        <v>92</v>
      </c>
      <c r="H183" s="204">
        <v>62.8</v>
      </c>
      <c r="I183" s="205"/>
      <c r="J183" s="206">
        <f>ROUND(I183*H183,2)</f>
        <v>0</v>
      </c>
      <c r="K183" s="202" t="s">
        <v>166</v>
      </c>
      <c r="L183" s="41"/>
      <c r="M183" s="207" t="s">
        <v>1</v>
      </c>
      <c r="N183" s="208" t="s">
        <v>44</v>
      </c>
      <c r="O183" s="77"/>
      <c r="P183" s="209">
        <f>O183*H183</f>
        <v>0</v>
      </c>
      <c r="Q183" s="209">
        <v>0.1295</v>
      </c>
      <c r="R183" s="209">
        <f>Q183*H183</f>
        <v>8.1326</v>
      </c>
      <c r="S183" s="209">
        <v>0</v>
      </c>
      <c r="T183" s="210">
        <f>S183*H183</f>
        <v>0</v>
      </c>
      <c r="AR183" s="15" t="s">
        <v>167</v>
      </c>
      <c r="AT183" s="15" t="s">
        <v>163</v>
      </c>
      <c r="AU183" s="15" t="s">
        <v>86</v>
      </c>
      <c r="AY183" s="15" t="s">
        <v>161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5" t="s">
        <v>86</v>
      </c>
      <c r="BK183" s="211">
        <f>ROUND(I183*H183,2)</f>
        <v>0</v>
      </c>
      <c r="BL183" s="15" t="s">
        <v>167</v>
      </c>
      <c r="BM183" s="15" t="s">
        <v>293</v>
      </c>
    </row>
    <row r="184" spans="2:51" s="11" customFormat="1" ht="12">
      <c r="B184" s="212"/>
      <c r="C184" s="213"/>
      <c r="D184" s="214" t="s">
        <v>169</v>
      </c>
      <c r="E184" s="215" t="s">
        <v>1</v>
      </c>
      <c r="F184" s="216" t="s">
        <v>294</v>
      </c>
      <c r="G184" s="213"/>
      <c r="H184" s="215" t="s">
        <v>1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169</v>
      </c>
      <c r="AU184" s="222" t="s">
        <v>86</v>
      </c>
      <c r="AV184" s="11" t="s">
        <v>80</v>
      </c>
      <c r="AW184" s="11" t="s">
        <v>34</v>
      </c>
      <c r="AX184" s="11" t="s">
        <v>72</v>
      </c>
      <c r="AY184" s="222" t="s">
        <v>161</v>
      </c>
    </row>
    <row r="185" spans="2:51" s="12" customFormat="1" ht="12">
      <c r="B185" s="223"/>
      <c r="C185" s="224"/>
      <c r="D185" s="214" t="s">
        <v>169</v>
      </c>
      <c r="E185" s="225" t="s">
        <v>99</v>
      </c>
      <c r="F185" s="226" t="s">
        <v>295</v>
      </c>
      <c r="G185" s="224"/>
      <c r="H185" s="227">
        <v>42.1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169</v>
      </c>
      <c r="AU185" s="233" t="s">
        <v>86</v>
      </c>
      <c r="AV185" s="12" t="s">
        <v>86</v>
      </c>
      <c r="AW185" s="12" t="s">
        <v>34</v>
      </c>
      <c r="AX185" s="12" t="s">
        <v>72</v>
      </c>
      <c r="AY185" s="233" t="s">
        <v>161</v>
      </c>
    </row>
    <row r="186" spans="2:51" s="12" customFormat="1" ht="12">
      <c r="B186" s="223"/>
      <c r="C186" s="224"/>
      <c r="D186" s="214" t="s">
        <v>169</v>
      </c>
      <c r="E186" s="225" t="s">
        <v>103</v>
      </c>
      <c r="F186" s="226" t="s">
        <v>296</v>
      </c>
      <c r="G186" s="224"/>
      <c r="H186" s="227">
        <v>20.7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169</v>
      </c>
      <c r="AU186" s="233" t="s">
        <v>86</v>
      </c>
      <c r="AV186" s="12" t="s">
        <v>86</v>
      </c>
      <c r="AW186" s="12" t="s">
        <v>34</v>
      </c>
      <c r="AX186" s="12" t="s">
        <v>72</v>
      </c>
      <c r="AY186" s="233" t="s">
        <v>161</v>
      </c>
    </row>
    <row r="187" spans="2:51" s="13" customFormat="1" ht="12">
      <c r="B187" s="234"/>
      <c r="C187" s="235"/>
      <c r="D187" s="214" t="s">
        <v>169</v>
      </c>
      <c r="E187" s="236" t="s">
        <v>1</v>
      </c>
      <c r="F187" s="237" t="s">
        <v>172</v>
      </c>
      <c r="G187" s="235"/>
      <c r="H187" s="238">
        <v>62.8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169</v>
      </c>
      <c r="AU187" s="244" t="s">
        <v>86</v>
      </c>
      <c r="AV187" s="13" t="s">
        <v>167</v>
      </c>
      <c r="AW187" s="13" t="s">
        <v>34</v>
      </c>
      <c r="AX187" s="13" t="s">
        <v>80</v>
      </c>
      <c r="AY187" s="244" t="s">
        <v>161</v>
      </c>
    </row>
    <row r="188" spans="2:65" s="1" customFormat="1" ht="16.5" customHeight="1">
      <c r="B188" s="36"/>
      <c r="C188" s="245" t="s">
        <v>297</v>
      </c>
      <c r="D188" s="245" t="s">
        <v>198</v>
      </c>
      <c r="E188" s="246" t="s">
        <v>298</v>
      </c>
      <c r="F188" s="247" t="s">
        <v>299</v>
      </c>
      <c r="G188" s="248" t="s">
        <v>92</v>
      </c>
      <c r="H188" s="249">
        <v>44.205</v>
      </c>
      <c r="I188" s="250"/>
      <c r="J188" s="251">
        <f>ROUND(I188*H188,2)</f>
        <v>0</v>
      </c>
      <c r="K188" s="247" t="s">
        <v>166</v>
      </c>
      <c r="L188" s="252"/>
      <c r="M188" s="253" t="s">
        <v>1</v>
      </c>
      <c r="N188" s="254" t="s">
        <v>44</v>
      </c>
      <c r="O188" s="77"/>
      <c r="P188" s="209">
        <f>O188*H188</f>
        <v>0</v>
      </c>
      <c r="Q188" s="209">
        <v>0.022</v>
      </c>
      <c r="R188" s="209">
        <f>Q188*H188</f>
        <v>0.9725099999999999</v>
      </c>
      <c r="S188" s="209">
        <v>0</v>
      </c>
      <c r="T188" s="210">
        <f>S188*H188</f>
        <v>0</v>
      </c>
      <c r="AR188" s="15" t="s">
        <v>106</v>
      </c>
      <c r="AT188" s="15" t="s">
        <v>198</v>
      </c>
      <c r="AU188" s="15" t="s">
        <v>86</v>
      </c>
      <c r="AY188" s="15" t="s">
        <v>161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5" t="s">
        <v>86</v>
      </c>
      <c r="BK188" s="211">
        <f>ROUND(I188*H188,2)</f>
        <v>0</v>
      </c>
      <c r="BL188" s="15" t="s">
        <v>167</v>
      </c>
      <c r="BM188" s="15" t="s">
        <v>300</v>
      </c>
    </row>
    <row r="189" spans="2:51" s="12" customFormat="1" ht="12">
      <c r="B189" s="223"/>
      <c r="C189" s="224"/>
      <c r="D189" s="214" t="s">
        <v>169</v>
      </c>
      <c r="E189" s="225" t="s">
        <v>1</v>
      </c>
      <c r="F189" s="226" t="s">
        <v>99</v>
      </c>
      <c r="G189" s="224"/>
      <c r="H189" s="227">
        <v>42.1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169</v>
      </c>
      <c r="AU189" s="233" t="s">
        <v>86</v>
      </c>
      <c r="AV189" s="12" t="s">
        <v>86</v>
      </c>
      <c r="AW189" s="12" t="s">
        <v>34</v>
      </c>
      <c r="AX189" s="12" t="s">
        <v>72</v>
      </c>
      <c r="AY189" s="233" t="s">
        <v>161</v>
      </c>
    </row>
    <row r="190" spans="2:51" s="13" customFormat="1" ht="12">
      <c r="B190" s="234"/>
      <c r="C190" s="235"/>
      <c r="D190" s="214" t="s">
        <v>169</v>
      </c>
      <c r="E190" s="236" t="s">
        <v>1</v>
      </c>
      <c r="F190" s="237" t="s">
        <v>172</v>
      </c>
      <c r="G190" s="235"/>
      <c r="H190" s="238">
        <v>42.1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169</v>
      </c>
      <c r="AU190" s="244" t="s">
        <v>86</v>
      </c>
      <c r="AV190" s="13" t="s">
        <v>167</v>
      </c>
      <c r="AW190" s="13" t="s">
        <v>34</v>
      </c>
      <c r="AX190" s="13" t="s">
        <v>72</v>
      </c>
      <c r="AY190" s="244" t="s">
        <v>161</v>
      </c>
    </row>
    <row r="191" spans="2:51" s="12" customFormat="1" ht="12">
      <c r="B191" s="223"/>
      <c r="C191" s="224"/>
      <c r="D191" s="214" t="s">
        <v>169</v>
      </c>
      <c r="E191" s="225" t="s">
        <v>1</v>
      </c>
      <c r="F191" s="226" t="s">
        <v>301</v>
      </c>
      <c r="G191" s="224"/>
      <c r="H191" s="227">
        <v>44.205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169</v>
      </c>
      <c r="AU191" s="233" t="s">
        <v>86</v>
      </c>
      <c r="AV191" s="12" t="s">
        <v>86</v>
      </c>
      <c r="AW191" s="12" t="s">
        <v>34</v>
      </c>
      <c r="AX191" s="12" t="s">
        <v>80</v>
      </c>
      <c r="AY191" s="233" t="s">
        <v>161</v>
      </c>
    </row>
    <row r="192" spans="2:65" s="1" customFormat="1" ht="16.5" customHeight="1">
      <c r="B192" s="36"/>
      <c r="C192" s="245" t="s">
        <v>302</v>
      </c>
      <c r="D192" s="245" t="s">
        <v>198</v>
      </c>
      <c r="E192" s="246" t="s">
        <v>303</v>
      </c>
      <c r="F192" s="247" t="s">
        <v>304</v>
      </c>
      <c r="G192" s="248" t="s">
        <v>92</v>
      </c>
      <c r="H192" s="249">
        <v>21.735</v>
      </c>
      <c r="I192" s="250"/>
      <c r="J192" s="251">
        <f>ROUND(I192*H192,2)</f>
        <v>0</v>
      </c>
      <c r="K192" s="247" t="s">
        <v>166</v>
      </c>
      <c r="L192" s="252"/>
      <c r="M192" s="253" t="s">
        <v>1</v>
      </c>
      <c r="N192" s="254" t="s">
        <v>44</v>
      </c>
      <c r="O192" s="77"/>
      <c r="P192" s="209">
        <f>O192*H192</f>
        <v>0</v>
      </c>
      <c r="Q192" s="209">
        <v>0.048</v>
      </c>
      <c r="R192" s="209">
        <f>Q192*H192</f>
        <v>1.04328</v>
      </c>
      <c r="S192" s="209">
        <v>0</v>
      </c>
      <c r="T192" s="210">
        <f>S192*H192</f>
        <v>0</v>
      </c>
      <c r="AR192" s="15" t="s">
        <v>106</v>
      </c>
      <c r="AT192" s="15" t="s">
        <v>198</v>
      </c>
      <c r="AU192" s="15" t="s">
        <v>86</v>
      </c>
      <c r="AY192" s="15" t="s">
        <v>161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5" t="s">
        <v>86</v>
      </c>
      <c r="BK192" s="211">
        <f>ROUND(I192*H192,2)</f>
        <v>0</v>
      </c>
      <c r="BL192" s="15" t="s">
        <v>167</v>
      </c>
      <c r="BM192" s="15" t="s">
        <v>305</v>
      </c>
    </row>
    <row r="193" spans="2:51" s="12" customFormat="1" ht="12">
      <c r="B193" s="223"/>
      <c r="C193" s="224"/>
      <c r="D193" s="214" t="s">
        <v>169</v>
      </c>
      <c r="E193" s="225" t="s">
        <v>1</v>
      </c>
      <c r="F193" s="226" t="s">
        <v>103</v>
      </c>
      <c r="G193" s="224"/>
      <c r="H193" s="227">
        <v>20.7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169</v>
      </c>
      <c r="AU193" s="233" t="s">
        <v>86</v>
      </c>
      <c r="AV193" s="12" t="s">
        <v>86</v>
      </c>
      <c r="AW193" s="12" t="s">
        <v>34</v>
      </c>
      <c r="AX193" s="12" t="s">
        <v>72</v>
      </c>
      <c r="AY193" s="233" t="s">
        <v>161</v>
      </c>
    </row>
    <row r="194" spans="2:51" s="13" customFormat="1" ht="12">
      <c r="B194" s="234"/>
      <c r="C194" s="235"/>
      <c r="D194" s="214" t="s">
        <v>169</v>
      </c>
      <c r="E194" s="236" t="s">
        <v>1</v>
      </c>
      <c r="F194" s="237" t="s">
        <v>172</v>
      </c>
      <c r="G194" s="235"/>
      <c r="H194" s="238">
        <v>20.7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169</v>
      </c>
      <c r="AU194" s="244" t="s">
        <v>86</v>
      </c>
      <c r="AV194" s="13" t="s">
        <v>167</v>
      </c>
      <c r="AW194" s="13" t="s">
        <v>34</v>
      </c>
      <c r="AX194" s="13" t="s">
        <v>72</v>
      </c>
      <c r="AY194" s="244" t="s">
        <v>161</v>
      </c>
    </row>
    <row r="195" spans="2:51" s="12" customFormat="1" ht="12">
      <c r="B195" s="223"/>
      <c r="C195" s="224"/>
      <c r="D195" s="214" t="s">
        <v>169</v>
      </c>
      <c r="E195" s="225" t="s">
        <v>1</v>
      </c>
      <c r="F195" s="226" t="s">
        <v>306</v>
      </c>
      <c r="G195" s="224"/>
      <c r="H195" s="227">
        <v>21.735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169</v>
      </c>
      <c r="AU195" s="233" t="s">
        <v>86</v>
      </c>
      <c r="AV195" s="12" t="s">
        <v>86</v>
      </c>
      <c r="AW195" s="12" t="s">
        <v>34</v>
      </c>
      <c r="AX195" s="12" t="s">
        <v>80</v>
      </c>
      <c r="AY195" s="233" t="s">
        <v>161</v>
      </c>
    </row>
    <row r="196" spans="2:65" s="1" customFormat="1" ht="22.5" customHeight="1">
      <c r="B196" s="36"/>
      <c r="C196" s="200" t="s">
        <v>307</v>
      </c>
      <c r="D196" s="200" t="s">
        <v>163</v>
      </c>
      <c r="E196" s="201" t="s">
        <v>308</v>
      </c>
      <c r="F196" s="202" t="s">
        <v>309</v>
      </c>
      <c r="G196" s="203" t="s">
        <v>92</v>
      </c>
      <c r="H196" s="204">
        <v>20.7</v>
      </c>
      <c r="I196" s="205"/>
      <c r="J196" s="206">
        <f>ROUND(I196*H196,2)</f>
        <v>0</v>
      </c>
      <c r="K196" s="202" t="s">
        <v>166</v>
      </c>
      <c r="L196" s="41"/>
      <c r="M196" s="207" t="s">
        <v>1</v>
      </c>
      <c r="N196" s="208" t="s">
        <v>44</v>
      </c>
      <c r="O196" s="77"/>
      <c r="P196" s="209">
        <f>O196*H196</f>
        <v>0</v>
      </c>
      <c r="Q196" s="209">
        <v>0.13096</v>
      </c>
      <c r="R196" s="209">
        <f>Q196*H196</f>
        <v>2.7108719999999997</v>
      </c>
      <c r="S196" s="209">
        <v>0</v>
      </c>
      <c r="T196" s="210">
        <f>S196*H196</f>
        <v>0</v>
      </c>
      <c r="AR196" s="15" t="s">
        <v>167</v>
      </c>
      <c r="AT196" s="15" t="s">
        <v>163</v>
      </c>
      <c r="AU196" s="15" t="s">
        <v>86</v>
      </c>
      <c r="AY196" s="15" t="s">
        <v>161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5" t="s">
        <v>86</v>
      </c>
      <c r="BK196" s="211">
        <f>ROUND(I196*H196,2)</f>
        <v>0</v>
      </c>
      <c r="BL196" s="15" t="s">
        <v>167</v>
      </c>
      <c r="BM196" s="15" t="s">
        <v>310</v>
      </c>
    </row>
    <row r="197" spans="2:51" s="11" customFormat="1" ht="12">
      <c r="B197" s="212"/>
      <c r="C197" s="213"/>
      <c r="D197" s="214" t="s">
        <v>169</v>
      </c>
      <c r="E197" s="215" t="s">
        <v>1</v>
      </c>
      <c r="F197" s="216" t="s">
        <v>294</v>
      </c>
      <c r="G197" s="213"/>
      <c r="H197" s="215" t="s">
        <v>1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169</v>
      </c>
      <c r="AU197" s="222" t="s">
        <v>86</v>
      </c>
      <c r="AV197" s="11" t="s">
        <v>80</v>
      </c>
      <c r="AW197" s="11" t="s">
        <v>34</v>
      </c>
      <c r="AX197" s="11" t="s">
        <v>72</v>
      </c>
      <c r="AY197" s="222" t="s">
        <v>161</v>
      </c>
    </row>
    <row r="198" spans="2:51" s="12" customFormat="1" ht="12">
      <c r="B198" s="223"/>
      <c r="C198" s="224"/>
      <c r="D198" s="214" t="s">
        <v>169</v>
      </c>
      <c r="E198" s="225" t="s">
        <v>90</v>
      </c>
      <c r="F198" s="226" t="s">
        <v>93</v>
      </c>
      <c r="G198" s="224"/>
      <c r="H198" s="227">
        <v>20.7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169</v>
      </c>
      <c r="AU198" s="233" t="s">
        <v>86</v>
      </c>
      <c r="AV198" s="12" t="s">
        <v>86</v>
      </c>
      <c r="AW198" s="12" t="s">
        <v>34</v>
      </c>
      <c r="AX198" s="12" t="s">
        <v>72</v>
      </c>
      <c r="AY198" s="233" t="s">
        <v>161</v>
      </c>
    </row>
    <row r="199" spans="2:51" s="13" customFormat="1" ht="12">
      <c r="B199" s="234"/>
      <c r="C199" s="235"/>
      <c r="D199" s="214" t="s">
        <v>169</v>
      </c>
      <c r="E199" s="236" t="s">
        <v>1</v>
      </c>
      <c r="F199" s="237" t="s">
        <v>172</v>
      </c>
      <c r="G199" s="235"/>
      <c r="H199" s="238">
        <v>20.7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169</v>
      </c>
      <c r="AU199" s="244" t="s">
        <v>86</v>
      </c>
      <c r="AV199" s="13" t="s">
        <v>167</v>
      </c>
      <c r="AW199" s="13" t="s">
        <v>34</v>
      </c>
      <c r="AX199" s="13" t="s">
        <v>80</v>
      </c>
      <c r="AY199" s="244" t="s">
        <v>161</v>
      </c>
    </row>
    <row r="200" spans="2:65" s="1" customFormat="1" ht="16.5" customHeight="1">
      <c r="B200" s="36"/>
      <c r="C200" s="245" t="s">
        <v>311</v>
      </c>
      <c r="D200" s="245" t="s">
        <v>198</v>
      </c>
      <c r="E200" s="246" t="s">
        <v>312</v>
      </c>
      <c r="F200" s="247" t="s">
        <v>313</v>
      </c>
      <c r="G200" s="248" t="s">
        <v>258</v>
      </c>
      <c r="H200" s="249">
        <v>75.408</v>
      </c>
      <c r="I200" s="250"/>
      <c r="J200" s="251">
        <f>ROUND(I200*H200,2)</f>
        <v>0</v>
      </c>
      <c r="K200" s="247" t="s">
        <v>166</v>
      </c>
      <c r="L200" s="252"/>
      <c r="M200" s="253" t="s">
        <v>1</v>
      </c>
      <c r="N200" s="254" t="s">
        <v>44</v>
      </c>
      <c r="O200" s="77"/>
      <c r="P200" s="209">
        <f>O200*H200</f>
        <v>0</v>
      </c>
      <c r="Q200" s="209">
        <v>0.0095</v>
      </c>
      <c r="R200" s="209">
        <f>Q200*H200</f>
        <v>0.716376</v>
      </c>
      <c r="S200" s="209">
        <v>0</v>
      </c>
      <c r="T200" s="210">
        <f>S200*H200</f>
        <v>0</v>
      </c>
      <c r="AR200" s="15" t="s">
        <v>106</v>
      </c>
      <c r="AT200" s="15" t="s">
        <v>198</v>
      </c>
      <c r="AU200" s="15" t="s">
        <v>86</v>
      </c>
      <c r="AY200" s="15" t="s">
        <v>161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5" t="s">
        <v>86</v>
      </c>
      <c r="BK200" s="211">
        <f>ROUND(I200*H200,2)</f>
        <v>0</v>
      </c>
      <c r="BL200" s="15" t="s">
        <v>167</v>
      </c>
      <c r="BM200" s="15" t="s">
        <v>314</v>
      </c>
    </row>
    <row r="201" spans="2:51" s="12" customFormat="1" ht="12">
      <c r="B201" s="223"/>
      <c r="C201" s="224"/>
      <c r="D201" s="214" t="s">
        <v>169</v>
      </c>
      <c r="E201" s="225" t="s">
        <v>1</v>
      </c>
      <c r="F201" s="226" t="s">
        <v>315</v>
      </c>
      <c r="G201" s="224"/>
      <c r="H201" s="227">
        <v>73.929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169</v>
      </c>
      <c r="AU201" s="233" t="s">
        <v>86</v>
      </c>
      <c r="AV201" s="12" t="s">
        <v>86</v>
      </c>
      <c r="AW201" s="12" t="s">
        <v>34</v>
      </c>
      <c r="AX201" s="12" t="s">
        <v>72</v>
      </c>
      <c r="AY201" s="233" t="s">
        <v>161</v>
      </c>
    </row>
    <row r="202" spans="2:51" s="13" customFormat="1" ht="12">
      <c r="B202" s="234"/>
      <c r="C202" s="235"/>
      <c r="D202" s="214" t="s">
        <v>169</v>
      </c>
      <c r="E202" s="236" t="s">
        <v>1</v>
      </c>
      <c r="F202" s="237" t="s">
        <v>172</v>
      </c>
      <c r="G202" s="235"/>
      <c r="H202" s="238">
        <v>73.929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169</v>
      </c>
      <c r="AU202" s="244" t="s">
        <v>86</v>
      </c>
      <c r="AV202" s="13" t="s">
        <v>167</v>
      </c>
      <c r="AW202" s="13" t="s">
        <v>34</v>
      </c>
      <c r="AX202" s="13" t="s">
        <v>72</v>
      </c>
      <c r="AY202" s="244" t="s">
        <v>161</v>
      </c>
    </row>
    <row r="203" spans="2:51" s="12" customFormat="1" ht="12">
      <c r="B203" s="223"/>
      <c r="C203" s="224"/>
      <c r="D203" s="214" t="s">
        <v>169</v>
      </c>
      <c r="E203" s="225" t="s">
        <v>1</v>
      </c>
      <c r="F203" s="226" t="s">
        <v>316</v>
      </c>
      <c r="G203" s="224"/>
      <c r="H203" s="227">
        <v>75.408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169</v>
      </c>
      <c r="AU203" s="233" t="s">
        <v>86</v>
      </c>
      <c r="AV203" s="12" t="s">
        <v>86</v>
      </c>
      <c r="AW203" s="12" t="s">
        <v>34</v>
      </c>
      <c r="AX203" s="12" t="s">
        <v>80</v>
      </c>
      <c r="AY203" s="233" t="s">
        <v>161</v>
      </c>
    </row>
    <row r="204" spans="2:65" s="1" customFormat="1" ht="22.5" customHeight="1">
      <c r="B204" s="36"/>
      <c r="C204" s="200" t="s">
        <v>317</v>
      </c>
      <c r="D204" s="200" t="s">
        <v>163</v>
      </c>
      <c r="E204" s="201" t="s">
        <v>318</v>
      </c>
      <c r="F204" s="202" t="s">
        <v>319</v>
      </c>
      <c r="G204" s="203" t="s">
        <v>92</v>
      </c>
      <c r="H204" s="204">
        <v>25.8</v>
      </c>
      <c r="I204" s="205"/>
      <c r="J204" s="206">
        <f>ROUND(I204*H204,2)</f>
        <v>0</v>
      </c>
      <c r="K204" s="202" t="s">
        <v>166</v>
      </c>
      <c r="L204" s="41"/>
      <c r="M204" s="207" t="s">
        <v>1</v>
      </c>
      <c r="N204" s="208" t="s">
        <v>44</v>
      </c>
      <c r="O204" s="77"/>
      <c r="P204" s="209">
        <f>O204*H204</f>
        <v>0</v>
      </c>
      <c r="Q204" s="209">
        <v>0.16371</v>
      </c>
      <c r="R204" s="209">
        <f>Q204*H204</f>
        <v>4.223718</v>
      </c>
      <c r="S204" s="209">
        <v>0</v>
      </c>
      <c r="T204" s="210">
        <f>S204*H204</f>
        <v>0</v>
      </c>
      <c r="AR204" s="15" t="s">
        <v>167</v>
      </c>
      <c r="AT204" s="15" t="s">
        <v>163</v>
      </c>
      <c r="AU204" s="15" t="s">
        <v>86</v>
      </c>
      <c r="AY204" s="15" t="s">
        <v>161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5" t="s">
        <v>86</v>
      </c>
      <c r="BK204" s="211">
        <f>ROUND(I204*H204,2)</f>
        <v>0</v>
      </c>
      <c r="BL204" s="15" t="s">
        <v>167</v>
      </c>
      <c r="BM204" s="15" t="s">
        <v>320</v>
      </c>
    </row>
    <row r="205" spans="2:51" s="11" customFormat="1" ht="12">
      <c r="B205" s="212"/>
      <c r="C205" s="213"/>
      <c r="D205" s="214" t="s">
        <v>169</v>
      </c>
      <c r="E205" s="215" t="s">
        <v>1</v>
      </c>
      <c r="F205" s="216" t="s">
        <v>294</v>
      </c>
      <c r="G205" s="213"/>
      <c r="H205" s="215" t="s">
        <v>1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169</v>
      </c>
      <c r="AU205" s="222" t="s">
        <v>86</v>
      </c>
      <c r="AV205" s="11" t="s">
        <v>80</v>
      </c>
      <c r="AW205" s="11" t="s">
        <v>34</v>
      </c>
      <c r="AX205" s="11" t="s">
        <v>72</v>
      </c>
      <c r="AY205" s="222" t="s">
        <v>161</v>
      </c>
    </row>
    <row r="206" spans="2:51" s="12" customFormat="1" ht="12">
      <c r="B206" s="223"/>
      <c r="C206" s="224"/>
      <c r="D206" s="214" t="s">
        <v>169</v>
      </c>
      <c r="E206" s="225" t="s">
        <v>94</v>
      </c>
      <c r="F206" s="226" t="s">
        <v>95</v>
      </c>
      <c r="G206" s="224"/>
      <c r="H206" s="227">
        <v>25.8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169</v>
      </c>
      <c r="AU206" s="233" t="s">
        <v>86</v>
      </c>
      <c r="AV206" s="12" t="s">
        <v>86</v>
      </c>
      <c r="AW206" s="12" t="s">
        <v>34</v>
      </c>
      <c r="AX206" s="12" t="s">
        <v>72</v>
      </c>
      <c r="AY206" s="233" t="s">
        <v>161</v>
      </c>
    </row>
    <row r="207" spans="2:51" s="13" customFormat="1" ht="12">
      <c r="B207" s="234"/>
      <c r="C207" s="235"/>
      <c r="D207" s="214" t="s">
        <v>169</v>
      </c>
      <c r="E207" s="236" t="s">
        <v>1</v>
      </c>
      <c r="F207" s="237" t="s">
        <v>172</v>
      </c>
      <c r="G207" s="235"/>
      <c r="H207" s="238">
        <v>25.8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169</v>
      </c>
      <c r="AU207" s="244" t="s">
        <v>86</v>
      </c>
      <c r="AV207" s="13" t="s">
        <v>167</v>
      </c>
      <c r="AW207" s="13" t="s">
        <v>34</v>
      </c>
      <c r="AX207" s="13" t="s">
        <v>80</v>
      </c>
      <c r="AY207" s="244" t="s">
        <v>161</v>
      </c>
    </row>
    <row r="208" spans="2:65" s="1" customFormat="1" ht="16.5" customHeight="1">
      <c r="B208" s="36"/>
      <c r="C208" s="245" t="s">
        <v>321</v>
      </c>
      <c r="D208" s="245" t="s">
        <v>198</v>
      </c>
      <c r="E208" s="246" t="s">
        <v>322</v>
      </c>
      <c r="F208" s="247" t="s">
        <v>323</v>
      </c>
      <c r="G208" s="248" t="s">
        <v>258</v>
      </c>
      <c r="H208" s="249">
        <v>79.746</v>
      </c>
      <c r="I208" s="250"/>
      <c r="J208" s="251">
        <f>ROUND(I208*H208,2)</f>
        <v>0</v>
      </c>
      <c r="K208" s="247" t="s">
        <v>166</v>
      </c>
      <c r="L208" s="252"/>
      <c r="M208" s="253" t="s">
        <v>1</v>
      </c>
      <c r="N208" s="254" t="s">
        <v>44</v>
      </c>
      <c r="O208" s="77"/>
      <c r="P208" s="209">
        <f>O208*H208</f>
        <v>0</v>
      </c>
      <c r="Q208" s="209">
        <v>0.046</v>
      </c>
      <c r="R208" s="209">
        <f>Q208*H208</f>
        <v>3.668316</v>
      </c>
      <c r="S208" s="209">
        <v>0</v>
      </c>
      <c r="T208" s="210">
        <f>S208*H208</f>
        <v>0</v>
      </c>
      <c r="AR208" s="15" t="s">
        <v>106</v>
      </c>
      <c r="AT208" s="15" t="s">
        <v>198</v>
      </c>
      <c r="AU208" s="15" t="s">
        <v>86</v>
      </c>
      <c r="AY208" s="15" t="s">
        <v>161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5" t="s">
        <v>86</v>
      </c>
      <c r="BK208" s="211">
        <f>ROUND(I208*H208,2)</f>
        <v>0</v>
      </c>
      <c r="BL208" s="15" t="s">
        <v>167</v>
      </c>
      <c r="BM208" s="15" t="s">
        <v>324</v>
      </c>
    </row>
    <row r="209" spans="2:51" s="12" customFormat="1" ht="12">
      <c r="B209" s="223"/>
      <c r="C209" s="224"/>
      <c r="D209" s="214" t="s">
        <v>169</v>
      </c>
      <c r="E209" s="225" t="s">
        <v>1</v>
      </c>
      <c r="F209" s="226" t="s">
        <v>325</v>
      </c>
      <c r="G209" s="224"/>
      <c r="H209" s="227">
        <v>78.182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169</v>
      </c>
      <c r="AU209" s="233" t="s">
        <v>86</v>
      </c>
      <c r="AV209" s="12" t="s">
        <v>86</v>
      </c>
      <c r="AW209" s="12" t="s">
        <v>34</v>
      </c>
      <c r="AX209" s="12" t="s">
        <v>72</v>
      </c>
      <c r="AY209" s="233" t="s">
        <v>161</v>
      </c>
    </row>
    <row r="210" spans="2:51" s="13" customFormat="1" ht="12">
      <c r="B210" s="234"/>
      <c r="C210" s="235"/>
      <c r="D210" s="214" t="s">
        <v>169</v>
      </c>
      <c r="E210" s="236" t="s">
        <v>1</v>
      </c>
      <c r="F210" s="237" t="s">
        <v>172</v>
      </c>
      <c r="G210" s="235"/>
      <c r="H210" s="238">
        <v>78.182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169</v>
      </c>
      <c r="AU210" s="244" t="s">
        <v>86</v>
      </c>
      <c r="AV210" s="13" t="s">
        <v>167</v>
      </c>
      <c r="AW210" s="13" t="s">
        <v>34</v>
      </c>
      <c r="AX210" s="13" t="s">
        <v>72</v>
      </c>
      <c r="AY210" s="244" t="s">
        <v>161</v>
      </c>
    </row>
    <row r="211" spans="2:51" s="12" customFormat="1" ht="12">
      <c r="B211" s="223"/>
      <c r="C211" s="224"/>
      <c r="D211" s="214" t="s">
        <v>169</v>
      </c>
      <c r="E211" s="225" t="s">
        <v>1</v>
      </c>
      <c r="F211" s="226" t="s">
        <v>326</v>
      </c>
      <c r="G211" s="224"/>
      <c r="H211" s="227">
        <v>79.746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AT211" s="233" t="s">
        <v>169</v>
      </c>
      <c r="AU211" s="233" t="s">
        <v>86</v>
      </c>
      <c r="AV211" s="12" t="s">
        <v>86</v>
      </c>
      <c r="AW211" s="12" t="s">
        <v>34</v>
      </c>
      <c r="AX211" s="12" t="s">
        <v>80</v>
      </c>
      <c r="AY211" s="233" t="s">
        <v>161</v>
      </c>
    </row>
    <row r="212" spans="2:63" s="10" customFormat="1" ht="20.85" customHeight="1">
      <c r="B212" s="184"/>
      <c r="C212" s="185"/>
      <c r="D212" s="186" t="s">
        <v>71</v>
      </c>
      <c r="E212" s="198" t="s">
        <v>327</v>
      </c>
      <c r="F212" s="198" t="s">
        <v>328</v>
      </c>
      <c r="G212" s="185"/>
      <c r="H212" s="185"/>
      <c r="I212" s="188"/>
      <c r="J212" s="199">
        <f>BK212</f>
        <v>0</v>
      </c>
      <c r="K212" s="185"/>
      <c r="L212" s="190"/>
      <c r="M212" s="191"/>
      <c r="N212" s="192"/>
      <c r="O212" s="192"/>
      <c r="P212" s="193">
        <f>SUM(P213:P235)</f>
        <v>0</v>
      </c>
      <c r="Q212" s="192"/>
      <c r="R212" s="193">
        <f>SUM(R213:R235)</f>
        <v>0</v>
      </c>
      <c r="S212" s="192"/>
      <c r="T212" s="194">
        <f>SUM(T213:T235)</f>
        <v>202.83274999999998</v>
      </c>
      <c r="AR212" s="195" t="s">
        <v>80</v>
      </c>
      <c r="AT212" s="196" t="s">
        <v>71</v>
      </c>
      <c r="AU212" s="196" t="s">
        <v>86</v>
      </c>
      <c r="AY212" s="195" t="s">
        <v>161</v>
      </c>
      <c r="BK212" s="197">
        <f>SUM(BK213:BK235)</f>
        <v>0</v>
      </c>
    </row>
    <row r="213" spans="2:65" s="1" customFormat="1" ht="22.5" customHeight="1">
      <c r="B213" s="36"/>
      <c r="C213" s="200" t="s">
        <v>329</v>
      </c>
      <c r="D213" s="200" t="s">
        <v>163</v>
      </c>
      <c r="E213" s="201" t="s">
        <v>330</v>
      </c>
      <c r="F213" s="202" t="s">
        <v>331</v>
      </c>
      <c r="G213" s="203" t="s">
        <v>84</v>
      </c>
      <c r="H213" s="204">
        <v>21</v>
      </c>
      <c r="I213" s="205"/>
      <c r="J213" s="206">
        <f>ROUND(I213*H213,2)</f>
        <v>0</v>
      </c>
      <c r="K213" s="202" t="s">
        <v>166</v>
      </c>
      <c r="L213" s="41"/>
      <c r="M213" s="207" t="s">
        <v>1</v>
      </c>
      <c r="N213" s="208" t="s">
        <v>44</v>
      </c>
      <c r="O213" s="77"/>
      <c r="P213" s="209">
        <f>O213*H213</f>
        <v>0</v>
      </c>
      <c r="Q213" s="209">
        <v>0</v>
      </c>
      <c r="R213" s="209">
        <f>Q213*H213</f>
        <v>0</v>
      </c>
      <c r="S213" s="209">
        <v>0.26</v>
      </c>
      <c r="T213" s="210">
        <f>S213*H213</f>
        <v>5.46</v>
      </c>
      <c r="AR213" s="15" t="s">
        <v>167</v>
      </c>
      <c r="AT213" s="15" t="s">
        <v>163</v>
      </c>
      <c r="AU213" s="15" t="s">
        <v>176</v>
      </c>
      <c r="AY213" s="15" t="s">
        <v>161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5" t="s">
        <v>86</v>
      </c>
      <c r="BK213" s="211">
        <f>ROUND(I213*H213,2)</f>
        <v>0</v>
      </c>
      <c r="BL213" s="15" t="s">
        <v>167</v>
      </c>
      <c r="BM213" s="15" t="s">
        <v>332</v>
      </c>
    </row>
    <row r="214" spans="2:51" s="11" customFormat="1" ht="12">
      <c r="B214" s="212"/>
      <c r="C214" s="213"/>
      <c r="D214" s="214" t="s">
        <v>169</v>
      </c>
      <c r="E214" s="215" t="s">
        <v>1</v>
      </c>
      <c r="F214" s="216" t="s">
        <v>211</v>
      </c>
      <c r="G214" s="213"/>
      <c r="H214" s="215" t="s">
        <v>1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169</v>
      </c>
      <c r="AU214" s="222" t="s">
        <v>176</v>
      </c>
      <c r="AV214" s="11" t="s">
        <v>80</v>
      </c>
      <c r="AW214" s="11" t="s">
        <v>34</v>
      </c>
      <c r="AX214" s="11" t="s">
        <v>72</v>
      </c>
      <c r="AY214" s="222" t="s">
        <v>161</v>
      </c>
    </row>
    <row r="215" spans="2:51" s="12" customFormat="1" ht="12">
      <c r="B215" s="223"/>
      <c r="C215" s="224"/>
      <c r="D215" s="214" t="s">
        <v>169</v>
      </c>
      <c r="E215" s="225" t="s">
        <v>1</v>
      </c>
      <c r="F215" s="226" t="s">
        <v>7</v>
      </c>
      <c r="G215" s="224"/>
      <c r="H215" s="227">
        <v>21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169</v>
      </c>
      <c r="AU215" s="233" t="s">
        <v>176</v>
      </c>
      <c r="AV215" s="12" t="s">
        <v>86</v>
      </c>
      <c r="AW215" s="12" t="s">
        <v>34</v>
      </c>
      <c r="AX215" s="12" t="s">
        <v>72</v>
      </c>
      <c r="AY215" s="233" t="s">
        <v>161</v>
      </c>
    </row>
    <row r="216" spans="2:51" s="13" customFormat="1" ht="12">
      <c r="B216" s="234"/>
      <c r="C216" s="235"/>
      <c r="D216" s="214" t="s">
        <v>169</v>
      </c>
      <c r="E216" s="236" t="s">
        <v>1</v>
      </c>
      <c r="F216" s="237" t="s">
        <v>172</v>
      </c>
      <c r="G216" s="235"/>
      <c r="H216" s="238">
        <v>21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169</v>
      </c>
      <c r="AU216" s="244" t="s">
        <v>176</v>
      </c>
      <c r="AV216" s="13" t="s">
        <v>167</v>
      </c>
      <c r="AW216" s="13" t="s">
        <v>34</v>
      </c>
      <c r="AX216" s="13" t="s">
        <v>80</v>
      </c>
      <c r="AY216" s="244" t="s">
        <v>161</v>
      </c>
    </row>
    <row r="217" spans="2:65" s="1" customFormat="1" ht="22.5" customHeight="1">
      <c r="B217" s="36"/>
      <c r="C217" s="200" t="s">
        <v>333</v>
      </c>
      <c r="D217" s="200" t="s">
        <v>163</v>
      </c>
      <c r="E217" s="201" t="s">
        <v>334</v>
      </c>
      <c r="F217" s="202" t="s">
        <v>335</v>
      </c>
      <c r="G217" s="203" t="s">
        <v>84</v>
      </c>
      <c r="H217" s="204">
        <v>272</v>
      </c>
      <c r="I217" s="205"/>
      <c r="J217" s="206">
        <f>ROUND(I217*H217,2)</f>
        <v>0</v>
      </c>
      <c r="K217" s="202" t="s">
        <v>166</v>
      </c>
      <c r="L217" s="41"/>
      <c r="M217" s="207" t="s">
        <v>1</v>
      </c>
      <c r="N217" s="208" t="s">
        <v>44</v>
      </c>
      <c r="O217" s="77"/>
      <c r="P217" s="209">
        <f>O217*H217</f>
        <v>0</v>
      </c>
      <c r="Q217" s="209">
        <v>0</v>
      </c>
      <c r="R217" s="209">
        <f>Q217*H217</f>
        <v>0</v>
      </c>
      <c r="S217" s="209">
        <v>0.44</v>
      </c>
      <c r="T217" s="210">
        <f>S217*H217</f>
        <v>119.68</v>
      </c>
      <c r="AR217" s="15" t="s">
        <v>167</v>
      </c>
      <c r="AT217" s="15" t="s">
        <v>163</v>
      </c>
      <c r="AU217" s="15" t="s">
        <v>176</v>
      </c>
      <c r="AY217" s="15" t="s">
        <v>161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5" t="s">
        <v>86</v>
      </c>
      <c r="BK217" s="211">
        <f>ROUND(I217*H217,2)</f>
        <v>0</v>
      </c>
      <c r="BL217" s="15" t="s">
        <v>167</v>
      </c>
      <c r="BM217" s="15" t="s">
        <v>336</v>
      </c>
    </row>
    <row r="218" spans="2:51" s="12" customFormat="1" ht="12">
      <c r="B218" s="223"/>
      <c r="C218" s="224"/>
      <c r="D218" s="214" t="s">
        <v>169</v>
      </c>
      <c r="E218" s="225" t="s">
        <v>1</v>
      </c>
      <c r="F218" s="226" t="s">
        <v>112</v>
      </c>
      <c r="G218" s="224"/>
      <c r="H218" s="227">
        <v>272</v>
      </c>
      <c r="I218" s="228"/>
      <c r="J218" s="224"/>
      <c r="K218" s="224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169</v>
      </c>
      <c r="AU218" s="233" t="s">
        <v>176</v>
      </c>
      <c r="AV218" s="12" t="s">
        <v>86</v>
      </c>
      <c r="AW218" s="12" t="s">
        <v>34</v>
      </c>
      <c r="AX218" s="12" t="s">
        <v>72</v>
      </c>
      <c r="AY218" s="233" t="s">
        <v>161</v>
      </c>
    </row>
    <row r="219" spans="2:51" s="13" customFormat="1" ht="12">
      <c r="B219" s="234"/>
      <c r="C219" s="235"/>
      <c r="D219" s="214" t="s">
        <v>169</v>
      </c>
      <c r="E219" s="236" t="s">
        <v>1</v>
      </c>
      <c r="F219" s="237" t="s">
        <v>172</v>
      </c>
      <c r="G219" s="235"/>
      <c r="H219" s="238">
        <v>272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169</v>
      </c>
      <c r="AU219" s="244" t="s">
        <v>176</v>
      </c>
      <c r="AV219" s="13" t="s">
        <v>167</v>
      </c>
      <c r="AW219" s="13" t="s">
        <v>34</v>
      </c>
      <c r="AX219" s="13" t="s">
        <v>80</v>
      </c>
      <c r="AY219" s="244" t="s">
        <v>161</v>
      </c>
    </row>
    <row r="220" spans="2:65" s="1" customFormat="1" ht="22.5" customHeight="1">
      <c r="B220" s="36"/>
      <c r="C220" s="200" t="s">
        <v>337</v>
      </c>
      <c r="D220" s="200" t="s">
        <v>163</v>
      </c>
      <c r="E220" s="201" t="s">
        <v>338</v>
      </c>
      <c r="F220" s="202" t="s">
        <v>339</v>
      </c>
      <c r="G220" s="203" t="s">
        <v>84</v>
      </c>
      <c r="H220" s="204">
        <v>272</v>
      </c>
      <c r="I220" s="205"/>
      <c r="J220" s="206">
        <f>ROUND(I220*H220,2)</f>
        <v>0</v>
      </c>
      <c r="K220" s="202" t="s">
        <v>166</v>
      </c>
      <c r="L220" s="41"/>
      <c r="M220" s="207" t="s">
        <v>1</v>
      </c>
      <c r="N220" s="208" t="s">
        <v>44</v>
      </c>
      <c r="O220" s="77"/>
      <c r="P220" s="209">
        <f>O220*H220</f>
        <v>0</v>
      </c>
      <c r="Q220" s="209">
        <v>0</v>
      </c>
      <c r="R220" s="209">
        <f>Q220*H220</f>
        <v>0</v>
      </c>
      <c r="S220" s="209">
        <v>0.243</v>
      </c>
      <c r="T220" s="210">
        <f>S220*H220</f>
        <v>66.096</v>
      </c>
      <c r="AR220" s="15" t="s">
        <v>167</v>
      </c>
      <c r="AT220" s="15" t="s">
        <v>163</v>
      </c>
      <c r="AU220" s="15" t="s">
        <v>176</v>
      </c>
      <c r="AY220" s="15" t="s">
        <v>161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5" t="s">
        <v>86</v>
      </c>
      <c r="BK220" s="211">
        <f>ROUND(I220*H220,2)</f>
        <v>0</v>
      </c>
      <c r="BL220" s="15" t="s">
        <v>167</v>
      </c>
      <c r="BM220" s="15" t="s">
        <v>340</v>
      </c>
    </row>
    <row r="221" spans="2:51" s="11" customFormat="1" ht="12">
      <c r="B221" s="212"/>
      <c r="C221" s="213"/>
      <c r="D221" s="214" t="s">
        <v>169</v>
      </c>
      <c r="E221" s="215" t="s">
        <v>1</v>
      </c>
      <c r="F221" s="216" t="s">
        <v>211</v>
      </c>
      <c r="G221" s="213"/>
      <c r="H221" s="215" t="s">
        <v>1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169</v>
      </c>
      <c r="AU221" s="222" t="s">
        <v>176</v>
      </c>
      <c r="AV221" s="11" t="s">
        <v>80</v>
      </c>
      <c r="AW221" s="11" t="s">
        <v>34</v>
      </c>
      <c r="AX221" s="11" t="s">
        <v>72</v>
      </c>
      <c r="AY221" s="222" t="s">
        <v>161</v>
      </c>
    </row>
    <row r="222" spans="2:51" s="12" customFormat="1" ht="12">
      <c r="B222" s="223"/>
      <c r="C222" s="224"/>
      <c r="D222" s="214" t="s">
        <v>169</v>
      </c>
      <c r="E222" s="225" t="s">
        <v>112</v>
      </c>
      <c r="F222" s="226" t="s">
        <v>114</v>
      </c>
      <c r="G222" s="224"/>
      <c r="H222" s="227">
        <v>272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169</v>
      </c>
      <c r="AU222" s="233" t="s">
        <v>176</v>
      </c>
      <c r="AV222" s="12" t="s">
        <v>86</v>
      </c>
      <c r="AW222" s="12" t="s">
        <v>34</v>
      </c>
      <c r="AX222" s="12" t="s">
        <v>72</v>
      </c>
      <c r="AY222" s="233" t="s">
        <v>161</v>
      </c>
    </row>
    <row r="223" spans="2:51" s="13" customFormat="1" ht="12">
      <c r="B223" s="234"/>
      <c r="C223" s="235"/>
      <c r="D223" s="214" t="s">
        <v>169</v>
      </c>
      <c r="E223" s="236" t="s">
        <v>1</v>
      </c>
      <c r="F223" s="237" t="s">
        <v>172</v>
      </c>
      <c r="G223" s="235"/>
      <c r="H223" s="238">
        <v>272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169</v>
      </c>
      <c r="AU223" s="244" t="s">
        <v>176</v>
      </c>
      <c r="AV223" s="13" t="s">
        <v>167</v>
      </c>
      <c r="AW223" s="13" t="s">
        <v>34</v>
      </c>
      <c r="AX223" s="13" t="s">
        <v>80</v>
      </c>
      <c r="AY223" s="244" t="s">
        <v>161</v>
      </c>
    </row>
    <row r="224" spans="2:65" s="1" customFormat="1" ht="22.5" customHeight="1">
      <c r="B224" s="36"/>
      <c r="C224" s="200" t="s">
        <v>341</v>
      </c>
      <c r="D224" s="200" t="s">
        <v>163</v>
      </c>
      <c r="E224" s="201" t="s">
        <v>342</v>
      </c>
      <c r="F224" s="202" t="s">
        <v>343</v>
      </c>
      <c r="G224" s="203" t="s">
        <v>92</v>
      </c>
      <c r="H224" s="204">
        <v>37.35</v>
      </c>
      <c r="I224" s="205"/>
      <c r="J224" s="206">
        <f>ROUND(I224*H224,2)</f>
        <v>0</v>
      </c>
      <c r="K224" s="202" t="s">
        <v>166</v>
      </c>
      <c r="L224" s="41"/>
      <c r="M224" s="207" t="s">
        <v>1</v>
      </c>
      <c r="N224" s="208" t="s">
        <v>44</v>
      </c>
      <c r="O224" s="77"/>
      <c r="P224" s="209">
        <f>O224*H224</f>
        <v>0</v>
      </c>
      <c r="Q224" s="209">
        <v>0</v>
      </c>
      <c r="R224" s="209">
        <f>Q224*H224</f>
        <v>0</v>
      </c>
      <c r="S224" s="209">
        <v>0.205</v>
      </c>
      <c r="T224" s="210">
        <f>S224*H224</f>
        <v>7.65675</v>
      </c>
      <c r="AR224" s="15" t="s">
        <v>167</v>
      </c>
      <c r="AT224" s="15" t="s">
        <v>163</v>
      </c>
      <c r="AU224" s="15" t="s">
        <v>176</v>
      </c>
      <c r="AY224" s="15" t="s">
        <v>161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5" t="s">
        <v>86</v>
      </c>
      <c r="BK224" s="211">
        <f>ROUND(I224*H224,2)</f>
        <v>0</v>
      </c>
      <c r="BL224" s="15" t="s">
        <v>167</v>
      </c>
      <c r="BM224" s="15" t="s">
        <v>344</v>
      </c>
    </row>
    <row r="225" spans="2:51" s="11" customFormat="1" ht="12">
      <c r="B225" s="212"/>
      <c r="C225" s="213"/>
      <c r="D225" s="214" t="s">
        <v>169</v>
      </c>
      <c r="E225" s="215" t="s">
        <v>1</v>
      </c>
      <c r="F225" s="216" t="s">
        <v>294</v>
      </c>
      <c r="G225" s="213"/>
      <c r="H225" s="215" t="s">
        <v>1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169</v>
      </c>
      <c r="AU225" s="222" t="s">
        <v>176</v>
      </c>
      <c r="AV225" s="11" t="s">
        <v>80</v>
      </c>
      <c r="AW225" s="11" t="s">
        <v>34</v>
      </c>
      <c r="AX225" s="11" t="s">
        <v>72</v>
      </c>
      <c r="AY225" s="222" t="s">
        <v>161</v>
      </c>
    </row>
    <row r="226" spans="2:51" s="12" customFormat="1" ht="12">
      <c r="B226" s="223"/>
      <c r="C226" s="224"/>
      <c r="D226" s="214" t="s">
        <v>169</v>
      </c>
      <c r="E226" s="225" t="s">
        <v>1</v>
      </c>
      <c r="F226" s="226" t="s">
        <v>345</v>
      </c>
      <c r="G226" s="224"/>
      <c r="H226" s="227">
        <v>37.35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169</v>
      </c>
      <c r="AU226" s="233" t="s">
        <v>176</v>
      </c>
      <c r="AV226" s="12" t="s">
        <v>86</v>
      </c>
      <c r="AW226" s="12" t="s">
        <v>34</v>
      </c>
      <c r="AX226" s="12" t="s">
        <v>72</v>
      </c>
      <c r="AY226" s="233" t="s">
        <v>161</v>
      </c>
    </row>
    <row r="227" spans="2:51" s="13" customFormat="1" ht="12">
      <c r="B227" s="234"/>
      <c r="C227" s="235"/>
      <c r="D227" s="214" t="s">
        <v>169</v>
      </c>
      <c r="E227" s="236" t="s">
        <v>1</v>
      </c>
      <c r="F227" s="237" t="s">
        <v>172</v>
      </c>
      <c r="G227" s="235"/>
      <c r="H227" s="238">
        <v>37.35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169</v>
      </c>
      <c r="AU227" s="244" t="s">
        <v>176</v>
      </c>
      <c r="AV227" s="13" t="s">
        <v>167</v>
      </c>
      <c r="AW227" s="13" t="s">
        <v>34</v>
      </c>
      <c r="AX227" s="13" t="s">
        <v>80</v>
      </c>
      <c r="AY227" s="244" t="s">
        <v>161</v>
      </c>
    </row>
    <row r="228" spans="2:65" s="1" customFormat="1" ht="16.5" customHeight="1">
      <c r="B228" s="36"/>
      <c r="C228" s="200" t="s">
        <v>346</v>
      </c>
      <c r="D228" s="200" t="s">
        <v>163</v>
      </c>
      <c r="E228" s="201" t="s">
        <v>347</v>
      </c>
      <c r="F228" s="202" t="s">
        <v>348</v>
      </c>
      <c r="G228" s="203" t="s">
        <v>92</v>
      </c>
      <c r="H228" s="204">
        <v>6</v>
      </c>
      <c r="I228" s="205"/>
      <c r="J228" s="206">
        <f>ROUND(I228*H228,2)</f>
        <v>0</v>
      </c>
      <c r="K228" s="202" t="s">
        <v>166</v>
      </c>
      <c r="L228" s="41"/>
      <c r="M228" s="207" t="s">
        <v>1</v>
      </c>
      <c r="N228" s="208" t="s">
        <v>44</v>
      </c>
      <c r="O228" s="77"/>
      <c r="P228" s="209">
        <f>O228*H228</f>
        <v>0</v>
      </c>
      <c r="Q228" s="209">
        <v>0</v>
      </c>
      <c r="R228" s="209">
        <f>Q228*H228</f>
        <v>0</v>
      </c>
      <c r="S228" s="209">
        <v>0.07</v>
      </c>
      <c r="T228" s="210">
        <f>S228*H228</f>
        <v>0.42000000000000004</v>
      </c>
      <c r="AR228" s="15" t="s">
        <v>167</v>
      </c>
      <c r="AT228" s="15" t="s">
        <v>163</v>
      </c>
      <c r="AU228" s="15" t="s">
        <v>176</v>
      </c>
      <c r="AY228" s="15" t="s">
        <v>161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5" t="s">
        <v>86</v>
      </c>
      <c r="BK228" s="211">
        <f>ROUND(I228*H228,2)</f>
        <v>0</v>
      </c>
      <c r="BL228" s="15" t="s">
        <v>167</v>
      </c>
      <c r="BM228" s="15" t="s">
        <v>349</v>
      </c>
    </row>
    <row r="229" spans="2:51" s="11" customFormat="1" ht="12">
      <c r="B229" s="212"/>
      <c r="C229" s="213"/>
      <c r="D229" s="214" t="s">
        <v>169</v>
      </c>
      <c r="E229" s="215" t="s">
        <v>1</v>
      </c>
      <c r="F229" s="216" t="s">
        <v>350</v>
      </c>
      <c r="G229" s="213"/>
      <c r="H229" s="215" t="s">
        <v>1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169</v>
      </c>
      <c r="AU229" s="222" t="s">
        <v>176</v>
      </c>
      <c r="AV229" s="11" t="s">
        <v>80</v>
      </c>
      <c r="AW229" s="11" t="s">
        <v>34</v>
      </c>
      <c r="AX229" s="11" t="s">
        <v>72</v>
      </c>
      <c r="AY229" s="222" t="s">
        <v>161</v>
      </c>
    </row>
    <row r="230" spans="2:51" s="12" customFormat="1" ht="12">
      <c r="B230" s="223"/>
      <c r="C230" s="224"/>
      <c r="D230" s="214" t="s">
        <v>169</v>
      </c>
      <c r="E230" s="225" t="s">
        <v>1</v>
      </c>
      <c r="F230" s="226" t="s">
        <v>351</v>
      </c>
      <c r="G230" s="224"/>
      <c r="H230" s="227">
        <v>6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169</v>
      </c>
      <c r="AU230" s="233" t="s">
        <v>176</v>
      </c>
      <c r="AV230" s="12" t="s">
        <v>86</v>
      </c>
      <c r="AW230" s="12" t="s">
        <v>34</v>
      </c>
      <c r="AX230" s="12" t="s">
        <v>72</v>
      </c>
      <c r="AY230" s="233" t="s">
        <v>161</v>
      </c>
    </row>
    <row r="231" spans="2:51" s="13" customFormat="1" ht="12">
      <c r="B231" s="234"/>
      <c r="C231" s="235"/>
      <c r="D231" s="214" t="s">
        <v>169</v>
      </c>
      <c r="E231" s="236" t="s">
        <v>1</v>
      </c>
      <c r="F231" s="237" t="s">
        <v>172</v>
      </c>
      <c r="G231" s="235"/>
      <c r="H231" s="238">
        <v>6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169</v>
      </c>
      <c r="AU231" s="244" t="s">
        <v>176</v>
      </c>
      <c r="AV231" s="13" t="s">
        <v>167</v>
      </c>
      <c r="AW231" s="13" t="s">
        <v>34</v>
      </c>
      <c r="AX231" s="13" t="s">
        <v>80</v>
      </c>
      <c r="AY231" s="244" t="s">
        <v>161</v>
      </c>
    </row>
    <row r="232" spans="2:65" s="1" customFormat="1" ht="16.5" customHeight="1">
      <c r="B232" s="36"/>
      <c r="C232" s="200" t="s">
        <v>352</v>
      </c>
      <c r="D232" s="200" t="s">
        <v>163</v>
      </c>
      <c r="E232" s="201" t="s">
        <v>353</v>
      </c>
      <c r="F232" s="202" t="s">
        <v>354</v>
      </c>
      <c r="G232" s="203" t="s">
        <v>117</v>
      </c>
      <c r="H232" s="204">
        <v>1.6</v>
      </c>
      <c r="I232" s="205"/>
      <c r="J232" s="206">
        <f>ROUND(I232*H232,2)</f>
        <v>0</v>
      </c>
      <c r="K232" s="202" t="s">
        <v>166</v>
      </c>
      <c r="L232" s="41"/>
      <c r="M232" s="207" t="s">
        <v>1</v>
      </c>
      <c r="N232" s="208" t="s">
        <v>44</v>
      </c>
      <c r="O232" s="77"/>
      <c r="P232" s="209">
        <f>O232*H232</f>
        <v>0</v>
      </c>
      <c r="Q232" s="209">
        <v>0</v>
      </c>
      <c r="R232" s="209">
        <f>Q232*H232</f>
        <v>0</v>
      </c>
      <c r="S232" s="209">
        <v>2.2</v>
      </c>
      <c r="T232" s="210">
        <f>S232*H232</f>
        <v>3.5200000000000005</v>
      </c>
      <c r="AR232" s="15" t="s">
        <v>167</v>
      </c>
      <c r="AT232" s="15" t="s">
        <v>163</v>
      </c>
      <c r="AU232" s="15" t="s">
        <v>176</v>
      </c>
      <c r="AY232" s="15" t="s">
        <v>161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5" t="s">
        <v>86</v>
      </c>
      <c r="BK232" s="211">
        <f>ROUND(I232*H232,2)</f>
        <v>0</v>
      </c>
      <c r="BL232" s="15" t="s">
        <v>167</v>
      </c>
      <c r="BM232" s="15" t="s">
        <v>355</v>
      </c>
    </row>
    <row r="233" spans="2:51" s="11" customFormat="1" ht="12">
      <c r="B233" s="212"/>
      <c r="C233" s="213"/>
      <c r="D233" s="214" t="s">
        <v>169</v>
      </c>
      <c r="E233" s="215" t="s">
        <v>1</v>
      </c>
      <c r="F233" s="216" t="s">
        <v>356</v>
      </c>
      <c r="G233" s="213"/>
      <c r="H233" s="215" t="s">
        <v>1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169</v>
      </c>
      <c r="AU233" s="222" t="s">
        <v>176</v>
      </c>
      <c r="AV233" s="11" t="s">
        <v>80</v>
      </c>
      <c r="AW233" s="11" t="s">
        <v>34</v>
      </c>
      <c r="AX233" s="11" t="s">
        <v>72</v>
      </c>
      <c r="AY233" s="222" t="s">
        <v>161</v>
      </c>
    </row>
    <row r="234" spans="2:51" s="12" customFormat="1" ht="12">
      <c r="B234" s="223"/>
      <c r="C234" s="224"/>
      <c r="D234" s="214" t="s">
        <v>169</v>
      </c>
      <c r="E234" s="225" t="s">
        <v>1</v>
      </c>
      <c r="F234" s="226" t="s">
        <v>357</v>
      </c>
      <c r="G234" s="224"/>
      <c r="H234" s="227">
        <v>1.6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169</v>
      </c>
      <c r="AU234" s="233" t="s">
        <v>176</v>
      </c>
      <c r="AV234" s="12" t="s">
        <v>86</v>
      </c>
      <c r="AW234" s="12" t="s">
        <v>34</v>
      </c>
      <c r="AX234" s="12" t="s">
        <v>72</v>
      </c>
      <c r="AY234" s="233" t="s">
        <v>161</v>
      </c>
    </row>
    <row r="235" spans="2:51" s="13" customFormat="1" ht="12">
      <c r="B235" s="234"/>
      <c r="C235" s="235"/>
      <c r="D235" s="214" t="s">
        <v>169</v>
      </c>
      <c r="E235" s="236" t="s">
        <v>1</v>
      </c>
      <c r="F235" s="237" t="s">
        <v>172</v>
      </c>
      <c r="G235" s="235"/>
      <c r="H235" s="238">
        <v>1.6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169</v>
      </c>
      <c r="AU235" s="244" t="s">
        <v>176</v>
      </c>
      <c r="AV235" s="13" t="s">
        <v>167</v>
      </c>
      <c r="AW235" s="13" t="s">
        <v>34</v>
      </c>
      <c r="AX235" s="13" t="s">
        <v>80</v>
      </c>
      <c r="AY235" s="244" t="s">
        <v>161</v>
      </c>
    </row>
    <row r="236" spans="2:63" s="10" customFormat="1" ht="22.8" customHeight="1">
      <c r="B236" s="184"/>
      <c r="C236" s="185"/>
      <c r="D236" s="186" t="s">
        <v>71</v>
      </c>
      <c r="E236" s="198" t="s">
        <v>358</v>
      </c>
      <c r="F236" s="198" t="s">
        <v>359</v>
      </c>
      <c r="G236" s="185"/>
      <c r="H236" s="185"/>
      <c r="I236" s="188"/>
      <c r="J236" s="199">
        <f>BK236</f>
        <v>0</v>
      </c>
      <c r="K236" s="185"/>
      <c r="L236" s="190"/>
      <c r="M236" s="191"/>
      <c r="N236" s="192"/>
      <c r="O236" s="192"/>
      <c r="P236" s="193">
        <f>SUM(P237:P241)</f>
        <v>0</v>
      </c>
      <c r="Q236" s="192"/>
      <c r="R236" s="193">
        <f>SUM(R237:R241)</f>
        <v>0</v>
      </c>
      <c r="S236" s="192"/>
      <c r="T236" s="194">
        <f>SUM(T237:T241)</f>
        <v>0</v>
      </c>
      <c r="AR236" s="195" t="s">
        <v>80</v>
      </c>
      <c r="AT236" s="196" t="s">
        <v>71</v>
      </c>
      <c r="AU236" s="196" t="s">
        <v>80</v>
      </c>
      <c r="AY236" s="195" t="s">
        <v>161</v>
      </c>
      <c r="BK236" s="197">
        <f>SUM(BK237:BK241)</f>
        <v>0</v>
      </c>
    </row>
    <row r="237" spans="2:65" s="1" customFormat="1" ht="16.5" customHeight="1">
      <c r="B237" s="36"/>
      <c r="C237" s="200" t="s">
        <v>360</v>
      </c>
      <c r="D237" s="200" t="s">
        <v>163</v>
      </c>
      <c r="E237" s="201" t="s">
        <v>361</v>
      </c>
      <c r="F237" s="202" t="s">
        <v>362</v>
      </c>
      <c r="G237" s="203" t="s">
        <v>182</v>
      </c>
      <c r="H237" s="204">
        <v>202.833</v>
      </c>
      <c r="I237" s="205"/>
      <c r="J237" s="206">
        <f>ROUND(I237*H237,2)</f>
        <v>0</v>
      </c>
      <c r="K237" s="202" t="s">
        <v>166</v>
      </c>
      <c r="L237" s="41"/>
      <c r="M237" s="207" t="s">
        <v>1</v>
      </c>
      <c r="N237" s="208" t="s">
        <v>44</v>
      </c>
      <c r="O237" s="77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15" t="s">
        <v>167</v>
      </c>
      <c r="AT237" s="15" t="s">
        <v>163</v>
      </c>
      <c r="AU237" s="15" t="s">
        <v>86</v>
      </c>
      <c r="AY237" s="15" t="s">
        <v>161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5" t="s">
        <v>86</v>
      </c>
      <c r="BK237" s="211">
        <f>ROUND(I237*H237,2)</f>
        <v>0</v>
      </c>
      <c r="BL237" s="15" t="s">
        <v>167</v>
      </c>
      <c r="BM237" s="15" t="s">
        <v>363</v>
      </c>
    </row>
    <row r="238" spans="2:65" s="1" customFormat="1" ht="22.5" customHeight="1">
      <c r="B238" s="36"/>
      <c r="C238" s="200" t="s">
        <v>364</v>
      </c>
      <c r="D238" s="200" t="s">
        <v>163</v>
      </c>
      <c r="E238" s="201" t="s">
        <v>365</v>
      </c>
      <c r="F238" s="202" t="s">
        <v>366</v>
      </c>
      <c r="G238" s="203" t="s">
        <v>182</v>
      </c>
      <c r="H238" s="204">
        <v>608.499</v>
      </c>
      <c r="I238" s="205"/>
      <c r="J238" s="206">
        <f>ROUND(I238*H238,2)</f>
        <v>0</v>
      </c>
      <c r="K238" s="202" t="s">
        <v>166</v>
      </c>
      <c r="L238" s="41"/>
      <c r="M238" s="207" t="s">
        <v>1</v>
      </c>
      <c r="N238" s="208" t="s">
        <v>44</v>
      </c>
      <c r="O238" s="77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AR238" s="15" t="s">
        <v>167</v>
      </c>
      <c r="AT238" s="15" t="s">
        <v>163</v>
      </c>
      <c r="AU238" s="15" t="s">
        <v>86</v>
      </c>
      <c r="AY238" s="15" t="s">
        <v>161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5" t="s">
        <v>86</v>
      </c>
      <c r="BK238" s="211">
        <f>ROUND(I238*H238,2)</f>
        <v>0</v>
      </c>
      <c r="BL238" s="15" t="s">
        <v>167</v>
      </c>
      <c r="BM238" s="15" t="s">
        <v>367</v>
      </c>
    </row>
    <row r="239" spans="2:51" s="12" customFormat="1" ht="12">
      <c r="B239" s="223"/>
      <c r="C239" s="224"/>
      <c r="D239" s="214" t="s">
        <v>169</v>
      </c>
      <c r="E239" s="225" t="s">
        <v>1</v>
      </c>
      <c r="F239" s="226" t="s">
        <v>368</v>
      </c>
      <c r="G239" s="224"/>
      <c r="H239" s="227">
        <v>608.499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169</v>
      </c>
      <c r="AU239" s="233" t="s">
        <v>86</v>
      </c>
      <c r="AV239" s="12" t="s">
        <v>86</v>
      </c>
      <c r="AW239" s="12" t="s">
        <v>34</v>
      </c>
      <c r="AX239" s="12" t="s">
        <v>80</v>
      </c>
      <c r="AY239" s="233" t="s">
        <v>161</v>
      </c>
    </row>
    <row r="240" spans="2:65" s="1" customFormat="1" ht="22.5" customHeight="1">
      <c r="B240" s="36"/>
      <c r="C240" s="200" t="s">
        <v>369</v>
      </c>
      <c r="D240" s="200" t="s">
        <v>163</v>
      </c>
      <c r="E240" s="201" t="s">
        <v>370</v>
      </c>
      <c r="F240" s="202" t="s">
        <v>371</v>
      </c>
      <c r="G240" s="203" t="s">
        <v>182</v>
      </c>
      <c r="H240" s="204">
        <v>83.153</v>
      </c>
      <c r="I240" s="205"/>
      <c r="J240" s="206">
        <f>ROUND(I240*H240,2)</f>
        <v>0</v>
      </c>
      <c r="K240" s="202" t="s">
        <v>166</v>
      </c>
      <c r="L240" s="41"/>
      <c r="M240" s="207" t="s">
        <v>1</v>
      </c>
      <c r="N240" s="208" t="s">
        <v>44</v>
      </c>
      <c r="O240" s="77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AR240" s="15" t="s">
        <v>167</v>
      </c>
      <c r="AT240" s="15" t="s">
        <v>163</v>
      </c>
      <c r="AU240" s="15" t="s">
        <v>86</v>
      </c>
      <c r="AY240" s="15" t="s">
        <v>161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5" t="s">
        <v>86</v>
      </c>
      <c r="BK240" s="211">
        <f>ROUND(I240*H240,2)</f>
        <v>0</v>
      </c>
      <c r="BL240" s="15" t="s">
        <v>167</v>
      </c>
      <c r="BM240" s="15" t="s">
        <v>372</v>
      </c>
    </row>
    <row r="241" spans="2:65" s="1" customFormat="1" ht="22.5" customHeight="1">
      <c r="B241" s="36"/>
      <c r="C241" s="200" t="s">
        <v>373</v>
      </c>
      <c r="D241" s="200" t="s">
        <v>163</v>
      </c>
      <c r="E241" s="201" t="s">
        <v>180</v>
      </c>
      <c r="F241" s="202" t="s">
        <v>181</v>
      </c>
      <c r="G241" s="203" t="s">
        <v>182</v>
      </c>
      <c r="H241" s="204">
        <v>119.68</v>
      </c>
      <c r="I241" s="205"/>
      <c r="J241" s="206">
        <f>ROUND(I241*H241,2)</f>
        <v>0</v>
      </c>
      <c r="K241" s="202" t="s">
        <v>166</v>
      </c>
      <c r="L241" s="41"/>
      <c r="M241" s="207" t="s">
        <v>1</v>
      </c>
      <c r="N241" s="208" t="s">
        <v>44</v>
      </c>
      <c r="O241" s="77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AR241" s="15" t="s">
        <v>167</v>
      </c>
      <c r="AT241" s="15" t="s">
        <v>163</v>
      </c>
      <c r="AU241" s="15" t="s">
        <v>86</v>
      </c>
      <c r="AY241" s="15" t="s">
        <v>161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5" t="s">
        <v>86</v>
      </c>
      <c r="BK241" s="211">
        <f>ROUND(I241*H241,2)</f>
        <v>0</v>
      </c>
      <c r="BL241" s="15" t="s">
        <v>167</v>
      </c>
      <c r="BM241" s="15" t="s">
        <v>374</v>
      </c>
    </row>
    <row r="242" spans="2:63" s="10" customFormat="1" ht="22.8" customHeight="1">
      <c r="B242" s="184"/>
      <c r="C242" s="185"/>
      <c r="D242" s="186" t="s">
        <v>71</v>
      </c>
      <c r="E242" s="198" t="s">
        <v>375</v>
      </c>
      <c r="F242" s="198" t="s">
        <v>376</v>
      </c>
      <c r="G242" s="185"/>
      <c r="H242" s="185"/>
      <c r="I242" s="188"/>
      <c r="J242" s="199">
        <f>BK242</f>
        <v>0</v>
      </c>
      <c r="K242" s="185"/>
      <c r="L242" s="190"/>
      <c r="M242" s="191"/>
      <c r="N242" s="192"/>
      <c r="O242" s="192"/>
      <c r="P242" s="193">
        <f>P243</f>
        <v>0</v>
      </c>
      <c r="Q242" s="192"/>
      <c r="R242" s="193">
        <f>R243</f>
        <v>0</v>
      </c>
      <c r="S242" s="192"/>
      <c r="T242" s="194">
        <f>T243</f>
        <v>0</v>
      </c>
      <c r="AR242" s="195" t="s">
        <v>80</v>
      </c>
      <c r="AT242" s="196" t="s">
        <v>71</v>
      </c>
      <c r="AU242" s="196" t="s">
        <v>80</v>
      </c>
      <c r="AY242" s="195" t="s">
        <v>161</v>
      </c>
      <c r="BK242" s="197">
        <f>BK243</f>
        <v>0</v>
      </c>
    </row>
    <row r="243" spans="2:65" s="1" customFormat="1" ht="16.5" customHeight="1">
      <c r="B243" s="36"/>
      <c r="C243" s="200" t="s">
        <v>377</v>
      </c>
      <c r="D243" s="200" t="s">
        <v>163</v>
      </c>
      <c r="E243" s="201" t="s">
        <v>378</v>
      </c>
      <c r="F243" s="202" t="s">
        <v>379</v>
      </c>
      <c r="G243" s="203" t="s">
        <v>182</v>
      </c>
      <c r="H243" s="204">
        <v>110.044</v>
      </c>
      <c r="I243" s="205"/>
      <c r="J243" s="206">
        <f>ROUND(I243*H243,2)</f>
        <v>0</v>
      </c>
      <c r="K243" s="202" t="s">
        <v>166</v>
      </c>
      <c r="L243" s="41"/>
      <c r="M243" s="207" t="s">
        <v>1</v>
      </c>
      <c r="N243" s="208" t="s">
        <v>44</v>
      </c>
      <c r="O243" s="77"/>
      <c r="P243" s="209">
        <f>O243*H243</f>
        <v>0</v>
      </c>
      <c r="Q243" s="209">
        <v>0</v>
      </c>
      <c r="R243" s="209">
        <f>Q243*H243</f>
        <v>0</v>
      </c>
      <c r="S243" s="209">
        <v>0</v>
      </c>
      <c r="T243" s="210">
        <f>S243*H243</f>
        <v>0</v>
      </c>
      <c r="AR243" s="15" t="s">
        <v>167</v>
      </c>
      <c r="AT243" s="15" t="s">
        <v>163</v>
      </c>
      <c r="AU243" s="15" t="s">
        <v>86</v>
      </c>
      <c r="AY243" s="15" t="s">
        <v>161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5" t="s">
        <v>86</v>
      </c>
      <c r="BK243" s="211">
        <f>ROUND(I243*H243,2)</f>
        <v>0</v>
      </c>
      <c r="BL243" s="15" t="s">
        <v>167</v>
      </c>
      <c r="BM243" s="15" t="s">
        <v>380</v>
      </c>
    </row>
    <row r="244" spans="2:63" s="10" customFormat="1" ht="22.8" customHeight="1">
      <c r="B244" s="184"/>
      <c r="C244" s="185"/>
      <c r="D244" s="186" t="s">
        <v>71</v>
      </c>
      <c r="E244" s="198" t="s">
        <v>381</v>
      </c>
      <c r="F244" s="198" t="s">
        <v>382</v>
      </c>
      <c r="G244" s="185"/>
      <c r="H244" s="185"/>
      <c r="I244" s="188"/>
      <c r="J244" s="199">
        <f>BK244</f>
        <v>0</v>
      </c>
      <c r="K244" s="185"/>
      <c r="L244" s="190"/>
      <c r="M244" s="191"/>
      <c r="N244" s="192"/>
      <c r="O244" s="192"/>
      <c r="P244" s="193">
        <f>SUM(P245:P267)</f>
        <v>0</v>
      </c>
      <c r="Q244" s="192"/>
      <c r="R244" s="193">
        <f>SUM(R245:R267)</f>
        <v>97.60771199999999</v>
      </c>
      <c r="S244" s="192"/>
      <c r="T244" s="194">
        <f>SUM(T245:T267)</f>
        <v>0</v>
      </c>
      <c r="AR244" s="195" t="s">
        <v>80</v>
      </c>
      <c r="AT244" s="196" t="s">
        <v>71</v>
      </c>
      <c r="AU244" s="196" t="s">
        <v>80</v>
      </c>
      <c r="AY244" s="195" t="s">
        <v>161</v>
      </c>
      <c r="BK244" s="197">
        <f>SUM(BK245:BK267)</f>
        <v>0</v>
      </c>
    </row>
    <row r="245" spans="2:65" s="1" customFormat="1" ht="16.5" customHeight="1">
      <c r="B245" s="36"/>
      <c r="C245" s="200" t="s">
        <v>383</v>
      </c>
      <c r="D245" s="200" t="s">
        <v>163</v>
      </c>
      <c r="E245" s="201" t="s">
        <v>384</v>
      </c>
      <c r="F245" s="202" t="s">
        <v>385</v>
      </c>
      <c r="G245" s="203" t="s">
        <v>386</v>
      </c>
      <c r="H245" s="204">
        <v>1</v>
      </c>
      <c r="I245" s="205"/>
      <c r="J245" s="206">
        <f>ROUND(I245*H245,2)</f>
        <v>0</v>
      </c>
      <c r="K245" s="202" t="s">
        <v>1</v>
      </c>
      <c r="L245" s="41"/>
      <c r="M245" s="207" t="s">
        <v>1</v>
      </c>
      <c r="N245" s="208" t="s">
        <v>44</v>
      </c>
      <c r="O245" s="77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AR245" s="15" t="s">
        <v>167</v>
      </c>
      <c r="AT245" s="15" t="s">
        <v>163</v>
      </c>
      <c r="AU245" s="15" t="s">
        <v>86</v>
      </c>
      <c r="AY245" s="15" t="s">
        <v>161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5" t="s">
        <v>86</v>
      </c>
      <c r="BK245" s="211">
        <f>ROUND(I245*H245,2)</f>
        <v>0</v>
      </c>
      <c r="BL245" s="15" t="s">
        <v>167</v>
      </c>
      <c r="BM245" s="15" t="s">
        <v>387</v>
      </c>
    </row>
    <row r="246" spans="2:65" s="1" customFormat="1" ht="22.5" customHeight="1">
      <c r="B246" s="36"/>
      <c r="C246" s="200" t="s">
        <v>388</v>
      </c>
      <c r="D246" s="200" t="s">
        <v>163</v>
      </c>
      <c r="E246" s="201" t="s">
        <v>389</v>
      </c>
      <c r="F246" s="202" t="s">
        <v>390</v>
      </c>
      <c r="G246" s="203" t="s">
        <v>117</v>
      </c>
      <c r="H246" s="204">
        <v>50.445</v>
      </c>
      <c r="I246" s="205"/>
      <c r="J246" s="206">
        <f>ROUND(I246*H246,2)</f>
        <v>0</v>
      </c>
      <c r="K246" s="202" t="s">
        <v>166</v>
      </c>
      <c r="L246" s="41"/>
      <c r="M246" s="207" t="s">
        <v>1</v>
      </c>
      <c r="N246" s="208" t="s">
        <v>44</v>
      </c>
      <c r="O246" s="77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AR246" s="15" t="s">
        <v>167</v>
      </c>
      <c r="AT246" s="15" t="s">
        <v>163</v>
      </c>
      <c r="AU246" s="15" t="s">
        <v>86</v>
      </c>
      <c r="AY246" s="15" t="s">
        <v>161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15" t="s">
        <v>86</v>
      </c>
      <c r="BK246" s="211">
        <f>ROUND(I246*H246,2)</f>
        <v>0</v>
      </c>
      <c r="BL246" s="15" t="s">
        <v>167</v>
      </c>
      <c r="BM246" s="15" t="s">
        <v>391</v>
      </c>
    </row>
    <row r="247" spans="2:51" s="12" customFormat="1" ht="12">
      <c r="B247" s="223"/>
      <c r="C247" s="224"/>
      <c r="D247" s="214" t="s">
        <v>169</v>
      </c>
      <c r="E247" s="225" t="s">
        <v>1</v>
      </c>
      <c r="F247" s="226" t="s">
        <v>392</v>
      </c>
      <c r="G247" s="224"/>
      <c r="H247" s="227">
        <v>50.445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169</v>
      </c>
      <c r="AU247" s="233" t="s">
        <v>86</v>
      </c>
      <c r="AV247" s="12" t="s">
        <v>86</v>
      </c>
      <c r="AW247" s="12" t="s">
        <v>34</v>
      </c>
      <c r="AX247" s="12" t="s">
        <v>72</v>
      </c>
      <c r="AY247" s="233" t="s">
        <v>161</v>
      </c>
    </row>
    <row r="248" spans="2:51" s="13" customFormat="1" ht="12">
      <c r="B248" s="234"/>
      <c r="C248" s="235"/>
      <c r="D248" s="214" t="s">
        <v>169</v>
      </c>
      <c r="E248" s="236" t="s">
        <v>1</v>
      </c>
      <c r="F248" s="237" t="s">
        <v>172</v>
      </c>
      <c r="G248" s="235"/>
      <c r="H248" s="238">
        <v>50.445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169</v>
      </c>
      <c r="AU248" s="244" t="s">
        <v>86</v>
      </c>
      <c r="AV248" s="13" t="s">
        <v>167</v>
      </c>
      <c r="AW248" s="13" t="s">
        <v>34</v>
      </c>
      <c r="AX248" s="13" t="s">
        <v>80</v>
      </c>
      <c r="AY248" s="244" t="s">
        <v>161</v>
      </c>
    </row>
    <row r="249" spans="2:65" s="1" customFormat="1" ht="22.5" customHeight="1">
      <c r="B249" s="36"/>
      <c r="C249" s="200" t="s">
        <v>393</v>
      </c>
      <c r="D249" s="200" t="s">
        <v>163</v>
      </c>
      <c r="E249" s="201" t="s">
        <v>394</v>
      </c>
      <c r="F249" s="202" t="s">
        <v>395</v>
      </c>
      <c r="G249" s="203" t="s">
        <v>117</v>
      </c>
      <c r="H249" s="204">
        <v>50.445</v>
      </c>
      <c r="I249" s="205"/>
      <c r="J249" s="206">
        <f>ROUND(I249*H249,2)</f>
        <v>0</v>
      </c>
      <c r="K249" s="202" t="s">
        <v>166</v>
      </c>
      <c r="L249" s="41"/>
      <c r="M249" s="207" t="s">
        <v>1</v>
      </c>
      <c r="N249" s="208" t="s">
        <v>44</v>
      </c>
      <c r="O249" s="77"/>
      <c r="P249" s="209">
        <f>O249*H249</f>
        <v>0</v>
      </c>
      <c r="Q249" s="209">
        <v>0</v>
      </c>
      <c r="R249" s="209">
        <f>Q249*H249</f>
        <v>0</v>
      </c>
      <c r="S249" s="209">
        <v>0</v>
      </c>
      <c r="T249" s="210">
        <f>S249*H249</f>
        <v>0</v>
      </c>
      <c r="AR249" s="15" t="s">
        <v>167</v>
      </c>
      <c r="AT249" s="15" t="s">
        <v>163</v>
      </c>
      <c r="AU249" s="15" t="s">
        <v>86</v>
      </c>
      <c r="AY249" s="15" t="s">
        <v>161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5" t="s">
        <v>86</v>
      </c>
      <c r="BK249" s="211">
        <f>ROUND(I249*H249,2)</f>
        <v>0</v>
      </c>
      <c r="BL249" s="15" t="s">
        <v>167</v>
      </c>
      <c r="BM249" s="15" t="s">
        <v>396</v>
      </c>
    </row>
    <row r="250" spans="2:51" s="12" customFormat="1" ht="12">
      <c r="B250" s="223"/>
      <c r="C250" s="224"/>
      <c r="D250" s="214" t="s">
        <v>169</v>
      </c>
      <c r="E250" s="225" t="s">
        <v>1</v>
      </c>
      <c r="F250" s="226" t="s">
        <v>392</v>
      </c>
      <c r="G250" s="224"/>
      <c r="H250" s="227">
        <v>50.445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169</v>
      </c>
      <c r="AU250" s="233" t="s">
        <v>86</v>
      </c>
      <c r="AV250" s="12" t="s">
        <v>86</v>
      </c>
      <c r="AW250" s="12" t="s">
        <v>34</v>
      </c>
      <c r="AX250" s="12" t="s">
        <v>72</v>
      </c>
      <c r="AY250" s="233" t="s">
        <v>161</v>
      </c>
    </row>
    <row r="251" spans="2:51" s="13" customFormat="1" ht="12">
      <c r="B251" s="234"/>
      <c r="C251" s="235"/>
      <c r="D251" s="214" t="s">
        <v>169</v>
      </c>
      <c r="E251" s="236" t="s">
        <v>1</v>
      </c>
      <c r="F251" s="237" t="s">
        <v>172</v>
      </c>
      <c r="G251" s="235"/>
      <c r="H251" s="238">
        <v>50.445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AT251" s="244" t="s">
        <v>169</v>
      </c>
      <c r="AU251" s="244" t="s">
        <v>86</v>
      </c>
      <c r="AV251" s="13" t="s">
        <v>167</v>
      </c>
      <c r="AW251" s="13" t="s">
        <v>34</v>
      </c>
      <c r="AX251" s="13" t="s">
        <v>80</v>
      </c>
      <c r="AY251" s="244" t="s">
        <v>161</v>
      </c>
    </row>
    <row r="252" spans="2:65" s="1" customFormat="1" ht="22.5" customHeight="1">
      <c r="B252" s="36"/>
      <c r="C252" s="200" t="s">
        <v>397</v>
      </c>
      <c r="D252" s="200" t="s">
        <v>163</v>
      </c>
      <c r="E252" s="201" t="s">
        <v>173</v>
      </c>
      <c r="F252" s="202" t="s">
        <v>174</v>
      </c>
      <c r="G252" s="203" t="s">
        <v>117</v>
      </c>
      <c r="H252" s="204">
        <v>50.445</v>
      </c>
      <c r="I252" s="205"/>
      <c r="J252" s="206">
        <f>ROUND(I252*H252,2)</f>
        <v>0</v>
      </c>
      <c r="K252" s="202" t="s">
        <v>166</v>
      </c>
      <c r="L252" s="41"/>
      <c r="M252" s="207" t="s">
        <v>1</v>
      </c>
      <c r="N252" s="208" t="s">
        <v>44</v>
      </c>
      <c r="O252" s="77"/>
      <c r="P252" s="209">
        <f>O252*H252</f>
        <v>0</v>
      </c>
      <c r="Q252" s="209">
        <v>0</v>
      </c>
      <c r="R252" s="209">
        <f>Q252*H252</f>
        <v>0</v>
      </c>
      <c r="S252" s="209">
        <v>0</v>
      </c>
      <c r="T252" s="210">
        <f>S252*H252</f>
        <v>0</v>
      </c>
      <c r="AR252" s="15" t="s">
        <v>167</v>
      </c>
      <c r="AT252" s="15" t="s">
        <v>163</v>
      </c>
      <c r="AU252" s="15" t="s">
        <v>86</v>
      </c>
      <c r="AY252" s="15" t="s">
        <v>161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5" t="s">
        <v>86</v>
      </c>
      <c r="BK252" s="211">
        <f>ROUND(I252*H252,2)</f>
        <v>0</v>
      </c>
      <c r="BL252" s="15" t="s">
        <v>167</v>
      </c>
      <c r="BM252" s="15" t="s">
        <v>398</v>
      </c>
    </row>
    <row r="253" spans="2:51" s="12" customFormat="1" ht="12">
      <c r="B253" s="223"/>
      <c r="C253" s="224"/>
      <c r="D253" s="214" t="s">
        <v>169</v>
      </c>
      <c r="E253" s="225" t="s">
        <v>1</v>
      </c>
      <c r="F253" s="226" t="s">
        <v>392</v>
      </c>
      <c r="G253" s="224"/>
      <c r="H253" s="227">
        <v>50.445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169</v>
      </c>
      <c r="AU253" s="233" t="s">
        <v>86</v>
      </c>
      <c r="AV253" s="12" t="s">
        <v>86</v>
      </c>
      <c r="AW253" s="12" t="s">
        <v>34</v>
      </c>
      <c r="AX253" s="12" t="s">
        <v>72</v>
      </c>
      <c r="AY253" s="233" t="s">
        <v>161</v>
      </c>
    </row>
    <row r="254" spans="2:51" s="13" customFormat="1" ht="12">
      <c r="B254" s="234"/>
      <c r="C254" s="235"/>
      <c r="D254" s="214" t="s">
        <v>169</v>
      </c>
      <c r="E254" s="236" t="s">
        <v>1</v>
      </c>
      <c r="F254" s="237" t="s">
        <v>172</v>
      </c>
      <c r="G254" s="235"/>
      <c r="H254" s="238">
        <v>50.445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169</v>
      </c>
      <c r="AU254" s="244" t="s">
        <v>86</v>
      </c>
      <c r="AV254" s="13" t="s">
        <v>167</v>
      </c>
      <c r="AW254" s="13" t="s">
        <v>34</v>
      </c>
      <c r="AX254" s="13" t="s">
        <v>80</v>
      </c>
      <c r="AY254" s="244" t="s">
        <v>161</v>
      </c>
    </row>
    <row r="255" spans="2:65" s="1" customFormat="1" ht="16.5" customHeight="1">
      <c r="B255" s="36"/>
      <c r="C255" s="200" t="s">
        <v>399</v>
      </c>
      <c r="D255" s="200" t="s">
        <v>163</v>
      </c>
      <c r="E255" s="201" t="s">
        <v>177</v>
      </c>
      <c r="F255" s="202" t="s">
        <v>178</v>
      </c>
      <c r="G255" s="203" t="s">
        <v>117</v>
      </c>
      <c r="H255" s="204">
        <v>50.445</v>
      </c>
      <c r="I255" s="205"/>
      <c r="J255" s="206">
        <f>ROUND(I255*H255,2)</f>
        <v>0</v>
      </c>
      <c r="K255" s="202" t="s">
        <v>166</v>
      </c>
      <c r="L255" s="41"/>
      <c r="M255" s="207" t="s">
        <v>1</v>
      </c>
      <c r="N255" s="208" t="s">
        <v>44</v>
      </c>
      <c r="O255" s="77"/>
      <c r="P255" s="209">
        <f>O255*H255</f>
        <v>0</v>
      </c>
      <c r="Q255" s="209">
        <v>0</v>
      </c>
      <c r="R255" s="209">
        <f>Q255*H255</f>
        <v>0</v>
      </c>
      <c r="S255" s="209">
        <v>0</v>
      </c>
      <c r="T255" s="210">
        <f>S255*H255</f>
        <v>0</v>
      </c>
      <c r="AR255" s="15" t="s">
        <v>167</v>
      </c>
      <c r="AT255" s="15" t="s">
        <v>163</v>
      </c>
      <c r="AU255" s="15" t="s">
        <v>86</v>
      </c>
      <c r="AY255" s="15" t="s">
        <v>161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5" t="s">
        <v>86</v>
      </c>
      <c r="BK255" s="211">
        <f>ROUND(I255*H255,2)</f>
        <v>0</v>
      </c>
      <c r="BL255" s="15" t="s">
        <v>167</v>
      </c>
      <c r="BM255" s="15" t="s">
        <v>400</v>
      </c>
    </row>
    <row r="256" spans="2:51" s="12" customFormat="1" ht="12">
      <c r="B256" s="223"/>
      <c r="C256" s="224"/>
      <c r="D256" s="214" t="s">
        <v>169</v>
      </c>
      <c r="E256" s="225" t="s">
        <v>1</v>
      </c>
      <c r="F256" s="226" t="s">
        <v>392</v>
      </c>
      <c r="G256" s="224"/>
      <c r="H256" s="227">
        <v>50.445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169</v>
      </c>
      <c r="AU256" s="233" t="s">
        <v>86</v>
      </c>
      <c r="AV256" s="12" t="s">
        <v>86</v>
      </c>
      <c r="AW256" s="12" t="s">
        <v>34</v>
      </c>
      <c r="AX256" s="12" t="s">
        <v>72</v>
      </c>
      <c r="AY256" s="233" t="s">
        <v>161</v>
      </c>
    </row>
    <row r="257" spans="2:51" s="13" customFormat="1" ht="12">
      <c r="B257" s="234"/>
      <c r="C257" s="235"/>
      <c r="D257" s="214" t="s">
        <v>169</v>
      </c>
      <c r="E257" s="236" t="s">
        <v>1</v>
      </c>
      <c r="F257" s="237" t="s">
        <v>172</v>
      </c>
      <c r="G257" s="235"/>
      <c r="H257" s="238">
        <v>50.445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169</v>
      </c>
      <c r="AU257" s="244" t="s">
        <v>86</v>
      </c>
      <c r="AV257" s="13" t="s">
        <v>167</v>
      </c>
      <c r="AW257" s="13" t="s">
        <v>34</v>
      </c>
      <c r="AX257" s="13" t="s">
        <v>80</v>
      </c>
      <c r="AY257" s="244" t="s">
        <v>161</v>
      </c>
    </row>
    <row r="258" spans="2:65" s="1" customFormat="1" ht="22.5" customHeight="1">
      <c r="B258" s="36"/>
      <c r="C258" s="200" t="s">
        <v>401</v>
      </c>
      <c r="D258" s="200" t="s">
        <v>163</v>
      </c>
      <c r="E258" s="201" t="s">
        <v>180</v>
      </c>
      <c r="F258" s="202" t="s">
        <v>181</v>
      </c>
      <c r="G258" s="203" t="s">
        <v>182</v>
      </c>
      <c r="H258" s="204">
        <v>90.801</v>
      </c>
      <c r="I258" s="205"/>
      <c r="J258" s="206">
        <f>ROUND(I258*H258,2)</f>
        <v>0</v>
      </c>
      <c r="K258" s="202" t="s">
        <v>166</v>
      </c>
      <c r="L258" s="41"/>
      <c r="M258" s="207" t="s">
        <v>1</v>
      </c>
      <c r="N258" s="208" t="s">
        <v>44</v>
      </c>
      <c r="O258" s="77"/>
      <c r="P258" s="209">
        <f>O258*H258</f>
        <v>0</v>
      </c>
      <c r="Q258" s="209">
        <v>0</v>
      </c>
      <c r="R258" s="209">
        <f>Q258*H258</f>
        <v>0</v>
      </c>
      <c r="S258" s="209">
        <v>0</v>
      </c>
      <c r="T258" s="210">
        <f>S258*H258</f>
        <v>0</v>
      </c>
      <c r="AR258" s="15" t="s">
        <v>167</v>
      </c>
      <c r="AT258" s="15" t="s">
        <v>163</v>
      </c>
      <c r="AU258" s="15" t="s">
        <v>86</v>
      </c>
      <c r="AY258" s="15" t="s">
        <v>161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5" t="s">
        <v>86</v>
      </c>
      <c r="BK258" s="211">
        <f>ROUND(I258*H258,2)</f>
        <v>0</v>
      </c>
      <c r="BL258" s="15" t="s">
        <v>167</v>
      </c>
      <c r="BM258" s="15" t="s">
        <v>402</v>
      </c>
    </row>
    <row r="259" spans="2:51" s="12" customFormat="1" ht="12">
      <c r="B259" s="223"/>
      <c r="C259" s="224"/>
      <c r="D259" s="214" t="s">
        <v>169</v>
      </c>
      <c r="E259" s="225" t="s">
        <v>1</v>
      </c>
      <c r="F259" s="226" t="s">
        <v>403</v>
      </c>
      <c r="G259" s="224"/>
      <c r="H259" s="227">
        <v>90.801</v>
      </c>
      <c r="I259" s="228"/>
      <c r="J259" s="224"/>
      <c r="K259" s="224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169</v>
      </c>
      <c r="AU259" s="233" t="s">
        <v>86</v>
      </c>
      <c r="AV259" s="12" t="s">
        <v>86</v>
      </c>
      <c r="AW259" s="12" t="s">
        <v>34</v>
      </c>
      <c r="AX259" s="12" t="s">
        <v>72</v>
      </c>
      <c r="AY259" s="233" t="s">
        <v>161</v>
      </c>
    </row>
    <row r="260" spans="2:51" s="13" customFormat="1" ht="12">
      <c r="B260" s="234"/>
      <c r="C260" s="235"/>
      <c r="D260" s="214" t="s">
        <v>169</v>
      </c>
      <c r="E260" s="236" t="s">
        <v>1</v>
      </c>
      <c r="F260" s="237" t="s">
        <v>172</v>
      </c>
      <c r="G260" s="235"/>
      <c r="H260" s="238">
        <v>90.801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169</v>
      </c>
      <c r="AU260" s="244" t="s">
        <v>86</v>
      </c>
      <c r="AV260" s="13" t="s">
        <v>167</v>
      </c>
      <c r="AW260" s="13" t="s">
        <v>34</v>
      </c>
      <c r="AX260" s="13" t="s">
        <v>80</v>
      </c>
      <c r="AY260" s="244" t="s">
        <v>161</v>
      </c>
    </row>
    <row r="261" spans="2:65" s="1" customFormat="1" ht="16.5" customHeight="1">
      <c r="B261" s="36"/>
      <c r="C261" s="200" t="s">
        <v>404</v>
      </c>
      <c r="D261" s="200" t="s">
        <v>163</v>
      </c>
      <c r="E261" s="201" t="s">
        <v>405</v>
      </c>
      <c r="F261" s="202" t="s">
        <v>406</v>
      </c>
      <c r="G261" s="203" t="s">
        <v>84</v>
      </c>
      <c r="H261" s="204">
        <v>224.2</v>
      </c>
      <c r="I261" s="205"/>
      <c r="J261" s="206">
        <f>ROUND(I261*H261,2)</f>
        <v>0</v>
      </c>
      <c r="K261" s="202" t="s">
        <v>166</v>
      </c>
      <c r="L261" s="41"/>
      <c r="M261" s="207" t="s">
        <v>1</v>
      </c>
      <c r="N261" s="208" t="s">
        <v>44</v>
      </c>
      <c r="O261" s="77"/>
      <c r="P261" s="209">
        <f>O261*H261</f>
        <v>0</v>
      </c>
      <c r="Q261" s="209">
        <v>0.38626</v>
      </c>
      <c r="R261" s="209">
        <f>Q261*H261</f>
        <v>86.599492</v>
      </c>
      <c r="S261" s="209">
        <v>0</v>
      </c>
      <c r="T261" s="210">
        <f>S261*H261</f>
        <v>0</v>
      </c>
      <c r="AR261" s="15" t="s">
        <v>167</v>
      </c>
      <c r="AT261" s="15" t="s">
        <v>163</v>
      </c>
      <c r="AU261" s="15" t="s">
        <v>86</v>
      </c>
      <c r="AY261" s="15" t="s">
        <v>161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5" t="s">
        <v>86</v>
      </c>
      <c r="BK261" s="211">
        <f>ROUND(I261*H261,2)</f>
        <v>0</v>
      </c>
      <c r="BL261" s="15" t="s">
        <v>167</v>
      </c>
      <c r="BM261" s="15" t="s">
        <v>407</v>
      </c>
    </row>
    <row r="262" spans="2:51" s="12" customFormat="1" ht="12">
      <c r="B262" s="223"/>
      <c r="C262" s="224"/>
      <c r="D262" s="214" t="s">
        <v>169</v>
      </c>
      <c r="E262" s="225" t="s">
        <v>96</v>
      </c>
      <c r="F262" s="226" t="s">
        <v>408</v>
      </c>
      <c r="G262" s="224"/>
      <c r="H262" s="227">
        <v>112.1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169</v>
      </c>
      <c r="AU262" s="233" t="s">
        <v>86</v>
      </c>
      <c r="AV262" s="12" t="s">
        <v>86</v>
      </c>
      <c r="AW262" s="12" t="s">
        <v>34</v>
      </c>
      <c r="AX262" s="12" t="s">
        <v>72</v>
      </c>
      <c r="AY262" s="233" t="s">
        <v>161</v>
      </c>
    </row>
    <row r="263" spans="2:51" s="13" customFormat="1" ht="12">
      <c r="B263" s="234"/>
      <c r="C263" s="235"/>
      <c r="D263" s="214" t="s">
        <v>169</v>
      </c>
      <c r="E263" s="236" t="s">
        <v>1</v>
      </c>
      <c r="F263" s="237" t="s">
        <v>172</v>
      </c>
      <c r="G263" s="235"/>
      <c r="H263" s="238">
        <v>112.1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169</v>
      </c>
      <c r="AU263" s="244" t="s">
        <v>86</v>
      </c>
      <c r="AV263" s="13" t="s">
        <v>167</v>
      </c>
      <c r="AW263" s="13" t="s">
        <v>34</v>
      </c>
      <c r="AX263" s="13" t="s">
        <v>72</v>
      </c>
      <c r="AY263" s="244" t="s">
        <v>161</v>
      </c>
    </row>
    <row r="264" spans="2:51" s="12" customFormat="1" ht="12">
      <c r="B264" s="223"/>
      <c r="C264" s="224"/>
      <c r="D264" s="214" t="s">
        <v>169</v>
      </c>
      <c r="E264" s="225" t="s">
        <v>1</v>
      </c>
      <c r="F264" s="226" t="s">
        <v>409</v>
      </c>
      <c r="G264" s="224"/>
      <c r="H264" s="227">
        <v>224.2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169</v>
      </c>
      <c r="AU264" s="233" t="s">
        <v>86</v>
      </c>
      <c r="AV264" s="12" t="s">
        <v>86</v>
      </c>
      <c r="AW264" s="12" t="s">
        <v>34</v>
      </c>
      <c r="AX264" s="12" t="s">
        <v>80</v>
      </c>
      <c r="AY264" s="233" t="s">
        <v>161</v>
      </c>
    </row>
    <row r="265" spans="2:65" s="1" customFormat="1" ht="16.5" customHeight="1">
      <c r="B265" s="36"/>
      <c r="C265" s="200" t="s">
        <v>410</v>
      </c>
      <c r="D265" s="200" t="s">
        <v>163</v>
      </c>
      <c r="E265" s="201" t="s">
        <v>411</v>
      </c>
      <c r="F265" s="202" t="s">
        <v>412</v>
      </c>
      <c r="G265" s="203" t="s">
        <v>84</v>
      </c>
      <c r="H265" s="204">
        <v>112.1</v>
      </c>
      <c r="I265" s="205"/>
      <c r="J265" s="206">
        <f>ROUND(I265*H265,2)</f>
        <v>0</v>
      </c>
      <c r="K265" s="202" t="s">
        <v>166</v>
      </c>
      <c r="L265" s="41"/>
      <c r="M265" s="207" t="s">
        <v>1</v>
      </c>
      <c r="N265" s="208" t="s">
        <v>44</v>
      </c>
      <c r="O265" s="77"/>
      <c r="P265" s="209">
        <f>O265*H265</f>
        <v>0</v>
      </c>
      <c r="Q265" s="209">
        <v>0.0982</v>
      </c>
      <c r="R265" s="209">
        <f>Q265*H265</f>
        <v>11.00822</v>
      </c>
      <c r="S265" s="209">
        <v>0</v>
      </c>
      <c r="T265" s="210">
        <f>S265*H265</f>
        <v>0</v>
      </c>
      <c r="AR265" s="15" t="s">
        <v>167</v>
      </c>
      <c r="AT265" s="15" t="s">
        <v>163</v>
      </c>
      <c r="AU265" s="15" t="s">
        <v>86</v>
      </c>
      <c r="AY265" s="15" t="s">
        <v>161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5" t="s">
        <v>86</v>
      </c>
      <c r="BK265" s="211">
        <f>ROUND(I265*H265,2)</f>
        <v>0</v>
      </c>
      <c r="BL265" s="15" t="s">
        <v>167</v>
      </c>
      <c r="BM265" s="15" t="s">
        <v>413</v>
      </c>
    </row>
    <row r="266" spans="2:51" s="12" customFormat="1" ht="12">
      <c r="B266" s="223"/>
      <c r="C266" s="224"/>
      <c r="D266" s="214" t="s">
        <v>169</v>
      </c>
      <c r="E266" s="225" t="s">
        <v>1</v>
      </c>
      <c r="F266" s="226" t="s">
        <v>414</v>
      </c>
      <c r="G266" s="224"/>
      <c r="H266" s="227">
        <v>112.1</v>
      </c>
      <c r="I266" s="228"/>
      <c r="J266" s="224"/>
      <c r="K266" s="224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169</v>
      </c>
      <c r="AU266" s="233" t="s">
        <v>86</v>
      </c>
      <c r="AV266" s="12" t="s">
        <v>86</v>
      </c>
      <c r="AW266" s="12" t="s">
        <v>34</v>
      </c>
      <c r="AX266" s="12" t="s">
        <v>72</v>
      </c>
      <c r="AY266" s="233" t="s">
        <v>161</v>
      </c>
    </row>
    <row r="267" spans="2:51" s="13" customFormat="1" ht="12">
      <c r="B267" s="234"/>
      <c r="C267" s="235"/>
      <c r="D267" s="214" t="s">
        <v>169</v>
      </c>
      <c r="E267" s="236" t="s">
        <v>1</v>
      </c>
      <c r="F267" s="237" t="s">
        <v>172</v>
      </c>
      <c r="G267" s="235"/>
      <c r="H267" s="238">
        <v>112.1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169</v>
      </c>
      <c r="AU267" s="244" t="s">
        <v>86</v>
      </c>
      <c r="AV267" s="13" t="s">
        <v>167</v>
      </c>
      <c r="AW267" s="13" t="s">
        <v>34</v>
      </c>
      <c r="AX267" s="13" t="s">
        <v>80</v>
      </c>
      <c r="AY267" s="244" t="s">
        <v>161</v>
      </c>
    </row>
    <row r="268" spans="2:63" s="10" customFormat="1" ht="25.9" customHeight="1">
      <c r="B268" s="184"/>
      <c r="C268" s="185"/>
      <c r="D268" s="186" t="s">
        <v>71</v>
      </c>
      <c r="E268" s="187" t="s">
        <v>415</v>
      </c>
      <c r="F268" s="187" t="s">
        <v>416</v>
      </c>
      <c r="G268" s="185"/>
      <c r="H268" s="185"/>
      <c r="I268" s="188"/>
      <c r="J268" s="189">
        <f>BK268</f>
        <v>0</v>
      </c>
      <c r="K268" s="185"/>
      <c r="L268" s="190"/>
      <c r="M268" s="191"/>
      <c r="N268" s="192"/>
      <c r="O268" s="192"/>
      <c r="P268" s="193">
        <f>P269+P276</f>
        <v>0</v>
      </c>
      <c r="Q268" s="192"/>
      <c r="R268" s="193">
        <f>R269+R276</f>
        <v>0.036918400000000004</v>
      </c>
      <c r="S268" s="192"/>
      <c r="T268" s="194">
        <f>T269+T276</f>
        <v>0</v>
      </c>
      <c r="AR268" s="195" t="s">
        <v>86</v>
      </c>
      <c r="AT268" s="196" t="s">
        <v>71</v>
      </c>
      <c r="AU268" s="196" t="s">
        <v>72</v>
      </c>
      <c r="AY268" s="195" t="s">
        <v>161</v>
      </c>
      <c r="BK268" s="197">
        <f>BK269+BK276</f>
        <v>0</v>
      </c>
    </row>
    <row r="269" spans="2:63" s="10" customFormat="1" ht="22.8" customHeight="1">
      <c r="B269" s="184"/>
      <c r="C269" s="185"/>
      <c r="D269" s="186" t="s">
        <v>71</v>
      </c>
      <c r="E269" s="198" t="s">
        <v>417</v>
      </c>
      <c r="F269" s="198" t="s">
        <v>418</v>
      </c>
      <c r="G269" s="185"/>
      <c r="H269" s="185"/>
      <c r="I269" s="188"/>
      <c r="J269" s="199">
        <f>BK269</f>
        <v>0</v>
      </c>
      <c r="K269" s="185"/>
      <c r="L269" s="190"/>
      <c r="M269" s="191"/>
      <c r="N269" s="192"/>
      <c r="O269" s="192"/>
      <c r="P269" s="193">
        <f>SUM(P270:P275)</f>
        <v>0</v>
      </c>
      <c r="Q269" s="192"/>
      <c r="R269" s="193">
        <f>SUM(R270:R275)</f>
        <v>0.036918400000000004</v>
      </c>
      <c r="S269" s="192"/>
      <c r="T269" s="194">
        <f>SUM(T270:T275)</f>
        <v>0</v>
      </c>
      <c r="AR269" s="195" t="s">
        <v>86</v>
      </c>
      <c r="AT269" s="196" t="s">
        <v>71</v>
      </c>
      <c r="AU269" s="196" t="s">
        <v>80</v>
      </c>
      <c r="AY269" s="195" t="s">
        <v>161</v>
      </c>
      <c r="BK269" s="197">
        <f>SUM(BK270:BK275)</f>
        <v>0</v>
      </c>
    </row>
    <row r="270" spans="2:65" s="1" customFormat="1" ht="16.5" customHeight="1">
      <c r="B270" s="36"/>
      <c r="C270" s="200" t="s">
        <v>419</v>
      </c>
      <c r="D270" s="200" t="s">
        <v>163</v>
      </c>
      <c r="E270" s="201" t="s">
        <v>420</v>
      </c>
      <c r="F270" s="202" t="s">
        <v>421</v>
      </c>
      <c r="G270" s="203" t="s">
        <v>84</v>
      </c>
      <c r="H270" s="204">
        <v>33.2</v>
      </c>
      <c r="I270" s="205"/>
      <c r="J270" s="206">
        <f>ROUND(I270*H270,2)</f>
        <v>0</v>
      </c>
      <c r="K270" s="202" t="s">
        <v>166</v>
      </c>
      <c r="L270" s="41"/>
      <c r="M270" s="207" t="s">
        <v>1</v>
      </c>
      <c r="N270" s="208" t="s">
        <v>44</v>
      </c>
      <c r="O270" s="77"/>
      <c r="P270" s="209">
        <f>O270*H270</f>
        <v>0</v>
      </c>
      <c r="Q270" s="209">
        <v>0.00058</v>
      </c>
      <c r="R270" s="209">
        <f>Q270*H270</f>
        <v>0.019256000000000002</v>
      </c>
      <c r="S270" s="209">
        <v>0</v>
      </c>
      <c r="T270" s="210">
        <f>S270*H270</f>
        <v>0</v>
      </c>
      <c r="AR270" s="15" t="s">
        <v>241</v>
      </c>
      <c r="AT270" s="15" t="s">
        <v>163</v>
      </c>
      <c r="AU270" s="15" t="s">
        <v>86</v>
      </c>
      <c r="AY270" s="15" t="s">
        <v>161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5" t="s">
        <v>86</v>
      </c>
      <c r="BK270" s="211">
        <f>ROUND(I270*H270,2)</f>
        <v>0</v>
      </c>
      <c r="BL270" s="15" t="s">
        <v>241</v>
      </c>
      <c r="BM270" s="15" t="s">
        <v>422</v>
      </c>
    </row>
    <row r="271" spans="2:51" s="12" customFormat="1" ht="12">
      <c r="B271" s="223"/>
      <c r="C271" s="224"/>
      <c r="D271" s="214" t="s">
        <v>169</v>
      </c>
      <c r="E271" s="225" t="s">
        <v>1</v>
      </c>
      <c r="F271" s="226" t="s">
        <v>423</v>
      </c>
      <c r="G271" s="224"/>
      <c r="H271" s="227">
        <v>33.2</v>
      </c>
      <c r="I271" s="228"/>
      <c r="J271" s="224"/>
      <c r="K271" s="224"/>
      <c r="L271" s="229"/>
      <c r="M271" s="230"/>
      <c r="N271" s="231"/>
      <c r="O271" s="231"/>
      <c r="P271" s="231"/>
      <c r="Q271" s="231"/>
      <c r="R271" s="231"/>
      <c r="S271" s="231"/>
      <c r="T271" s="232"/>
      <c r="AT271" s="233" t="s">
        <v>169</v>
      </c>
      <c r="AU271" s="233" t="s">
        <v>86</v>
      </c>
      <c r="AV271" s="12" t="s">
        <v>86</v>
      </c>
      <c r="AW271" s="12" t="s">
        <v>34</v>
      </c>
      <c r="AX271" s="12" t="s">
        <v>80</v>
      </c>
      <c r="AY271" s="233" t="s">
        <v>161</v>
      </c>
    </row>
    <row r="272" spans="2:65" s="1" customFormat="1" ht="16.5" customHeight="1">
      <c r="B272" s="36"/>
      <c r="C272" s="200" t="s">
        <v>424</v>
      </c>
      <c r="D272" s="200" t="s">
        <v>163</v>
      </c>
      <c r="E272" s="201" t="s">
        <v>425</v>
      </c>
      <c r="F272" s="202" t="s">
        <v>426</v>
      </c>
      <c r="G272" s="203" t="s">
        <v>84</v>
      </c>
      <c r="H272" s="204">
        <v>13.28</v>
      </c>
      <c r="I272" s="205"/>
      <c r="J272" s="206">
        <f>ROUND(I272*H272,2)</f>
        <v>0</v>
      </c>
      <c r="K272" s="202" t="s">
        <v>166</v>
      </c>
      <c r="L272" s="41"/>
      <c r="M272" s="207" t="s">
        <v>1</v>
      </c>
      <c r="N272" s="208" t="s">
        <v>44</v>
      </c>
      <c r="O272" s="77"/>
      <c r="P272" s="209">
        <f>O272*H272</f>
        <v>0</v>
      </c>
      <c r="Q272" s="209">
        <v>0.00068</v>
      </c>
      <c r="R272" s="209">
        <f>Q272*H272</f>
        <v>0.009030400000000001</v>
      </c>
      <c r="S272" s="209">
        <v>0</v>
      </c>
      <c r="T272" s="210">
        <f>S272*H272</f>
        <v>0</v>
      </c>
      <c r="AR272" s="15" t="s">
        <v>241</v>
      </c>
      <c r="AT272" s="15" t="s">
        <v>163</v>
      </c>
      <c r="AU272" s="15" t="s">
        <v>86</v>
      </c>
      <c r="AY272" s="15" t="s">
        <v>161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5" t="s">
        <v>86</v>
      </c>
      <c r="BK272" s="211">
        <f>ROUND(I272*H272,2)</f>
        <v>0</v>
      </c>
      <c r="BL272" s="15" t="s">
        <v>241</v>
      </c>
      <c r="BM272" s="15" t="s">
        <v>427</v>
      </c>
    </row>
    <row r="273" spans="2:51" s="12" customFormat="1" ht="12">
      <c r="B273" s="223"/>
      <c r="C273" s="224"/>
      <c r="D273" s="214" t="s">
        <v>169</v>
      </c>
      <c r="E273" s="225" t="s">
        <v>1</v>
      </c>
      <c r="F273" s="226" t="s">
        <v>428</v>
      </c>
      <c r="G273" s="224"/>
      <c r="H273" s="227">
        <v>13.28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169</v>
      </c>
      <c r="AU273" s="233" t="s">
        <v>86</v>
      </c>
      <c r="AV273" s="12" t="s">
        <v>86</v>
      </c>
      <c r="AW273" s="12" t="s">
        <v>34</v>
      </c>
      <c r="AX273" s="12" t="s">
        <v>80</v>
      </c>
      <c r="AY273" s="233" t="s">
        <v>161</v>
      </c>
    </row>
    <row r="274" spans="2:65" s="1" customFormat="1" ht="16.5" customHeight="1">
      <c r="B274" s="36"/>
      <c r="C274" s="200" t="s">
        <v>429</v>
      </c>
      <c r="D274" s="200" t="s">
        <v>163</v>
      </c>
      <c r="E274" s="201" t="s">
        <v>430</v>
      </c>
      <c r="F274" s="202" t="s">
        <v>431</v>
      </c>
      <c r="G274" s="203" t="s">
        <v>92</v>
      </c>
      <c r="H274" s="204">
        <v>33.2</v>
      </c>
      <c r="I274" s="205"/>
      <c r="J274" s="206">
        <f>ROUND(I274*H274,2)</f>
        <v>0</v>
      </c>
      <c r="K274" s="202" t="s">
        <v>166</v>
      </c>
      <c r="L274" s="41"/>
      <c r="M274" s="207" t="s">
        <v>1</v>
      </c>
      <c r="N274" s="208" t="s">
        <v>44</v>
      </c>
      <c r="O274" s="77"/>
      <c r="P274" s="209">
        <f>O274*H274</f>
        <v>0</v>
      </c>
      <c r="Q274" s="209">
        <v>0.00026</v>
      </c>
      <c r="R274" s="209">
        <f>Q274*H274</f>
        <v>0.008632</v>
      </c>
      <c r="S274" s="209">
        <v>0</v>
      </c>
      <c r="T274" s="210">
        <f>S274*H274</f>
        <v>0</v>
      </c>
      <c r="AR274" s="15" t="s">
        <v>241</v>
      </c>
      <c r="AT274" s="15" t="s">
        <v>163</v>
      </c>
      <c r="AU274" s="15" t="s">
        <v>86</v>
      </c>
      <c r="AY274" s="15" t="s">
        <v>161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5" t="s">
        <v>86</v>
      </c>
      <c r="BK274" s="211">
        <f>ROUND(I274*H274,2)</f>
        <v>0</v>
      </c>
      <c r="BL274" s="15" t="s">
        <v>241</v>
      </c>
      <c r="BM274" s="15" t="s">
        <v>432</v>
      </c>
    </row>
    <row r="275" spans="2:65" s="1" customFormat="1" ht="16.5" customHeight="1">
      <c r="B275" s="36"/>
      <c r="C275" s="200" t="s">
        <v>433</v>
      </c>
      <c r="D275" s="200" t="s">
        <v>163</v>
      </c>
      <c r="E275" s="201" t="s">
        <v>434</v>
      </c>
      <c r="F275" s="202" t="s">
        <v>435</v>
      </c>
      <c r="G275" s="203" t="s">
        <v>436</v>
      </c>
      <c r="H275" s="255"/>
      <c r="I275" s="205"/>
      <c r="J275" s="206">
        <f>ROUND(I275*H275,2)</f>
        <v>0</v>
      </c>
      <c r="K275" s="202" t="s">
        <v>166</v>
      </c>
      <c r="L275" s="41"/>
      <c r="M275" s="207" t="s">
        <v>1</v>
      </c>
      <c r="N275" s="208" t="s">
        <v>44</v>
      </c>
      <c r="O275" s="77"/>
      <c r="P275" s="209">
        <f>O275*H275</f>
        <v>0</v>
      </c>
      <c r="Q275" s="209">
        <v>0</v>
      </c>
      <c r="R275" s="209">
        <f>Q275*H275</f>
        <v>0</v>
      </c>
      <c r="S275" s="209">
        <v>0</v>
      </c>
      <c r="T275" s="210">
        <f>S275*H275</f>
        <v>0</v>
      </c>
      <c r="AR275" s="15" t="s">
        <v>241</v>
      </c>
      <c r="AT275" s="15" t="s">
        <v>163</v>
      </c>
      <c r="AU275" s="15" t="s">
        <v>86</v>
      </c>
      <c r="AY275" s="15" t="s">
        <v>161</v>
      </c>
      <c r="BE275" s="211">
        <f>IF(N275="základní",J275,0)</f>
        <v>0</v>
      </c>
      <c r="BF275" s="211">
        <f>IF(N275="snížená",J275,0)</f>
        <v>0</v>
      </c>
      <c r="BG275" s="211">
        <f>IF(N275="zákl. přenesená",J275,0)</f>
        <v>0</v>
      </c>
      <c r="BH275" s="211">
        <f>IF(N275="sníž. přenesená",J275,0)</f>
        <v>0</v>
      </c>
      <c r="BI275" s="211">
        <f>IF(N275="nulová",J275,0)</f>
        <v>0</v>
      </c>
      <c r="BJ275" s="15" t="s">
        <v>86</v>
      </c>
      <c r="BK275" s="211">
        <f>ROUND(I275*H275,2)</f>
        <v>0</v>
      </c>
      <c r="BL275" s="15" t="s">
        <v>241</v>
      </c>
      <c r="BM275" s="15" t="s">
        <v>437</v>
      </c>
    </row>
    <row r="276" spans="2:63" s="10" customFormat="1" ht="22.8" customHeight="1">
      <c r="B276" s="184"/>
      <c r="C276" s="185"/>
      <c r="D276" s="186" t="s">
        <v>71</v>
      </c>
      <c r="E276" s="198" t="s">
        <v>438</v>
      </c>
      <c r="F276" s="198" t="s">
        <v>439</v>
      </c>
      <c r="G276" s="185"/>
      <c r="H276" s="185"/>
      <c r="I276" s="188"/>
      <c r="J276" s="199">
        <f>BK276</f>
        <v>0</v>
      </c>
      <c r="K276" s="185"/>
      <c r="L276" s="190"/>
      <c r="M276" s="191"/>
      <c r="N276" s="192"/>
      <c r="O276" s="192"/>
      <c r="P276" s="193">
        <f>SUM(P277:P282)</f>
        <v>0</v>
      </c>
      <c r="Q276" s="192"/>
      <c r="R276" s="193">
        <f>SUM(R277:R282)</f>
        <v>0</v>
      </c>
      <c r="S276" s="192"/>
      <c r="T276" s="194">
        <f>SUM(T277:T282)</f>
        <v>0</v>
      </c>
      <c r="AR276" s="195" t="s">
        <v>86</v>
      </c>
      <c r="AT276" s="196" t="s">
        <v>71</v>
      </c>
      <c r="AU276" s="196" t="s">
        <v>80</v>
      </c>
      <c r="AY276" s="195" t="s">
        <v>161</v>
      </c>
      <c r="BK276" s="197">
        <f>SUM(BK277:BK282)</f>
        <v>0</v>
      </c>
    </row>
    <row r="277" spans="2:65" s="1" customFormat="1" ht="16.5" customHeight="1">
      <c r="B277" s="36"/>
      <c r="C277" s="200" t="s">
        <v>440</v>
      </c>
      <c r="D277" s="200" t="s">
        <v>163</v>
      </c>
      <c r="E277" s="201" t="s">
        <v>441</v>
      </c>
      <c r="F277" s="202" t="s">
        <v>442</v>
      </c>
      <c r="G277" s="203" t="s">
        <v>92</v>
      </c>
      <c r="H277" s="204">
        <v>6.6</v>
      </c>
      <c r="I277" s="205"/>
      <c r="J277" s="206">
        <f>ROUND(I277*H277,2)</f>
        <v>0</v>
      </c>
      <c r="K277" s="202" t="s">
        <v>166</v>
      </c>
      <c r="L277" s="41"/>
      <c r="M277" s="207" t="s">
        <v>1</v>
      </c>
      <c r="N277" s="208" t="s">
        <v>44</v>
      </c>
      <c r="O277" s="77"/>
      <c r="P277" s="209">
        <f>O277*H277</f>
        <v>0</v>
      </c>
      <c r="Q277" s="209">
        <v>0</v>
      </c>
      <c r="R277" s="209">
        <f>Q277*H277</f>
        <v>0</v>
      </c>
      <c r="S277" s="209">
        <v>0</v>
      </c>
      <c r="T277" s="210">
        <f>S277*H277</f>
        <v>0</v>
      </c>
      <c r="AR277" s="15" t="s">
        <v>241</v>
      </c>
      <c r="AT277" s="15" t="s">
        <v>163</v>
      </c>
      <c r="AU277" s="15" t="s">
        <v>86</v>
      </c>
      <c r="AY277" s="15" t="s">
        <v>161</v>
      </c>
      <c r="BE277" s="211">
        <f>IF(N277="základní",J277,0)</f>
        <v>0</v>
      </c>
      <c r="BF277" s="211">
        <f>IF(N277="snížená",J277,0)</f>
        <v>0</v>
      </c>
      <c r="BG277" s="211">
        <f>IF(N277="zákl. přenesená",J277,0)</f>
        <v>0</v>
      </c>
      <c r="BH277" s="211">
        <f>IF(N277="sníž. přenesená",J277,0)</f>
        <v>0</v>
      </c>
      <c r="BI277" s="211">
        <f>IF(N277="nulová",J277,0)</f>
        <v>0</v>
      </c>
      <c r="BJ277" s="15" t="s">
        <v>86</v>
      </c>
      <c r="BK277" s="211">
        <f>ROUND(I277*H277,2)</f>
        <v>0</v>
      </c>
      <c r="BL277" s="15" t="s">
        <v>241</v>
      </c>
      <c r="BM277" s="15" t="s">
        <v>443</v>
      </c>
    </row>
    <row r="278" spans="2:65" s="1" customFormat="1" ht="22.5" customHeight="1">
      <c r="B278" s="36"/>
      <c r="C278" s="245" t="s">
        <v>444</v>
      </c>
      <c r="D278" s="245" t="s">
        <v>198</v>
      </c>
      <c r="E278" s="246" t="s">
        <v>445</v>
      </c>
      <c r="F278" s="247" t="s">
        <v>446</v>
      </c>
      <c r="G278" s="248" t="s">
        <v>92</v>
      </c>
      <c r="H278" s="249">
        <v>6.6</v>
      </c>
      <c r="I278" s="250"/>
      <c r="J278" s="251">
        <f>ROUND(I278*H278,2)</f>
        <v>0</v>
      </c>
      <c r="K278" s="247" t="s">
        <v>1</v>
      </c>
      <c r="L278" s="252"/>
      <c r="M278" s="253" t="s">
        <v>1</v>
      </c>
      <c r="N278" s="254" t="s">
        <v>44</v>
      </c>
      <c r="O278" s="77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AR278" s="15" t="s">
        <v>321</v>
      </c>
      <c r="AT278" s="15" t="s">
        <v>198</v>
      </c>
      <c r="AU278" s="15" t="s">
        <v>86</v>
      </c>
      <c r="AY278" s="15" t="s">
        <v>161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15" t="s">
        <v>86</v>
      </c>
      <c r="BK278" s="211">
        <f>ROUND(I278*H278,2)</f>
        <v>0</v>
      </c>
      <c r="BL278" s="15" t="s">
        <v>241</v>
      </c>
      <c r="BM278" s="15" t="s">
        <v>447</v>
      </c>
    </row>
    <row r="279" spans="2:51" s="11" customFormat="1" ht="12">
      <c r="B279" s="212"/>
      <c r="C279" s="213"/>
      <c r="D279" s="214" t="s">
        <v>169</v>
      </c>
      <c r="E279" s="215" t="s">
        <v>1</v>
      </c>
      <c r="F279" s="216" t="s">
        <v>350</v>
      </c>
      <c r="G279" s="213"/>
      <c r="H279" s="215" t="s">
        <v>1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169</v>
      </c>
      <c r="AU279" s="222" t="s">
        <v>86</v>
      </c>
      <c r="AV279" s="11" t="s">
        <v>80</v>
      </c>
      <c r="AW279" s="11" t="s">
        <v>34</v>
      </c>
      <c r="AX279" s="11" t="s">
        <v>72</v>
      </c>
      <c r="AY279" s="222" t="s">
        <v>161</v>
      </c>
    </row>
    <row r="280" spans="2:51" s="12" customFormat="1" ht="12">
      <c r="B280" s="223"/>
      <c r="C280" s="224"/>
      <c r="D280" s="214" t="s">
        <v>169</v>
      </c>
      <c r="E280" s="225" t="s">
        <v>1</v>
      </c>
      <c r="F280" s="226" t="s">
        <v>448</v>
      </c>
      <c r="G280" s="224"/>
      <c r="H280" s="227">
        <v>6.6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AT280" s="233" t="s">
        <v>169</v>
      </c>
      <c r="AU280" s="233" t="s">
        <v>86</v>
      </c>
      <c r="AV280" s="12" t="s">
        <v>86</v>
      </c>
      <c r="AW280" s="12" t="s">
        <v>34</v>
      </c>
      <c r="AX280" s="12" t="s">
        <v>72</v>
      </c>
      <c r="AY280" s="233" t="s">
        <v>161</v>
      </c>
    </row>
    <row r="281" spans="2:51" s="13" customFormat="1" ht="12">
      <c r="B281" s="234"/>
      <c r="C281" s="235"/>
      <c r="D281" s="214" t="s">
        <v>169</v>
      </c>
      <c r="E281" s="236" t="s">
        <v>1</v>
      </c>
      <c r="F281" s="237" t="s">
        <v>172</v>
      </c>
      <c r="G281" s="235"/>
      <c r="H281" s="238">
        <v>6.6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169</v>
      </c>
      <c r="AU281" s="244" t="s">
        <v>86</v>
      </c>
      <c r="AV281" s="13" t="s">
        <v>167</v>
      </c>
      <c r="AW281" s="13" t="s">
        <v>34</v>
      </c>
      <c r="AX281" s="13" t="s">
        <v>80</v>
      </c>
      <c r="AY281" s="244" t="s">
        <v>161</v>
      </c>
    </row>
    <row r="282" spans="2:65" s="1" customFormat="1" ht="16.5" customHeight="1">
      <c r="B282" s="36"/>
      <c r="C282" s="200" t="s">
        <v>449</v>
      </c>
      <c r="D282" s="200" t="s">
        <v>163</v>
      </c>
      <c r="E282" s="201" t="s">
        <v>450</v>
      </c>
      <c r="F282" s="202" t="s">
        <v>451</v>
      </c>
      <c r="G282" s="203" t="s">
        <v>436</v>
      </c>
      <c r="H282" s="255"/>
      <c r="I282" s="205"/>
      <c r="J282" s="206">
        <f>ROUND(I282*H282,2)</f>
        <v>0</v>
      </c>
      <c r="K282" s="202" t="s">
        <v>166</v>
      </c>
      <c r="L282" s="41"/>
      <c r="M282" s="207" t="s">
        <v>1</v>
      </c>
      <c r="N282" s="208" t="s">
        <v>44</v>
      </c>
      <c r="O282" s="77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AR282" s="15" t="s">
        <v>241</v>
      </c>
      <c r="AT282" s="15" t="s">
        <v>163</v>
      </c>
      <c r="AU282" s="15" t="s">
        <v>86</v>
      </c>
      <c r="AY282" s="15" t="s">
        <v>161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5" t="s">
        <v>86</v>
      </c>
      <c r="BK282" s="211">
        <f>ROUND(I282*H282,2)</f>
        <v>0</v>
      </c>
      <c r="BL282" s="15" t="s">
        <v>241</v>
      </c>
      <c r="BM282" s="15" t="s">
        <v>452</v>
      </c>
    </row>
    <row r="283" spans="2:63" s="10" customFormat="1" ht="25.9" customHeight="1">
      <c r="B283" s="184"/>
      <c r="C283" s="185"/>
      <c r="D283" s="186" t="s">
        <v>71</v>
      </c>
      <c r="E283" s="187" t="s">
        <v>453</v>
      </c>
      <c r="F283" s="187" t="s">
        <v>454</v>
      </c>
      <c r="G283" s="185"/>
      <c r="H283" s="185"/>
      <c r="I283" s="188"/>
      <c r="J283" s="189">
        <f>BK283</f>
        <v>0</v>
      </c>
      <c r="K283" s="185"/>
      <c r="L283" s="190"/>
      <c r="M283" s="191"/>
      <c r="N283" s="192"/>
      <c r="O283" s="192"/>
      <c r="P283" s="193">
        <f>P284+P288+P291</f>
        <v>0</v>
      </c>
      <c r="Q283" s="192"/>
      <c r="R283" s="193">
        <f>R284+R288+R291</f>
        <v>0</v>
      </c>
      <c r="S283" s="192"/>
      <c r="T283" s="194">
        <f>T284+T288+T291</f>
        <v>0</v>
      </c>
      <c r="AR283" s="195" t="s">
        <v>185</v>
      </c>
      <c r="AT283" s="196" t="s">
        <v>71</v>
      </c>
      <c r="AU283" s="196" t="s">
        <v>72</v>
      </c>
      <c r="AY283" s="195" t="s">
        <v>161</v>
      </c>
      <c r="BK283" s="197">
        <f>BK284+BK288+BK291</f>
        <v>0</v>
      </c>
    </row>
    <row r="284" spans="2:63" s="10" customFormat="1" ht="22.8" customHeight="1">
      <c r="B284" s="184"/>
      <c r="C284" s="185"/>
      <c r="D284" s="186" t="s">
        <v>71</v>
      </c>
      <c r="E284" s="198" t="s">
        <v>455</v>
      </c>
      <c r="F284" s="198" t="s">
        <v>456</v>
      </c>
      <c r="G284" s="185"/>
      <c r="H284" s="185"/>
      <c r="I284" s="188"/>
      <c r="J284" s="199">
        <f>BK284</f>
        <v>0</v>
      </c>
      <c r="K284" s="185"/>
      <c r="L284" s="190"/>
      <c r="M284" s="191"/>
      <c r="N284" s="192"/>
      <c r="O284" s="192"/>
      <c r="P284" s="193">
        <f>SUM(P285:P287)</f>
        <v>0</v>
      </c>
      <c r="Q284" s="192"/>
      <c r="R284" s="193">
        <f>SUM(R285:R287)</f>
        <v>0</v>
      </c>
      <c r="S284" s="192"/>
      <c r="T284" s="194">
        <f>SUM(T285:T287)</f>
        <v>0</v>
      </c>
      <c r="AR284" s="195" t="s">
        <v>185</v>
      </c>
      <c r="AT284" s="196" t="s">
        <v>71</v>
      </c>
      <c r="AU284" s="196" t="s">
        <v>80</v>
      </c>
      <c r="AY284" s="195" t="s">
        <v>161</v>
      </c>
      <c r="BK284" s="197">
        <f>SUM(BK285:BK287)</f>
        <v>0</v>
      </c>
    </row>
    <row r="285" spans="2:65" s="1" customFormat="1" ht="16.5" customHeight="1">
      <c r="B285" s="36"/>
      <c r="C285" s="200" t="s">
        <v>457</v>
      </c>
      <c r="D285" s="200" t="s">
        <v>163</v>
      </c>
      <c r="E285" s="201" t="s">
        <v>458</v>
      </c>
      <c r="F285" s="202" t="s">
        <v>459</v>
      </c>
      <c r="G285" s="203" t="s">
        <v>386</v>
      </c>
      <c r="H285" s="204">
        <v>1</v>
      </c>
      <c r="I285" s="205"/>
      <c r="J285" s="206">
        <f>ROUND(I285*H285,2)</f>
        <v>0</v>
      </c>
      <c r="K285" s="202" t="s">
        <v>166</v>
      </c>
      <c r="L285" s="41"/>
      <c r="M285" s="207" t="s">
        <v>1</v>
      </c>
      <c r="N285" s="208" t="s">
        <v>44</v>
      </c>
      <c r="O285" s="77"/>
      <c r="P285" s="209">
        <f>O285*H285</f>
        <v>0</v>
      </c>
      <c r="Q285" s="209">
        <v>0</v>
      </c>
      <c r="R285" s="209">
        <f>Q285*H285</f>
        <v>0</v>
      </c>
      <c r="S285" s="209">
        <v>0</v>
      </c>
      <c r="T285" s="210">
        <f>S285*H285</f>
        <v>0</v>
      </c>
      <c r="AR285" s="15" t="s">
        <v>460</v>
      </c>
      <c r="AT285" s="15" t="s">
        <v>163</v>
      </c>
      <c r="AU285" s="15" t="s">
        <v>86</v>
      </c>
      <c r="AY285" s="15" t="s">
        <v>161</v>
      </c>
      <c r="BE285" s="211">
        <f>IF(N285="základní",J285,0)</f>
        <v>0</v>
      </c>
      <c r="BF285" s="211">
        <f>IF(N285="snížená",J285,0)</f>
        <v>0</v>
      </c>
      <c r="BG285" s="211">
        <f>IF(N285="zákl. přenesená",J285,0)</f>
        <v>0</v>
      </c>
      <c r="BH285" s="211">
        <f>IF(N285="sníž. přenesená",J285,0)</f>
        <v>0</v>
      </c>
      <c r="BI285" s="211">
        <f>IF(N285="nulová",J285,0)</f>
        <v>0</v>
      </c>
      <c r="BJ285" s="15" t="s">
        <v>86</v>
      </c>
      <c r="BK285" s="211">
        <f>ROUND(I285*H285,2)</f>
        <v>0</v>
      </c>
      <c r="BL285" s="15" t="s">
        <v>460</v>
      </c>
      <c r="BM285" s="15" t="s">
        <v>461</v>
      </c>
    </row>
    <row r="286" spans="2:65" s="1" customFormat="1" ht="16.5" customHeight="1">
      <c r="B286" s="36"/>
      <c r="C286" s="200" t="s">
        <v>462</v>
      </c>
      <c r="D286" s="200" t="s">
        <v>163</v>
      </c>
      <c r="E286" s="201" t="s">
        <v>463</v>
      </c>
      <c r="F286" s="202" t="s">
        <v>464</v>
      </c>
      <c r="G286" s="203" t="s">
        <v>386</v>
      </c>
      <c r="H286" s="204">
        <v>1</v>
      </c>
      <c r="I286" s="205"/>
      <c r="J286" s="206">
        <f>ROUND(I286*H286,2)</f>
        <v>0</v>
      </c>
      <c r="K286" s="202" t="s">
        <v>166</v>
      </c>
      <c r="L286" s="41"/>
      <c r="M286" s="207" t="s">
        <v>1</v>
      </c>
      <c r="N286" s="208" t="s">
        <v>44</v>
      </c>
      <c r="O286" s="77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AR286" s="15" t="s">
        <v>460</v>
      </c>
      <c r="AT286" s="15" t="s">
        <v>163</v>
      </c>
      <c r="AU286" s="15" t="s">
        <v>86</v>
      </c>
      <c r="AY286" s="15" t="s">
        <v>161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5" t="s">
        <v>86</v>
      </c>
      <c r="BK286" s="211">
        <f>ROUND(I286*H286,2)</f>
        <v>0</v>
      </c>
      <c r="BL286" s="15" t="s">
        <v>460</v>
      </c>
      <c r="BM286" s="15" t="s">
        <v>465</v>
      </c>
    </row>
    <row r="287" spans="2:65" s="1" customFormat="1" ht="16.5" customHeight="1">
      <c r="B287" s="36"/>
      <c r="C287" s="200" t="s">
        <v>466</v>
      </c>
      <c r="D287" s="200" t="s">
        <v>163</v>
      </c>
      <c r="E287" s="201" t="s">
        <v>467</v>
      </c>
      <c r="F287" s="202" t="s">
        <v>468</v>
      </c>
      <c r="G287" s="203" t="s">
        <v>386</v>
      </c>
      <c r="H287" s="204">
        <v>1</v>
      </c>
      <c r="I287" s="205"/>
      <c r="J287" s="206">
        <f>ROUND(I287*H287,2)</f>
        <v>0</v>
      </c>
      <c r="K287" s="202" t="s">
        <v>166</v>
      </c>
      <c r="L287" s="41"/>
      <c r="M287" s="207" t="s">
        <v>1</v>
      </c>
      <c r="N287" s="208" t="s">
        <v>44</v>
      </c>
      <c r="O287" s="77"/>
      <c r="P287" s="209">
        <f>O287*H287</f>
        <v>0</v>
      </c>
      <c r="Q287" s="209">
        <v>0</v>
      </c>
      <c r="R287" s="209">
        <f>Q287*H287</f>
        <v>0</v>
      </c>
      <c r="S287" s="209">
        <v>0</v>
      </c>
      <c r="T287" s="210">
        <f>S287*H287</f>
        <v>0</v>
      </c>
      <c r="AR287" s="15" t="s">
        <v>460</v>
      </c>
      <c r="AT287" s="15" t="s">
        <v>163</v>
      </c>
      <c r="AU287" s="15" t="s">
        <v>86</v>
      </c>
      <c r="AY287" s="15" t="s">
        <v>161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5" t="s">
        <v>86</v>
      </c>
      <c r="BK287" s="211">
        <f>ROUND(I287*H287,2)</f>
        <v>0</v>
      </c>
      <c r="BL287" s="15" t="s">
        <v>460</v>
      </c>
      <c r="BM287" s="15" t="s">
        <v>469</v>
      </c>
    </row>
    <row r="288" spans="2:63" s="10" customFormat="1" ht="22.8" customHeight="1">
      <c r="B288" s="184"/>
      <c r="C288" s="185"/>
      <c r="D288" s="186" t="s">
        <v>71</v>
      </c>
      <c r="E288" s="198" t="s">
        <v>470</v>
      </c>
      <c r="F288" s="198" t="s">
        <v>471</v>
      </c>
      <c r="G288" s="185"/>
      <c r="H288" s="185"/>
      <c r="I288" s="188"/>
      <c r="J288" s="199">
        <f>BK288</f>
        <v>0</v>
      </c>
      <c r="K288" s="185"/>
      <c r="L288" s="190"/>
      <c r="M288" s="191"/>
      <c r="N288" s="192"/>
      <c r="O288" s="192"/>
      <c r="P288" s="193">
        <f>SUM(P289:P290)</f>
        <v>0</v>
      </c>
      <c r="Q288" s="192"/>
      <c r="R288" s="193">
        <f>SUM(R289:R290)</f>
        <v>0</v>
      </c>
      <c r="S288" s="192"/>
      <c r="T288" s="194">
        <f>SUM(T289:T290)</f>
        <v>0</v>
      </c>
      <c r="AR288" s="195" t="s">
        <v>185</v>
      </c>
      <c r="AT288" s="196" t="s">
        <v>71</v>
      </c>
      <c r="AU288" s="196" t="s">
        <v>80</v>
      </c>
      <c r="AY288" s="195" t="s">
        <v>161</v>
      </c>
      <c r="BK288" s="197">
        <f>SUM(BK289:BK290)</f>
        <v>0</v>
      </c>
    </row>
    <row r="289" spans="2:65" s="1" customFormat="1" ht="16.5" customHeight="1">
      <c r="B289" s="36"/>
      <c r="C289" s="200" t="s">
        <v>472</v>
      </c>
      <c r="D289" s="200" t="s">
        <v>163</v>
      </c>
      <c r="E289" s="201" t="s">
        <v>473</v>
      </c>
      <c r="F289" s="202" t="s">
        <v>474</v>
      </c>
      <c r="G289" s="203" t="s">
        <v>386</v>
      </c>
      <c r="H289" s="204">
        <v>1</v>
      </c>
      <c r="I289" s="205"/>
      <c r="J289" s="206">
        <f>ROUND(I289*H289,2)</f>
        <v>0</v>
      </c>
      <c r="K289" s="202" t="s">
        <v>166</v>
      </c>
      <c r="L289" s="41"/>
      <c r="M289" s="207" t="s">
        <v>1</v>
      </c>
      <c r="N289" s="208" t="s">
        <v>44</v>
      </c>
      <c r="O289" s="77"/>
      <c r="P289" s="209">
        <f>O289*H289</f>
        <v>0</v>
      </c>
      <c r="Q289" s="209">
        <v>0</v>
      </c>
      <c r="R289" s="209">
        <f>Q289*H289</f>
        <v>0</v>
      </c>
      <c r="S289" s="209">
        <v>0</v>
      </c>
      <c r="T289" s="210">
        <f>S289*H289</f>
        <v>0</v>
      </c>
      <c r="AR289" s="15" t="s">
        <v>460</v>
      </c>
      <c r="AT289" s="15" t="s">
        <v>163</v>
      </c>
      <c r="AU289" s="15" t="s">
        <v>86</v>
      </c>
      <c r="AY289" s="15" t="s">
        <v>161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5" t="s">
        <v>86</v>
      </c>
      <c r="BK289" s="211">
        <f>ROUND(I289*H289,2)</f>
        <v>0</v>
      </c>
      <c r="BL289" s="15" t="s">
        <v>460</v>
      </c>
      <c r="BM289" s="15" t="s">
        <v>475</v>
      </c>
    </row>
    <row r="290" spans="2:65" s="1" customFormat="1" ht="16.5" customHeight="1">
      <c r="B290" s="36"/>
      <c r="C290" s="200" t="s">
        <v>476</v>
      </c>
      <c r="D290" s="200" t="s">
        <v>163</v>
      </c>
      <c r="E290" s="201" t="s">
        <v>477</v>
      </c>
      <c r="F290" s="202" t="s">
        <v>478</v>
      </c>
      <c r="G290" s="203" t="s">
        <v>386</v>
      </c>
      <c r="H290" s="204">
        <v>1</v>
      </c>
      <c r="I290" s="205"/>
      <c r="J290" s="206">
        <f>ROUND(I290*H290,2)</f>
        <v>0</v>
      </c>
      <c r="K290" s="202" t="s">
        <v>166</v>
      </c>
      <c r="L290" s="41"/>
      <c r="M290" s="207" t="s">
        <v>1</v>
      </c>
      <c r="N290" s="208" t="s">
        <v>44</v>
      </c>
      <c r="O290" s="77"/>
      <c r="P290" s="209">
        <f>O290*H290</f>
        <v>0</v>
      </c>
      <c r="Q290" s="209">
        <v>0</v>
      </c>
      <c r="R290" s="209">
        <f>Q290*H290</f>
        <v>0</v>
      </c>
      <c r="S290" s="209">
        <v>0</v>
      </c>
      <c r="T290" s="210">
        <f>S290*H290</f>
        <v>0</v>
      </c>
      <c r="AR290" s="15" t="s">
        <v>460</v>
      </c>
      <c r="AT290" s="15" t="s">
        <v>163</v>
      </c>
      <c r="AU290" s="15" t="s">
        <v>86</v>
      </c>
      <c r="AY290" s="15" t="s">
        <v>161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5" t="s">
        <v>86</v>
      </c>
      <c r="BK290" s="211">
        <f>ROUND(I290*H290,2)</f>
        <v>0</v>
      </c>
      <c r="BL290" s="15" t="s">
        <v>460</v>
      </c>
      <c r="BM290" s="15" t="s">
        <v>479</v>
      </c>
    </row>
    <row r="291" spans="2:63" s="10" customFormat="1" ht="22.8" customHeight="1">
      <c r="B291" s="184"/>
      <c r="C291" s="185"/>
      <c r="D291" s="186" t="s">
        <v>71</v>
      </c>
      <c r="E291" s="198" t="s">
        <v>480</v>
      </c>
      <c r="F291" s="198" t="s">
        <v>481</v>
      </c>
      <c r="G291" s="185"/>
      <c r="H291" s="185"/>
      <c r="I291" s="188"/>
      <c r="J291" s="199">
        <f>BK291</f>
        <v>0</v>
      </c>
      <c r="K291" s="185"/>
      <c r="L291" s="190"/>
      <c r="M291" s="191"/>
      <c r="N291" s="192"/>
      <c r="O291" s="192"/>
      <c r="P291" s="193">
        <f>P292</f>
        <v>0</v>
      </c>
      <c r="Q291" s="192"/>
      <c r="R291" s="193">
        <f>R292</f>
        <v>0</v>
      </c>
      <c r="S291" s="192"/>
      <c r="T291" s="194">
        <f>T292</f>
        <v>0</v>
      </c>
      <c r="AR291" s="195" t="s">
        <v>185</v>
      </c>
      <c r="AT291" s="196" t="s">
        <v>71</v>
      </c>
      <c r="AU291" s="196" t="s">
        <v>80</v>
      </c>
      <c r="AY291" s="195" t="s">
        <v>161</v>
      </c>
      <c r="BK291" s="197">
        <f>BK292</f>
        <v>0</v>
      </c>
    </row>
    <row r="292" spans="2:65" s="1" customFormat="1" ht="16.5" customHeight="1">
      <c r="B292" s="36"/>
      <c r="C292" s="200" t="s">
        <v>482</v>
      </c>
      <c r="D292" s="200" t="s">
        <v>163</v>
      </c>
      <c r="E292" s="201" t="s">
        <v>483</v>
      </c>
      <c r="F292" s="202" t="s">
        <v>484</v>
      </c>
      <c r="G292" s="203" t="s">
        <v>386</v>
      </c>
      <c r="H292" s="204">
        <v>1</v>
      </c>
      <c r="I292" s="205"/>
      <c r="J292" s="206">
        <f>ROUND(I292*H292,2)</f>
        <v>0</v>
      </c>
      <c r="K292" s="202" t="s">
        <v>1</v>
      </c>
      <c r="L292" s="41"/>
      <c r="M292" s="256" t="s">
        <v>1</v>
      </c>
      <c r="N292" s="257" t="s">
        <v>44</v>
      </c>
      <c r="O292" s="258"/>
      <c r="P292" s="259">
        <f>O292*H292</f>
        <v>0</v>
      </c>
      <c r="Q292" s="259">
        <v>0</v>
      </c>
      <c r="R292" s="259">
        <f>Q292*H292</f>
        <v>0</v>
      </c>
      <c r="S292" s="259">
        <v>0</v>
      </c>
      <c r="T292" s="260">
        <f>S292*H292</f>
        <v>0</v>
      </c>
      <c r="AR292" s="15" t="s">
        <v>167</v>
      </c>
      <c r="AT292" s="15" t="s">
        <v>163</v>
      </c>
      <c r="AU292" s="15" t="s">
        <v>86</v>
      </c>
      <c r="AY292" s="15" t="s">
        <v>161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15" t="s">
        <v>86</v>
      </c>
      <c r="BK292" s="211">
        <f>ROUND(I292*H292,2)</f>
        <v>0</v>
      </c>
      <c r="BL292" s="15" t="s">
        <v>167</v>
      </c>
      <c r="BM292" s="15" t="s">
        <v>485</v>
      </c>
    </row>
    <row r="293" spans="2:12" s="1" customFormat="1" ht="6.95" customHeight="1">
      <c r="B293" s="55"/>
      <c r="C293" s="56"/>
      <c r="D293" s="56"/>
      <c r="E293" s="56"/>
      <c r="F293" s="56"/>
      <c r="G293" s="56"/>
      <c r="H293" s="56"/>
      <c r="I293" s="150"/>
      <c r="J293" s="56"/>
      <c r="K293" s="56"/>
      <c r="L293" s="41"/>
    </row>
  </sheetData>
  <sheetProtection password="CC35" sheet="1" objects="1" scenarios="1" formatColumns="0" formatRows="0" autoFilter="0"/>
  <autoFilter ref="C96:K292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2019-05-22T10:16:05Z</dcterms:created>
  <dcterms:modified xsi:type="dcterms:W3CDTF">2019-05-22T10:16:10Z</dcterms:modified>
  <cp:category/>
  <cp:version/>
  <cp:contentType/>
  <cp:contentStatus/>
</cp:coreProperties>
</file>