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 defaultThemeVersion="166925"/>
  <bookViews>
    <workbookView xWindow="65416" yWindow="65416" windowWidth="20730" windowHeight="11160" activeTab="0"/>
  </bookViews>
  <sheets>
    <sheet name="Rekapitulace stavby" sheetId="1" r:id="rId1"/>
    <sheet name="01 - Stavební úpravy bezb..." sheetId="2" r:id="rId2"/>
  </sheets>
  <externalReferences>
    <externalReference r:id="rId5"/>
  </externalReferences>
  <definedNames>
    <definedName name="_xlnm.Print_Area" localSheetId="1">'01 - Stavební úpravy bezb...'!$A:$L</definedName>
    <definedName name="_xlnm.Print_Area" localSheetId="0">'Rekapitulace stavby'!$A:$AR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<sst xmlns="http://schemas.openxmlformats.org/spreadsheetml/2006/main" count="2546" uniqueCount="649">
  <si>
    <t>Export Komplet</t>
  </si>
  <si>
    <t/>
  </si>
  <si>
    <t>False</t>
  </si>
  <si>
    <t>21</t>
  </si>
  <si>
    <t>15</t>
  </si>
  <si>
    <t>REKAPITULACE STAVBY</t>
  </si>
  <si>
    <t>v ---  níže se nacházejí doplnkové a pomocné údaje k sestavám  --- v</t>
  </si>
  <si>
    <t>Kód:</t>
  </si>
  <si>
    <t>Stavba:</t>
  </si>
  <si>
    <t>KSO:</t>
  </si>
  <si>
    <t>CC-CZ:</t>
  </si>
  <si>
    <t>Místo:</t>
  </si>
  <si>
    <t>Dalovice</t>
  </si>
  <si>
    <t>Datum:</t>
  </si>
  <si>
    <t>Zadavatel:</t>
  </si>
  <si>
    <t>IČ:</t>
  </si>
  <si>
    <t>Střední škola logistická,př.org.Hlavní 114,Dalovic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</si>
  <si>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</si>
  <si>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</si>
  <si>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</si>
  <si>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</si>
  <si>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</si>
  <si>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</si>
  <si>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</si>
  <si>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</si>
  <si>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</si>
  <si>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</si>
  <si>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</si>
  <si>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</si>
  <si>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</si>
  <si>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</si>
  <si>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</si>
  <si>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</si>
  <si>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</si>
  <si>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</si>
  <si>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</si>
  <si>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</si>
  <si>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</si>
  <si>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</si>
  <si>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</si>
  <si>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</si>
  <si>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</si>
  <si>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Náklady z rozpočtů</t>
  </si>
  <si>
    <t>D</t>
  </si>
  <si>
    <t>0</t>
  </si>
  <si>
    <t>01</t>
  </si>
  <si>
    <t>Stavební úpravy bezbariérového řešení</t>
  </si>
  <si>
    <t>STA</t>
  </si>
  <si>
    <t>1</t>
  </si>
  <si>
    <t>{2a5803bb-691d-4493-8477-fb03b3fec183}</t>
  </si>
  <si>
    <t>2</t>
  </si>
  <si>
    <t>Střední škola logistická,př.org.Hlavní 114, Dalovice</t>
  </si>
  <si>
    <t>KRYCÍ LIST SOUPISU PRACÍ</t>
  </si>
  <si>
    <t>Objekt:</t>
  </si>
  <si>
    <t>01 - Stavební úpravy bezbariérového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</si>
  <si>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</si>
  <si>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</si>
  <si>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</si>
  <si>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</si>
  <si>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</si>
  <si>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</si>
  <si>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</si>
  <si>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</si>
  <si>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</si>
  <si>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</si>
  <si>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</si>
  <si>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</si>
  <si>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</si>
  <si>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</si>
  <si>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</si>
  <si>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</si>
  <si>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</si>
  <si>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</si>
  <si>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</si>
  <si>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</si>
  <si>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</si>
  <si>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</si>
  <si>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</si>
  <si>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</si>
  <si>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</si>
  <si>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</si>
  <si>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</si>
  <si>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</si>
  <si>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</si>
  <si>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</si>
  <si>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</si>
  <si>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</si>
  <si>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</si>
  <si>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</si>
  <si>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</si>
  <si>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</si>
  <si>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</si>
  <si>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</si>
  <si>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</si>
  <si>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</si>
  <si>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</si>
  <si>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</si>
  <si>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</si>
  <si>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</si>
  <si>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</si>
  <si>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</si>
  <si>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</si>
  <si>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</si>
  <si>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</si>
  <si>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2019 01</t>
  </si>
  <si>
    <t>4</t>
  </si>
  <si>
    <t>-1359755732</t>
  </si>
  <si>
    <t>VV</t>
  </si>
  <si>
    <t>2*3</t>
  </si>
  <si>
    <t>132212201</t>
  </si>
  <si>
    <t>Hloubení zapažených i nezapažených rýh šířky přes 600 do 2 000 mm ručním nebo pneumatickým nářadím  s urovnáním dna do předepsaného profilu a spádu v horninách tř. 3 soudržných</t>
  </si>
  <si>
    <t>m3</t>
  </si>
  <si>
    <t>-665564732</t>
  </si>
  <si>
    <t>"vstup"1,4*1,76*0,5</t>
  </si>
  <si>
    <t>3</t>
  </si>
  <si>
    <t>132212209</t>
  </si>
  <si>
    <t>Hloubení zapažených i nezapažených rýh šířky přes 600 do 2 000 mm ručním nebo pneumatickým nářadím  s urovnáním dna do předepsaného profilu a spádu v horninách tř. 3 Příplatek k cenám za lepivost horniny tř. 3</t>
  </si>
  <si>
    <t>258793201</t>
  </si>
  <si>
    <t>133202011</t>
  </si>
  <si>
    <t>Hloubení zapažených i nezapažených šachet plocha výkopu do 20 m2 ručním nebo pneumatickým nářadím  s případným nutným přemístěním výkopku ve výkopišti v horninách soudržných tř. 3, plocha výkopu do 4 m2</t>
  </si>
  <si>
    <t>1461333182</t>
  </si>
  <si>
    <t>"kotvení sloupků"0,4*0,4*0,6*2</t>
  </si>
  <si>
    <t>5</t>
  </si>
  <si>
    <t>133202019</t>
  </si>
  <si>
    <t>Hloubení zapažených i nezapažených šachet plocha výkopu do 20 m2 ručním nebo pneumatickým nářadím  s případným nutným přemístěním výkopku ve výkopišti v horninách soudržných tř. 3, plocha výkopu Příplatek k cenám za lepivost horniny tř. 3</t>
  </si>
  <si>
    <t>1042159250</t>
  </si>
  <si>
    <t>6</t>
  </si>
  <si>
    <t>162201201</t>
  </si>
  <si>
    <t>Vodorovné přemístění výkopku nebo sypaniny nošením s vyprázdněním nádoby na hromady nebo do dopravního prostředku na vzdálenost do 10 m z horniny tř. 1 až 4</t>
  </si>
  <si>
    <t>1797020265</t>
  </si>
  <si>
    <t>1,232+0,192</t>
  </si>
  <si>
    <t>7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</si>
  <si>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</si>
  <si>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</si>
  <si>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2086859435</t>
  </si>
  <si>
    <t>1,424*4 'Přepočtené koeficientem množství</t>
  </si>
  <si>
    <t>8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</si>
  <si>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</si>
  <si>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</si>
  <si>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-61181619</t>
  </si>
  <si>
    <t>Zakládání</t>
  </si>
  <si>
    <t>9</t>
  </si>
  <si>
    <t>274313711</t>
  </si>
  <si>
    <t>Základy z betonu prostého pasy betonu kamenem neprokládaného tř. C 20/25</t>
  </si>
  <si>
    <t>-1738718620</t>
  </si>
  <si>
    <t>1,4*1,76*0,5</t>
  </si>
  <si>
    <t>10</t>
  </si>
  <si>
    <t>274362021</t>
  </si>
  <si>
    <t>Výztuž základů pasů ze svařovaných sítí z drátů typu KARI</t>
  </si>
  <si>
    <t>t</t>
  </si>
  <si>
    <t>-1377691535</t>
  </si>
  <si>
    <t>"150/150/6-2x"</t>
  </si>
  <si>
    <t>1,4*1,76*2*1,613*2*1,25*0,00108</t>
  </si>
  <si>
    <t>11</t>
  </si>
  <si>
    <t>275313611</t>
  </si>
  <si>
    <t>Základy z betonu prostého patky a bloky z betonu kamenem neprokládaného tř. C 16/20</t>
  </si>
  <si>
    <t>-2101707719</t>
  </si>
  <si>
    <t>"kotvení sloupků"0,4*0,4*0,6*4</t>
  </si>
  <si>
    <t>Svislé a kompletní konstrukce</t>
  </si>
  <si>
    <t>12</t>
  </si>
  <si>
    <t>310321111</t>
  </si>
  <si>
    <t>Zabetonování otvorů ve zdivu nadzákladovém včetně bednění, odbednění a výztuže (materiál v ceně) plochy do 1 m2</t>
  </si>
  <si>
    <t>646460479</t>
  </si>
  <si>
    <t>"podbetonování I nosníků"0,5</t>
  </si>
  <si>
    <t>13</t>
  </si>
  <si>
    <t>317234410</t>
  </si>
  <si>
    <t>Vyzdívka mezi nosníky cihlami pálenými  na maltu cementovou</t>
  </si>
  <si>
    <t>227647446</t>
  </si>
  <si>
    <t>0,35*1,9*0,15</t>
  </si>
  <si>
    <t>14</t>
  </si>
  <si>
    <t>317944321</t>
  </si>
  <si>
    <t>Válcované nosníky dodatečně osazované do připravených otvorů  bez zazdění hlav do č. 12</t>
  </si>
  <si>
    <t>1725583958</t>
  </si>
  <si>
    <t>"I 120-dl.1800 mm 11,1 kg/m"</t>
  </si>
  <si>
    <t>3*1,8*11,1*0,00108</t>
  </si>
  <si>
    <t>346244381</t>
  </si>
  <si>
    <t>Plentování ocelových válcovaných nosníků jednostranné cihlami  na maltu, výška stojiny do 200 mm</t>
  </si>
  <si>
    <t>236472324</t>
  </si>
  <si>
    <t>"WC"1,9*0,15</t>
  </si>
  <si>
    <t>16</t>
  </si>
  <si>
    <t>346481112</t>
  </si>
  <si>
    <t>Zaplentování rýh, potrubí, válcovaných nosníků, výklenků nebo nik  jakéhokoliv tvaru, na maltu ve stěnách nebo před stěnami keramickým a funkčně podobným pletivem</t>
  </si>
  <si>
    <t>204891776</t>
  </si>
  <si>
    <t>1,9*(0,35+0,15)</t>
  </si>
  <si>
    <t>Vodorovné konstrukce</t>
  </si>
  <si>
    <t>17</t>
  </si>
  <si>
    <t>413232211</t>
  </si>
  <si>
    <t>Zazdívka zhlaví stropních trámů nebo válcovaných nosníků pálenými cihlami  válcovaných nosníků, výšky do 150 mm</t>
  </si>
  <si>
    <t>kus</t>
  </si>
  <si>
    <t>587228206</t>
  </si>
  <si>
    <t>Komunikace pozemní</t>
  </si>
  <si>
    <t>18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</si>
  <si>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</si>
  <si>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</si>
  <si>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1441266158</t>
  </si>
  <si>
    <t>19</t>
  </si>
  <si>
    <t>M</t>
  </si>
  <si>
    <t>BTB.21101</t>
  </si>
  <si>
    <t>dlažba zámková Ičko 4 20x16,5x4 cm přírodní</t>
  </si>
  <si>
    <t>1393229964</t>
  </si>
  <si>
    <t>"10%"1,0</t>
  </si>
  <si>
    <t>Úpravy povrchů, podlahy a osazování výplní</t>
  </si>
  <si>
    <t>20</t>
  </si>
  <si>
    <t>611315223</t>
  </si>
  <si>
    <t>Vápenná omítka jednotlivých malých ploch štuková na stropech, plochy jednotlivě přes 0,25 do 1 m2</t>
  </si>
  <si>
    <t>1563509342</t>
  </si>
  <si>
    <t>611315422</t>
  </si>
  <si>
    <t>Oprava vápenné omítky vnitřních ploch štukové dvouvrstvé, tloušťky do 20 mm a tloušťky štuku do 3 mm stropů, v rozsahu opravované plochy přes 10 do 30%</t>
  </si>
  <si>
    <t>1055307228</t>
  </si>
  <si>
    <t>2,1*1,68</t>
  </si>
  <si>
    <t>22</t>
  </si>
  <si>
    <t>612135001</t>
  </si>
  <si>
    <t>Vyrovnání nerovností podkladu vnitřních omítaných ploch  maltou, tloušťky do 10 mm vápenocementovou stěn</t>
  </si>
  <si>
    <t>-895075340</t>
  </si>
  <si>
    <t>"pod obklad"14,22</t>
  </si>
  <si>
    <t>23</t>
  </si>
  <si>
    <t>612315223</t>
  </si>
  <si>
    <t>Vápenná omítka jednotlivých malých ploch štuková na stěnách, plochy jednotlivě přes 0,25 do 1 m2</t>
  </si>
  <si>
    <t>-147322265</t>
  </si>
  <si>
    <t>24</t>
  </si>
  <si>
    <t>612315422</t>
  </si>
  <si>
    <t>Oprava vápenné omítky vnitřních ploch štukové dvouvrstvé, tloušťky do 20 mm a tloušťky štuku do 3 mm stěn, v rozsahu opravované plochy přes 10 do 30%</t>
  </si>
  <si>
    <t>453909999</t>
  </si>
  <si>
    <t>1,5*(2,18*2+1,85*2)</t>
  </si>
  <si>
    <t>25</t>
  </si>
  <si>
    <t>612325122</t>
  </si>
  <si>
    <t>Vápenocementová omítka rýh štuková ve stěnách, šířky rýhy přes 150 do 300 mm</t>
  </si>
  <si>
    <t>30304955</t>
  </si>
  <si>
    <t>26</t>
  </si>
  <si>
    <t>612325302</t>
  </si>
  <si>
    <t>Vápenocementová omítka ostění nebo nadpraží štuková</t>
  </si>
  <si>
    <t>637452732</t>
  </si>
  <si>
    <t>0,35*(1,5*2,1*2)</t>
  </si>
  <si>
    <t>"ostění pod vstupem"0,95*(1,45*2+1,2)</t>
  </si>
  <si>
    <t>Součet</t>
  </si>
  <si>
    <t>27</t>
  </si>
  <si>
    <t>619995001</t>
  </si>
  <si>
    <t>Začištění omítek (s dodáním hmot)  kolem oken, dveří, podlah, obkladů apod.</t>
  </si>
  <si>
    <t>m</t>
  </si>
  <si>
    <t>-542707884</t>
  </si>
  <si>
    <t>0,9*2+2,0*2*2+2,18*2+1,85*2</t>
  </si>
  <si>
    <t>28</t>
  </si>
  <si>
    <t>642945111</t>
  </si>
  <si>
    <t>Osazování ocelových zárubní protipožárních nebo protiplynových dveří  do vynechaného otvoru, s obetonováním, dveří jednokřídlových do 2,5 m2</t>
  </si>
  <si>
    <t>-1280946752</t>
  </si>
  <si>
    <t>29</t>
  </si>
  <si>
    <t>55331203</t>
  </si>
  <si>
    <t>zárubeň ocelová pro běžné zdění hranatý profil s drážkou 110 900 levá,pravá</t>
  </si>
  <si>
    <t>1387990646</t>
  </si>
  <si>
    <t>Ostatní konstrukce a práce, bourání</t>
  </si>
  <si>
    <t>30</t>
  </si>
  <si>
    <t>949101111</t>
  </si>
  <si>
    <t>Lešení pomocné pracovní pro objekty pozemních staveb  pro zatížení do 150 kg/m2, o výšce lešeňové podlahy do 1,9 m</t>
  </si>
  <si>
    <t>-2022064162</t>
  </si>
  <si>
    <t>31</t>
  </si>
  <si>
    <t>952901111</t>
  </si>
  <si>
    <t>Vyčištění budov nebo objektů před předáním do užívání  budov bytové nebo občanské výstavby, světlé výšky podlaží do 4 m</t>
  </si>
  <si>
    <t>-568124850</t>
  </si>
  <si>
    <t>32</t>
  </si>
  <si>
    <t>953961115</t>
  </si>
  <si>
    <t>Kotvy chemické s vyvrtáním otvoru  do betonu, železobetonu nebo tvrdého kamene tmel, velikost M 20, hloubka 170 mm</t>
  </si>
  <si>
    <t>-1076079179</t>
  </si>
  <si>
    <t>33</t>
  </si>
  <si>
    <t>953965141</t>
  </si>
  <si>
    <t>Kotvy chemické s vyvrtáním otvoru  kotevní šrouby pro chemické kotvy, velikost M 20, délka 240 mm</t>
  </si>
  <si>
    <t>-392853772</t>
  </si>
  <si>
    <t>34</t>
  </si>
  <si>
    <t>967031742</t>
  </si>
  <si>
    <t>Přisekání (špicování) plošné nebo rovných ostění zdiva z cihel pálených  plošné, na maltu vápennou nebo vápenocementovou, tl. na maltu cementovou, tl. do 100 mm</t>
  </si>
  <si>
    <t>-779770308</t>
  </si>
  <si>
    <t>35</t>
  </si>
  <si>
    <t>967031744</t>
  </si>
  <si>
    <t>Přisekání (špicování) plošné nebo rovných ostění zdiva z cihel pálených  plošné, na maltu vápennou nebo vápenocementovou, tl. na maltu cementovou, tl. do 300 mm</t>
  </si>
  <si>
    <t>-961734321</t>
  </si>
  <si>
    <t>"nika WC"1,5*2,1</t>
  </si>
  <si>
    <t>36</t>
  </si>
  <si>
    <t>968072455</t>
  </si>
  <si>
    <t>Vybourání kovových rámů oken s křídly, dveřních zárubní, vrat, stěn, ostění nebo obkladů  dveřních zárubní, plochy do 2 m2</t>
  </si>
  <si>
    <t>-1197903676</t>
  </si>
  <si>
    <t>0,9*2,0</t>
  </si>
  <si>
    <t>37</t>
  </si>
  <si>
    <t>969011121</t>
  </si>
  <si>
    <t>Vybourání vodovodního, plynového a pod. vedení  DN do 52 mm</t>
  </si>
  <si>
    <t>-1306578320</t>
  </si>
  <si>
    <t>38</t>
  </si>
  <si>
    <t>969021111</t>
  </si>
  <si>
    <t>Vybourání kanalizačního potrubí  DN do 100 mm</t>
  </si>
  <si>
    <t>-1754397412</t>
  </si>
  <si>
    <t>39</t>
  </si>
  <si>
    <t>974031133</t>
  </si>
  <si>
    <t>Vysekání rýh ve zdivu cihelném na maltu vápennou nebo vápenocementovou  do hl. 50 mm a šířky do 100 mm</t>
  </si>
  <si>
    <t>791613207</t>
  </si>
  <si>
    <t>40</t>
  </si>
  <si>
    <t>974031153</t>
  </si>
  <si>
    <t>Vysekání rýh ve zdivu cihelném na maltu vápennou nebo vápenocementovou  do hl. 100 mm a šířky do 100 mm</t>
  </si>
  <si>
    <t>821381271</t>
  </si>
  <si>
    <t>41</t>
  </si>
  <si>
    <t>974031664</t>
  </si>
  <si>
    <t>Vysekání rýh ve zdivu cihelném na maltu vápennou nebo vápenocementovou  pro vtahování nosníků do zdí, před vybouráním otvoru do hl. 150 mm, při v. nosníku do 150 mm</t>
  </si>
  <si>
    <t>-1833282290</t>
  </si>
  <si>
    <t>1,9*2</t>
  </si>
  <si>
    <t>42</t>
  </si>
  <si>
    <t>975021211</t>
  </si>
  <si>
    <t>Podchycení nadzákladového zdiva pod stropem dřevěnou výztuhou  nad vybouraným otvorem, pro jakoukoliv délku podchycení, při tl. zdiva do 450 mm</t>
  </si>
  <si>
    <t>-813082244</t>
  </si>
  <si>
    <t>43</t>
  </si>
  <si>
    <t>976071111</t>
  </si>
  <si>
    <t>Vybourání kovových madel, zábradlí, dvířek, zděří, kotevních želez  madel a zábradlí</t>
  </si>
  <si>
    <t>1234797865</t>
  </si>
  <si>
    <t>44</t>
  </si>
  <si>
    <t>977151115</t>
  </si>
  <si>
    <t>Jádrové vrty diamantovými korunkami do stavebních materiálů (železobetonu, betonu, cihel, obkladů, dlažeb, kamene) průměru přes 60 do 70 mm</t>
  </si>
  <si>
    <t>700287534</t>
  </si>
  <si>
    <t>"sloupky zábradlí"4*0,2</t>
  </si>
  <si>
    <t>45</t>
  </si>
  <si>
    <t>978011141</t>
  </si>
  <si>
    <t>Otlučení vápenných nebo vápenocementových omítek vnitřních ploch stropů, v rozsahu přes 10 do 30 %</t>
  </si>
  <si>
    <t>201275500</t>
  </si>
  <si>
    <t>46</t>
  </si>
  <si>
    <t>978013141</t>
  </si>
  <si>
    <t>Otlučení vápenných nebo vápenocementových omítek vnitřních ploch stěn s vyškrabáním spar, s očištěním zdiva, v rozsahu přes 10 do 30 %</t>
  </si>
  <si>
    <t>-1941202364</t>
  </si>
  <si>
    <t>47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</si>
  <si>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</si>
  <si>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</si>
  <si>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152392379</t>
  </si>
  <si>
    <t>48</t>
  </si>
  <si>
    <t>98000001R</t>
  </si>
  <si>
    <t>Vyčištění prostoru pod vstupem a zajištění provětrní</t>
  </si>
  <si>
    <t>kpl</t>
  </si>
  <si>
    <t>1605962527</t>
  </si>
  <si>
    <t>997</t>
  </si>
  <si>
    <t>Přesun sutě</t>
  </si>
  <si>
    <t>49</t>
  </si>
  <si>
    <t>997013212</t>
  </si>
  <si>
    <t>Vnitrostaveništní doprava suti a vybouraných hmot  vodorovně do 50 m svisle ručně (nošením po schodech) pro budovy a haly výšky přes 6 do 9 m</t>
  </si>
  <si>
    <t>-1022337177</t>
  </si>
  <si>
    <t>50</t>
  </si>
  <si>
    <t>997013501</t>
  </si>
  <si>
    <t>Odvoz suti a vybouraných hmot na skládku nebo meziskládku  se složením, na vzdálenost do 1 km</t>
  </si>
  <si>
    <t>2129053948</t>
  </si>
  <si>
    <t>51</t>
  </si>
  <si>
    <t>997013509</t>
  </si>
  <si>
    <t>Odvoz suti a vybouraných hmot na skládku nebo meziskládku  se složením, na vzdálenost Příplatek k ceně za každý další i započatý 1 km přes 1 km</t>
  </si>
  <si>
    <t>-1214024418</t>
  </si>
  <si>
    <t>6,244*22 'Přepočtené koeficientem množství</t>
  </si>
  <si>
    <t>52</t>
  </si>
  <si>
    <t>997013831</t>
  </si>
  <si>
    <t>Poplatek za uložení stavebního odpadu na skládce (skládkovné) směsného stavebního a demoličního zatříděného do Katalogu odpadů pod kódem 170 904</t>
  </si>
  <si>
    <t>1938117116</t>
  </si>
  <si>
    <t>998</t>
  </si>
  <si>
    <t>Přesun hmot</t>
  </si>
  <si>
    <t>53</t>
  </si>
  <si>
    <t>998011002</t>
  </si>
  <si>
    <t>Přesun hmot pro budovy občanské výstavby, bydlení, výrobu a služby  s nosnou svislou konstrukcí zděnou z cihel, tvárnic nebo kamene vodorovná dopravní vzdálenost do 100 m pro budovy výšky přes 6 do 12 m</t>
  </si>
  <si>
    <t>-41720438</t>
  </si>
  <si>
    <t>PSV</t>
  </si>
  <si>
    <t>Práce a dodávky PSV</t>
  </si>
  <si>
    <t>721</t>
  </si>
  <si>
    <t>Zdravotechnika - vnitřní kanalizace</t>
  </si>
  <si>
    <t>54</t>
  </si>
  <si>
    <t>72100001R</t>
  </si>
  <si>
    <t>Dodávka a montáž vnitřní kanalizace+napojení na stávající systém</t>
  </si>
  <si>
    <t>1781976969</t>
  </si>
  <si>
    <t>722</t>
  </si>
  <si>
    <t>Zdravotechnika - vnitřní vodovod</t>
  </si>
  <si>
    <t>55</t>
  </si>
  <si>
    <t>72200001R</t>
  </si>
  <si>
    <t>Dodávka a montáž vnitřního vodovodu včetně napojení na stávající systém</t>
  </si>
  <si>
    <t>-26585228</t>
  </si>
  <si>
    <t>56</t>
  </si>
  <si>
    <t>722110912</t>
  </si>
  <si>
    <t>Opravy vodovodního potrubí litinového  přírubového přetěsnění přírubového spoje do DN 80</t>
  </si>
  <si>
    <t>1056717579</t>
  </si>
  <si>
    <t>725</t>
  </si>
  <si>
    <t>Zdravotechnika - zařizovací předměty</t>
  </si>
  <si>
    <t>57</t>
  </si>
  <si>
    <t>725110811</t>
  </si>
  <si>
    <t>Demontáž klozetů  splachovacích s nádrží nebo tlakovým splachovačem</t>
  </si>
  <si>
    <t>soubor</t>
  </si>
  <si>
    <t>135687300</t>
  </si>
  <si>
    <t>58</t>
  </si>
  <si>
    <t>725119122</t>
  </si>
  <si>
    <t>Zařízení záchodů montáž klozetových mís kombi</t>
  </si>
  <si>
    <t>133799751</t>
  </si>
  <si>
    <t>59</t>
  </si>
  <si>
    <t>6423604R</t>
  </si>
  <si>
    <t>klozet keramický bílý závěsný hluboké splachování</t>
  </si>
  <si>
    <t>CS ÚRS 2018 01</t>
  </si>
  <si>
    <t>-756988729</t>
  </si>
  <si>
    <t>60</t>
  </si>
  <si>
    <t>725121521</t>
  </si>
  <si>
    <t>Pisoárové záchodky keramické automatické s infračerveným senzorem</t>
  </si>
  <si>
    <t>-1405077697</t>
  </si>
  <si>
    <t>61</t>
  </si>
  <si>
    <t>725122817</t>
  </si>
  <si>
    <t>Demontáž pisoárů  bez nádrže s rohovým ventilem s 1 záchodkem</t>
  </si>
  <si>
    <t>70060011</t>
  </si>
  <si>
    <t>62</t>
  </si>
  <si>
    <t>725211681</t>
  </si>
  <si>
    <t>Umyvadla keramická bílá bez výtokových armatur připevněná na stěnu šrouby zdravotní bílá 640 mm</t>
  </si>
  <si>
    <t>237813332</t>
  </si>
  <si>
    <t>63</t>
  </si>
  <si>
    <t>725291511</t>
  </si>
  <si>
    <t>Doplňky zařízení koupelen a záchodů  plastové dávkovač tekutého mýdla na 350 ml</t>
  </si>
  <si>
    <t>36635840</t>
  </si>
  <si>
    <t>64</t>
  </si>
  <si>
    <t>725291621</t>
  </si>
  <si>
    <t>Doplňky zařízení koupelen a záchodů  nerezové zásobník toaletních papírů d=300 mm</t>
  </si>
  <si>
    <t>370209641</t>
  </si>
  <si>
    <t>65</t>
  </si>
  <si>
    <t>725291631</t>
  </si>
  <si>
    <t>Doplňky zařízení koupelen a záchodů  nerezové zásobník papírových ručníků</t>
  </si>
  <si>
    <t>662027650</t>
  </si>
  <si>
    <t>66</t>
  </si>
  <si>
    <t>725291722</t>
  </si>
  <si>
    <t>Doplňky zařízení koupelen a záchodů  smaltované madla krakorcová sklopná, délky 834 mm</t>
  </si>
  <si>
    <t>-987677043</t>
  </si>
  <si>
    <t>67</t>
  </si>
  <si>
    <t>72582261R</t>
  </si>
  <si>
    <t>Baterie umyvadlové stojánkové pákové s výpustí</t>
  </si>
  <si>
    <t>-1882586837</t>
  </si>
  <si>
    <t>68</t>
  </si>
  <si>
    <t>998725202</t>
  </si>
  <si>
    <t>Přesun hmot pro zařizovací předměty  stanovený procentní sazbou (%) z ceny vodorovná dopravní vzdálenost do 50 m v objektech výšky přes 6 do 12 m</t>
  </si>
  <si>
    <t>%</t>
  </si>
  <si>
    <t>1456125260</t>
  </si>
  <si>
    <t>741</t>
  </si>
  <si>
    <t>Elektroinstalace - silnoproud</t>
  </si>
  <si>
    <t>69</t>
  </si>
  <si>
    <t>74100001R</t>
  </si>
  <si>
    <t>Elektrická instalace WC-montáž a dodávka vč.signalizačního zařízení u WC a s poplašným zařízením na chodbě-viz samostaný rozpočet</t>
  </si>
  <si>
    <t>-253156286</t>
  </si>
  <si>
    <t>742</t>
  </si>
  <si>
    <t>Elektroinstalace - slaboproud</t>
  </si>
  <si>
    <t>70</t>
  </si>
  <si>
    <t>74200001R</t>
  </si>
  <si>
    <t>Přemístění čtečky karet u vchodu (uzpůsobení pro imobilní)</t>
  </si>
  <si>
    <t>-2139375646</t>
  </si>
  <si>
    <t>751</t>
  </si>
  <si>
    <t>Vzduchotechnika</t>
  </si>
  <si>
    <t>71</t>
  </si>
  <si>
    <t>75111101R</t>
  </si>
  <si>
    <t>Vyčištění a dezinfekce stávajících ventilátorů</t>
  </si>
  <si>
    <t>-616884650</t>
  </si>
  <si>
    <t>766</t>
  </si>
  <si>
    <t>Konstrukce truhlářské</t>
  </si>
  <si>
    <t>72</t>
  </si>
  <si>
    <t>766660162</t>
  </si>
  <si>
    <t>Montáž dveřních křídel dřevěných nebo plastových otevíravých do dřevěné rámové zárubně protipožárních jednokřídlových, šířky přes 800 mm</t>
  </si>
  <si>
    <t>-1375688823</t>
  </si>
  <si>
    <t>73</t>
  </si>
  <si>
    <t>6116534R</t>
  </si>
  <si>
    <t>"T1"dveře vnitřní protipožární fóliované 1křídlé 90x197cm s madlem a se zámkem s venkovním havarijním odemčením</t>
  </si>
  <si>
    <t>-1547944946</t>
  </si>
  <si>
    <t>74</t>
  </si>
  <si>
    <t>766660729</t>
  </si>
  <si>
    <t>Montáž dveřních doplňků dveřního kování interiérového štítku s klikou</t>
  </si>
  <si>
    <t>323874639</t>
  </si>
  <si>
    <t>75</t>
  </si>
  <si>
    <t>5491462R</t>
  </si>
  <si>
    <t>kování dveřní vrchní klika včetně rozet a montážního materiálu R PZ nerez PK*možnost otevírýní zvenčí</t>
  </si>
  <si>
    <t>1599047188</t>
  </si>
  <si>
    <t>76</t>
  </si>
  <si>
    <t>998766202</t>
  </si>
  <si>
    <t>Přesun hmot pro konstrukce truhlářské stanovený procentní sazbou (%) z ceny vodorovná dopravní vzdálenost do 50 m v objektech výšky přes 6 do 12 m</t>
  </si>
  <si>
    <t>-699606575</t>
  </si>
  <si>
    <t>767</t>
  </si>
  <si>
    <t>Konstrukce zámečnické</t>
  </si>
  <si>
    <t>77</t>
  </si>
  <si>
    <t>767161114</t>
  </si>
  <si>
    <t>Montáž zábradlí rovného  z trubek nebo tenkostěnných profilů do zdiva, hmotnosti 1 m zábradlí přes 20 do 30 kg</t>
  </si>
  <si>
    <t>-870396085</t>
  </si>
  <si>
    <t>2*3,02</t>
  </si>
  <si>
    <t>78</t>
  </si>
  <si>
    <t>76700001R</t>
  </si>
  <si>
    <t>"Z3"Dodávka a výroba nerezového zábradlí vchodu mat.nerez</t>
  </si>
  <si>
    <t>kg</t>
  </si>
  <si>
    <t>-883983002</t>
  </si>
  <si>
    <t>46,6*1,1 'Přepočtené koeficientem množství</t>
  </si>
  <si>
    <t>79</t>
  </si>
  <si>
    <t>767531111</t>
  </si>
  <si>
    <t>Montáž vstupních čistících zón z rohoží  kovových nebo plastových</t>
  </si>
  <si>
    <t>490415618</t>
  </si>
  <si>
    <t>0,6*1,2</t>
  </si>
  <si>
    <t>80</t>
  </si>
  <si>
    <t>69752160</t>
  </si>
  <si>
    <t>rám pro zapuštění profil L-30/30 25/25 20/30 15/30-Al</t>
  </si>
  <si>
    <t>1071380629</t>
  </si>
  <si>
    <t>0,6*2+1,2*2</t>
  </si>
  <si>
    <t>81</t>
  </si>
  <si>
    <t>6975207R</t>
  </si>
  <si>
    <t>rohož vstupní provedení houževnatá pryž</t>
  </si>
  <si>
    <t>-229640477</t>
  </si>
  <si>
    <t>1,2*0,6</t>
  </si>
  <si>
    <t>82</t>
  </si>
  <si>
    <t>767995114</t>
  </si>
  <si>
    <t>Montáž ostatních atypických zámečnických konstrukcí  hmotnosti přes 20 do 50 kg</t>
  </si>
  <si>
    <t>1250903526</t>
  </si>
  <si>
    <t>"vevaření ocelového plechu do stávajícího rámu"37</t>
  </si>
  <si>
    <t>83</t>
  </si>
  <si>
    <t>1361122R</t>
  </si>
  <si>
    <t>"Z1"plech ocelový hladký jakost S 235 JR tl 6mm tabule</t>
  </si>
  <si>
    <t>1431521901</t>
  </si>
  <si>
    <t>0,6*1,2*0,006*7850*0,00108</t>
  </si>
  <si>
    <t>0,037*1,1 'Přepočtené koeficientem množství</t>
  </si>
  <si>
    <t>84</t>
  </si>
  <si>
    <t>767995115</t>
  </si>
  <si>
    <t>Montáž ostatních atypických zámečnických konstrukcí  hmotnosti přes 50 do 100 kg</t>
  </si>
  <si>
    <t>268053257</t>
  </si>
  <si>
    <t>63,65+1,8*1,4*2,67</t>
  </si>
  <si>
    <t>85</t>
  </si>
  <si>
    <t>76799001R</t>
  </si>
  <si>
    <t>"Z2"Dodávka a výroba atypické rampy pro imbobilní ocel žárově zinkovaná</t>
  </si>
  <si>
    <t>-597335506</t>
  </si>
  <si>
    <t>63,65*1,1 'Přepočtené koeficientem množství</t>
  </si>
  <si>
    <t>86</t>
  </si>
  <si>
    <t>1594525R</t>
  </si>
  <si>
    <t>plech děrovaný tahokov pochozí žárově zinkovaný</t>
  </si>
  <si>
    <t>1933585711</t>
  </si>
  <si>
    <t>1,4*1,8</t>
  </si>
  <si>
    <t>87</t>
  </si>
  <si>
    <t>998767202</t>
  </si>
  <si>
    <t>Přesun hmot pro zámečnické konstrukce  stanovený procentní sazbou (%) z ceny vodorovná dopravní vzdálenost do 50 m v objektech výšky přes 6 do 12 m</t>
  </si>
  <si>
    <t>-1298091305</t>
  </si>
  <si>
    <t>771</t>
  </si>
  <si>
    <t>Podlahy z dlaždic</t>
  </si>
  <si>
    <t>88</t>
  </si>
  <si>
    <t>771151012</t>
  </si>
  <si>
    <t>Příprava podkladu před provedením dlažby samonivelační stěrka min.pevnosti 20 MPa, tloušťky přes 3 do 5 mm</t>
  </si>
  <si>
    <t>846239448</t>
  </si>
  <si>
    <t>1,86*2,18+0,35*1,5</t>
  </si>
  <si>
    <t>89</t>
  </si>
  <si>
    <t>771571810</t>
  </si>
  <si>
    <t>Demontáž podlah z dlaždic keramických kladených do malty</t>
  </si>
  <si>
    <t>409891315</t>
  </si>
  <si>
    <t>1,85*2,18</t>
  </si>
  <si>
    <t>90</t>
  </si>
  <si>
    <t>771574115</t>
  </si>
  <si>
    <t>Montáž podlah z dlaždic keramických lepených flexibilním lepidlem maloformátových hladkých přes 22 do 25 ks/m2</t>
  </si>
  <si>
    <t>-912926293</t>
  </si>
  <si>
    <t>91</t>
  </si>
  <si>
    <t>59761432</t>
  </si>
  <si>
    <t>dlažba keramická slinutá hladká do interiéru i exteriéru pro vysoké mechanické namáhání přes 22 do 25ks/m2</t>
  </si>
  <si>
    <t>696876165</t>
  </si>
  <si>
    <t>4,58*1,1 'Přepočtené koeficientem množství</t>
  </si>
  <si>
    <t>92</t>
  </si>
  <si>
    <t>771574266</t>
  </si>
  <si>
    <t>Montáž podlah z dlaždic keramických lepených flexibilním lepidlem maloformátových pro vysoké mechanické zatížení protiskluzných nebo reliéfních (bezbariérových) přes 22 do 25 ks/m2</t>
  </si>
  <si>
    <t>-1090979193</t>
  </si>
  <si>
    <t>"vchod"1,8*1,47-0,6*1,2</t>
  </si>
  <si>
    <t>93</t>
  </si>
  <si>
    <t>59761406</t>
  </si>
  <si>
    <t>dlažba keramická slinutá protiskluzná do interiéru i exteriéru pro vysoké mechanické namáhání přes 22 do 25ks/m2</t>
  </si>
  <si>
    <t>-1826164354</t>
  </si>
  <si>
    <t>1,926*1,1 'Přepočtené koeficientem množství</t>
  </si>
  <si>
    <t>94</t>
  </si>
  <si>
    <t>771591111</t>
  </si>
  <si>
    <t>Příprava podkladu před provedením dlažby nátěr penetrační na podlahu</t>
  </si>
  <si>
    <t>403452082</t>
  </si>
  <si>
    <t>95</t>
  </si>
  <si>
    <t>771591112</t>
  </si>
  <si>
    <t>Izolace podlahy pod dlažbu nátěrem nebo stěrkou ve dvou vrstvách</t>
  </si>
  <si>
    <t>-1164508559</t>
  </si>
  <si>
    <t>96</t>
  </si>
  <si>
    <t>998771202</t>
  </si>
  <si>
    <t>Přesun hmot pro podlahy z dlaždic stanovený procentní sazbou (%) z ceny vodorovná dopravní vzdálenost do 50 m v objektech výšky přes 6 do 12 m</t>
  </si>
  <si>
    <t>2124107852</t>
  </si>
  <si>
    <t>781</t>
  </si>
  <si>
    <t>Dokončovací práce - obklady</t>
  </si>
  <si>
    <t>97</t>
  </si>
  <si>
    <t>781131112</t>
  </si>
  <si>
    <t>Izolace stěny pod obklad izolace nátěrem nebo stěrkou ve dvou vrstvách</t>
  </si>
  <si>
    <t>-235529423</t>
  </si>
  <si>
    <t>1,8*(1,5+1,0+1,0)</t>
  </si>
  <si>
    <t>98</t>
  </si>
  <si>
    <t>781131264</t>
  </si>
  <si>
    <t>Izolace stěny pod obklad izolace těsnícími izolačními pásy mezi podlahou a stěnu</t>
  </si>
  <si>
    <t>-1984090034</t>
  </si>
  <si>
    <t>(2,18+0,35*2+1,86+1,8+0,4+1,86-0,9)</t>
  </si>
  <si>
    <t>99</t>
  </si>
  <si>
    <t>781471810</t>
  </si>
  <si>
    <t>Demontáž obkladů z dlaždic keramických kladených do malty</t>
  </si>
  <si>
    <t>1865226650</t>
  </si>
  <si>
    <t>1,5*(2,18+1,85+1,8+0,4+1,5-0,9)</t>
  </si>
  <si>
    <t>100</t>
  </si>
  <si>
    <t>781474115</t>
  </si>
  <si>
    <t>Montáž obkladů vnitřních stěn z dlaždic keramických lepených flexibilním lepidlem maloformátových hladkých přes 22 do 25 ks/m2</t>
  </si>
  <si>
    <t>951005659</t>
  </si>
  <si>
    <t>1,8*(2,18+0,35*2+1,86+1,8+0,4+1,86-0,9)</t>
  </si>
  <si>
    <t>101</t>
  </si>
  <si>
    <t>LSS.WAA1N007</t>
  </si>
  <si>
    <t>obkládačka ColorONE, 198 x 198 x 6,5 mm</t>
  </si>
  <si>
    <t>1683816787</t>
  </si>
  <si>
    <t>14,22*1,1 'Přepočtené koeficientem množství</t>
  </si>
  <si>
    <t>102</t>
  </si>
  <si>
    <t>781494111</t>
  </si>
  <si>
    <t>Obklad - dokončující práce profily ukončovací lepené flexibilním lepidlem rohové</t>
  </si>
  <si>
    <t>1598842793</t>
  </si>
  <si>
    <t>1,8*9</t>
  </si>
  <si>
    <t>103</t>
  </si>
  <si>
    <t>781494511</t>
  </si>
  <si>
    <t>Obklad - dokončující práce profily ukončovací lepené flexibilním lepidlem ukončovací</t>
  </si>
  <si>
    <t>-792442554</t>
  </si>
  <si>
    <t>1,85*2+2,18*2+0,35*2</t>
  </si>
  <si>
    <t>104</t>
  </si>
  <si>
    <t>781495111</t>
  </si>
  <si>
    <t>Příprava podkladu před provedením obkladu nátěr penetrační na stěnu</t>
  </si>
  <si>
    <t>1973243120</t>
  </si>
  <si>
    <t>105</t>
  </si>
  <si>
    <t>998781202</t>
  </si>
  <si>
    <t>Přesun hmot pro obklady keramické  stanovený procentní sazbou (%) z ceny vodorovná dopravní vzdálenost do 50 m v objektech výšky přes 6 do 12 m</t>
  </si>
  <si>
    <t>241989715</t>
  </si>
  <si>
    <t>783</t>
  </si>
  <si>
    <t>Dokončovací práce - nátěry</t>
  </si>
  <si>
    <t>106</t>
  </si>
  <si>
    <t>783314101</t>
  </si>
  <si>
    <t>Základní nátěr zámečnických konstrukcí jednonásobný syntetický</t>
  </si>
  <si>
    <t>139108460</t>
  </si>
  <si>
    <t>"I 140"1,9*2*0,506</t>
  </si>
  <si>
    <t>"roznášecí plech"0,3*0,15*2*2*1,35</t>
  </si>
  <si>
    <t>"zárubeň"0,3*(0,9+2,0*2)</t>
  </si>
  <si>
    <t>107</t>
  </si>
  <si>
    <t>783314201</t>
  </si>
  <si>
    <t>Základní antikorozní nátěr zámečnických konstrukcí jednonásobný syntetický standardní</t>
  </si>
  <si>
    <t>-1686986224</t>
  </si>
  <si>
    <t>108</t>
  </si>
  <si>
    <t>783315101</t>
  </si>
  <si>
    <t>Mezinátěr zámečnických konstrukcí jednonásobný syntetický standardní</t>
  </si>
  <si>
    <t>65334066</t>
  </si>
  <si>
    <t>109</t>
  </si>
  <si>
    <t>783317101</t>
  </si>
  <si>
    <t>Krycí nátěr (email) zámečnických konstrukcí jednonásobný syntetický standardní</t>
  </si>
  <si>
    <t>308363327</t>
  </si>
  <si>
    <t>784</t>
  </si>
  <si>
    <t>Dokončovací práce - malby a tapety</t>
  </si>
  <si>
    <t>110</t>
  </si>
  <si>
    <t>784111011</t>
  </si>
  <si>
    <t>Obroušení podkladu omítky v místnostech výšky do 3,80 m</t>
  </si>
  <si>
    <t>-2061347234</t>
  </si>
  <si>
    <t>111</t>
  </si>
  <si>
    <t>784181111</t>
  </si>
  <si>
    <t>Penetrace podkladu jednonásobná základní silikátová v místnostech výšky do 3,80 m</t>
  </si>
  <si>
    <t>-711267493</t>
  </si>
  <si>
    <t>112</t>
  </si>
  <si>
    <t>784211101</t>
  </si>
  <si>
    <t>Malby z malířských směsí otěruvzdorných za mokra dvojnásobné, bílé za mokra otěruvzdorné výborně v místnostech výšky do 3,80 m</t>
  </si>
  <si>
    <t>-791712832</t>
  </si>
  <si>
    <t>Dalovice-Střední škola logistická-bezbariérové řešení provozu školy  -1.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</si>
</sst>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800080"/>
      <name val="Arial CE"/>
      <family val="2"/>
    </font>
    <font>
      <i/>
      <sz val="8"/>
      <color rgb="FF0000FF"/>
      <name val="Arial CE"/>
      <family val="2"/>
    </font>
    <font>
      <sz val="8"/>
      <color rgb="FFFF0000"/>
      <name val="Arial CE"/>
      <family val="2"/>
    </font>
    <font>
      <sz val="8"/>
      <color theme="0"/>
      <name val="Arial CE"/>
      <family val="2"/>
    </font>
    <font>
      <sz val="12"/>
      <color theme="0"/>
      <name val="Arial CE"/>
      <family val="2"/>
    </font>
    <font>
      <sz val="10"/>
      <color theme="0"/>
      <name val="Arial CE"/>
      <family val="2"/>
    </font>
    <font>
      <sz val="9"/>
      <color theme="0"/>
      <name val="Arial CE"/>
      <family val="2"/>
    </font>
    <font>
      <b/>
      <sz val="8"/>
      <color theme="0"/>
      <name val="Arial CE"/>
      <family val="2"/>
    </font>
    <font>
      <i/>
      <sz val="8"/>
      <color theme="0"/>
      <name val="Arial CE"/>
      <family val="2"/>
    </font>
    <font>
      <b/>
      <sz val="11"/>
      <color theme="0"/>
      <name val="Arial CE"/>
      <family val="2"/>
    </font>
    <font>
      <b/>
      <sz val="12"/>
      <color theme="0"/>
      <name val="Arial CE"/>
      <family val="2"/>
    </font>
    <font>
      <sz val="11"/>
      <color theme="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7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3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3" borderId="7" xfId="0" applyFont="1" applyFill="1" applyBorder="1" applyAlignment="1" applyProtection="1">
      <alignment vertical="center"/>
      <protection/>
    </xf>
    <xf numFmtId="0" fontId="11" fillId="3" borderId="0" xfId="0" applyFont="1" applyFill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9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center" vertical="center"/>
    </xf>
    <xf numFmtId="4" fontId="9" fillId="3" borderId="7" xfId="0" applyNumberFormat="1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1" fillId="3" borderId="0" xfId="0" applyFont="1" applyFill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17" fillId="0" borderId="3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8" fillId="0" borderId="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12" xfId="0" applyFont="1" applyBorder="1" applyAlignment="1" applyProtection="1">
      <alignment horizontal="left" vertical="center"/>
      <protection/>
    </xf>
    <xf numFmtId="0" fontId="18" fillId="0" borderId="12" xfId="0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1" fillId="3" borderId="13" xfId="0" applyFont="1" applyFill="1" applyBorder="1" applyAlignment="1" applyProtection="1">
      <alignment horizontal="center" vertical="center" wrapText="1"/>
      <protection/>
    </xf>
    <xf numFmtId="0" fontId="11" fillId="3" borderId="14" xfId="0" applyFont="1" applyFill="1" applyBorder="1" applyAlignment="1" applyProtection="1">
      <alignment horizontal="center" vertical="center" wrapText="1"/>
      <protection/>
    </xf>
    <xf numFmtId="0" fontId="11" fillId="3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" fontId="12" fillId="0" borderId="0" xfId="0" applyNumberFormat="1" applyFont="1" applyAlignment="1" applyProtection="1">
      <alignment/>
      <protection/>
    </xf>
    <xf numFmtId="0" fontId="19" fillId="0" borderId="3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4" fontId="17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18" fillId="0" borderId="0" xfId="0" applyFont="1" applyAlignment="1" applyProtection="1">
      <alignment horizontal="left"/>
      <protection/>
    </xf>
    <xf numFmtId="4" fontId="18" fillId="0" borderId="0" xfId="0" applyNumberFormat="1" applyFont="1" applyAlignment="1" applyProtection="1">
      <alignment/>
      <protection/>
    </xf>
    <xf numFmtId="0" fontId="0" fillId="0" borderId="16" xfId="0" applyFon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167" fontId="0" fillId="0" borderId="16" xfId="0" applyNumberFormat="1" applyFont="1" applyBorder="1" applyAlignment="1" applyProtection="1">
      <alignment vertical="center"/>
      <protection/>
    </xf>
    <xf numFmtId="4" fontId="0" fillId="0" borderId="16" xfId="0" applyNumberFormat="1" applyFont="1" applyBorder="1" applyAlignment="1" applyProtection="1">
      <alignment vertical="center"/>
      <protection/>
    </xf>
    <xf numFmtId="0" fontId="20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2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>
      <alignment vertical="center"/>
    </xf>
    <xf numFmtId="0" fontId="23" fillId="0" borderId="16" xfId="0" applyFont="1" applyBorder="1" applyAlignment="1" applyProtection="1">
      <alignment horizontal="center" vertical="center"/>
      <protection/>
    </xf>
    <xf numFmtId="49" fontId="23" fillId="0" borderId="16" xfId="0" applyNumberFormat="1" applyFont="1" applyBorder="1" applyAlignment="1" applyProtection="1">
      <alignment horizontal="left" vertical="center" wrapText="1"/>
      <protection/>
    </xf>
    <xf numFmtId="0" fontId="23" fillId="0" borderId="16" xfId="0" applyFont="1" applyBorder="1" applyAlignment="1" applyProtection="1">
      <alignment horizontal="left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167" fontId="23" fillId="0" borderId="16" xfId="0" applyNumberFormat="1" applyFont="1" applyBorder="1" applyAlignment="1" applyProtection="1">
      <alignment vertical="center"/>
      <protection/>
    </xf>
    <xf numFmtId="4" fontId="23" fillId="0" borderId="16" xfId="0" applyNumberFormat="1" applyFont="1" applyBorder="1" applyAlignment="1" applyProtection="1">
      <alignment vertical="center"/>
      <protection/>
    </xf>
    <xf numFmtId="0" fontId="2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167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3" xfId="0" applyFont="1" applyBorder="1"/>
    <xf numFmtId="0" fontId="25" fillId="0" borderId="0" xfId="0" applyFont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66" fontId="25" fillId="0" borderId="10" xfId="0" applyNumberFormat="1" applyFont="1" applyBorder="1" applyAlignment="1" applyProtection="1">
      <alignment/>
      <protection/>
    </xf>
    <xf numFmtId="166" fontId="25" fillId="0" borderId="18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25" fillId="0" borderId="3" xfId="0" applyFont="1" applyBorder="1" applyAlignment="1">
      <alignment/>
    </xf>
    <xf numFmtId="0" fontId="25" fillId="0" borderId="19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166" fontId="25" fillId="0" borderId="0" xfId="0" applyNumberFormat="1" applyFont="1" applyBorder="1" applyAlignment="1" applyProtection="1">
      <alignment/>
      <protection/>
    </xf>
    <xf numFmtId="166" fontId="25" fillId="0" borderId="2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 vertical="center"/>
    </xf>
    <xf numFmtId="0" fontId="25" fillId="0" borderId="19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>
      <alignment vertical="center"/>
    </xf>
    <xf numFmtId="0" fontId="25" fillId="0" borderId="3" xfId="0" applyFont="1" applyBorder="1" applyAlignment="1">
      <alignment vertical="center"/>
    </xf>
    <xf numFmtId="0" fontId="25" fillId="0" borderId="19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20" xfId="0" applyFont="1" applyBorder="1" applyAlignment="1" applyProtection="1">
      <alignment vertical="center"/>
      <protection/>
    </xf>
    <xf numFmtId="0" fontId="25" fillId="0" borderId="0" xfId="0" applyFont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19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5" fillId="0" borderId="21" xfId="0" applyFont="1" applyBorder="1" applyAlignment="1" applyProtection="1">
      <alignment horizontal="left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166" fontId="25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3" fillId="0" borderId="3" xfId="0" applyFont="1" applyBorder="1" applyAlignment="1">
      <alignment vertical="center"/>
    </xf>
    <xf numFmtId="4" fontId="33" fillId="0" borderId="19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20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 wrapText="1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" fontId="12" fillId="0" borderId="0" xfId="0" applyNumberFormat="1" applyFont="1" applyAlignment="1" applyProtection="1">
      <alignment horizontal="right" vertical="center"/>
      <protection/>
    </xf>
    <xf numFmtId="4" fontId="12" fillId="0" borderId="0" xfId="0" applyNumberFormat="1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6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9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11" fillId="3" borderId="6" xfId="0" applyFont="1" applyFill="1" applyBorder="1" applyAlignment="1" applyProtection="1">
      <alignment horizontal="center" vertical="center"/>
      <protection/>
    </xf>
    <xf numFmtId="0" fontId="11" fillId="3" borderId="7" xfId="0" applyFont="1" applyFill="1" applyBorder="1" applyAlignment="1" applyProtection="1">
      <alignment horizontal="left" vertical="center"/>
      <protection/>
    </xf>
    <xf numFmtId="0" fontId="11" fillId="3" borderId="7" xfId="0" applyFont="1" applyFill="1" applyBorder="1" applyAlignment="1" applyProtection="1">
      <alignment horizontal="center" vertical="center"/>
      <protection/>
    </xf>
    <xf numFmtId="0" fontId="11" fillId="3" borderId="7" xfId="0" applyFont="1" applyFill="1" applyBorder="1" applyAlignment="1" applyProtection="1">
      <alignment horizontal="right" vertical="center"/>
      <protection/>
    </xf>
    <xf numFmtId="0" fontId="11" fillId="3" borderId="11" xfId="0" applyFont="1" applyFill="1" applyBorder="1" applyAlignment="1" applyProtection="1">
      <alignment horizontal="left" vertical="center"/>
      <protection/>
    </xf>
    <xf numFmtId="164" fontId="5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9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9" fillId="2" borderId="7" xfId="0" applyNumberFormat="1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/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4" fontId="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4" borderId="0" xfId="0" applyFont="1" applyFill="1" applyAlignment="1" applyProtection="1">
      <alignment horizontal="center" vertical="center"/>
      <protection/>
    </xf>
    <xf numFmtId="4" fontId="0" fillId="4" borderId="16" xfId="0" applyNumberFormat="1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/>
      <protection/>
    </xf>
    <xf numFmtId="0" fontId="22" fillId="4" borderId="0" xfId="0" applyFont="1" applyFill="1" applyAlignment="1" applyProtection="1">
      <alignment vertical="center"/>
      <protection/>
    </xf>
    <xf numFmtId="4" fontId="23" fillId="4" borderId="16" xfId="0" applyNumberFormat="1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O_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Stavební úpravy bezb..."/>
      <sheetName val="02 - Opravy podlah učeben..."/>
    </sheetNames>
    <sheetDataSet>
      <sheetData sheetId="0">
        <row r="6">
          <cell r="K6" t="str">
            <v>Dalovice-Střední škola logistická-bezbariérové řešení provozu školy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0CFEC-13D0-4A4B-91EA-C2D79DF8E6F4}">
  <sheetPr>
    <pageSetUpPr fitToPage="1"/>
  </sheetPr>
  <dimension ref="A1:CM58"/>
  <sheetViews>
    <sheetView tabSelected="1" zoomScaleSheetLayoutView="42" workbookViewId="0" topLeftCell="A1">
      <selection activeCell="A2" sqref="A2"/>
    </sheetView>
  </sheetViews>
  <sheetFormatPr defaultColWidth="9.140625" defaultRowHeight="1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134" customWidth="1"/>
    <col min="45" max="47" width="22.140625" style="134" hidden="1" customWidth="1"/>
    <col min="48" max="49" width="18.57421875" style="134" hidden="1" customWidth="1"/>
    <col min="50" max="51" width="21.421875" style="134" hidden="1" customWidth="1"/>
    <col min="52" max="52" width="18.57421875" style="134" hidden="1" customWidth="1"/>
    <col min="53" max="53" width="16.421875" style="134" hidden="1" customWidth="1"/>
    <col min="54" max="54" width="21.421875" style="134" hidden="1" customWidth="1"/>
    <col min="55" max="55" width="18.57421875" style="134" hidden="1" customWidth="1"/>
    <col min="56" max="56" width="16.421875" style="134" hidden="1" customWidth="1"/>
    <col min="57" max="57" width="57.00390625" style="134" customWidth="1"/>
    <col min="58" max="16384" width="9.140625" style="134" customWidth="1"/>
  </cols>
  <sheetData>
    <row r="1" spans="1:74" ht="15">
      <c r="A1" s="1" t="s">
        <v>0</v>
      </c>
      <c r="AZ1" s="137"/>
      <c r="BA1" s="137"/>
      <c r="BB1" s="137"/>
      <c r="BT1" s="137"/>
      <c r="BU1" s="137"/>
      <c r="BV1" s="137"/>
    </row>
    <row r="2" spans="44:72" ht="36.95" customHeight="1"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S2" s="135"/>
      <c r="BT2" s="135"/>
    </row>
    <row r="3" spans="2:72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136"/>
      <c r="BS3" s="135"/>
      <c r="BT3" s="135"/>
    </row>
    <row r="4" spans="2:71" ht="24.95" customHeight="1">
      <c r="B4" s="6"/>
      <c r="C4" s="7"/>
      <c r="D4" s="8" t="s">
        <v>5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136"/>
      <c r="AS4" s="137"/>
      <c r="BS4" s="135"/>
    </row>
    <row r="5" spans="2:71" ht="12" customHeight="1">
      <c r="B5" s="6"/>
      <c r="C5" s="7"/>
      <c r="D5" s="9" t="s">
        <v>7</v>
      </c>
      <c r="E5" s="7"/>
      <c r="F5" s="7"/>
      <c r="G5" s="7"/>
      <c r="H5" s="7"/>
      <c r="I5" s="7"/>
      <c r="J5" s="7"/>
      <c r="K5" s="235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7"/>
      <c r="AQ5" s="7"/>
      <c r="AR5" s="136"/>
      <c r="BS5" s="135"/>
    </row>
    <row r="6" spans="2:71" ht="36.95" customHeight="1">
      <c r="B6" s="6"/>
      <c r="C6" s="7"/>
      <c r="D6" s="10" t="s">
        <v>8</v>
      </c>
      <c r="E6" s="7"/>
      <c r="F6" s="7"/>
      <c r="G6" s="7"/>
      <c r="H6" s="7"/>
      <c r="I6" s="7"/>
      <c r="J6" s="7"/>
      <c r="K6" s="237" t="s">
        <v>648</v>
      </c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7"/>
      <c r="AQ6" s="7"/>
      <c r="AR6" s="136"/>
      <c r="BS6" s="135"/>
    </row>
    <row r="7" spans="2:71" ht="12" customHeight="1">
      <c r="B7" s="6"/>
      <c r="C7" s="7"/>
      <c r="D7" s="11" t="s">
        <v>9</v>
      </c>
      <c r="E7" s="7"/>
      <c r="F7" s="7"/>
      <c r="G7" s="7"/>
      <c r="H7" s="7"/>
      <c r="I7" s="7"/>
      <c r="J7" s="7"/>
      <c r="K7" s="12" t="s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11" t="s">
        <v>10</v>
      </c>
      <c r="AL7" s="7"/>
      <c r="AM7" s="7"/>
      <c r="AN7" s="12" t="s">
        <v>1</v>
      </c>
      <c r="AO7" s="7"/>
      <c r="AP7" s="7"/>
      <c r="AQ7" s="7"/>
      <c r="AR7" s="136"/>
      <c r="BS7" s="135"/>
    </row>
    <row r="8" spans="2:71" ht="12" customHeight="1">
      <c r="B8" s="6"/>
      <c r="C8" s="7"/>
      <c r="D8" s="11" t="s">
        <v>11</v>
      </c>
      <c r="E8" s="7"/>
      <c r="F8" s="7"/>
      <c r="G8" s="7"/>
      <c r="H8" s="7"/>
      <c r="I8" s="7"/>
      <c r="J8" s="7"/>
      <c r="K8" s="12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11" t="s">
        <v>13</v>
      </c>
      <c r="AL8" s="7"/>
      <c r="AM8" s="7"/>
      <c r="AN8" s="12"/>
      <c r="AO8" s="7"/>
      <c r="AP8" s="7"/>
      <c r="AQ8" s="7"/>
      <c r="AR8" s="136"/>
      <c r="BS8" s="135"/>
    </row>
    <row r="9" spans="2:71" ht="14.4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136"/>
      <c r="BS9" s="135"/>
    </row>
    <row r="10" spans="2:71" ht="12" customHeight="1">
      <c r="B10" s="6"/>
      <c r="C10" s="7"/>
      <c r="D10" s="11" t="s">
        <v>14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11" t="s">
        <v>15</v>
      </c>
      <c r="AL10" s="7"/>
      <c r="AM10" s="7"/>
      <c r="AN10" s="12" t="s">
        <v>1</v>
      </c>
      <c r="AO10" s="7"/>
      <c r="AP10" s="7"/>
      <c r="AQ10" s="7"/>
      <c r="AR10" s="136"/>
      <c r="BS10" s="135"/>
    </row>
    <row r="11" spans="2:71" ht="18.4" customHeight="1">
      <c r="B11" s="6"/>
      <c r="C11" s="7"/>
      <c r="D11" s="7"/>
      <c r="E11" s="12" t="s">
        <v>51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11" t="s">
        <v>17</v>
      </c>
      <c r="AL11" s="7"/>
      <c r="AM11" s="7"/>
      <c r="AN11" s="12" t="s">
        <v>1</v>
      </c>
      <c r="AO11" s="7"/>
      <c r="AP11" s="7"/>
      <c r="AQ11" s="7"/>
      <c r="AR11" s="136"/>
      <c r="BS11" s="135"/>
    </row>
    <row r="12" spans="2:71" ht="6.9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136"/>
      <c r="BS12" s="135"/>
    </row>
    <row r="13" spans="2:71" ht="12" customHeight="1">
      <c r="B13" s="6"/>
      <c r="C13" s="7"/>
      <c r="D13" s="11" t="s">
        <v>18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1" t="s">
        <v>15</v>
      </c>
      <c r="AL13" s="7"/>
      <c r="AM13" s="250" t="s">
        <v>1</v>
      </c>
      <c r="AN13" s="250"/>
      <c r="AO13" s="250"/>
      <c r="AP13" s="7"/>
      <c r="AQ13" s="7"/>
      <c r="AR13" s="136"/>
      <c r="BS13" s="135"/>
    </row>
    <row r="14" spans="2:71" ht="15">
      <c r="B14" s="6"/>
      <c r="C14" s="7"/>
      <c r="D14" s="7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7"/>
      <c r="AJ14" s="7"/>
      <c r="AK14" s="11" t="s">
        <v>17</v>
      </c>
      <c r="AL14" s="7"/>
      <c r="AM14" s="250" t="s">
        <v>1</v>
      </c>
      <c r="AN14" s="250"/>
      <c r="AO14" s="250"/>
      <c r="AP14" s="7"/>
      <c r="AQ14" s="7"/>
      <c r="AR14" s="136"/>
      <c r="BS14" s="135"/>
    </row>
    <row r="15" spans="2:71" ht="6.95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136"/>
      <c r="BS15" s="135"/>
    </row>
    <row r="16" spans="2:71" ht="12" customHeight="1">
      <c r="B16" s="6"/>
      <c r="C16" s="7"/>
      <c r="D16" s="11" t="s">
        <v>19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11" t="s">
        <v>15</v>
      </c>
      <c r="AL16" s="7"/>
      <c r="AM16" s="7"/>
      <c r="AN16" s="12" t="s">
        <v>1</v>
      </c>
      <c r="AO16" s="7"/>
      <c r="AP16" s="7"/>
      <c r="AQ16" s="7"/>
      <c r="AR16" s="136"/>
      <c r="BS16" s="135"/>
    </row>
    <row r="17" spans="2:71" ht="18.4" customHeight="1">
      <c r="B17" s="6"/>
      <c r="C17" s="7"/>
      <c r="D17" s="7"/>
      <c r="E17" s="12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11" t="s">
        <v>17</v>
      </c>
      <c r="AL17" s="7"/>
      <c r="AM17" s="7"/>
      <c r="AN17" s="12" t="s">
        <v>1</v>
      </c>
      <c r="AO17" s="7"/>
      <c r="AP17" s="7"/>
      <c r="AQ17" s="7"/>
      <c r="AR17" s="136"/>
      <c r="BS17" s="135"/>
    </row>
    <row r="18" spans="2:71" ht="6.95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136"/>
      <c r="BS18" s="135"/>
    </row>
    <row r="19" spans="2:71" ht="12" customHeight="1">
      <c r="B19" s="6"/>
      <c r="C19" s="7"/>
      <c r="D19" s="11" t="s">
        <v>21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11" t="s">
        <v>15</v>
      </c>
      <c r="AL19" s="7"/>
      <c r="AM19" s="7"/>
      <c r="AN19" s="12" t="s">
        <v>1</v>
      </c>
      <c r="AO19" s="7"/>
      <c r="AP19" s="7"/>
      <c r="AQ19" s="7"/>
      <c r="AR19" s="136"/>
      <c r="BS19" s="135"/>
    </row>
    <row r="20" spans="2:71" ht="18.4" customHeight="1">
      <c r="B20" s="6"/>
      <c r="C20" s="7"/>
      <c r="D20" s="7"/>
      <c r="E20" s="12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11" t="s">
        <v>17</v>
      </c>
      <c r="AL20" s="7"/>
      <c r="AM20" s="7"/>
      <c r="AN20" s="12" t="s">
        <v>1</v>
      </c>
      <c r="AO20" s="7"/>
      <c r="AP20" s="7"/>
      <c r="AQ20" s="7"/>
      <c r="AR20" s="136"/>
      <c r="BS20" s="135"/>
    </row>
    <row r="21" spans="2:44" ht="6.95" customHeight="1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136"/>
    </row>
    <row r="22" spans="2:44" ht="12" customHeight="1">
      <c r="B22" s="6"/>
      <c r="C22" s="7"/>
      <c r="D22" s="11" t="s">
        <v>22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136"/>
    </row>
    <row r="23" spans="2:44" ht="16.5" customHeight="1">
      <c r="B23" s="6"/>
      <c r="C23" s="7"/>
      <c r="D23" s="7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7"/>
      <c r="AP23" s="7"/>
      <c r="AQ23" s="7"/>
      <c r="AR23" s="136"/>
    </row>
    <row r="24" spans="2:44" ht="6.95" customHeight="1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136"/>
    </row>
    <row r="25" spans="2:44" ht="6.95" customHeight="1">
      <c r="B25" s="6"/>
      <c r="C25" s="7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7"/>
      <c r="AQ25" s="7"/>
      <c r="AR25" s="136"/>
    </row>
    <row r="26" spans="1:44" s="139" customFormat="1" ht="25.9" customHeight="1">
      <c r="A26" s="19"/>
      <c r="B26" s="14"/>
      <c r="C26" s="15"/>
      <c r="D26" s="16" t="s">
        <v>23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39">
        <f>AG54</f>
        <v>0</v>
      </c>
      <c r="AL26" s="240"/>
      <c r="AM26" s="240"/>
      <c r="AN26" s="240"/>
      <c r="AO26" s="240"/>
      <c r="AP26" s="15"/>
      <c r="AQ26" s="15"/>
      <c r="AR26" s="138"/>
    </row>
    <row r="27" spans="1:44" s="139" customFormat="1" ht="6.95" customHeight="1">
      <c r="A27" s="19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38"/>
    </row>
    <row r="28" spans="1:44" s="139" customFormat="1" ht="15">
      <c r="A28" s="19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241" t="s">
        <v>24</v>
      </c>
      <c r="M28" s="241"/>
      <c r="N28" s="241"/>
      <c r="O28" s="241"/>
      <c r="P28" s="241"/>
      <c r="Q28" s="15"/>
      <c r="R28" s="15"/>
      <c r="S28" s="15"/>
      <c r="T28" s="15"/>
      <c r="U28" s="15"/>
      <c r="V28" s="15"/>
      <c r="W28" s="241" t="s">
        <v>25</v>
      </c>
      <c r="X28" s="241"/>
      <c r="Y28" s="241"/>
      <c r="Z28" s="241"/>
      <c r="AA28" s="241"/>
      <c r="AB28" s="241"/>
      <c r="AC28" s="241"/>
      <c r="AD28" s="241"/>
      <c r="AE28" s="241"/>
      <c r="AF28" s="15"/>
      <c r="AG28" s="15"/>
      <c r="AH28" s="15"/>
      <c r="AI28" s="15"/>
      <c r="AJ28" s="15"/>
      <c r="AK28" s="241" t="s">
        <v>26</v>
      </c>
      <c r="AL28" s="241"/>
      <c r="AM28" s="241"/>
      <c r="AN28" s="241"/>
      <c r="AO28" s="241"/>
      <c r="AP28" s="15"/>
      <c r="AQ28" s="15"/>
      <c r="AR28" s="138"/>
    </row>
    <row r="29" spans="1:44" s="174" customFormat="1" ht="14.45" customHeight="1">
      <c r="A29" s="22"/>
      <c r="B29" s="20"/>
      <c r="C29" s="21"/>
      <c r="D29" s="11" t="s">
        <v>27</v>
      </c>
      <c r="E29" s="21"/>
      <c r="F29" s="11" t="s">
        <v>28</v>
      </c>
      <c r="G29" s="21"/>
      <c r="H29" s="21"/>
      <c r="I29" s="21"/>
      <c r="J29" s="21"/>
      <c r="K29" s="21"/>
      <c r="L29" s="225">
        <v>0.21</v>
      </c>
      <c r="M29" s="226"/>
      <c r="N29" s="226"/>
      <c r="O29" s="226"/>
      <c r="P29" s="226"/>
      <c r="Q29" s="21"/>
      <c r="R29" s="21"/>
      <c r="S29" s="21"/>
      <c r="T29" s="21"/>
      <c r="U29" s="21"/>
      <c r="V29" s="21"/>
      <c r="W29" s="227">
        <f>AG54</f>
        <v>0</v>
      </c>
      <c r="X29" s="226"/>
      <c r="Y29" s="226"/>
      <c r="Z29" s="226"/>
      <c r="AA29" s="226"/>
      <c r="AB29" s="226"/>
      <c r="AC29" s="226"/>
      <c r="AD29" s="226"/>
      <c r="AE29" s="226"/>
      <c r="AF29" s="21"/>
      <c r="AG29" s="21"/>
      <c r="AH29" s="21"/>
      <c r="AI29" s="21"/>
      <c r="AJ29" s="21"/>
      <c r="AK29" s="227">
        <f>AN55-AG55+AN56-AG56</f>
        <v>0</v>
      </c>
      <c r="AL29" s="226"/>
      <c r="AM29" s="226"/>
      <c r="AN29" s="226"/>
      <c r="AO29" s="226"/>
      <c r="AP29" s="21"/>
      <c r="AQ29" s="21"/>
      <c r="AR29" s="170"/>
    </row>
    <row r="30" spans="1:44" s="174" customFormat="1" ht="14.45" customHeight="1">
      <c r="A30" s="22"/>
      <c r="B30" s="20"/>
      <c r="C30" s="21"/>
      <c r="D30" s="21"/>
      <c r="E30" s="21"/>
      <c r="F30" s="11" t="s">
        <v>29</v>
      </c>
      <c r="G30" s="21"/>
      <c r="H30" s="21"/>
      <c r="I30" s="21"/>
      <c r="J30" s="21"/>
      <c r="K30" s="21"/>
      <c r="L30" s="225">
        <v>0.15</v>
      </c>
      <c r="M30" s="226"/>
      <c r="N30" s="226"/>
      <c r="O30" s="226"/>
      <c r="P30" s="226"/>
      <c r="Q30" s="21"/>
      <c r="R30" s="21"/>
      <c r="S30" s="21"/>
      <c r="T30" s="21"/>
      <c r="U30" s="21"/>
      <c r="V30" s="21"/>
      <c r="W30" s="227">
        <v>0</v>
      </c>
      <c r="X30" s="226"/>
      <c r="Y30" s="226"/>
      <c r="Z30" s="226"/>
      <c r="AA30" s="226"/>
      <c r="AB30" s="226"/>
      <c r="AC30" s="226"/>
      <c r="AD30" s="226"/>
      <c r="AE30" s="226"/>
      <c r="AF30" s="21"/>
      <c r="AG30" s="21"/>
      <c r="AH30" s="21"/>
      <c r="AI30" s="21"/>
      <c r="AJ30" s="21"/>
      <c r="AK30" s="227">
        <v>0</v>
      </c>
      <c r="AL30" s="226"/>
      <c r="AM30" s="226"/>
      <c r="AN30" s="226"/>
      <c r="AO30" s="226"/>
      <c r="AP30" s="21"/>
      <c r="AQ30" s="21"/>
      <c r="AR30" s="170"/>
    </row>
    <row r="31" spans="1:44" s="174" customFormat="1" ht="14.45" customHeight="1" hidden="1">
      <c r="A31" s="22"/>
      <c r="B31" s="20"/>
      <c r="C31" s="21"/>
      <c r="D31" s="21"/>
      <c r="E31" s="21"/>
      <c r="F31" s="11" t="s">
        <v>30</v>
      </c>
      <c r="G31" s="21"/>
      <c r="H31" s="21"/>
      <c r="I31" s="21"/>
      <c r="J31" s="21"/>
      <c r="K31" s="21"/>
      <c r="L31" s="225">
        <v>0.21</v>
      </c>
      <c r="M31" s="226"/>
      <c r="N31" s="226"/>
      <c r="O31" s="226"/>
      <c r="P31" s="226"/>
      <c r="Q31" s="21"/>
      <c r="R31" s="21"/>
      <c r="S31" s="21"/>
      <c r="T31" s="21"/>
      <c r="U31" s="21"/>
      <c r="V31" s="21"/>
      <c r="W31" s="227">
        <f>ROUND(BB54,2)</f>
        <v>0</v>
      </c>
      <c r="X31" s="226"/>
      <c r="Y31" s="226"/>
      <c r="Z31" s="226"/>
      <c r="AA31" s="226"/>
      <c r="AB31" s="226"/>
      <c r="AC31" s="226"/>
      <c r="AD31" s="226"/>
      <c r="AE31" s="226"/>
      <c r="AF31" s="21"/>
      <c r="AG31" s="21"/>
      <c r="AH31" s="21"/>
      <c r="AI31" s="21"/>
      <c r="AJ31" s="21"/>
      <c r="AK31" s="227">
        <v>0</v>
      </c>
      <c r="AL31" s="226"/>
      <c r="AM31" s="226"/>
      <c r="AN31" s="226"/>
      <c r="AO31" s="226"/>
      <c r="AP31" s="21"/>
      <c r="AQ31" s="21"/>
      <c r="AR31" s="170"/>
    </row>
    <row r="32" spans="1:44" s="174" customFormat="1" ht="14.45" customHeight="1" hidden="1">
      <c r="A32" s="22"/>
      <c r="B32" s="20"/>
      <c r="C32" s="21"/>
      <c r="D32" s="21"/>
      <c r="E32" s="21"/>
      <c r="F32" s="11" t="s">
        <v>31</v>
      </c>
      <c r="G32" s="21"/>
      <c r="H32" s="21"/>
      <c r="I32" s="21"/>
      <c r="J32" s="21"/>
      <c r="K32" s="21"/>
      <c r="L32" s="225">
        <v>0.15</v>
      </c>
      <c r="M32" s="226"/>
      <c r="N32" s="226"/>
      <c r="O32" s="226"/>
      <c r="P32" s="226"/>
      <c r="Q32" s="21"/>
      <c r="R32" s="21"/>
      <c r="S32" s="21"/>
      <c r="T32" s="21"/>
      <c r="U32" s="21"/>
      <c r="V32" s="21"/>
      <c r="W32" s="227">
        <f>ROUND(BC54,2)</f>
        <v>0</v>
      </c>
      <c r="X32" s="226"/>
      <c r="Y32" s="226"/>
      <c r="Z32" s="226"/>
      <c r="AA32" s="226"/>
      <c r="AB32" s="226"/>
      <c r="AC32" s="226"/>
      <c r="AD32" s="226"/>
      <c r="AE32" s="226"/>
      <c r="AF32" s="21"/>
      <c r="AG32" s="21"/>
      <c r="AH32" s="21"/>
      <c r="AI32" s="21"/>
      <c r="AJ32" s="21"/>
      <c r="AK32" s="227">
        <v>0</v>
      </c>
      <c r="AL32" s="226"/>
      <c r="AM32" s="226"/>
      <c r="AN32" s="226"/>
      <c r="AO32" s="226"/>
      <c r="AP32" s="21"/>
      <c r="AQ32" s="21"/>
      <c r="AR32" s="170"/>
    </row>
    <row r="33" spans="1:44" s="174" customFormat="1" ht="14.45" customHeight="1" hidden="1">
      <c r="A33" s="22"/>
      <c r="B33" s="20"/>
      <c r="C33" s="21"/>
      <c r="D33" s="21"/>
      <c r="E33" s="21"/>
      <c r="F33" s="11" t="s">
        <v>32</v>
      </c>
      <c r="G33" s="21"/>
      <c r="H33" s="21"/>
      <c r="I33" s="21"/>
      <c r="J33" s="21"/>
      <c r="K33" s="21"/>
      <c r="L33" s="225">
        <v>0</v>
      </c>
      <c r="M33" s="226"/>
      <c r="N33" s="226"/>
      <c r="O33" s="226"/>
      <c r="P33" s="226"/>
      <c r="Q33" s="21"/>
      <c r="R33" s="21"/>
      <c r="S33" s="21"/>
      <c r="T33" s="21"/>
      <c r="U33" s="21"/>
      <c r="V33" s="21"/>
      <c r="W33" s="227">
        <f>ROUND(BD54,2)</f>
        <v>0</v>
      </c>
      <c r="X33" s="226"/>
      <c r="Y33" s="226"/>
      <c r="Z33" s="226"/>
      <c r="AA33" s="226"/>
      <c r="AB33" s="226"/>
      <c r="AC33" s="226"/>
      <c r="AD33" s="226"/>
      <c r="AE33" s="226"/>
      <c r="AF33" s="21"/>
      <c r="AG33" s="21"/>
      <c r="AH33" s="21"/>
      <c r="AI33" s="21"/>
      <c r="AJ33" s="21"/>
      <c r="AK33" s="227">
        <v>0</v>
      </c>
      <c r="AL33" s="226"/>
      <c r="AM33" s="226"/>
      <c r="AN33" s="226"/>
      <c r="AO33" s="226"/>
      <c r="AP33" s="21"/>
      <c r="AQ33" s="21"/>
      <c r="AR33" s="170"/>
    </row>
    <row r="34" spans="1:44" s="139" customFormat="1" ht="6.95" customHeight="1">
      <c r="A34" s="19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38"/>
    </row>
    <row r="35" spans="1:44" s="139" customFormat="1" ht="25.9" customHeight="1">
      <c r="A35" s="19"/>
      <c r="B35" s="14"/>
      <c r="C35" s="23"/>
      <c r="D35" s="24" t="s">
        <v>33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 t="s">
        <v>34</v>
      </c>
      <c r="U35" s="25"/>
      <c r="V35" s="25"/>
      <c r="W35" s="25"/>
      <c r="X35" s="228" t="s">
        <v>35</v>
      </c>
      <c r="Y35" s="229"/>
      <c r="Z35" s="229"/>
      <c r="AA35" s="229"/>
      <c r="AB35" s="229"/>
      <c r="AC35" s="25"/>
      <c r="AD35" s="25"/>
      <c r="AE35" s="25"/>
      <c r="AF35" s="25"/>
      <c r="AG35" s="25"/>
      <c r="AH35" s="25"/>
      <c r="AI35" s="25"/>
      <c r="AJ35" s="25"/>
      <c r="AK35" s="230">
        <f>SUM(AK29:AO30,AK26)</f>
        <v>0</v>
      </c>
      <c r="AL35" s="229"/>
      <c r="AM35" s="229"/>
      <c r="AN35" s="229"/>
      <c r="AO35" s="231"/>
      <c r="AP35" s="23"/>
      <c r="AQ35" s="23"/>
      <c r="AR35" s="138"/>
    </row>
    <row r="36" spans="1:44" s="139" customFormat="1" ht="6.95" customHeight="1">
      <c r="A36" s="19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38"/>
    </row>
    <row r="37" spans="1:44" s="139" customFormat="1" ht="6.95" customHeight="1">
      <c r="A37" s="19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138"/>
    </row>
    <row r="41" spans="1:44" s="139" customFormat="1" ht="6.95" customHeight="1">
      <c r="A41" s="1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138"/>
    </row>
    <row r="42" spans="1:44" s="139" customFormat="1" ht="24.95" customHeight="1">
      <c r="A42" s="19"/>
      <c r="B42" s="14"/>
      <c r="C42" s="8" t="s">
        <v>36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38"/>
    </row>
    <row r="43" spans="1:44" s="139" customFormat="1" ht="6.95" customHeight="1">
      <c r="A43" s="19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38"/>
    </row>
    <row r="44" spans="1:44" s="139" customFormat="1" ht="12" customHeight="1">
      <c r="A44" s="19"/>
      <c r="B44" s="14"/>
      <c r="C44" s="11" t="s">
        <v>7</v>
      </c>
      <c r="D44" s="15"/>
      <c r="E44" s="15"/>
      <c r="F44" s="15"/>
      <c r="G44" s="15"/>
      <c r="H44" s="15"/>
      <c r="I44" s="15"/>
      <c r="J44" s="15"/>
      <c r="K44" s="15"/>
      <c r="L44" s="15">
        <f>K5</f>
        <v>0</v>
      </c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38"/>
    </row>
    <row r="45" spans="1:44" s="183" customFormat="1" ht="36.95" customHeight="1">
      <c r="A45" s="34"/>
      <c r="B45" s="31"/>
      <c r="C45" s="32" t="s">
        <v>8</v>
      </c>
      <c r="D45" s="33"/>
      <c r="E45" s="33"/>
      <c r="F45" s="33"/>
      <c r="G45" s="33"/>
      <c r="H45" s="33"/>
      <c r="I45" s="33"/>
      <c r="J45" s="33"/>
      <c r="K45" s="33"/>
      <c r="L45" s="232" t="str">
        <f>K6</f>
        <v>Dalovice-Střední škola logistická-bezbariérové řešení provozu školy  -1. část</v>
      </c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33"/>
      <c r="AQ45" s="33"/>
      <c r="AR45" s="182"/>
    </row>
    <row r="46" spans="1:44" s="139" customFormat="1" ht="6.95" customHeight="1">
      <c r="A46" s="19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38"/>
    </row>
    <row r="47" spans="1:44" s="139" customFormat="1" ht="12" customHeight="1">
      <c r="A47" s="19"/>
      <c r="B47" s="14"/>
      <c r="C47" s="11" t="s">
        <v>11</v>
      </c>
      <c r="D47" s="15"/>
      <c r="E47" s="15"/>
      <c r="F47" s="15"/>
      <c r="G47" s="15"/>
      <c r="H47" s="15"/>
      <c r="I47" s="15"/>
      <c r="J47" s="15"/>
      <c r="K47" s="15"/>
      <c r="L47" s="35" t="str">
        <f>IF(K8="","",K8)</f>
        <v/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1" t="s">
        <v>13</v>
      </c>
      <c r="AJ47" s="15"/>
      <c r="AK47" s="15"/>
      <c r="AL47" s="15"/>
      <c r="AM47" s="211" t="str">
        <f>IF(AN8="","",AN8)</f>
        <v/>
      </c>
      <c r="AN47" s="211"/>
      <c r="AO47" s="15"/>
      <c r="AP47" s="15"/>
      <c r="AQ47" s="15"/>
      <c r="AR47" s="138"/>
    </row>
    <row r="48" spans="1:44" s="139" customFormat="1" ht="6.95" customHeight="1">
      <c r="A48" s="19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38"/>
    </row>
    <row r="49" spans="1:56" s="139" customFormat="1" ht="13.7" customHeight="1">
      <c r="A49" s="19"/>
      <c r="B49" s="14"/>
      <c r="C49" s="11" t="s">
        <v>14</v>
      </c>
      <c r="D49" s="15"/>
      <c r="E49" s="15"/>
      <c r="F49" s="15"/>
      <c r="G49" s="15"/>
      <c r="H49" s="15"/>
      <c r="I49" s="15"/>
      <c r="J49" s="15"/>
      <c r="K49" s="15"/>
      <c r="L49" s="15" t="str">
        <f>IF(E11="","",E11)</f>
        <v>Střední škola logistická,př.org.Hlavní 114, Dalovice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1" t="s">
        <v>19</v>
      </c>
      <c r="AJ49" s="15"/>
      <c r="AK49" s="15"/>
      <c r="AL49" s="15"/>
      <c r="AM49" s="212" t="str">
        <f>IF(E17="","",E17)</f>
        <v/>
      </c>
      <c r="AN49" s="213"/>
      <c r="AO49" s="213"/>
      <c r="AP49" s="213"/>
      <c r="AQ49" s="15"/>
      <c r="AR49" s="138"/>
      <c r="AS49" s="214"/>
      <c r="AT49" s="215"/>
      <c r="AU49" s="184"/>
      <c r="AV49" s="184"/>
      <c r="AW49" s="184"/>
      <c r="AX49" s="184"/>
      <c r="AY49" s="184"/>
      <c r="AZ49" s="184"/>
      <c r="BA49" s="184"/>
      <c r="BB49" s="184"/>
      <c r="BC49" s="184"/>
      <c r="BD49" s="185"/>
    </row>
    <row r="50" spans="1:56" s="139" customFormat="1" ht="13.7" customHeight="1">
      <c r="A50" s="19"/>
      <c r="B50" s="14"/>
      <c r="C50" s="11" t="s">
        <v>18</v>
      </c>
      <c r="D50" s="15"/>
      <c r="E50" s="15"/>
      <c r="F50" s="15"/>
      <c r="G50" s="15"/>
      <c r="H50" s="15"/>
      <c r="I50" s="15"/>
      <c r="J50" s="15"/>
      <c r="K50" s="15"/>
      <c r="L50" s="15" t="str">
        <f>IF(E14="","",E14)</f>
        <v/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1" t="s">
        <v>21</v>
      </c>
      <c r="AJ50" s="15"/>
      <c r="AK50" s="15"/>
      <c r="AL50" s="15"/>
      <c r="AM50" s="212" t="str">
        <f>IF(E20="","",E20)</f>
        <v/>
      </c>
      <c r="AN50" s="213"/>
      <c r="AO50" s="213"/>
      <c r="AP50" s="213"/>
      <c r="AQ50" s="15"/>
      <c r="AR50" s="138"/>
      <c r="AS50" s="216"/>
      <c r="AT50" s="217"/>
      <c r="AU50" s="186"/>
      <c r="AV50" s="186"/>
      <c r="AW50" s="186"/>
      <c r="AX50" s="186"/>
      <c r="AY50" s="186"/>
      <c r="AZ50" s="186"/>
      <c r="BA50" s="186"/>
      <c r="BB50" s="186"/>
      <c r="BC50" s="186"/>
      <c r="BD50" s="187"/>
    </row>
    <row r="51" spans="1:56" s="139" customFormat="1" ht="10.9" customHeight="1">
      <c r="A51" s="19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38"/>
      <c r="AS51" s="218"/>
      <c r="AT51" s="219"/>
      <c r="AU51" s="188"/>
      <c r="AV51" s="188"/>
      <c r="AW51" s="188"/>
      <c r="AX51" s="188"/>
      <c r="AY51" s="188"/>
      <c r="AZ51" s="188"/>
      <c r="BA51" s="188"/>
      <c r="BB51" s="188"/>
      <c r="BC51" s="188"/>
      <c r="BD51" s="189"/>
    </row>
    <row r="52" spans="1:56" s="139" customFormat="1" ht="29.25" customHeight="1">
      <c r="A52" s="19"/>
      <c r="B52" s="14"/>
      <c r="C52" s="220" t="s">
        <v>37</v>
      </c>
      <c r="D52" s="221"/>
      <c r="E52" s="221"/>
      <c r="F52" s="221"/>
      <c r="G52" s="221"/>
      <c r="H52" s="37"/>
      <c r="I52" s="222" t="s">
        <v>38</v>
      </c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3" t="s">
        <v>39</v>
      </c>
      <c r="AH52" s="221"/>
      <c r="AI52" s="221"/>
      <c r="AJ52" s="221"/>
      <c r="AK52" s="221"/>
      <c r="AL52" s="221"/>
      <c r="AM52" s="221"/>
      <c r="AN52" s="222" t="s">
        <v>40</v>
      </c>
      <c r="AO52" s="221"/>
      <c r="AP52" s="224"/>
      <c r="AQ52" s="38" t="s">
        <v>41</v>
      </c>
      <c r="AR52" s="138"/>
      <c r="AS52" s="147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9"/>
    </row>
    <row r="53" spans="1:56" s="139" customFormat="1" ht="10.9" customHeight="1">
      <c r="A53" s="19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38"/>
      <c r="AS53" s="151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90"/>
    </row>
    <row r="54" spans="1:90" s="196" customFormat="1" ht="32.45" customHeight="1">
      <c r="A54" s="39"/>
      <c r="B54" s="40"/>
      <c r="C54" s="41" t="s">
        <v>42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09">
        <f>ROUND(SUM(AG55:AG56),2)</f>
        <v>0</v>
      </c>
      <c r="AH54" s="209"/>
      <c r="AI54" s="209"/>
      <c r="AJ54" s="209"/>
      <c r="AK54" s="209"/>
      <c r="AL54" s="209"/>
      <c r="AM54" s="209"/>
      <c r="AN54" s="210">
        <f>SUM(AN55:AP56)</f>
        <v>0</v>
      </c>
      <c r="AO54" s="210"/>
      <c r="AP54" s="210"/>
      <c r="AQ54" s="43" t="s">
        <v>1</v>
      </c>
      <c r="AR54" s="191"/>
      <c r="AS54" s="192"/>
      <c r="AT54" s="193"/>
      <c r="AU54" s="194"/>
      <c r="AV54" s="193"/>
      <c r="AW54" s="193"/>
      <c r="AX54" s="193"/>
      <c r="AY54" s="193"/>
      <c r="AZ54" s="193"/>
      <c r="BA54" s="193"/>
      <c r="BB54" s="193"/>
      <c r="BC54" s="193"/>
      <c r="BD54" s="195"/>
      <c r="BS54" s="197"/>
      <c r="BT54" s="197"/>
      <c r="BU54" s="198"/>
      <c r="BV54" s="197"/>
      <c r="BW54" s="197"/>
      <c r="BX54" s="197"/>
      <c r="CL54" s="197"/>
    </row>
    <row r="55" spans="1:91" s="204" customFormat="1" ht="16.5" customHeight="1">
      <c r="A55" s="39"/>
      <c r="B55" s="44"/>
      <c r="C55" s="45"/>
      <c r="D55" s="206" t="s">
        <v>45</v>
      </c>
      <c r="E55" s="206"/>
      <c r="F55" s="206"/>
      <c r="G55" s="206"/>
      <c r="H55" s="206"/>
      <c r="I55" s="46"/>
      <c r="J55" s="206" t="s">
        <v>46</v>
      </c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7">
        <f>'01 - Stavební úpravy bezb...'!J30</f>
        <v>0</v>
      </c>
      <c r="AH55" s="208"/>
      <c r="AI55" s="208"/>
      <c r="AJ55" s="208"/>
      <c r="AK55" s="208"/>
      <c r="AL55" s="208"/>
      <c r="AM55" s="208"/>
      <c r="AN55" s="207">
        <f>PRODUCT(AG55,1.21)</f>
        <v>0</v>
      </c>
      <c r="AO55" s="208"/>
      <c r="AP55" s="208"/>
      <c r="AQ55" s="47" t="s">
        <v>47</v>
      </c>
      <c r="AR55" s="199"/>
      <c r="AS55" s="200"/>
      <c r="AT55" s="201"/>
      <c r="AU55" s="202"/>
      <c r="AV55" s="201"/>
      <c r="AW55" s="201"/>
      <c r="AX55" s="201"/>
      <c r="AY55" s="201"/>
      <c r="AZ55" s="201"/>
      <c r="BA55" s="201"/>
      <c r="BB55" s="201"/>
      <c r="BC55" s="201"/>
      <c r="BD55" s="203"/>
      <c r="BT55" s="205"/>
      <c r="BV55" s="205"/>
      <c r="BW55" s="205"/>
      <c r="BX55" s="205"/>
      <c r="CL55" s="205"/>
      <c r="CM55" s="205"/>
    </row>
    <row r="56" spans="1:91" s="204" customFormat="1" ht="16.5" customHeight="1">
      <c r="A56" s="39"/>
      <c r="B56" s="44"/>
      <c r="C56" s="45"/>
      <c r="D56" s="206"/>
      <c r="E56" s="206"/>
      <c r="F56" s="206"/>
      <c r="G56" s="206"/>
      <c r="H56" s="206"/>
      <c r="I56" s="4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7"/>
      <c r="AH56" s="208"/>
      <c r="AI56" s="208"/>
      <c r="AJ56" s="208"/>
      <c r="AK56" s="208"/>
      <c r="AL56" s="208"/>
      <c r="AM56" s="208"/>
      <c r="AN56" s="207"/>
      <c r="AO56" s="208"/>
      <c r="AP56" s="208"/>
      <c r="AQ56" s="47"/>
      <c r="AR56" s="199"/>
      <c r="AS56" s="200"/>
      <c r="AT56" s="201"/>
      <c r="AU56" s="202"/>
      <c r="AV56" s="201"/>
      <c r="AW56" s="201"/>
      <c r="AX56" s="201"/>
      <c r="AY56" s="201"/>
      <c r="AZ56" s="201"/>
      <c r="BA56" s="201"/>
      <c r="BB56" s="201"/>
      <c r="BC56" s="201"/>
      <c r="BD56" s="203"/>
      <c r="BT56" s="205"/>
      <c r="BV56" s="205"/>
      <c r="BW56" s="205"/>
      <c r="BX56" s="205"/>
      <c r="CL56" s="205"/>
      <c r="CM56" s="205"/>
    </row>
    <row r="57" spans="1:44" s="139" customFormat="1" ht="30" customHeight="1">
      <c r="A57" s="19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38"/>
    </row>
    <row r="58" spans="1:44" s="139" customFormat="1" ht="6.95" customHeight="1">
      <c r="A58" s="19"/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138"/>
    </row>
  </sheetData>
  <sheetProtection algorithmName="SHA-512" hashValue="9Ri/OSGdb9dBtQBHQY7qkI0/tPuop0lEqB5etLdnEX1prUnLCrcdCC2lWrA8wZnTmpSxDK2s2E/lJ3oPuMVSdQ==" saltValue="cIMv4MGynFJUUg1huXuJKA==" spinCount="100000" sheet="1" objects="1" scenarios="1"/>
  <protectedRanges>
    <protectedRange sqref="AM14:AO14 AM13:AO13 E14:AH14" name="Oblast1"/>
  </protectedRanges>
  <mergeCells count="47">
    <mergeCell ref="L28:P28"/>
    <mergeCell ref="W28:AE28"/>
    <mergeCell ref="AK28:AO28"/>
    <mergeCell ref="E14:AH14"/>
    <mergeCell ref="AM13:AO13"/>
    <mergeCell ref="AM14:AO14"/>
    <mergeCell ref="AR2:BE2"/>
    <mergeCell ref="K5:AO5"/>
    <mergeCell ref="K6:AO6"/>
    <mergeCell ref="E23:AN23"/>
    <mergeCell ref="AK26:AO26"/>
    <mergeCell ref="L29:P29"/>
    <mergeCell ref="W29:AE29"/>
    <mergeCell ref="AK29:AO29"/>
    <mergeCell ref="L30:P30"/>
    <mergeCell ref="W30:AE30"/>
    <mergeCell ref="AK30:AO30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D56:H56"/>
    <mergeCell ref="J56:AF56"/>
    <mergeCell ref="AG56:AM56"/>
    <mergeCell ref="AN56:AP56"/>
    <mergeCell ref="AG54:AM54"/>
    <mergeCell ref="AN54:AP54"/>
    <mergeCell ref="D55:H55"/>
    <mergeCell ref="J55:AF55"/>
    <mergeCell ref="AG55:AM55"/>
    <mergeCell ref="AN55:AP5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5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984C5-FB89-4959-80A1-4CB9DF167E56}">
  <sheetPr>
    <pageSetUpPr fitToPage="1"/>
  </sheetPr>
  <dimension ref="A1:BM297"/>
  <sheetViews>
    <sheetView workbookViewId="0" topLeftCell="A1"/>
  </sheetViews>
  <sheetFormatPr defaultColWidth="9.140625" defaultRowHeight="1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1.140625" style="0" bestFit="1" customWidth="1"/>
    <col min="10" max="10" width="20.140625" style="0" customWidth="1"/>
    <col min="11" max="11" width="16.140625" style="0" bestFit="1" customWidth="1"/>
    <col min="12" max="12" width="8.00390625" style="134" customWidth="1"/>
    <col min="13" max="13" width="9.28125" style="134" hidden="1" customWidth="1"/>
    <col min="14" max="14" width="9.140625" style="134" customWidth="1"/>
    <col min="15" max="20" width="12.140625" style="134" hidden="1" customWidth="1"/>
    <col min="21" max="21" width="14.00390625" style="134" hidden="1" customWidth="1"/>
    <col min="22" max="22" width="10.57421875" style="134" customWidth="1"/>
    <col min="23" max="23" width="14.00390625" style="134" customWidth="1"/>
    <col min="24" max="24" width="10.57421875" style="134" customWidth="1"/>
    <col min="25" max="25" width="12.8515625" style="134" customWidth="1"/>
    <col min="26" max="26" width="9.421875" style="134" customWidth="1"/>
    <col min="27" max="27" width="12.8515625" style="134" customWidth="1"/>
    <col min="28" max="28" width="14.00390625" style="134" customWidth="1"/>
    <col min="29" max="29" width="9.421875" style="134" customWidth="1"/>
    <col min="30" max="30" width="12.8515625" style="134" customWidth="1"/>
    <col min="31" max="31" width="14.00390625" style="134" customWidth="1"/>
    <col min="32" max="16384" width="9.140625" style="134" customWidth="1"/>
  </cols>
  <sheetData>
    <row r="1" ht="15">
      <c r="A1" s="7"/>
    </row>
    <row r="2" spans="12:46" ht="15"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35" t="s">
        <v>49</v>
      </c>
    </row>
    <row r="3" spans="2:46" ht="15">
      <c r="B3" s="48"/>
      <c r="C3" s="49"/>
      <c r="D3" s="49"/>
      <c r="E3" s="49"/>
      <c r="F3" s="49"/>
      <c r="G3" s="49"/>
      <c r="H3" s="49"/>
      <c r="I3" s="49"/>
      <c r="J3" s="49"/>
      <c r="K3" s="49"/>
      <c r="L3" s="136"/>
      <c r="AT3" s="135" t="s">
        <v>50</v>
      </c>
    </row>
    <row r="4" spans="2:46" ht="18">
      <c r="B4" s="5"/>
      <c r="D4" s="50" t="s">
        <v>52</v>
      </c>
      <c r="L4" s="136"/>
      <c r="M4" s="137" t="s">
        <v>6</v>
      </c>
      <c r="AT4" s="135" t="s">
        <v>2</v>
      </c>
    </row>
    <row r="5" spans="2:12" ht="15">
      <c r="B5" s="5"/>
      <c r="L5" s="136"/>
    </row>
    <row r="6" spans="2:12" ht="15">
      <c r="B6" s="5"/>
      <c r="D6" s="51" t="s">
        <v>8</v>
      </c>
      <c r="L6" s="136"/>
    </row>
    <row r="7" spans="2:12" ht="15">
      <c r="B7" s="5"/>
      <c r="E7" s="244" t="str">
        <f>'[1]Rekapitulace stavby'!K6</f>
        <v>Dalovice-Střední škola logistická-bezbariérové řešení provozu školy</v>
      </c>
      <c r="F7" s="245"/>
      <c r="G7" s="245"/>
      <c r="H7" s="245"/>
      <c r="L7" s="136"/>
    </row>
    <row r="8" spans="1:12" s="139" customFormat="1" ht="15">
      <c r="A8" s="19"/>
      <c r="B8" s="18"/>
      <c r="C8" s="19"/>
      <c r="D8" s="51" t="s">
        <v>53</v>
      </c>
      <c r="E8" s="19"/>
      <c r="F8" s="19"/>
      <c r="G8" s="19"/>
      <c r="H8" s="19"/>
      <c r="I8" s="19"/>
      <c r="J8" s="19"/>
      <c r="K8" s="19"/>
      <c r="L8" s="138"/>
    </row>
    <row r="9" spans="1:12" s="139" customFormat="1" ht="15">
      <c r="A9" s="19"/>
      <c r="B9" s="18"/>
      <c r="C9" s="19"/>
      <c r="D9" s="19"/>
      <c r="E9" s="246" t="s">
        <v>54</v>
      </c>
      <c r="F9" s="247"/>
      <c r="G9" s="247"/>
      <c r="H9" s="247"/>
      <c r="I9" s="19"/>
      <c r="J9" s="19"/>
      <c r="K9" s="19"/>
      <c r="L9" s="138"/>
    </row>
    <row r="10" spans="1:12" s="139" customFormat="1" ht="15">
      <c r="A10" s="19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38"/>
    </row>
    <row r="11" spans="1:12" s="139" customFormat="1" ht="15">
      <c r="A11" s="19"/>
      <c r="B11" s="18"/>
      <c r="C11" s="19"/>
      <c r="D11" s="51" t="s">
        <v>9</v>
      </c>
      <c r="E11" s="19"/>
      <c r="F11" s="2" t="s">
        <v>1</v>
      </c>
      <c r="G11" s="19"/>
      <c r="H11" s="19"/>
      <c r="I11" s="51" t="s">
        <v>10</v>
      </c>
      <c r="J11" s="2" t="s">
        <v>1</v>
      </c>
      <c r="K11" s="19"/>
      <c r="L11" s="138"/>
    </row>
    <row r="12" spans="1:12" s="139" customFormat="1" ht="15">
      <c r="A12" s="19"/>
      <c r="B12" s="18"/>
      <c r="C12" s="19"/>
      <c r="D12" s="51" t="s">
        <v>11</v>
      </c>
      <c r="E12" s="19"/>
      <c r="F12" s="2" t="s">
        <v>12</v>
      </c>
      <c r="G12" s="19"/>
      <c r="H12" s="19"/>
      <c r="I12" s="51" t="s">
        <v>13</v>
      </c>
      <c r="J12" s="52"/>
      <c r="K12" s="19"/>
      <c r="L12" s="138"/>
    </row>
    <row r="13" spans="1:12" s="139" customFormat="1" ht="15">
      <c r="A13" s="19"/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38"/>
    </row>
    <row r="14" spans="1:12" s="139" customFormat="1" ht="15">
      <c r="A14" s="19"/>
      <c r="B14" s="18"/>
      <c r="C14" s="19"/>
      <c r="D14" s="51" t="s">
        <v>14</v>
      </c>
      <c r="E14" s="19"/>
      <c r="F14" s="19"/>
      <c r="G14" s="19"/>
      <c r="H14" s="19"/>
      <c r="I14" s="51" t="s">
        <v>15</v>
      </c>
      <c r="J14" s="2" t="s">
        <v>1</v>
      </c>
      <c r="K14" s="19"/>
      <c r="L14" s="138"/>
    </row>
    <row r="15" spans="1:12" s="139" customFormat="1" ht="15">
      <c r="A15" s="19"/>
      <c r="B15" s="18"/>
      <c r="C15" s="19"/>
      <c r="D15" s="19"/>
      <c r="E15" s="2" t="s">
        <v>16</v>
      </c>
      <c r="F15" s="19"/>
      <c r="G15" s="19"/>
      <c r="H15" s="19"/>
      <c r="I15" s="51" t="s">
        <v>17</v>
      </c>
      <c r="J15" s="2" t="s">
        <v>1</v>
      </c>
      <c r="K15" s="19"/>
      <c r="L15" s="138"/>
    </row>
    <row r="16" spans="1:12" s="139" customFormat="1" ht="15">
      <c r="A16" s="19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38"/>
    </row>
    <row r="17" spans="1:12" s="139" customFormat="1" ht="15">
      <c r="A17" s="19"/>
      <c r="B17" s="18"/>
      <c r="C17" s="19"/>
      <c r="D17" s="51" t="s">
        <v>18</v>
      </c>
      <c r="E17" s="19"/>
      <c r="F17" s="19"/>
      <c r="G17" s="19"/>
      <c r="H17" s="19"/>
      <c r="I17" s="51" t="s">
        <v>15</v>
      </c>
      <c r="J17" s="2" t="str">
        <f>'[1]Rekapitulace stavby'!AN13</f>
        <v/>
      </c>
      <c r="K17" s="19"/>
      <c r="L17" s="138"/>
    </row>
    <row r="18" spans="1:12" s="139" customFormat="1" ht="15">
      <c r="A18" s="19"/>
      <c r="B18" s="18"/>
      <c r="C18" s="19"/>
      <c r="D18" s="19"/>
      <c r="E18" s="248" t="str">
        <f>'[1]Rekapitulace stavby'!E14</f>
        <v xml:space="preserve"> </v>
      </c>
      <c r="F18" s="248"/>
      <c r="G18" s="248"/>
      <c r="H18" s="248"/>
      <c r="I18" s="51" t="s">
        <v>17</v>
      </c>
      <c r="J18" s="2" t="str">
        <f>'[1]Rekapitulace stavby'!AN14</f>
        <v/>
      </c>
      <c r="K18" s="19"/>
      <c r="L18" s="138"/>
    </row>
    <row r="19" spans="1:12" s="139" customFormat="1" ht="15">
      <c r="A19" s="19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38"/>
    </row>
    <row r="20" spans="1:12" s="139" customFormat="1" ht="15">
      <c r="A20" s="19"/>
      <c r="B20" s="18"/>
      <c r="C20" s="19"/>
      <c r="D20" s="51" t="s">
        <v>19</v>
      </c>
      <c r="E20" s="19"/>
      <c r="F20" s="19"/>
      <c r="G20" s="19"/>
      <c r="H20" s="19"/>
      <c r="I20" s="51" t="s">
        <v>15</v>
      </c>
      <c r="J20" s="2" t="s">
        <v>1</v>
      </c>
      <c r="K20" s="19"/>
      <c r="L20" s="138"/>
    </row>
    <row r="21" spans="1:12" s="139" customFormat="1" ht="15">
      <c r="A21" s="19"/>
      <c r="B21" s="18"/>
      <c r="C21" s="19"/>
      <c r="D21" s="19"/>
      <c r="E21" s="2"/>
      <c r="F21" s="19"/>
      <c r="G21" s="19"/>
      <c r="H21" s="19"/>
      <c r="I21" s="51" t="s">
        <v>17</v>
      </c>
      <c r="J21" s="2" t="s">
        <v>1</v>
      </c>
      <c r="K21" s="19"/>
      <c r="L21" s="138"/>
    </row>
    <row r="22" spans="1:12" s="139" customFormat="1" ht="15">
      <c r="A22" s="19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38"/>
    </row>
    <row r="23" spans="1:12" s="139" customFormat="1" ht="15">
      <c r="A23" s="19"/>
      <c r="B23" s="18"/>
      <c r="C23" s="19"/>
      <c r="D23" s="51" t="s">
        <v>21</v>
      </c>
      <c r="E23" s="19"/>
      <c r="F23" s="19"/>
      <c r="G23" s="19"/>
      <c r="H23" s="19"/>
      <c r="I23" s="51" t="s">
        <v>15</v>
      </c>
      <c r="J23" s="2" t="s">
        <v>1</v>
      </c>
      <c r="K23" s="19"/>
      <c r="L23" s="138"/>
    </row>
    <row r="24" spans="1:12" s="139" customFormat="1" ht="15">
      <c r="A24" s="19"/>
      <c r="B24" s="18"/>
      <c r="C24" s="19"/>
      <c r="D24" s="19"/>
      <c r="E24" s="2"/>
      <c r="F24" s="19"/>
      <c r="G24" s="19"/>
      <c r="H24" s="19"/>
      <c r="I24" s="51" t="s">
        <v>17</v>
      </c>
      <c r="J24" s="2" t="s">
        <v>1</v>
      </c>
      <c r="K24" s="19"/>
      <c r="L24" s="138"/>
    </row>
    <row r="25" spans="1:12" s="139" customFormat="1" ht="15">
      <c r="A25" s="19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38"/>
    </row>
    <row r="26" spans="1:12" s="139" customFormat="1" ht="15">
      <c r="A26" s="19"/>
      <c r="B26" s="18"/>
      <c r="C26" s="19"/>
      <c r="D26" s="51" t="s">
        <v>22</v>
      </c>
      <c r="E26" s="19"/>
      <c r="F26" s="19"/>
      <c r="G26" s="19"/>
      <c r="H26" s="19"/>
      <c r="I26" s="19"/>
      <c r="J26" s="19"/>
      <c r="K26" s="19"/>
      <c r="L26" s="138"/>
    </row>
    <row r="27" spans="1:12" s="141" customFormat="1" ht="15">
      <c r="A27" s="54"/>
      <c r="B27" s="53"/>
      <c r="C27" s="54"/>
      <c r="D27" s="54"/>
      <c r="E27" s="249" t="s">
        <v>1</v>
      </c>
      <c r="F27" s="249"/>
      <c r="G27" s="249"/>
      <c r="H27" s="249"/>
      <c r="I27" s="54"/>
      <c r="J27" s="54"/>
      <c r="K27" s="54"/>
      <c r="L27" s="140"/>
    </row>
    <row r="28" spans="1:12" s="139" customFormat="1" ht="15">
      <c r="A28" s="19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38"/>
    </row>
    <row r="29" spans="1:12" s="139" customFormat="1" ht="15">
      <c r="A29" s="19"/>
      <c r="B29" s="18"/>
      <c r="C29" s="19"/>
      <c r="D29" s="36"/>
      <c r="E29" s="36"/>
      <c r="F29" s="36"/>
      <c r="G29" s="36"/>
      <c r="H29" s="36"/>
      <c r="I29" s="36"/>
      <c r="J29" s="36"/>
      <c r="K29" s="36"/>
      <c r="L29" s="138"/>
    </row>
    <row r="30" spans="1:12" s="139" customFormat="1" ht="15.75">
      <c r="A30" s="19"/>
      <c r="B30" s="18"/>
      <c r="C30" s="19"/>
      <c r="D30" s="55" t="s">
        <v>23</v>
      </c>
      <c r="E30" s="19"/>
      <c r="F30" s="19"/>
      <c r="G30" s="19"/>
      <c r="H30" s="19"/>
      <c r="I30" s="19"/>
      <c r="J30" s="56">
        <f>ROUND(J102,2)</f>
        <v>0</v>
      </c>
      <c r="K30" s="19"/>
      <c r="L30" s="138"/>
    </row>
    <row r="31" spans="1:12" s="139" customFormat="1" ht="15">
      <c r="A31" s="19"/>
      <c r="B31" s="18"/>
      <c r="C31" s="19"/>
      <c r="D31" s="36"/>
      <c r="E31" s="36"/>
      <c r="F31" s="36"/>
      <c r="G31" s="36"/>
      <c r="H31" s="36"/>
      <c r="I31" s="36"/>
      <c r="J31" s="36"/>
      <c r="K31" s="36"/>
      <c r="L31" s="138"/>
    </row>
    <row r="32" spans="1:12" s="139" customFormat="1" ht="15">
      <c r="A32" s="19"/>
      <c r="B32" s="18"/>
      <c r="C32" s="19"/>
      <c r="D32" s="19"/>
      <c r="E32" s="19"/>
      <c r="F32" s="57" t="s">
        <v>25</v>
      </c>
      <c r="G32" s="19"/>
      <c r="H32" s="19"/>
      <c r="I32" s="57" t="s">
        <v>24</v>
      </c>
      <c r="J32" s="57" t="s">
        <v>26</v>
      </c>
      <c r="K32" s="19"/>
      <c r="L32" s="138"/>
    </row>
    <row r="33" spans="1:12" s="139" customFormat="1" ht="15">
      <c r="A33" s="19"/>
      <c r="B33" s="18"/>
      <c r="C33" s="19"/>
      <c r="D33" s="51" t="s">
        <v>27</v>
      </c>
      <c r="E33" s="51" t="s">
        <v>28</v>
      </c>
      <c r="F33" s="58">
        <f>ROUND((SUM(BE102:BE296)),2)</f>
        <v>0</v>
      </c>
      <c r="G33" s="19"/>
      <c r="H33" s="19"/>
      <c r="I33" s="59">
        <v>0.21</v>
      </c>
      <c r="J33" s="58">
        <f>ROUND(((SUM(BE102:BE296))*I33),2)</f>
        <v>0</v>
      </c>
      <c r="K33" s="19"/>
      <c r="L33" s="138"/>
    </row>
    <row r="34" spans="1:12" s="139" customFormat="1" ht="15">
      <c r="A34" s="19"/>
      <c r="B34" s="18"/>
      <c r="C34" s="19"/>
      <c r="D34" s="19"/>
      <c r="E34" s="51" t="s">
        <v>29</v>
      </c>
      <c r="F34" s="58">
        <f>ROUND((SUM(BF102:BF296)),2)</f>
        <v>0</v>
      </c>
      <c r="G34" s="19"/>
      <c r="H34" s="19"/>
      <c r="I34" s="59">
        <v>0.15</v>
      </c>
      <c r="J34" s="58">
        <f>ROUND(((SUM(BF102:BF296))*I34),2)</f>
        <v>0</v>
      </c>
      <c r="K34" s="19"/>
      <c r="L34" s="138"/>
    </row>
    <row r="35" spans="1:12" s="139" customFormat="1" ht="15">
      <c r="A35" s="19"/>
      <c r="B35" s="18"/>
      <c r="C35" s="19"/>
      <c r="D35" s="19"/>
      <c r="E35" s="51" t="s">
        <v>30</v>
      </c>
      <c r="F35" s="58">
        <f>ROUND((SUM(BG102:BG296)),2)</f>
        <v>0</v>
      </c>
      <c r="G35" s="19"/>
      <c r="H35" s="19"/>
      <c r="I35" s="59">
        <v>0.21</v>
      </c>
      <c r="J35" s="58">
        <f>0</f>
        <v>0</v>
      </c>
      <c r="K35" s="19"/>
      <c r="L35" s="138"/>
    </row>
    <row r="36" spans="1:12" s="139" customFormat="1" ht="15">
      <c r="A36" s="19"/>
      <c r="B36" s="18"/>
      <c r="C36" s="19"/>
      <c r="D36" s="19"/>
      <c r="E36" s="51" t="s">
        <v>31</v>
      </c>
      <c r="F36" s="58">
        <f>ROUND((SUM(BH102:BH296)),2)</f>
        <v>0</v>
      </c>
      <c r="G36" s="19"/>
      <c r="H36" s="19"/>
      <c r="I36" s="59">
        <v>0.15</v>
      </c>
      <c r="J36" s="58">
        <f>0</f>
        <v>0</v>
      </c>
      <c r="K36" s="19"/>
      <c r="L36" s="138"/>
    </row>
    <row r="37" spans="1:12" s="139" customFormat="1" ht="15">
      <c r="A37" s="19"/>
      <c r="B37" s="18"/>
      <c r="C37" s="19"/>
      <c r="D37" s="19"/>
      <c r="E37" s="51" t="s">
        <v>32</v>
      </c>
      <c r="F37" s="58">
        <f>ROUND((SUM(BI102:BI296)),2)</f>
        <v>0</v>
      </c>
      <c r="G37" s="19"/>
      <c r="H37" s="19"/>
      <c r="I37" s="59">
        <v>0</v>
      </c>
      <c r="J37" s="58">
        <f>0</f>
        <v>0</v>
      </c>
      <c r="K37" s="19"/>
      <c r="L37" s="138"/>
    </row>
    <row r="38" spans="1:12" s="139" customFormat="1" ht="15">
      <c r="A38" s="19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38"/>
    </row>
    <row r="39" spans="1:12" s="139" customFormat="1" ht="15.75">
      <c r="A39" s="19"/>
      <c r="B39" s="18"/>
      <c r="C39" s="60"/>
      <c r="D39" s="61" t="s">
        <v>33</v>
      </c>
      <c r="E39" s="62"/>
      <c r="F39" s="62"/>
      <c r="G39" s="63" t="s">
        <v>34</v>
      </c>
      <c r="H39" s="64" t="s">
        <v>35</v>
      </c>
      <c r="I39" s="62"/>
      <c r="J39" s="65">
        <f>SUM(J30:J37)</f>
        <v>0</v>
      </c>
      <c r="K39" s="66"/>
      <c r="L39" s="138"/>
    </row>
    <row r="40" spans="1:12" s="139" customFormat="1" ht="15">
      <c r="A40" s="19"/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138"/>
    </row>
    <row r="44" spans="1:12" s="139" customFormat="1" ht="15">
      <c r="A44" s="19"/>
      <c r="B44" s="69"/>
      <c r="C44" s="70"/>
      <c r="D44" s="70"/>
      <c r="E44" s="70"/>
      <c r="F44" s="70"/>
      <c r="G44" s="70"/>
      <c r="H44" s="70"/>
      <c r="I44" s="70"/>
      <c r="J44" s="70"/>
      <c r="K44" s="70"/>
      <c r="L44" s="138"/>
    </row>
    <row r="45" spans="1:12" s="139" customFormat="1" ht="18">
      <c r="A45" s="19"/>
      <c r="B45" s="14"/>
      <c r="C45" s="8" t="s">
        <v>55</v>
      </c>
      <c r="D45" s="15"/>
      <c r="E45" s="15"/>
      <c r="F45" s="15"/>
      <c r="G45" s="15"/>
      <c r="H45" s="15"/>
      <c r="I45" s="15"/>
      <c r="J45" s="15"/>
      <c r="K45" s="15"/>
      <c r="L45" s="138"/>
    </row>
    <row r="46" spans="1:12" s="139" customFormat="1" ht="15">
      <c r="A46" s="19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38"/>
    </row>
    <row r="47" spans="1:12" s="139" customFormat="1" ht="15">
      <c r="A47" s="19"/>
      <c r="B47" s="14"/>
      <c r="C47" s="11" t="s">
        <v>8</v>
      </c>
      <c r="D47" s="15"/>
      <c r="E47" s="15"/>
      <c r="F47" s="15"/>
      <c r="G47" s="15"/>
      <c r="H47" s="15"/>
      <c r="I47" s="15"/>
      <c r="J47" s="15"/>
      <c r="K47" s="15"/>
      <c r="L47" s="138"/>
    </row>
    <row r="48" spans="1:12" s="139" customFormat="1" ht="15">
      <c r="A48" s="19"/>
      <c r="B48" s="14"/>
      <c r="C48" s="15"/>
      <c r="D48" s="15"/>
      <c r="E48" s="242" t="str">
        <f>E7</f>
        <v>Dalovice-Střední škola logistická-bezbariérové řešení provozu školy</v>
      </c>
      <c r="F48" s="243"/>
      <c r="G48" s="243"/>
      <c r="H48" s="243"/>
      <c r="I48" s="15"/>
      <c r="J48" s="15"/>
      <c r="K48" s="15"/>
      <c r="L48" s="138"/>
    </row>
    <row r="49" spans="1:12" s="139" customFormat="1" ht="15">
      <c r="A49" s="19"/>
      <c r="B49" s="14"/>
      <c r="C49" s="11" t="s">
        <v>53</v>
      </c>
      <c r="D49" s="15"/>
      <c r="E49" s="15"/>
      <c r="F49" s="15"/>
      <c r="G49" s="15"/>
      <c r="H49" s="15"/>
      <c r="I49" s="15"/>
      <c r="J49" s="15"/>
      <c r="K49" s="15"/>
      <c r="L49" s="138"/>
    </row>
    <row r="50" spans="1:12" s="139" customFormat="1" ht="15">
      <c r="A50" s="19"/>
      <c r="B50" s="14"/>
      <c r="C50" s="15"/>
      <c r="D50" s="15"/>
      <c r="E50" s="232" t="str">
        <f>E9</f>
        <v>01 - Stavební úpravy bezbariérového řešení</v>
      </c>
      <c r="F50" s="213"/>
      <c r="G50" s="213"/>
      <c r="H50" s="213"/>
      <c r="I50" s="15"/>
      <c r="J50" s="15"/>
      <c r="K50" s="15"/>
      <c r="L50" s="138"/>
    </row>
    <row r="51" spans="1:12" s="139" customFormat="1" ht="15">
      <c r="A51" s="19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38"/>
    </row>
    <row r="52" spans="1:12" s="139" customFormat="1" ht="15">
      <c r="A52" s="19"/>
      <c r="B52" s="14"/>
      <c r="C52" s="11" t="s">
        <v>11</v>
      </c>
      <c r="D52" s="15"/>
      <c r="E52" s="15"/>
      <c r="F52" s="12" t="str">
        <f>F12</f>
        <v>Dalovice</v>
      </c>
      <c r="G52" s="15"/>
      <c r="H52" s="15"/>
      <c r="I52" s="11" t="s">
        <v>13</v>
      </c>
      <c r="J52" s="71" t="str">
        <f>IF(J12="","",J12)</f>
        <v/>
      </c>
      <c r="K52" s="15"/>
      <c r="L52" s="138"/>
    </row>
    <row r="53" spans="1:12" s="139" customFormat="1" ht="15">
      <c r="A53" s="19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38"/>
    </row>
    <row r="54" spans="1:12" s="139" customFormat="1" ht="15">
      <c r="A54" s="19"/>
      <c r="B54" s="14"/>
      <c r="C54" s="11" t="s">
        <v>14</v>
      </c>
      <c r="D54" s="15"/>
      <c r="E54" s="15"/>
      <c r="F54" s="12" t="str">
        <f>E15</f>
        <v>Střední škola logistická,př.org.Hlavní 114,Dalovic</v>
      </c>
      <c r="G54" s="15"/>
      <c r="H54" s="15"/>
      <c r="I54" s="11" t="s">
        <v>19</v>
      </c>
      <c r="J54" s="72"/>
      <c r="K54" s="15"/>
      <c r="L54" s="138"/>
    </row>
    <row r="55" spans="1:12" s="139" customFormat="1" ht="15">
      <c r="A55" s="19"/>
      <c r="B55" s="14"/>
      <c r="C55" s="11" t="s">
        <v>18</v>
      </c>
      <c r="D55" s="15"/>
      <c r="E55" s="15"/>
      <c r="F55" s="12" t="str">
        <f>IF(E18="","",E18)</f>
        <v xml:space="preserve"> </v>
      </c>
      <c r="G55" s="15"/>
      <c r="H55" s="15"/>
      <c r="I55" s="11" t="s">
        <v>21</v>
      </c>
      <c r="J55" s="72"/>
      <c r="K55" s="15"/>
      <c r="L55" s="138"/>
    </row>
    <row r="56" spans="1:12" s="139" customFormat="1" ht="15">
      <c r="A56" s="19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38"/>
    </row>
    <row r="57" spans="1:12" s="139" customFormat="1" ht="15">
      <c r="A57" s="19"/>
      <c r="B57" s="14"/>
      <c r="C57" s="73" t="s">
        <v>56</v>
      </c>
      <c r="D57" s="74"/>
      <c r="E57" s="74"/>
      <c r="F57" s="74"/>
      <c r="G57" s="74"/>
      <c r="H57" s="74"/>
      <c r="I57" s="74"/>
      <c r="J57" s="75" t="s">
        <v>57</v>
      </c>
      <c r="K57" s="74"/>
      <c r="L57" s="138"/>
    </row>
    <row r="58" spans="1:12" s="139" customFormat="1" ht="15">
      <c r="A58" s="19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38"/>
    </row>
    <row r="59" spans="1:47" s="139" customFormat="1" ht="27" customHeight="1">
      <c r="A59" s="19"/>
      <c r="B59" s="14"/>
      <c r="C59" s="76" t="s">
        <v>58</v>
      </c>
      <c r="D59" s="15"/>
      <c r="E59" s="15"/>
      <c r="F59" s="15"/>
      <c r="G59" s="15"/>
      <c r="H59" s="15"/>
      <c r="I59" s="15"/>
      <c r="J59" s="77">
        <f>J102</f>
        <v>0</v>
      </c>
      <c r="K59" s="15"/>
      <c r="L59" s="138"/>
      <c r="AU59" s="135" t="s">
        <v>59</v>
      </c>
    </row>
    <row r="60" spans="1:12" s="143" customFormat="1" ht="27" customHeight="1">
      <c r="A60" s="83"/>
      <c r="B60" s="78"/>
      <c r="C60" s="79"/>
      <c r="D60" s="80" t="s">
        <v>60</v>
      </c>
      <c r="E60" s="81"/>
      <c r="F60" s="81"/>
      <c r="G60" s="81"/>
      <c r="H60" s="81"/>
      <c r="I60" s="81"/>
      <c r="J60" s="82">
        <f>J103</f>
        <v>0</v>
      </c>
      <c r="K60" s="79"/>
      <c r="L60" s="142"/>
    </row>
    <row r="61" spans="1:12" s="145" customFormat="1" ht="12.75">
      <c r="A61" s="89"/>
      <c r="B61" s="84"/>
      <c r="C61" s="85"/>
      <c r="D61" s="86" t="s">
        <v>61</v>
      </c>
      <c r="E61" s="87"/>
      <c r="F61" s="87"/>
      <c r="G61" s="87"/>
      <c r="H61" s="87"/>
      <c r="I61" s="87"/>
      <c r="J61" s="88">
        <f>J104</f>
        <v>0</v>
      </c>
      <c r="K61" s="85"/>
      <c r="L61" s="144"/>
    </row>
    <row r="62" spans="1:12" s="145" customFormat="1" ht="12.75">
      <c r="A62" s="89"/>
      <c r="B62" s="84"/>
      <c r="C62" s="85"/>
      <c r="D62" s="86" t="s">
        <v>62</v>
      </c>
      <c r="E62" s="87"/>
      <c r="F62" s="87"/>
      <c r="G62" s="87"/>
      <c r="H62" s="87"/>
      <c r="I62" s="87"/>
      <c r="J62" s="88">
        <f>J118</f>
        <v>0</v>
      </c>
      <c r="K62" s="85"/>
      <c r="L62" s="144"/>
    </row>
    <row r="63" spans="1:12" s="145" customFormat="1" ht="12.75">
      <c r="A63" s="89"/>
      <c r="B63" s="84"/>
      <c r="C63" s="85"/>
      <c r="D63" s="86" t="s">
        <v>63</v>
      </c>
      <c r="E63" s="87"/>
      <c r="F63" s="87"/>
      <c r="G63" s="87"/>
      <c r="H63" s="87"/>
      <c r="I63" s="87"/>
      <c r="J63" s="88">
        <f>J126</f>
        <v>0</v>
      </c>
      <c r="K63" s="85"/>
      <c r="L63" s="144"/>
    </row>
    <row r="64" spans="1:12" s="145" customFormat="1" ht="12.75">
      <c r="A64" s="89"/>
      <c r="B64" s="84"/>
      <c r="C64" s="85"/>
      <c r="D64" s="86" t="s">
        <v>64</v>
      </c>
      <c r="E64" s="87"/>
      <c r="F64" s="87"/>
      <c r="G64" s="87"/>
      <c r="H64" s="87"/>
      <c r="I64" s="87"/>
      <c r="J64" s="88">
        <f>J138</f>
        <v>0</v>
      </c>
      <c r="K64" s="85"/>
      <c r="L64" s="144"/>
    </row>
    <row r="65" spans="1:12" s="145" customFormat="1" ht="12.75">
      <c r="A65" s="89"/>
      <c r="B65" s="84"/>
      <c r="C65" s="85"/>
      <c r="D65" s="86" t="s">
        <v>65</v>
      </c>
      <c r="E65" s="87"/>
      <c r="F65" s="87"/>
      <c r="G65" s="87"/>
      <c r="H65" s="87"/>
      <c r="I65" s="87"/>
      <c r="J65" s="88">
        <f>J140</f>
        <v>0</v>
      </c>
      <c r="K65" s="85"/>
      <c r="L65" s="144"/>
    </row>
    <row r="66" spans="1:12" s="145" customFormat="1" ht="12.75">
      <c r="A66" s="89"/>
      <c r="B66" s="84"/>
      <c r="C66" s="85"/>
      <c r="D66" s="86" t="s">
        <v>66</v>
      </c>
      <c r="E66" s="87"/>
      <c r="F66" s="87"/>
      <c r="G66" s="87"/>
      <c r="H66" s="87"/>
      <c r="I66" s="87"/>
      <c r="J66" s="88">
        <f>J144</f>
        <v>0</v>
      </c>
      <c r="K66" s="85"/>
      <c r="L66" s="144"/>
    </row>
    <row r="67" spans="1:12" s="145" customFormat="1" ht="12.75">
      <c r="A67" s="89"/>
      <c r="B67" s="84"/>
      <c r="C67" s="85"/>
      <c r="D67" s="86" t="s">
        <v>67</v>
      </c>
      <c r="E67" s="87"/>
      <c r="F67" s="87"/>
      <c r="G67" s="87"/>
      <c r="H67" s="87"/>
      <c r="I67" s="87"/>
      <c r="J67" s="88">
        <f>J162</f>
        <v>0</v>
      </c>
      <c r="K67" s="85"/>
      <c r="L67" s="144"/>
    </row>
    <row r="68" spans="1:12" s="145" customFormat="1" ht="12.75">
      <c r="A68" s="89"/>
      <c r="B68" s="84"/>
      <c r="C68" s="85"/>
      <c r="D68" s="86" t="s">
        <v>68</v>
      </c>
      <c r="E68" s="87"/>
      <c r="F68" s="87"/>
      <c r="G68" s="87"/>
      <c r="H68" s="87"/>
      <c r="I68" s="87"/>
      <c r="J68" s="88">
        <f>J186</f>
        <v>0</v>
      </c>
      <c r="K68" s="85"/>
      <c r="L68" s="144"/>
    </row>
    <row r="69" spans="1:12" s="145" customFormat="1" ht="12.75">
      <c r="A69" s="89"/>
      <c r="B69" s="84"/>
      <c r="C69" s="85"/>
      <c r="D69" s="86" t="s">
        <v>69</v>
      </c>
      <c r="E69" s="87"/>
      <c r="F69" s="87"/>
      <c r="G69" s="87"/>
      <c r="H69" s="87"/>
      <c r="I69" s="87"/>
      <c r="J69" s="88">
        <f>J192</f>
        <v>0</v>
      </c>
      <c r="K69" s="85"/>
      <c r="L69" s="144"/>
    </row>
    <row r="70" spans="1:12" s="143" customFormat="1" ht="27" customHeight="1">
      <c r="A70" s="83"/>
      <c r="B70" s="78"/>
      <c r="C70" s="79"/>
      <c r="D70" s="80" t="s">
        <v>70</v>
      </c>
      <c r="E70" s="81"/>
      <c r="F70" s="81"/>
      <c r="G70" s="81"/>
      <c r="H70" s="81"/>
      <c r="I70" s="81"/>
      <c r="J70" s="82">
        <f>J194</f>
        <v>0</v>
      </c>
      <c r="K70" s="79"/>
      <c r="L70" s="142"/>
    </row>
    <row r="71" spans="1:12" s="145" customFormat="1" ht="12.75">
      <c r="A71" s="89"/>
      <c r="B71" s="84"/>
      <c r="C71" s="85"/>
      <c r="D71" s="86" t="s">
        <v>71</v>
      </c>
      <c r="E71" s="87"/>
      <c r="F71" s="87"/>
      <c r="G71" s="87"/>
      <c r="H71" s="87"/>
      <c r="I71" s="87"/>
      <c r="J71" s="88">
        <f>J195</f>
        <v>0</v>
      </c>
      <c r="K71" s="85"/>
      <c r="L71" s="144"/>
    </row>
    <row r="72" spans="1:12" s="145" customFormat="1" ht="12.75">
      <c r="A72" s="89"/>
      <c r="B72" s="84"/>
      <c r="C72" s="85"/>
      <c r="D72" s="86" t="s">
        <v>72</v>
      </c>
      <c r="E72" s="87"/>
      <c r="F72" s="87"/>
      <c r="G72" s="87"/>
      <c r="H72" s="87"/>
      <c r="I72" s="87"/>
      <c r="J72" s="88">
        <f>J197</f>
        <v>0</v>
      </c>
      <c r="K72" s="85"/>
      <c r="L72" s="144"/>
    </row>
    <row r="73" spans="1:12" s="145" customFormat="1" ht="12.75">
      <c r="A73" s="89"/>
      <c r="B73" s="84"/>
      <c r="C73" s="85"/>
      <c r="D73" s="86" t="s">
        <v>73</v>
      </c>
      <c r="E73" s="87"/>
      <c r="F73" s="87"/>
      <c r="G73" s="87"/>
      <c r="H73" s="87"/>
      <c r="I73" s="87"/>
      <c r="J73" s="88">
        <f>J200</f>
        <v>0</v>
      </c>
      <c r="K73" s="85"/>
      <c r="L73" s="144"/>
    </row>
    <row r="74" spans="1:12" s="145" customFormat="1" ht="12.75">
      <c r="A74" s="89"/>
      <c r="B74" s="84"/>
      <c r="C74" s="85"/>
      <c r="D74" s="86" t="s">
        <v>74</v>
      </c>
      <c r="E74" s="87"/>
      <c r="F74" s="87"/>
      <c r="G74" s="87"/>
      <c r="H74" s="87"/>
      <c r="I74" s="87"/>
      <c r="J74" s="88">
        <f>J213</f>
        <v>0</v>
      </c>
      <c r="K74" s="85"/>
      <c r="L74" s="144"/>
    </row>
    <row r="75" spans="1:12" s="145" customFormat="1" ht="12.75">
      <c r="A75" s="89"/>
      <c r="B75" s="84"/>
      <c r="C75" s="85"/>
      <c r="D75" s="86" t="s">
        <v>75</v>
      </c>
      <c r="E75" s="87"/>
      <c r="F75" s="87"/>
      <c r="G75" s="87"/>
      <c r="H75" s="87"/>
      <c r="I75" s="87"/>
      <c r="J75" s="88">
        <f>J215</f>
        <v>0</v>
      </c>
      <c r="K75" s="85"/>
      <c r="L75" s="144"/>
    </row>
    <row r="76" spans="1:12" s="145" customFormat="1" ht="12.75">
      <c r="A76" s="89"/>
      <c r="B76" s="84"/>
      <c r="C76" s="85"/>
      <c r="D76" s="86" t="s">
        <v>76</v>
      </c>
      <c r="E76" s="87"/>
      <c r="F76" s="87"/>
      <c r="G76" s="87"/>
      <c r="H76" s="87"/>
      <c r="I76" s="87"/>
      <c r="J76" s="88">
        <f>J217</f>
        <v>0</v>
      </c>
      <c r="K76" s="85"/>
      <c r="L76" s="144"/>
    </row>
    <row r="77" spans="1:12" s="145" customFormat="1" ht="12.75">
      <c r="A77" s="89"/>
      <c r="B77" s="84"/>
      <c r="C77" s="85"/>
      <c r="D77" s="86" t="s">
        <v>77</v>
      </c>
      <c r="E77" s="87"/>
      <c r="F77" s="87"/>
      <c r="G77" s="87"/>
      <c r="H77" s="87"/>
      <c r="I77" s="87"/>
      <c r="J77" s="88">
        <f>J219</f>
        <v>0</v>
      </c>
      <c r="K77" s="85"/>
      <c r="L77" s="144"/>
    </row>
    <row r="78" spans="1:12" s="145" customFormat="1" ht="12.75">
      <c r="A78" s="89"/>
      <c r="B78" s="84"/>
      <c r="C78" s="85"/>
      <c r="D78" s="86" t="s">
        <v>78</v>
      </c>
      <c r="E78" s="87"/>
      <c r="F78" s="87"/>
      <c r="G78" s="87"/>
      <c r="H78" s="87"/>
      <c r="I78" s="87"/>
      <c r="J78" s="88">
        <f>J225</f>
        <v>0</v>
      </c>
      <c r="K78" s="85"/>
      <c r="L78" s="144"/>
    </row>
    <row r="79" spans="1:12" s="145" customFormat="1" ht="12.75">
      <c r="A79" s="89"/>
      <c r="B79" s="84"/>
      <c r="C79" s="85"/>
      <c r="D79" s="86" t="s">
        <v>79</v>
      </c>
      <c r="E79" s="87"/>
      <c r="F79" s="87"/>
      <c r="G79" s="87"/>
      <c r="H79" s="87"/>
      <c r="I79" s="87"/>
      <c r="J79" s="88">
        <f>J248</f>
        <v>0</v>
      </c>
      <c r="K79" s="85"/>
      <c r="L79" s="144"/>
    </row>
    <row r="80" spans="1:12" s="145" customFormat="1" ht="12.75">
      <c r="A80" s="89"/>
      <c r="B80" s="84"/>
      <c r="C80" s="85"/>
      <c r="D80" s="86" t="s">
        <v>80</v>
      </c>
      <c r="E80" s="87"/>
      <c r="F80" s="87"/>
      <c r="G80" s="87"/>
      <c r="H80" s="87"/>
      <c r="I80" s="87"/>
      <c r="J80" s="88">
        <f>J263</f>
        <v>0</v>
      </c>
      <c r="K80" s="85"/>
      <c r="L80" s="144"/>
    </row>
    <row r="81" spans="1:12" s="145" customFormat="1" ht="12.75">
      <c r="A81" s="89"/>
      <c r="B81" s="84"/>
      <c r="C81" s="85"/>
      <c r="D81" s="86" t="s">
        <v>81</v>
      </c>
      <c r="E81" s="87"/>
      <c r="F81" s="87"/>
      <c r="G81" s="87"/>
      <c r="H81" s="87"/>
      <c r="I81" s="87"/>
      <c r="J81" s="88">
        <f>J280</f>
        <v>0</v>
      </c>
      <c r="K81" s="85"/>
      <c r="L81" s="144"/>
    </row>
    <row r="82" spans="1:12" s="145" customFormat="1" ht="12.75">
      <c r="A82" s="89"/>
      <c r="B82" s="84"/>
      <c r="C82" s="85"/>
      <c r="D82" s="86" t="s">
        <v>82</v>
      </c>
      <c r="E82" s="87"/>
      <c r="F82" s="87"/>
      <c r="G82" s="87"/>
      <c r="H82" s="87"/>
      <c r="I82" s="87"/>
      <c r="J82" s="88">
        <f>J293</f>
        <v>0</v>
      </c>
      <c r="K82" s="85"/>
      <c r="L82" s="144"/>
    </row>
    <row r="83" spans="1:12" s="139" customFormat="1" ht="15">
      <c r="A83" s="19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38"/>
    </row>
    <row r="84" spans="1:12" s="139" customFormat="1" ht="15">
      <c r="A84" s="19"/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138"/>
    </row>
    <row r="88" spans="1:12" s="139" customFormat="1" ht="15">
      <c r="A88" s="19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138"/>
    </row>
    <row r="89" spans="1:12" s="139" customFormat="1" ht="18">
      <c r="A89" s="19"/>
      <c r="B89" s="14"/>
      <c r="C89" s="8" t="s">
        <v>83</v>
      </c>
      <c r="D89" s="15"/>
      <c r="E89" s="15"/>
      <c r="F89" s="15"/>
      <c r="G89" s="15"/>
      <c r="H89" s="15"/>
      <c r="I89" s="15"/>
      <c r="J89" s="15"/>
      <c r="K89" s="15"/>
      <c r="L89" s="138"/>
    </row>
    <row r="90" spans="1:12" s="139" customFormat="1" ht="15">
      <c r="A90" s="19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38"/>
    </row>
    <row r="91" spans="1:12" s="139" customFormat="1" ht="15">
      <c r="A91" s="19"/>
      <c r="B91" s="14"/>
      <c r="C91" s="11" t="s">
        <v>8</v>
      </c>
      <c r="D91" s="15"/>
      <c r="E91" s="15"/>
      <c r="F91" s="15"/>
      <c r="G91" s="15"/>
      <c r="H91" s="15"/>
      <c r="I91" s="15"/>
      <c r="J91" s="15"/>
      <c r="K91" s="15"/>
      <c r="L91" s="138"/>
    </row>
    <row r="92" spans="1:12" s="139" customFormat="1" ht="15">
      <c r="A92" s="19"/>
      <c r="B92" s="14"/>
      <c r="C92" s="15"/>
      <c r="D92" s="15"/>
      <c r="E92" s="242" t="str">
        <f>E7</f>
        <v>Dalovice-Střední škola logistická-bezbariérové řešení provozu školy</v>
      </c>
      <c r="F92" s="243"/>
      <c r="G92" s="243"/>
      <c r="H92" s="243"/>
      <c r="I92" s="15"/>
      <c r="J92" s="15"/>
      <c r="K92" s="15"/>
      <c r="L92" s="138"/>
    </row>
    <row r="93" spans="1:12" s="139" customFormat="1" ht="15">
      <c r="A93" s="19"/>
      <c r="B93" s="14"/>
      <c r="C93" s="11" t="s">
        <v>53</v>
      </c>
      <c r="D93" s="15"/>
      <c r="E93" s="15"/>
      <c r="F93" s="15"/>
      <c r="G93" s="15"/>
      <c r="H93" s="15"/>
      <c r="I93" s="15"/>
      <c r="J93" s="15"/>
      <c r="K93" s="15"/>
      <c r="L93" s="138"/>
    </row>
    <row r="94" spans="1:12" s="139" customFormat="1" ht="15">
      <c r="A94" s="19"/>
      <c r="B94" s="14"/>
      <c r="C94" s="15"/>
      <c r="D94" s="15"/>
      <c r="E94" s="232" t="str">
        <f>E9</f>
        <v>01 - Stavební úpravy bezbariérového řešení</v>
      </c>
      <c r="F94" s="213"/>
      <c r="G94" s="213"/>
      <c r="H94" s="213"/>
      <c r="I94" s="15"/>
      <c r="J94" s="15"/>
      <c r="K94" s="15"/>
      <c r="L94" s="138"/>
    </row>
    <row r="95" spans="1:12" s="139" customFormat="1" ht="15">
      <c r="A95" s="19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38"/>
    </row>
    <row r="96" spans="1:12" s="139" customFormat="1" ht="15">
      <c r="A96" s="19"/>
      <c r="B96" s="14"/>
      <c r="C96" s="11" t="s">
        <v>11</v>
      </c>
      <c r="D96" s="15"/>
      <c r="E96" s="15"/>
      <c r="F96" s="12" t="str">
        <f>F12</f>
        <v>Dalovice</v>
      </c>
      <c r="G96" s="15"/>
      <c r="H96" s="15"/>
      <c r="I96" s="11" t="s">
        <v>13</v>
      </c>
      <c r="J96" s="71" t="str">
        <f>IF(J12="","",J12)</f>
        <v/>
      </c>
      <c r="K96" s="15"/>
      <c r="L96" s="138"/>
    </row>
    <row r="97" spans="1:12" s="139" customFormat="1" ht="15">
      <c r="A97" s="19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38"/>
    </row>
    <row r="98" spans="1:12" s="139" customFormat="1" ht="30">
      <c r="A98" s="19"/>
      <c r="B98" s="14"/>
      <c r="C98" s="11" t="s">
        <v>14</v>
      </c>
      <c r="D98" s="15"/>
      <c r="E98" s="15"/>
      <c r="F98" s="12" t="str">
        <f>E15</f>
        <v>Střední škola logistická,př.org.Hlavní 114,Dalovic</v>
      </c>
      <c r="G98" s="15"/>
      <c r="H98" s="15"/>
      <c r="I98" s="11" t="s">
        <v>19</v>
      </c>
      <c r="J98" s="72">
        <f>E21</f>
        <v>0</v>
      </c>
      <c r="K98" s="15"/>
      <c r="L98" s="138"/>
    </row>
    <row r="99" spans="1:12" s="139" customFormat="1" ht="15">
      <c r="A99" s="19"/>
      <c r="B99" s="14"/>
      <c r="C99" s="11" t="s">
        <v>18</v>
      </c>
      <c r="D99" s="15"/>
      <c r="E99" s="15"/>
      <c r="F99" s="12" t="str">
        <f>IF(E18="","",E18)</f>
        <v xml:space="preserve"> </v>
      </c>
      <c r="G99" s="15"/>
      <c r="H99" s="15"/>
      <c r="I99" s="11" t="s">
        <v>21</v>
      </c>
      <c r="J99" s="72">
        <f>E24</f>
        <v>0</v>
      </c>
      <c r="K99" s="15"/>
      <c r="L99" s="138"/>
    </row>
    <row r="100" spans="1:12" s="139" customFormat="1" ht="15">
      <c r="A100" s="19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38"/>
    </row>
    <row r="101" spans="1:20" s="150" customFormat="1" ht="24">
      <c r="A101" s="94"/>
      <c r="B101" s="90"/>
      <c r="C101" s="91" t="s">
        <v>84</v>
      </c>
      <c r="D101" s="92" t="s">
        <v>41</v>
      </c>
      <c r="E101" s="92" t="s">
        <v>37</v>
      </c>
      <c r="F101" s="92" t="s">
        <v>38</v>
      </c>
      <c r="G101" s="92" t="s">
        <v>85</v>
      </c>
      <c r="H101" s="92" t="s">
        <v>86</v>
      </c>
      <c r="I101" s="92" t="s">
        <v>87</v>
      </c>
      <c r="J101" s="92" t="s">
        <v>57</v>
      </c>
      <c r="K101" s="93" t="s">
        <v>88</v>
      </c>
      <c r="L101" s="146"/>
      <c r="M101" s="147" t="s">
        <v>1</v>
      </c>
      <c r="N101" s="148" t="s">
        <v>27</v>
      </c>
      <c r="O101" s="148" t="s">
        <v>89</v>
      </c>
      <c r="P101" s="148" t="s">
        <v>90</v>
      </c>
      <c r="Q101" s="148" t="s">
        <v>91</v>
      </c>
      <c r="R101" s="148" t="s">
        <v>92</v>
      </c>
      <c r="S101" s="148" t="s">
        <v>93</v>
      </c>
      <c r="T101" s="149" t="s">
        <v>94</v>
      </c>
    </row>
    <row r="102" spans="1:63" s="139" customFormat="1" ht="15.75">
      <c r="A102" s="19"/>
      <c r="B102" s="14"/>
      <c r="C102" s="41" t="s">
        <v>95</v>
      </c>
      <c r="D102" s="15"/>
      <c r="E102" s="15"/>
      <c r="F102" s="15"/>
      <c r="G102" s="15"/>
      <c r="H102" s="15"/>
      <c r="I102" s="15"/>
      <c r="J102" s="95">
        <f>BK102</f>
        <v>0</v>
      </c>
      <c r="K102" s="15"/>
      <c r="L102" s="138"/>
      <c r="M102" s="151"/>
      <c r="N102" s="152"/>
      <c r="O102" s="152"/>
      <c r="P102" s="153">
        <f>P103+P194</f>
        <v>210.073602</v>
      </c>
      <c r="Q102" s="152"/>
      <c r="R102" s="153">
        <f>R103+R194</f>
        <v>8.536731490000001</v>
      </c>
      <c r="S102" s="152"/>
      <c r="T102" s="154">
        <f>T103+T194</f>
        <v>6.24395211</v>
      </c>
      <c r="AT102" s="135" t="s">
        <v>43</v>
      </c>
      <c r="AU102" s="135" t="s">
        <v>59</v>
      </c>
      <c r="BK102" s="155">
        <f>BK103+BK194</f>
        <v>0</v>
      </c>
    </row>
    <row r="103" spans="1:63" s="161" customFormat="1" ht="15">
      <c r="A103" s="101"/>
      <c r="B103" s="96"/>
      <c r="C103" s="97"/>
      <c r="D103" s="98" t="s">
        <v>43</v>
      </c>
      <c r="E103" s="99" t="s">
        <v>96</v>
      </c>
      <c r="F103" s="99" t="s">
        <v>97</v>
      </c>
      <c r="G103" s="97"/>
      <c r="H103" s="97"/>
      <c r="I103" s="97"/>
      <c r="J103" s="100">
        <f>BK103</f>
        <v>0</v>
      </c>
      <c r="K103" s="97"/>
      <c r="L103" s="156"/>
      <c r="M103" s="157"/>
      <c r="N103" s="158"/>
      <c r="O103" s="158"/>
      <c r="P103" s="159">
        <f>P104+P118+P126+P138+P140+P144+P162+P186+P192</f>
        <v>150.476521</v>
      </c>
      <c r="Q103" s="158"/>
      <c r="R103" s="159">
        <f>R104+R118+R126+R138+R140+R144+R162+R186+R192</f>
        <v>7.833835910000001</v>
      </c>
      <c r="S103" s="158"/>
      <c r="T103" s="160">
        <f>T104+T118+T126+T138+T140+T144+T162+T186+T192</f>
        <v>5.0275300000000005</v>
      </c>
      <c r="AR103" s="162" t="s">
        <v>48</v>
      </c>
      <c r="AT103" s="163" t="s">
        <v>43</v>
      </c>
      <c r="AU103" s="163" t="s">
        <v>44</v>
      </c>
      <c r="AY103" s="162" t="s">
        <v>98</v>
      </c>
      <c r="BK103" s="164">
        <f>BK104+BK118+BK126+BK138+BK140+BK144+BK162+BK186+BK192</f>
        <v>0</v>
      </c>
    </row>
    <row r="104" spans="1:63" s="161" customFormat="1" ht="12.75">
      <c r="A104" s="101"/>
      <c r="B104" s="96"/>
      <c r="C104" s="97"/>
      <c r="D104" s="98" t="s">
        <v>43</v>
      </c>
      <c r="E104" s="102" t="s">
        <v>48</v>
      </c>
      <c r="F104" s="102" t="s">
        <v>99</v>
      </c>
      <c r="G104" s="97"/>
      <c r="H104" s="97"/>
      <c r="I104" s="97"/>
      <c r="J104" s="103">
        <f>BK104</f>
        <v>0</v>
      </c>
      <c r="K104" s="97"/>
      <c r="L104" s="156"/>
      <c r="M104" s="157"/>
      <c r="N104" s="158"/>
      <c r="O104" s="158"/>
      <c r="P104" s="159">
        <f>SUM(P105:P117)</f>
        <v>13.841824</v>
      </c>
      <c r="Q104" s="158"/>
      <c r="R104" s="159">
        <f>SUM(R105:R117)</f>
        <v>0</v>
      </c>
      <c r="S104" s="158"/>
      <c r="T104" s="160">
        <f>SUM(T105:T117)</f>
        <v>1.56</v>
      </c>
      <c r="AR104" s="162" t="s">
        <v>48</v>
      </c>
      <c r="AT104" s="163" t="s">
        <v>43</v>
      </c>
      <c r="AU104" s="163" t="s">
        <v>48</v>
      </c>
      <c r="AY104" s="162" t="s">
        <v>98</v>
      </c>
      <c r="BK104" s="164">
        <f>SUM(BK105:BK117)</f>
        <v>0</v>
      </c>
    </row>
    <row r="105" spans="1:65" s="139" customFormat="1" ht="45">
      <c r="A105" s="19"/>
      <c r="B105" s="14"/>
      <c r="C105" s="104" t="s">
        <v>48</v>
      </c>
      <c r="D105" s="104" t="s">
        <v>100</v>
      </c>
      <c r="E105" s="105" t="s">
        <v>101</v>
      </c>
      <c r="F105" s="106" t="s">
        <v>102</v>
      </c>
      <c r="G105" s="107" t="s">
        <v>103</v>
      </c>
      <c r="H105" s="108">
        <v>6</v>
      </c>
      <c r="I105" s="251"/>
      <c r="J105" s="109">
        <f>ROUND(I105*H105,2)</f>
        <v>0</v>
      </c>
      <c r="K105" s="106" t="s">
        <v>104</v>
      </c>
      <c r="L105" s="138"/>
      <c r="M105" s="165" t="s">
        <v>1</v>
      </c>
      <c r="N105" s="166" t="s">
        <v>28</v>
      </c>
      <c r="O105" s="167">
        <v>0.272</v>
      </c>
      <c r="P105" s="167">
        <f>O105*H105</f>
        <v>1.6320000000000001</v>
      </c>
      <c r="Q105" s="167">
        <v>0</v>
      </c>
      <c r="R105" s="167">
        <f>Q105*H105</f>
        <v>0</v>
      </c>
      <c r="S105" s="167">
        <v>0.26</v>
      </c>
      <c r="T105" s="168">
        <f>S105*H105</f>
        <v>1.56</v>
      </c>
      <c r="AR105" s="135" t="s">
        <v>105</v>
      </c>
      <c r="AT105" s="135" t="s">
        <v>100</v>
      </c>
      <c r="AU105" s="135" t="s">
        <v>50</v>
      </c>
      <c r="AY105" s="135" t="s">
        <v>98</v>
      </c>
      <c r="BE105" s="169">
        <f>IF(N105="základní",J105,0)</f>
        <v>0</v>
      </c>
      <c r="BF105" s="169">
        <f>IF(N105="snížená",J105,0)</f>
        <v>0</v>
      </c>
      <c r="BG105" s="169">
        <f>IF(N105="zákl. přenesená",J105,0)</f>
        <v>0</v>
      </c>
      <c r="BH105" s="169">
        <f>IF(N105="sníž. přenesená",J105,0)</f>
        <v>0</v>
      </c>
      <c r="BI105" s="169">
        <f>IF(N105="nulová",J105,0)</f>
        <v>0</v>
      </c>
      <c r="BJ105" s="135" t="s">
        <v>48</v>
      </c>
      <c r="BK105" s="169">
        <f>ROUND(I105*H105,2)</f>
        <v>0</v>
      </c>
      <c r="BL105" s="135" t="s">
        <v>105</v>
      </c>
      <c r="BM105" s="135" t="s">
        <v>106</v>
      </c>
    </row>
    <row r="106" spans="1:51" s="174" customFormat="1" ht="11.25">
      <c r="A106" s="116"/>
      <c r="B106" s="110"/>
      <c r="C106" s="111"/>
      <c r="D106" s="112" t="s">
        <v>107</v>
      </c>
      <c r="E106" s="113" t="s">
        <v>1</v>
      </c>
      <c r="F106" s="114" t="s">
        <v>108</v>
      </c>
      <c r="G106" s="111"/>
      <c r="H106" s="115">
        <v>6</v>
      </c>
      <c r="I106" s="252"/>
      <c r="J106" s="111"/>
      <c r="K106" s="111"/>
      <c r="L106" s="170"/>
      <c r="M106" s="171"/>
      <c r="N106" s="172"/>
      <c r="O106" s="172"/>
      <c r="P106" s="172"/>
      <c r="Q106" s="172"/>
      <c r="R106" s="172"/>
      <c r="S106" s="172"/>
      <c r="T106" s="173"/>
      <c r="AT106" s="137" t="s">
        <v>107</v>
      </c>
      <c r="AU106" s="137" t="s">
        <v>50</v>
      </c>
      <c r="AV106" s="174" t="s">
        <v>50</v>
      </c>
      <c r="AW106" s="174" t="s">
        <v>20</v>
      </c>
      <c r="AX106" s="174" t="s">
        <v>48</v>
      </c>
      <c r="AY106" s="137" t="s">
        <v>98</v>
      </c>
    </row>
    <row r="107" spans="1:65" s="139" customFormat="1" ht="45">
      <c r="A107" s="19"/>
      <c r="B107" s="14"/>
      <c r="C107" s="104" t="s">
        <v>50</v>
      </c>
      <c r="D107" s="104" t="s">
        <v>100</v>
      </c>
      <c r="E107" s="105" t="s">
        <v>109</v>
      </c>
      <c r="F107" s="106" t="s">
        <v>110</v>
      </c>
      <c r="G107" s="107" t="s">
        <v>111</v>
      </c>
      <c r="H107" s="108">
        <v>1.232</v>
      </c>
      <c r="I107" s="251"/>
      <c r="J107" s="109">
        <f>ROUND(I107*H107,2)</f>
        <v>0</v>
      </c>
      <c r="K107" s="106" t="s">
        <v>104</v>
      </c>
      <c r="L107" s="138"/>
      <c r="M107" s="165" t="s">
        <v>1</v>
      </c>
      <c r="N107" s="166" t="s">
        <v>28</v>
      </c>
      <c r="O107" s="167">
        <v>3.36</v>
      </c>
      <c r="P107" s="167">
        <f>O107*H107</f>
        <v>4.13952</v>
      </c>
      <c r="Q107" s="167">
        <v>0</v>
      </c>
      <c r="R107" s="167">
        <f>Q107*H107</f>
        <v>0</v>
      </c>
      <c r="S107" s="167">
        <v>0</v>
      </c>
      <c r="T107" s="168">
        <f>S107*H107</f>
        <v>0</v>
      </c>
      <c r="AR107" s="135" t="s">
        <v>105</v>
      </c>
      <c r="AT107" s="135" t="s">
        <v>100</v>
      </c>
      <c r="AU107" s="135" t="s">
        <v>50</v>
      </c>
      <c r="AY107" s="135" t="s">
        <v>98</v>
      </c>
      <c r="BE107" s="169">
        <f>IF(N107="základní",J107,0)</f>
        <v>0</v>
      </c>
      <c r="BF107" s="169">
        <f>IF(N107="snížená",J107,0)</f>
        <v>0</v>
      </c>
      <c r="BG107" s="169">
        <f>IF(N107="zákl. přenesená",J107,0)</f>
        <v>0</v>
      </c>
      <c r="BH107" s="169">
        <f>IF(N107="sníž. přenesená",J107,0)</f>
        <v>0</v>
      </c>
      <c r="BI107" s="169">
        <f>IF(N107="nulová",J107,0)</f>
        <v>0</v>
      </c>
      <c r="BJ107" s="135" t="s">
        <v>48</v>
      </c>
      <c r="BK107" s="169">
        <f>ROUND(I107*H107,2)</f>
        <v>0</v>
      </c>
      <c r="BL107" s="135" t="s">
        <v>105</v>
      </c>
      <c r="BM107" s="135" t="s">
        <v>112</v>
      </c>
    </row>
    <row r="108" spans="1:51" s="174" customFormat="1" ht="11.25">
      <c r="A108" s="116"/>
      <c r="B108" s="110"/>
      <c r="C108" s="111"/>
      <c r="D108" s="112" t="s">
        <v>107</v>
      </c>
      <c r="E108" s="113" t="s">
        <v>1</v>
      </c>
      <c r="F108" s="114" t="s">
        <v>113</v>
      </c>
      <c r="G108" s="111"/>
      <c r="H108" s="115">
        <v>1.232</v>
      </c>
      <c r="I108" s="252"/>
      <c r="J108" s="111"/>
      <c r="K108" s="111"/>
      <c r="L108" s="170"/>
      <c r="M108" s="171"/>
      <c r="N108" s="172"/>
      <c r="O108" s="172"/>
      <c r="P108" s="172"/>
      <c r="Q108" s="172"/>
      <c r="R108" s="172"/>
      <c r="S108" s="172"/>
      <c r="T108" s="173"/>
      <c r="AT108" s="137" t="s">
        <v>107</v>
      </c>
      <c r="AU108" s="137" t="s">
        <v>50</v>
      </c>
      <c r="AV108" s="174" t="s">
        <v>50</v>
      </c>
      <c r="AW108" s="174" t="s">
        <v>20</v>
      </c>
      <c r="AX108" s="174" t="s">
        <v>48</v>
      </c>
      <c r="AY108" s="137" t="s">
        <v>98</v>
      </c>
    </row>
    <row r="109" spans="1:65" s="139" customFormat="1" ht="45">
      <c r="A109" s="19"/>
      <c r="B109" s="14"/>
      <c r="C109" s="104" t="s">
        <v>114</v>
      </c>
      <c r="D109" s="104" t="s">
        <v>100</v>
      </c>
      <c r="E109" s="105" t="s">
        <v>115</v>
      </c>
      <c r="F109" s="106" t="s">
        <v>116</v>
      </c>
      <c r="G109" s="107" t="s">
        <v>111</v>
      </c>
      <c r="H109" s="108">
        <v>1.232</v>
      </c>
      <c r="I109" s="251"/>
      <c r="J109" s="109">
        <f>ROUND(I109*H109,2)</f>
        <v>0</v>
      </c>
      <c r="K109" s="106" t="s">
        <v>104</v>
      </c>
      <c r="L109" s="138"/>
      <c r="M109" s="165" t="s">
        <v>1</v>
      </c>
      <c r="N109" s="166" t="s">
        <v>28</v>
      </c>
      <c r="O109" s="167">
        <v>0.706</v>
      </c>
      <c r="P109" s="167">
        <f>O109*H109</f>
        <v>0.8697919999999999</v>
      </c>
      <c r="Q109" s="167">
        <v>0</v>
      </c>
      <c r="R109" s="167">
        <f>Q109*H109</f>
        <v>0</v>
      </c>
      <c r="S109" s="167">
        <v>0</v>
      </c>
      <c r="T109" s="168">
        <f>S109*H109</f>
        <v>0</v>
      </c>
      <c r="AR109" s="135" t="s">
        <v>105</v>
      </c>
      <c r="AT109" s="135" t="s">
        <v>100</v>
      </c>
      <c r="AU109" s="135" t="s">
        <v>50</v>
      </c>
      <c r="AY109" s="135" t="s">
        <v>98</v>
      </c>
      <c r="BE109" s="169">
        <f>IF(N109="základní",J109,0)</f>
        <v>0</v>
      </c>
      <c r="BF109" s="169">
        <f>IF(N109="snížená",J109,0)</f>
        <v>0</v>
      </c>
      <c r="BG109" s="169">
        <f>IF(N109="zákl. přenesená",J109,0)</f>
        <v>0</v>
      </c>
      <c r="BH109" s="169">
        <f>IF(N109="sníž. přenesená",J109,0)</f>
        <v>0</v>
      </c>
      <c r="BI109" s="169">
        <f>IF(N109="nulová",J109,0)</f>
        <v>0</v>
      </c>
      <c r="BJ109" s="135" t="s">
        <v>48</v>
      </c>
      <c r="BK109" s="169">
        <f>ROUND(I109*H109,2)</f>
        <v>0</v>
      </c>
      <c r="BL109" s="135" t="s">
        <v>105</v>
      </c>
      <c r="BM109" s="135" t="s">
        <v>117</v>
      </c>
    </row>
    <row r="110" spans="1:65" s="139" customFormat="1" ht="45">
      <c r="A110" s="19"/>
      <c r="B110" s="14"/>
      <c r="C110" s="104" t="s">
        <v>105</v>
      </c>
      <c r="D110" s="104" t="s">
        <v>100</v>
      </c>
      <c r="E110" s="105" t="s">
        <v>118</v>
      </c>
      <c r="F110" s="106" t="s">
        <v>119</v>
      </c>
      <c r="G110" s="107" t="s">
        <v>111</v>
      </c>
      <c r="H110" s="108">
        <v>0.192</v>
      </c>
      <c r="I110" s="251"/>
      <c r="J110" s="109">
        <f>ROUND(I110*H110,2)</f>
        <v>0</v>
      </c>
      <c r="K110" s="106" t="s">
        <v>104</v>
      </c>
      <c r="L110" s="138"/>
      <c r="M110" s="165" t="s">
        <v>1</v>
      </c>
      <c r="N110" s="166" t="s">
        <v>28</v>
      </c>
      <c r="O110" s="167">
        <v>3.393</v>
      </c>
      <c r="P110" s="167">
        <f>O110*H110</f>
        <v>0.6514559999999999</v>
      </c>
      <c r="Q110" s="167">
        <v>0</v>
      </c>
      <c r="R110" s="167">
        <f>Q110*H110</f>
        <v>0</v>
      </c>
      <c r="S110" s="167">
        <v>0</v>
      </c>
      <c r="T110" s="168">
        <f>S110*H110</f>
        <v>0</v>
      </c>
      <c r="AR110" s="135" t="s">
        <v>105</v>
      </c>
      <c r="AT110" s="135" t="s">
        <v>100</v>
      </c>
      <c r="AU110" s="135" t="s">
        <v>50</v>
      </c>
      <c r="AY110" s="135" t="s">
        <v>98</v>
      </c>
      <c r="BE110" s="169">
        <f>IF(N110="základní",J110,0)</f>
        <v>0</v>
      </c>
      <c r="BF110" s="169">
        <f>IF(N110="snížená",J110,0)</f>
        <v>0</v>
      </c>
      <c r="BG110" s="169">
        <f>IF(N110="zákl. přenesená",J110,0)</f>
        <v>0</v>
      </c>
      <c r="BH110" s="169">
        <f>IF(N110="sníž. přenesená",J110,0)</f>
        <v>0</v>
      </c>
      <c r="BI110" s="169">
        <f>IF(N110="nulová",J110,0)</f>
        <v>0</v>
      </c>
      <c r="BJ110" s="135" t="s">
        <v>48</v>
      </c>
      <c r="BK110" s="169">
        <f>ROUND(I110*H110,2)</f>
        <v>0</v>
      </c>
      <c r="BL110" s="135" t="s">
        <v>105</v>
      </c>
      <c r="BM110" s="135" t="s">
        <v>120</v>
      </c>
    </row>
    <row r="111" spans="1:51" s="174" customFormat="1" ht="11.25">
      <c r="A111" s="116"/>
      <c r="B111" s="110"/>
      <c r="C111" s="111"/>
      <c r="D111" s="112" t="s">
        <v>107</v>
      </c>
      <c r="E111" s="113" t="s">
        <v>1</v>
      </c>
      <c r="F111" s="114" t="s">
        <v>121</v>
      </c>
      <c r="G111" s="111"/>
      <c r="H111" s="115">
        <v>0.192</v>
      </c>
      <c r="I111" s="252"/>
      <c r="J111" s="111"/>
      <c r="K111" s="111"/>
      <c r="L111" s="170"/>
      <c r="M111" s="171"/>
      <c r="N111" s="172"/>
      <c r="O111" s="172"/>
      <c r="P111" s="172"/>
      <c r="Q111" s="172"/>
      <c r="R111" s="172"/>
      <c r="S111" s="172"/>
      <c r="T111" s="173"/>
      <c r="AT111" s="137" t="s">
        <v>107</v>
      </c>
      <c r="AU111" s="137" t="s">
        <v>50</v>
      </c>
      <c r="AV111" s="174" t="s">
        <v>50</v>
      </c>
      <c r="AW111" s="174" t="s">
        <v>20</v>
      </c>
      <c r="AX111" s="174" t="s">
        <v>48</v>
      </c>
      <c r="AY111" s="137" t="s">
        <v>98</v>
      </c>
    </row>
    <row r="112" spans="1:65" s="139" customFormat="1" ht="45">
      <c r="A112" s="19"/>
      <c r="B112" s="14"/>
      <c r="C112" s="104" t="s">
        <v>122</v>
      </c>
      <c r="D112" s="104" t="s">
        <v>100</v>
      </c>
      <c r="E112" s="105" t="s">
        <v>123</v>
      </c>
      <c r="F112" s="106" t="s">
        <v>124</v>
      </c>
      <c r="G112" s="107" t="s">
        <v>111</v>
      </c>
      <c r="H112" s="108">
        <v>0.192</v>
      </c>
      <c r="I112" s="251"/>
      <c r="J112" s="109">
        <f>ROUND(I112*H112,2)</f>
        <v>0</v>
      </c>
      <c r="K112" s="106" t="s">
        <v>104</v>
      </c>
      <c r="L112" s="138"/>
      <c r="M112" s="165" t="s">
        <v>1</v>
      </c>
      <c r="N112" s="166" t="s">
        <v>28</v>
      </c>
      <c r="O112" s="167">
        <v>0.616</v>
      </c>
      <c r="P112" s="167">
        <f>O112*H112</f>
        <v>0.118272</v>
      </c>
      <c r="Q112" s="167">
        <v>0</v>
      </c>
      <c r="R112" s="167">
        <f>Q112*H112</f>
        <v>0</v>
      </c>
      <c r="S112" s="167">
        <v>0</v>
      </c>
      <c r="T112" s="168">
        <f>S112*H112</f>
        <v>0</v>
      </c>
      <c r="AR112" s="135" t="s">
        <v>105</v>
      </c>
      <c r="AT112" s="135" t="s">
        <v>100</v>
      </c>
      <c r="AU112" s="135" t="s">
        <v>50</v>
      </c>
      <c r="AY112" s="135" t="s">
        <v>98</v>
      </c>
      <c r="BE112" s="169">
        <f>IF(N112="základní",J112,0)</f>
        <v>0</v>
      </c>
      <c r="BF112" s="169">
        <f>IF(N112="snížená",J112,0)</f>
        <v>0</v>
      </c>
      <c r="BG112" s="169">
        <f>IF(N112="zákl. přenesená",J112,0)</f>
        <v>0</v>
      </c>
      <c r="BH112" s="169">
        <f>IF(N112="sníž. přenesená",J112,0)</f>
        <v>0</v>
      </c>
      <c r="BI112" s="169">
        <f>IF(N112="nulová",J112,0)</f>
        <v>0</v>
      </c>
      <c r="BJ112" s="135" t="s">
        <v>48</v>
      </c>
      <c r="BK112" s="169">
        <f>ROUND(I112*H112,2)</f>
        <v>0</v>
      </c>
      <c r="BL112" s="135" t="s">
        <v>105</v>
      </c>
      <c r="BM112" s="135" t="s">
        <v>125</v>
      </c>
    </row>
    <row r="113" spans="1:65" s="139" customFormat="1" ht="30">
      <c r="A113" s="19"/>
      <c r="B113" s="14"/>
      <c r="C113" s="104" t="s">
        <v>126</v>
      </c>
      <c r="D113" s="104" t="s">
        <v>100</v>
      </c>
      <c r="E113" s="105" t="s">
        <v>127</v>
      </c>
      <c r="F113" s="106" t="s">
        <v>128</v>
      </c>
      <c r="G113" s="107" t="s">
        <v>111</v>
      </c>
      <c r="H113" s="108">
        <v>1.424</v>
      </c>
      <c r="I113" s="251"/>
      <c r="J113" s="109">
        <f>ROUND(I113*H113,2)</f>
        <v>0</v>
      </c>
      <c r="K113" s="106" t="s">
        <v>104</v>
      </c>
      <c r="L113" s="138"/>
      <c r="M113" s="165" t="s">
        <v>1</v>
      </c>
      <c r="N113" s="166" t="s">
        <v>28</v>
      </c>
      <c r="O113" s="167">
        <v>0.868</v>
      </c>
      <c r="P113" s="167">
        <f>O113*H113</f>
        <v>1.236032</v>
      </c>
      <c r="Q113" s="167">
        <v>0</v>
      </c>
      <c r="R113" s="167">
        <f>Q113*H113</f>
        <v>0</v>
      </c>
      <c r="S113" s="167">
        <v>0</v>
      </c>
      <c r="T113" s="168">
        <f>S113*H113</f>
        <v>0</v>
      </c>
      <c r="AR113" s="135" t="s">
        <v>105</v>
      </c>
      <c r="AT113" s="135" t="s">
        <v>100</v>
      </c>
      <c r="AU113" s="135" t="s">
        <v>50</v>
      </c>
      <c r="AY113" s="135" t="s">
        <v>98</v>
      </c>
      <c r="BE113" s="169">
        <f>IF(N113="základní",J113,0)</f>
        <v>0</v>
      </c>
      <c r="BF113" s="169">
        <f>IF(N113="snížená",J113,0)</f>
        <v>0</v>
      </c>
      <c r="BG113" s="169">
        <f>IF(N113="zákl. přenesená",J113,0)</f>
        <v>0</v>
      </c>
      <c r="BH113" s="169">
        <f>IF(N113="sníž. přenesená",J113,0)</f>
        <v>0</v>
      </c>
      <c r="BI113" s="169">
        <f>IF(N113="nulová",J113,0)</f>
        <v>0</v>
      </c>
      <c r="BJ113" s="135" t="s">
        <v>48</v>
      </c>
      <c r="BK113" s="169">
        <f>ROUND(I113*H113,2)</f>
        <v>0</v>
      </c>
      <c r="BL113" s="135" t="s">
        <v>105</v>
      </c>
      <c r="BM113" s="135" t="s">
        <v>129</v>
      </c>
    </row>
    <row r="114" spans="1:51" s="174" customFormat="1" ht="11.25">
      <c r="A114" s="116"/>
      <c r="B114" s="110"/>
      <c r="C114" s="111"/>
      <c r="D114" s="112" t="s">
        <v>107</v>
      </c>
      <c r="E114" s="113" t="s">
        <v>1</v>
      </c>
      <c r="F114" s="114" t="s">
        <v>130</v>
      </c>
      <c r="G114" s="111"/>
      <c r="H114" s="115">
        <v>1.424</v>
      </c>
      <c r="I114" s="252"/>
      <c r="J114" s="111"/>
      <c r="K114" s="111"/>
      <c r="L114" s="170"/>
      <c r="M114" s="171"/>
      <c r="N114" s="172"/>
      <c r="O114" s="172"/>
      <c r="P114" s="172"/>
      <c r="Q114" s="172"/>
      <c r="R114" s="172"/>
      <c r="S114" s="172"/>
      <c r="T114" s="173"/>
      <c r="AT114" s="137" t="s">
        <v>107</v>
      </c>
      <c r="AU114" s="137" t="s">
        <v>50</v>
      </c>
      <c r="AV114" s="174" t="s">
        <v>50</v>
      </c>
      <c r="AW114" s="174" t="s">
        <v>20</v>
      </c>
      <c r="AX114" s="174" t="s">
        <v>48</v>
      </c>
      <c r="AY114" s="137" t="s">
        <v>98</v>
      </c>
    </row>
    <row r="115" spans="1:65" s="139" customFormat="1" ht="45">
      <c r="A115" s="19"/>
      <c r="B115" s="14"/>
      <c r="C115" s="104" t="s">
        <v>131</v>
      </c>
      <c r="D115" s="104" t="s">
        <v>100</v>
      </c>
      <c r="E115" s="105" t="s">
        <v>132</v>
      </c>
      <c r="F115" s="106" t="s">
        <v>133</v>
      </c>
      <c r="G115" s="107" t="s">
        <v>111</v>
      </c>
      <c r="H115" s="108">
        <v>5.696</v>
      </c>
      <c r="I115" s="251"/>
      <c r="J115" s="109">
        <f>ROUND(I115*H115,2)</f>
        <v>0</v>
      </c>
      <c r="K115" s="106" t="s">
        <v>104</v>
      </c>
      <c r="L115" s="138"/>
      <c r="M115" s="165" t="s">
        <v>1</v>
      </c>
      <c r="N115" s="166" t="s">
        <v>28</v>
      </c>
      <c r="O115" s="167">
        <v>0.348</v>
      </c>
      <c r="P115" s="167">
        <f>O115*H115</f>
        <v>1.9822079999999997</v>
      </c>
      <c r="Q115" s="167">
        <v>0</v>
      </c>
      <c r="R115" s="167">
        <f>Q115*H115</f>
        <v>0</v>
      </c>
      <c r="S115" s="167">
        <v>0</v>
      </c>
      <c r="T115" s="168">
        <f>S115*H115</f>
        <v>0</v>
      </c>
      <c r="AR115" s="135" t="s">
        <v>105</v>
      </c>
      <c r="AT115" s="135" t="s">
        <v>100</v>
      </c>
      <c r="AU115" s="135" t="s">
        <v>50</v>
      </c>
      <c r="AY115" s="135" t="s">
        <v>98</v>
      </c>
      <c r="BE115" s="169">
        <f>IF(N115="základní",J115,0)</f>
        <v>0</v>
      </c>
      <c r="BF115" s="169">
        <f>IF(N115="snížená",J115,0)</f>
        <v>0</v>
      </c>
      <c r="BG115" s="169">
        <f>IF(N115="zákl. přenesená",J115,0)</f>
        <v>0</v>
      </c>
      <c r="BH115" s="169">
        <f>IF(N115="sníž. přenesená",J115,0)</f>
        <v>0</v>
      </c>
      <c r="BI115" s="169">
        <f>IF(N115="nulová",J115,0)</f>
        <v>0</v>
      </c>
      <c r="BJ115" s="135" t="s">
        <v>48</v>
      </c>
      <c r="BK115" s="169">
        <f>ROUND(I115*H115,2)</f>
        <v>0</v>
      </c>
      <c r="BL115" s="135" t="s">
        <v>105</v>
      </c>
      <c r="BM115" s="135" t="s">
        <v>134</v>
      </c>
    </row>
    <row r="116" spans="1:51" s="174" customFormat="1" ht="11.25">
      <c r="A116" s="116"/>
      <c r="B116" s="110"/>
      <c r="C116" s="111"/>
      <c r="D116" s="112" t="s">
        <v>107</v>
      </c>
      <c r="E116" s="111"/>
      <c r="F116" s="114" t="s">
        <v>135</v>
      </c>
      <c r="G116" s="111"/>
      <c r="H116" s="115">
        <v>5.696</v>
      </c>
      <c r="I116" s="252"/>
      <c r="J116" s="111"/>
      <c r="K116" s="111"/>
      <c r="L116" s="170"/>
      <c r="M116" s="171"/>
      <c r="N116" s="172"/>
      <c r="O116" s="172"/>
      <c r="P116" s="172"/>
      <c r="Q116" s="172"/>
      <c r="R116" s="172"/>
      <c r="S116" s="172"/>
      <c r="T116" s="173"/>
      <c r="AT116" s="137" t="s">
        <v>107</v>
      </c>
      <c r="AU116" s="137" t="s">
        <v>50</v>
      </c>
      <c r="AV116" s="174" t="s">
        <v>50</v>
      </c>
      <c r="AW116" s="174" t="s">
        <v>2</v>
      </c>
      <c r="AX116" s="174" t="s">
        <v>48</v>
      </c>
      <c r="AY116" s="137" t="s">
        <v>98</v>
      </c>
    </row>
    <row r="117" spans="1:65" s="139" customFormat="1" ht="45">
      <c r="A117" s="19"/>
      <c r="B117" s="14"/>
      <c r="C117" s="104" t="s">
        <v>136</v>
      </c>
      <c r="D117" s="104" t="s">
        <v>100</v>
      </c>
      <c r="E117" s="105" t="s">
        <v>137</v>
      </c>
      <c r="F117" s="106" t="s">
        <v>138</v>
      </c>
      <c r="G117" s="107" t="s">
        <v>111</v>
      </c>
      <c r="H117" s="108">
        <v>1.424</v>
      </c>
      <c r="I117" s="251"/>
      <c r="J117" s="109">
        <f>ROUND(I117*H117,2)</f>
        <v>0</v>
      </c>
      <c r="K117" s="106" t="s">
        <v>104</v>
      </c>
      <c r="L117" s="138"/>
      <c r="M117" s="165" t="s">
        <v>1</v>
      </c>
      <c r="N117" s="166" t="s">
        <v>28</v>
      </c>
      <c r="O117" s="167">
        <v>2.256</v>
      </c>
      <c r="P117" s="167">
        <f>O117*H117</f>
        <v>3.2125439999999994</v>
      </c>
      <c r="Q117" s="167">
        <v>0</v>
      </c>
      <c r="R117" s="167">
        <f>Q117*H117</f>
        <v>0</v>
      </c>
      <c r="S117" s="167">
        <v>0</v>
      </c>
      <c r="T117" s="168">
        <f>S117*H117</f>
        <v>0</v>
      </c>
      <c r="AR117" s="135" t="s">
        <v>105</v>
      </c>
      <c r="AT117" s="135" t="s">
        <v>100</v>
      </c>
      <c r="AU117" s="135" t="s">
        <v>50</v>
      </c>
      <c r="AY117" s="135" t="s">
        <v>98</v>
      </c>
      <c r="BE117" s="169">
        <f>IF(N117="základní",J117,0)</f>
        <v>0</v>
      </c>
      <c r="BF117" s="169">
        <f>IF(N117="snížená",J117,0)</f>
        <v>0</v>
      </c>
      <c r="BG117" s="169">
        <f>IF(N117="zákl. přenesená",J117,0)</f>
        <v>0</v>
      </c>
      <c r="BH117" s="169">
        <f>IF(N117="sníž. přenesená",J117,0)</f>
        <v>0</v>
      </c>
      <c r="BI117" s="169">
        <f>IF(N117="nulová",J117,0)</f>
        <v>0</v>
      </c>
      <c r="BJ117" s="135" t="s">
        <v>48</v>
      </c>
      <c r="BK117" s="169">
        <f>ROUND(I117*H117,2)</f>
        <v>0</v>
      </c>
      <c r="BL117" s="135" t="s">
        <v>105</v>
      </c>
      <c r="BM117" s="135" t="s">
        <v>139</v>
      </c>
    </row>
    <row r="118" spans="1:63" s="161" customFormat="1" ht="12.75">
      <c r="A118" s="101"/>
      <c r="B118" s="96"/>
      <c r="C118" s="97"/>
      <c r="D118" s="98" t="s">
        <v>43</v>
      </c>
      <c r="E118" s="102" t="s">
        <v>50</v>
      </c>
      <c r="F118" s="102" t="s">
        <v>140</v>
      </c>
      <c r="G118" s="97"/>
      <c r="H118" s="97"/>
      <c r="I118" s="253"/>
      <c r="J118" s="103">
        <f>BK118</f>
        <v>0</v>
      </c>
      <c r="K118" s="97"/>
      <c r="L118" s="156"/>
      <c r="M118" s="157"/>
      <c r="N118" s="158"/>
      <c r="O118" s="158"/>
      <c r="P118" s="159">
        <f>SUM(P119:P125)</f>
        <v>1.263595</v>
      </c>
      <c r="Q118" s="158"/>
      <c r="R118" s="159">
        <f>SUM(R119:R125)</f>
        <v>3.9112060100000003</v>
      </c>
      <c r="S118" s="158"/>
      <c r="T118" s="160">
        <f>SUM(T119:T125)</f>
        <v>0</v>
      </c>
      <c r="AR118" s="162" t="s">
        <v>48</v>
      </c>
      <c r="AT118" s="163" t="s">
        <v>43</v>
      </c>
      <c r="AU118" s="163" t="s">
        <v>48</v>
      </c>
      <c r="AY118" s="162" t="s">
        <v>98</v>
      </c>
      <c r="BK118" s="164">
        <f>SUM(BK119:BK125)</f>
        <v>0</v>
      </c>
    </row>
    <row r="119" spans="1:65" s="139" customFormat="1" ht="15">
      <c r="A119" s="19"/>
      <c r="B119" s="14"/>
      <c r="C119" s="104" t="s">
        <v>141</v>
      </c>
      <c r="D119" s="104" t="s">
        <v>100</v>
      </c>
      <c r="E119" s="105" t="s">
        <v>142</v>
      </c>
      <c r="F119" s="106" t="s">
        <v>143</v>
      </c>
      <c r="G119" s="107" t="s">
        <v>111</v>
      </c>
      <c r="H119" s="108">
        <v>1.232</v>
      </c>
      <c r="I119" s="251"/>
      <c r="J119" s="109">
        <f>ROUND(I119*H119,2)</f>
        <v>0</v>
      </c>
      <c r="K119" s="106" t="s">
        <v>104</v>
      </c>
      <c r="L119" s="138"/>
      <c r="M119" s="165" t="s">
        <v>1</v>
      </c>
      <c r="N119" s="166" t="s">
        <v>28</v>
      </c>
      <c r="O119" s="167">
        <v>0.584</v>
      </c>
      <c r="P119" s="167">
        <f>O119*H119</f>
        <v>0.7194879999999999</v>
      </c>
      <c r="Q119" s="167">
        <v>2.45329</v>
      </c>
      <c r="R119" s="167">
        <f>Q119*H119</f>
        <v>3.02245328</v>
      </c>
      <c r="S119" s="167">
        <v>0</v>
      </c>
      <c r="T119" s="168">
        <f>S119*H119</f>
        <v>0</v>
      </c>
      <c r="AR119" s="135" t="s">
        <v>105</v>
      </c>
      <c r="AT119" s="135" t="s">
        <v>100</v>
      </c>
      <c r="AU119" s="135" t="s">
        <v>50</v>
      </c>
      <c r="AY119" s="135" t="s">
        <v>98</v>
      </c>
      <c r="BE119" s="169">
        <f>IF(N119="základní",J119,0)</f>
        <v>0</v>
      </c>
      <c r="BF119" s="169">
        <f>IF(N119="snížená",J119,0)</f>
        <v>0</v>
      </c>
      <c r="BG119" s="169">
        <f>IF(N119="zákl. přenesená",J119,0)</f>
        <v>0</v>
      </c>
      <c r="BH119" s="169">
        <f>IF(N119="sníž. přenesená",J119,0)</f>
        <v>0</v>
      </c>
      <c r="BI119" s="169">
        <f>IF(N119="nulová",J119,0)</f>
        <v>0</v>
      </c>
      <c r="BJ119" s="135" t="s">
        <v>48</v>
      </c>
      <c r="BK119" s="169">
        <f>ROUND(I119*H119,2)</f>
        <v>0</v>
      </c>
      <c r="BL119" s="135" t="s">
        <v>105</v>
      </c>
      <c r="BM119" s="135" t="s">
        <v>144</v>
      </c>
    </row>
    <row r="120" spans="1:51" s="174" customFormat="1" ht="11.25">
      <c r="A120" s="116"/>
      <c r="B120" s="110"/>
      <c r="C120" s="111"/>
      <c r="D120" s="112" t="s">
        <v>107</v>
      </c>
      <c r="E120" s="113" t="s">
        <v>1</v>
      </c>
      <c r="F120" s="114" t="s">
        <v>145</v>
      </c>
      <c r="G120" s="111"/>
      <c r="H120" s="115">
        <v>1.232</v>
      </c>
      <c r="I120" s="252"/>
      <c r="J120" s="111"/>
      <c r="K120" s="111"/>
      <c r="L120" s="170"/>
      <c r="M120" s="171"/>
      <c r="N120" s="172"/>
      <c r="O120" s="172"/>
      <c r="P120" s="172"/>
      <c r="Q120" s="172"/>
      <c r="R120" s="172"/>
      <c r="S120" s="172"/>
      <c r="T120" s="173"/>
      <c r="AT120" s="137" t="s">
        <v>107</v>
      </c>
      <c r="AU120" s="137" t="s">
        <v>50</v>
      </c>
      <c r="AV120" s="174" t="s">
        <v>50</v>
      </c>
      <c r="AW120" s="174" t="s">
        <v>20</v>
      </c>
      <c r="AX120" s="174" t="s">
        <v>48</v>
      </c>
      <c r="AY120" s="137" t="s">
        <v>98</v>
      </c>
    </row>
    <row r="121" spans="1:65" s="139" customFormat="1" ht="15">
      <c r="A121" s="19"/>
      <c r="B121" s="14"/>
      <c r="C121" s="104" t="s">
        <v>146</v>
      </c>
      <c r="D121" s="104" t="s">
        <v>100</v>
      </c>
      <c r="E121" s="105" t="s">
        <v>147</v>
      </c>
      <c r="F121" s="106" t="s">
        <v>148</v>
      </c>
      <c r="G121" s="107" t="s">
        <v>149</v>
      </c>
      <c r="H121" s="108">
        <v>0.021</v>
      </c>
      <c r="I121" s="251"/>
      <c r="J121" s="109">
        <f>ROUND(I121*H121,2)</f>
        <v>0</v>
      </c>
      <c r="K121" s="106" t="s">
        <v>104</v>
      </c>
      <c r="L121" s="138"/>
      <c r="M121" s="165" t="s">
        <v>1</v>
      </c>
      <c r="N121" s="166" t="s">
        <v>28</v>
      </c>
      <c r="O121" s="167">
        <v>15.231</v>
      </c>
      <c r="P121" s="167">
        <f>O121*H121</f>
        <v>0.319851</v>
      </c>
      <c r="Q121" s="167">
        <v>1.06277</v>
      </c>
      <c r="R121" s="167">
        <f>Q121*H121</f>
        <v>0.022318170000000002</v>
      </c>
      <c r="S121" s="167">
        <v>0</v>
      </c>
      <c r="T121" s="168">
        <f>S121*H121</f>
        <v>0</v>
      </c>
      <c r="AR121" s="135" t="s">
        <v>105</v>
      </c>
      <c r="AT121" s="135" t="s">
        <v>100</v>
      </c>
      <c r="AU121" s="135" t="s">
        <v>50</v>
      </c>
      <c r="AY121" s="135" t="s">
        <v>98</v>
      </c>
      <c r="BE121" s="169">
        <f>IF(N121="základní",J121,0)</f>
        <v>0</v>
      </c>
      <c r="BF121" s="169">
        <f>IF(N121="snížená",J121,0)</f>
        <v>0</v>
      </c>
      <c r="BG121" s="169">
        <f>IF(N121="zákl. přenesená",J121,0)</f>
        <v>0</v>
      </c>
      <c r="BH121" s="169">
        <f>IF(N121="sníž. přenesená",J121,0)</f>
        <v>0</v>
      </c>
      <c r="BI121" s="169">
        <f>IF(N121="nulová",J121,0)</f>
        <v>0</v>
      </c>
      <c r="BJ121" s="135" t="s">
        <v>48</v>
      </c>
      <c r="BK121" s="169">
        <f>ROUND(I121*H121,2)</f>
        <v>0</v>
      </c>
      <c r="BL121" s="135" t="s">
        <v>105</v>
      </c>
      <c r="BM121" s="135" t="s">
        <v>150</v>
      </c>
    </row>
    <row r="122" spans="1:51" s="174" customFormat="1" ht="11.25">
      <c r="A122" s="121"/>
      <c r="B122" s="117"/>
      <c r="C122" s="118"/>
      <c r="D122" s="112" t="s">
        <v>107</v>
      </c>
      <c r="E122" s="119" t="s">
        <v>1</v>
      </c>
      <c r="F122" s="120" t="s">
        <v>151</v>
      </c>
      <c r="G122" s="118"/>
      <c r="H122" s="119" t="s">
        <v>1</v>
      </c>
      <c r="I122" s="254"/>
      <c r="J122" s="118"/>
      <c r="K122" s="118"/>
      <c r="L122" s="170"/>
      <c r="M122" s="171"/>
      <c r="N122" s="172"/>
      <c r="O122" s="172"/>
      <c r="P122" s="172"/>
      <c r="Q122" s="172"/>
      <c r="R122" s="172"/>
      <c r="S122" s="172"/>
      <c r="T122" s="173"/>
      <c r="AT122" s="137" t="s">
        <v>107</v>
      </c>
      <c r="AU122" s="137" t="s">
        <v>50</v>
      </c>
      <c r="AV122" s="174" t="s">
        <v>48</v>
      </c>
      <c r="AW122" s="174" t="s">
        <v>20</v>
      </c>
      <c r="AX122" s="174" t="s">
        <v>44</v>
      </c>
      <c r="AY122" s="137" t="s">
        <v>98</v>
      </c>
    </row>
    <row r="123" spans="1:51" s="174" customFormat="1" ht="11.25">
      <c r="A123" s="116"/>
      <c r="B123" s="110"/>
      <c r="C123" s="111"/>
      <c r="D123" s="112" t="s">
        <v>107</v>
      </c>
      <c r="E123" s="113" t="s">
        <v>1</v>
      </c>
      <c r="F123" s="114" t="s">
        <v>152</v>
      </c>
      <c r="G123" s="111"/>
      <c r="H123" s="115">
        <v>0.021</v>
      </c>
      <c r="I123" s="252"/>
      <c r="J123" s="111"/>
      <c r="K123" s="111"/>
      <c r="L123" s="170"/>
      <c r="M123" s="171"/>
      <c r="N123" s="172"/>
      <c r="O123" s="172"/>
      <c r="P123" s="172"/>
      <c r="Q123" s="172"/>
      <c r="R123" s="172"/>
      <c r="S123" s="172"/>
      <c r="T123" s="173"/>
      <c r="AT123" s="137" t="s">
        <v>107</v>
      </c>
      <c r="AU123" s="137" t="s">
        <v>50</v>
      </c>
      <c r="AV123" s="174" t="s">
        <v>50</v>
      </c>
      <c r="AW123" s="174" t="s">
        <v>20</v>
      </c>
      <c r="AX123" s="174" t="s">
        <v>48</v>
      </c>
      <c r="AY123" s="137" t="s">
        <v>98</v>
      </c>
    </row>
    <row r="124" spans="1:65" s="139" customFormat="1" ht="15">
      <c r="A124" s="19"/>
      <c r="B124" s="14"/>
      <c r="C124" s="104" t="s">
        <v>153</v>
      </c>
      <c r="D124" s="104" t="s">
        <v>100</v>
      </c>
      <c r="E124" s="105" t="s">
        <v>154</v>
      </c>
      <c r="F124" s="106" t="s">
        <v>155</v>
      </c>
      <c r="G124" s="107" t="s">
        <v>111</v>
      </c>
      <c r="H124" s="108">
        <v>0.384</v>
      </c>
      <c r="I124" s="251"/>
      <c r="J124" s="109">
        <f>ROUND(I124*H124,2)</f>
        <v>0</v>
      </c>
      <c r="K124" s="106" t="s">
        <v>104</v>
      </c>
      <c r="L124" s="138"/>
      <c r="M124" s="165" t="s">
        <v>1</v>
      </c>
      <c r="N124" s="166" t="s">
        <v>28</v>
      </c>
      <c r="O124" s="167">
        <v>0.584</v>
      </c>
      <c r="P124" s="167">
        <f>O124*H124</f>
        <v>0.22425599999999998</v>
      </c>
      <c r="Q124" s="167">
        <v>2.25634</v>
      </c>
      <c r="R124" s="167">
        <f>Q124*H124</f>
        <v>0.86643456</v>
      </c>
      <c r="S124" s="167">
        <v>0</v>
      </c>
      <c r="T124" s="168">
        <f>S124*H124</f>
        <v>0</v>
      </c>
      <c r="AR124" s="135" t="s">
        <v>105</v>
      </c>
      <c r="AT124" s="135" t="s">
        <v>100</v>
      </c>
      <c r="AU124" s="135" t="s">
        <v>50</v>
      </c>
      <c r="AY124" s="135" t="s">
        <v>98</v>
      </c>
      <c r="BE124" s="169">
        <f>IF(N124="základní",J124,0)</f>
        <v>0</v>
      </c>
      <c r="BF124" s="169">
        <f>IF(N124="snížená",J124,0)</f>
        <v>0</v>
      </c>
      <c r="BG124" s="169">
        <f>IF(N124="zákl. přenesená",J124,0)</f>
        <v>0</v>
      </c>
      <c r="BH124" s="169">
        <f>IF(N124="sníž. přenesená",J124,0)</f>
        <v>0</v>
      </c>
      <c r="BI124" s="169">
        <f>IF(N124="nulová",J124,0)</f>
        <v>0</v>
      </c>
      <c r="BJ124" s="135" t="s">
        <v>48</v>
      </c>
      <c r="BK124" s="169">
        <f>ROUND(I124*H124,2)</f>
        <v>0</v>
      </c>
      <c r="BL124" s="135" t="s">
        <v>105</v>
      </c>
      <c r="BM124" s="135" t="s">
        <v>156</v>
      </c>
    </row>
    <row r="125" spans="1:51" s="174" customFormat="1" ht="11.25">
      <c r="A125" s="116"/>
      <c r="B125" s="110"/>
      <c r="C125" s="111"/>
      <c r="D125" s="112" t="s">
        <v>107</v>
      </c>
      <c r="E125" s="113" t="s">
        <v>1</v>
      </c>
      <c r="F125" s="114" t="s">
        <v>157</v>
      </c>
      <c r="G125" s="111"/>
      <c r="H125" s="115">
        <v>0.384</v>
      </c>
      <c r="I125" s="252"/>
      <c r="J125" s="111"/>
      <c r="K125" s="111"/>
      <c r="L125" s="170"/>
      <c r="M125" s="171"/>
      <c r="N125" s="172"/>
      <c r="O125" s="172"/>
      <c r="P125" s="172"/>
      <c r="Q125" s="172"/>
      <c r="R125" s="172"/>
      <c r="S125" s="172"/>
      <c r="T125" s="173"/>
      <c r="AT125" s="137" t="s">
        <v>107</v>
      </c>
      <c r="AU125" s="137" t="s">
        <v>50</v>
      </c>
      <c r="AV125" s="174" t="s">
        <v>50</v>
      </c>
      <c r="AW125" s="174" t="s">
        <v>20</v>
      </c>
      <c r="AX125" s="174" t="s">
        <v>48</v>
      </c>
      <c r="AY125" s="137" t="s">
        <v>98</v>
      </c>
    </row>
    <row r="126" spans="1:63" s="161" customFormat="1" ht="12.75">
      <c r="A126" s="101"/>
      <c r="B126" s="96"/>
      <c r="C126" s="97"/>
      <c r="D126" s="98" t="s">
        <v>43</v>
      </c>
      <c r="E126" s="102" t="s">
        <v>114</v>
      </c>
      <c r="F126" s="102" t="s">
        <v>158</v>
      </c>
      <c r="G126" s="97"/>
      <c r="H126" s="97"/>
      <c r="I126" s="253"/>
      <c r="J126" s="103">
        <f>BK126</f>
        <v>0</v>
      </c>
      <c r="K126" s="97"/>
      <c r="L126" s="156"/>
      <c r="M126" s="157"/>
      <c r="N126" s="158"/>
      <c r="O126" s="158"/>
      <c r="P126" s="159">
        <f>SUM(P127:P137)</f>
        <v>11.9053</v>
      </c>
      <c r="Q126" s="158"/>
      <c r="R126" s="159">
        <f>SUM(R127:R137)</f>
        <v>1.4896063</v>
      </c>
      <c r="S126" s="158"/>
      <c r="T126" s="160">
        <f>SUM(T127:T137)</f>
        <v>0</v>
      </c>
      <c r="AR126" s="162" t="s">
        <v>48</v>
      </c>
      <c r="AT126" s="163" t="s">
        <v>43</v>
      </c>
      <c r="AU126" s="163" t="s">
        <v>48</v>
      </c>
      <c r="AY126" s="162" t="s">
        <v>98</v>
      </c>
      <c r="BK126" s="164">
        <f>SUM(BK127:BK137)</f>
        <v>0</v>
      </c>
    </row>
    <row r="127" spans="1:65" s="139" customFormat="1" ht="30">
      <c r="A127" s="19"/>
      <c r="B127" s="14"/>
      <c r="C127" s="104" t="s">
        <v>159</v>
      </c>
      <c r="D127" s="104" t="s">
        <v>100</v>
      </c>
      <c r="E127" s="105" t="s">
        <v>160</v>
      </c>
      <c r="F127" s="106" t="s">
        <v>161</v>
      </c>
      <c r="G127" s="107" t="s">
        <v>111</v>
      </c>
      <c r="H127" s="108">
        <v>0.5</v>
      </c>
      <c r="I127" s="251"/>
      <c r="J127" s="109">
        <f>ROUND(I127*H127,2)</f>
        <v>0</v>
      </c>
      <c r="K127" s="106" t="s">
        <v>104</v>
      </c>
      <c r="L127" s="138"/>
      <c r="M127" s="165" t="s">
        <v>1</v>
      </c>
      <c r="N127" s="166" t="s">
        <v>28</v>
      </c>
      <c r="O127" s="167">
        <v>14.809</v>
      </c>
      <c r="P127" s="167">
        <f>O127*H127</f>
        <v>7.4045</v>
      </c>
      <c r="Q127" s="167">
        <v>2.33055</v>
      </c>
      <c r="R127" s="167">
        <f>Q127*H127</f>
        <v>1.165275</v>
      </c>
      <c r="S127" s="167">
        <v>0</v>
      </c>
      <c r="T127" s="168">
        <f>S127*H127</f>
        <v>0</v>
      </c>
      <c r="AR127" s="135" t="s">
        <v>105</v>
      </c>
      <c r="AT127" s="135" t="s">
        <v>100</v>
      </c>
      <c r="AU127" s="135" t="s">
        <v>50</v>
      </c>
      <c r="AY127" s="135" t="s">
        <v>98</v>
      </c>
      <c r="BE127" s="169">
        <f>IF(N127="základní",J127,0)</f>
        <v>0</v>
      </c>
      <c r="BF127" s="169">
        <f>IF(N127="snížená",J127,0)</f>
        <v>0</v>
      </c>
      <c r="BG127" s="169">
        <f>IF(N127="zákl. přenesená",J127,0)</f>
        <v>0</v>
      </c>
      <c r="BH127" s="169">
        <f>IF(N127="sníž. přenesená",J127,0)</f>
        <v>0</v>
      </c>
      <c r="BI127" s="169">
        <f>IF(N127="nulová",J127,0)</f>
        <v>0</v>
      </c>
      <c r="BJ127" s="135" t="s">
        <v>48</v>
      </c>
      <c r="BK127" s="169">
        <f>ROUND(I127*H127,2)</f>
        <v>0</v>
      </c>
      <c r="BL127" s="135" t="s">
        <v>105</v>
      </c>
      <c r="BM127" s="135" t="s">
        <v>162</v>
      </c>
    </row>
    <row r="128" spans="1:51" s="174" customFormat="1" ht="11.25">
      <c r="A128" s="116"/>
      <c r="B128" s="110"/>
      <c r="C128" s="111"/>
      <c r="D128" s="112" t="s">
        <v>107</v>
      </c>
      <c r="E128" s="113" t="s">
        <v>1</v>
      </c>
      <c r="F128" s="114" t="s">
        <v>163</v>
      </c>
      <c r="G128" s="111"/>
      <c r="H128" s="115">
        <v>0.5</v>
      </c>
      <c r="I128" s="252"/>
      <c r="J128" s="111"/>
      <c r="K128" s="111"/>
      <c r="L128" s="170"/>
      <c r="M128" s="171"/>
      <c r="N128" s="172"/>
      <c r="O128" s="172"/>
      <c r="P128" s="172"/>
      <c r="Q128" s="172"/>
      <c r="R128" s="172"/>
      <c r="S128" s="172"/>
      <c r="T128" s="173"/>
      <c r="AT128" s="137" t="s">
        <v>107</v>
      </c>
      <c r="AU128" s="137" t="s">
        <v>50</v>
      </c>
      <c r="AV128" s="174" t="s">
        <v>50</v>
      </c>
      <c r="AW128" s="174" t="s">
        <v>20</v>
      </c>
      <c r="AX128" s="174" t="s">
        <v>48</v>
      </c>
      <c r="AY128" s="137" t="s">
        <v>98</v>
      </c>
    </row>
    <row r="129" spans="1:65" s="139" customFormat="1" ht="15">
      <c r="A129" s="19"/>
      <c r="B129" s="14"/>
      <c r="C129" s="104" t="s">
        <v>164</v>
      </c>
      <c r="D129" s="104" t="s">
        <v>100</v>
      </c>
      <c r="E129" s="105" t="s">
        <v>165</v>
      </c>
      <c r="F129" s="106" t="s">
        <v>166</v>
      </c>
      <c r="G129" s="107" t="s">
        <v>111</v>
      </c>
      <c r="H129" s="108">
        <v>0.1</v>
      </c>
      <c r="I129" s="251"/>
      <c r="J129" s="109">
        <f>ROUND(I129*H129,2)</f>
        <v>0</v>
      </c>
      <c r="K129" s="106" t="s">
        <v>104</v>
      </c>
      <c r="L129" s="138"/>
      <c r="M129" s="165" t="s">
        <v>1</v>
      </c>
      <c r="N129" s="166" t="s">
        <v>28</v>
      </c>
      <c r="O129" s="167">
        <v>6.77</v>
      </c>
      <c r="P129" s="167">
        <f>O129*H129</f>
        <v>0.677</v>
      </c>
      <c r="Q129" s="167">
        <v>1.94302</v>
      </c>
      <c r="R129" s="167">
        <f>Q129*H129</f>
        <v>0.194302</v>
      </c>
      <c r="S129" s="167">
        <v>0</v>
      </c>
      <c r="T129" s="168">
        <f>S129*H129</f>
        <v>0</v>
      </c>
      <c r="AR129" s="135" t="s">
        <v>105</v>
      </c>
      <c r="AT129" s="135" t="s">
        <v>100</v>
      </c>
      <c r="AU129" s="135" t="s">
        <v>50</v>
      </c>
      <c r="AY129" s="135" t="s">
        <v>98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35" t="s">
        <v>48</v>
      </c>
      <c r="BK129" s="169">
        <f>ROUND(I129*H129,2)</f>
        <v>0</v>
      </c>
      <c r="BL129" s="135" t="s">
        <v>105</v>
      </c>
      <c r="BM129" s="135" t="s">
        <v>167</v>
      </c>
    </row>
    <row r="130" spans="1:51" s="174" customFormat="1" ht="11.25">
      <c r="A130" s="116"/>
      <c r="B130" s="110"/>
      <c r="C130" s="111"/>
      <c r="D130" s="112" t="s">
        <v>107</v>
      </c>
      <c r="E130" s="113" t="s">
        <v>1</v>
      </c>
      <c r="F130" s="114" t="s">
        <v>168</v>
      </c>
      <c r="G130" s="111"/>
      <c r="H130" s="115">
        <v>0.1</v>
      </c>
      <c r="I130" s="252"/>
      <c r="J130" s="111"/>
      <c r="K130" s="111"/>
      <c r="L130" s="170"/>
      <c r="M130" s="171"/>
      <c r="N130" s="172"/>
      <c r="O130" s="172"/>
      <c r="P130" s="172"/>
      <c r="Q130" s="172"/>
      <c r="R130" s="172"/>
      <c r="S130" s="172"/>
      <c r="T130" s="173"/>
      <c r="AT130" s="137" t="s">
        <v>107</v>
      </c>
      <c r="AU130" s="137" t="s">
        <v>50</v>
      </c>
      <c r="AV130" s="174" t="s">
        <v>50</v>
      </c>
      <c r="AW130" s="174" t="s">
        <v>20</v>
      </c>
      <c r="AX130" s="174" t="s">
        <v>48</v>
      </c>
      <c r="AY130" s="137" t="s">
        <v>98</v>
      </c>
    </row>
    <row r="131" spans="1:65" s="139" customFormat="1" ht="15">
      <c r="A131" s="19"/>
      <c r="B131" s="14"/>
      <c r="C131" s="104" t="s">
        <v>169</v>
      </c>
      <c r="D131" s="104" t="s">
        <v>100</v>
      </c>
      <c r="E131" s="105" t="s">
        <v>170</v>
      </c>
      <c r="F131" s="106" t="s">
        <v>171</v>
      </c>
      <c r="G131" s="107" t="s">
        <v>149</v>
      </c>
      <c r="H131" s="108">
        <v>0.065</v>
      </c>
      <c r="I131" s="251"/>
      <c r="J131" s="109">
        <f>ROUND(I131*H131,2)</f>
        <v>0</v>
      </c>
      <c r="K131" s="106" t="s">
        <v>104</v>
      </c>
      <c r="L131" s="138"/>
      <c r="M131" s="165" t="s">
        <v>1</v>
      </c>
      <c r="N131" s="166" t="s">
        <v>28</v>
      </c>
      <c r="O131" s="167">
        <v>40.5</v>
      </c>
      <c r="P131" s="167">
        <f>O131*H131</f>
        <v>2.6325000000000003</v>
      </c>
      <c r="Q131" s="167">
        <v>1.09</v>
      </c>
      <c r="R131" s="167">
        <f>Q131*H131</f>
        <v>0.07085000000000001</v>
      </c>
      <c r="S131" s="167">
        <v>0</v>
      </c>
      <c r="T131" s="168">
        <f>S131*H131</f>
        <v>0</v>
      </c>
      <c r="AR131" s="135" t="s">
        <v>105</v>
      </c>
      <c r="AT131" s="135" t="s">
        <v>100</v>
      </c>
      <c r="AU131" s="135" t="s">
        <v>50</v>
      </c>
      <c r="AY131" s="135" t="s">
        <v>98</v>
      </c>
      <c r="BE131" s="169">
        <f>IF(N131="základní",J131,0)</f>
        <v>0</v>
      </c>
      <c r="BF131" s="169">
        <f>IF(N131="snížená",J131,0)</f>
        <v>0</v>
      </c>
      <c r="BG131" s="169">
        <f>IF(N131="zákl. přenesená",J131,0)</f>
        <v>0</v>
      </c>
      <c r="BH131" s="169">
        <f>IF(N131="sníž. přenesená",J131,0)</f>
        <v>0</v>
      </c>
      <c r="BI131" s="169">
        <f>IF(N131="nulová",J131,0)</f>
        <v>0</v>
      </c>
      <c r="BJ131" s="135" t="s">
        <v>48</v>
      </c>
      <c r="BK131" s="169">
        <f>ROUND(I131*H131,2)</f>
        <v>0</v>
      </c>
      <c r="BL131" s="135" t="s">
        <v>105</v>
      </c>
      <c r="BM131" s="135" t="s">
        <v>172</v>
      </c>
    </row>
    <row r="132" spans="1:51" s="174" customFormat="1" ht="11.25">
      <c r="A132" s="121"/>
      <c r="B132" s="117"/>
      <c r="C132" s="118"/>
      <c r="D132" s="112" t="s">
        <v>107</v>
      </c>
      <c r="E132" s="119" t="s">
        <v>1</v>
      </c>
      <c r="F132" s="120" t="s">
        <v>173</v>
      </c>
      <c r="G132" s="118"/>
      <c r="H132" s="119" t="s">
        <v>1</v>
      </c>
      <c r="I132" s="254"/>
      <c r="J132" s="118"/>
      <c r="K132" s="118"/>
      <c r="L132" s="170"/>
      <c r="M132" s="171"/>
      <c r="N132" s="172"/>
      <c r="O132" s="172"/>
      <c r="P132" s="172"/>
      <c r="Q132" s="172"/>
      <c r="R132" s="172"/>
      <c r="S132" s="172"/>
      <c r="T132" s="173"/>
      <c r="AT132" s="137" t="s">
        <v>107</v>
      </c>
      <c r="AU132" s="137" t="s">
        <v>50</v>
      </c>
      <c r="AV132" s="174" t="s">
        <v>48</v>
      </c>
      <c r="AW132" s="174" t="s">
        <v>20</v>
      </c>
      <c r="AX132" s="174" t="s">
        <v>44</v>
      </c>
      <c r="AY132" s="137" t="s">
        <v>98</v>
      </c>
    </row>
    <row r="133" spans="1:51" s="174" customFormat="1" ht="11.25">
      <c r="A133" s="116"/>
      <c r="B133" s="110"/>
      <c r="C133" s="111"/>
      <c r="D133" s="112" t="s">
        <v>107</v>
      </c>
      <c r="E133" s="113" t="s">
        <v>1</v>
      </c>
      <c r="F133" s="114" t="s">
        <v>174</v>
      </c>
      <c r="G133" s="111"/>
      <c r="H133" s="115">
        <v>0.065</v>
      </c>
      <c r="I133" s="252"/>
      <c r="J133" s="111"/>
      <c r="K133" s="111"/>
      <c r="L133" s="170"/>
      <c r="M133" s="171"/>
      <c r="N133" s="172"/>
      <c r="O133" s="172"/>
      <c r="P133" s="172"/>
      <c r="Q133" s="172"/>
      <c r="R133" s="172"/>
      <c r="S133" s="172"/>
      <c r="T133" s="173"/>
      <c r="AT133" s="137" t="s">
        <v>107</v>
      </c>
      <c r="AU133" s="137" t="s">
        <v>50</v>
      </c>
      <c r="AV133" s="174" t="s">
        <v>50</v>
      </c>
      <c r="AW133" s="174" t="s">
        <v>20</v>
      </c>
      <c r="AX133" s="174" t="s">
        <v>48</v>
      </c>
      <c r="AY133" s="137" t="s">
        <v>98</v>
      </c>
    </row>
    <row r="134" spans="1:65" s="139" customFormat="1" ht="30">
      <c r="A134" s="19"/>
      <c r="B134" s="14"/>
      <c r="C134" s="104" t="s">
        <v>4</v>
      </c>
      <c r="D134" s="104" t="s">
        <v>100</v>
      </c>
      <c r="E134" s="105" t="s">
        <v>175</v>
      </c>
      <c r="F134" s="106" t="s">
        <v>176</v>
      </c>
      <c r="G134" s="107" t="s">
        <v>103</v>
      </c>
      <c r="H134" s="108">
        <v>0.285</v>
      </c>
      <c r="I134" s="251"/>
      <c r="J134" s="109">
        <f>ROUND(I134*H134,2)</f>
        <v>0</v>
      </c>
      <c r="K134" s="106" t="s">
        <v>104</v>
      </c>
      <c r="L134" s="138"/>
      <c r="M134" s="165" t="s">
        <v>1</v>
      </c>
      <c r="N134" s="166" t="s">
        <v>28</v>
      </c>
      <c r="O134" s="167">
        <v>1.21</v>
      </c>
      <c r="P134" s="167">
        <f>O134*H134</f>
        <v>0.34484999999999993</v>
      </c>
      <c r="Q134" s="167">
        <v>0.17818</v>
      </c>
      <c r="R134" s="167">
        <f>Q134*H134</f>
        <v>0.050781299999999994</v>
      </c>
      <c r="S134" s="167">
        <v>0</v>
      </c>
      <c r="T134" s="168">
        <f>S134*H134</f>
        <v>0</v>
      </c>
      <c r="AR134" s="135" t="s">
        <v>105</v>
      </c>
      <c r="AT134" s="135" t="s">
        <v>100</v>
      </c>
      <c r="AU134" s="135" t="s">
        <v>50</v>
      </c>
      <c r="AY134" s="135" t="s">
        <v>98</v>
      </c>
      <c r="BE134" s="169">
        <f>IF(N134="základní",J134,0)</f>
        <v>0</v>
      </c>
      <c r="BF134" s="169">
        <f>IF(N134="snížená",J134,0)</f>
        <v>0</v>
      </c>
      <c r="BG134" s="169">
        <f>IF(N134="zákl. přenesená",J134,0)</f>
        <v>0</v>
      </c>
      <c r="BH134" s="169">
        <f>IF(N134="sníž. přenesená",J134,0)</f>
        <v>0</v>
      </c>
      <c r="BI134" s="169">
        <f>IF(N134="nulová",J134,0)</f>
        <v>0</v>
      </c>
      <c r="BJ134" s="135" t="s">
        <v>48</v>
      </c>
      <c r="BK134" s="169">
        <f>ROUND(I134*H134,2)</f>
        <v>0</v>
      </c>
      <c r="BL134" s="135" t="s">
        <v>105</v>
      </c>
      <c r="BM134" s="135" t="s">
        <v>177</v>
      </c>
    </row>
    <row r="135" spans="1:51" s="174" customFormat="1" ht="11.25">
      <c r="A135" s="116"/>
      <c r="B135" s="110"/>
      <c r="C135" s="111"/>
      <c r="D135" s="112" t="s">
        <v>107</v>
      </c>
      <c r="E135" s="113" t="s">
        <v>1</v>
      </c>
      <c r="F135" s="114" t="s">
        <v>178</v>
      </c>
      <c r="G135" s="111"/>
      <c r="H135" s="115">
        <v>0.285</v>
      </c>
      <c r="I135" s="252"/>
      <c r="J135" s="111"/>
      <c r="K135" s="111"/>
      <c r="L135" s="170"/>
      <c r="M135" s="171"/>
      <c r="N135" s="172"/>
      <c r="O135" s="172"/>
      <c r="P135" s="172"/>
      <c r="Q135" s="172"/>
      <c r="R135" s="172"/>
      <c r="S135" s="172"/>
      <c r="T135" s="173"/>
      <c r="AT135" s="137" t="s">
        <v>107</v>
      </c>
      <c r="AU135" s="137" t="s">
        <v>50</v>
      </c>
      <c r="AV135" s="174" t="s">
        <v>50</v>
      </c>
      <c r="AW135" s="174" t="s">
        <v>20</v>
      </c>
      <c r="AX135" s="174" t="s">
        <v>48</v>
      </c>
      <c r="AY135" s="137" t="s">
        <v>98</v>
      </c>
    </row>
    <row r="136" spans="1:65" s="139" customFormat="1" ht="30">
      <c r="A136" s="19"/>
      <c r="B136" s="14"/>
      <c r="C136" s="104" t="s">
        <v>179</v>
      </c>
      <c r="D136" s="104" t="s">
        <v>100</v>
      </c>
      <c r="E136" s="105" t="s">
        <v>180</v>
      </c>
      <c r="F136" s="106" t="s">
        <v>181</v>
      </c>
      <c r="G136" s="107" t="s">
        <v>103</v>
      </c>
      <c r="H136" s="108">
        <v>0.95</v>
      </c>
      <c r="I136" s="251"/>
      <c r="J136" s="109">
        <f>ROUND(I136*H136,2)</f>
        <v>0</v>
      </c>
      <c r="K136" s="106" t="s">
        <v>104</v>
      </c>
      <c r="L136" s="138"/>
      <c r="M136" s="165" t="s">
        <v>1</v>
      </c>
      <c r="N136" s="166" t="s">
        <v>28</v>
      </c>
      <c r="O136" s="167">
        <v>0.891</v>
      </c>
      <c r="P136" s="167">
        <f>O136*H136</f>
        <v>0.8464499999999999</v>
      </c>
      <c r="Q136" s="167">
        <v>0.00884</v>
      </c>
      <c r="R136" s="167">
        <f>Q136*H136</f>
        <v>0.008398000000000001</v>
      </c>
      <c r="S136" s="167">
        <v>0</v>
      </c>
      <c r="T136" s="168">
        <f>S136*H136</f>
        <v>0</v>
      </c>
      <c r="AR136" s="135" t="s">
        <v>105</v>
      </c>
      <c r="AT136" s="135" t="s">
        <v>100</v>
      </c>
      <c r="AU136" s="135" t="s">
        <v>50</v>
      </c>
      <c r="AY136" s="135" t="s">
        <v>98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35" t="s">
        <v>48</v>
      </c>
      <c r="BK136" s="169">
        <f>ROUND(I136*H136,2)</f>
        <v>0</v>
      </c>
      <c r="BL136" s="135" t="s">
        <v>105</v>
      </c>
      <c r="BM136" s="135" t="s">
        <v>182</v>
      </c>
    </row>
    <row r="137" spans="1:51" s="174" customFormat="1" ht="11.25">
      <c r="A137" s="116"/>
      <c r="B137" s="110"/>
      <c r="C137" s="111"/>
      <c r="D137" s="112" t="s">
        <v>107</v>
      </c>
      <c r="E137" s="113" t="s">
        <v>1</v>
      </c>
      <c r="F137" s="114" t="s">
        <v>183</v>
      </c>
      <c r="G137" s="111"/>
      <c r="H137" s="115">
        <v>0.95</v>
      </c>
      <c r="I137" s="252"/>
      <c r="J137" s="111"/>
      <c r="K137" s="111"/>
      <c r="L137" s="170"/>
      <c r="M137" s="171"/>
      <c r="N137" s="172"/>
      <c r="O137" s="172"/>
      <c r="P137" s="172"/>
      <c r="Q137" s="172"/>
      <c r="R137" s="172"/>
      <c r="S137" s="172"/>
      <c r="T137" s="173"/>
      <c r="AT137" s="137" t="s">
        <v>107</v>
      </c>
      <c r="AU137" s="137" t="s">
        <v>50</v>
      </c>
      <c r="AV137" s="174" t="s">
        <v>50</v>
      </c>
      <c r="AW137" s="174" t="s">
        <v>20</v>
      </c>
      <c r="AX137" s="174" t="s">
        <v>48</v>
      </c>
      <c r="AY137" s="137" t="s">
        <v>98</v>
      </c>
    </row>
    <row r="138" spans="1:63" s="161" customFormat="1" ht="12.75">
      <c r="A138" s="101"/>
      <c r="B138" s="96"/>
      <c r="C138" s="97"/>
      <c r="D138" s="98" t="s">
        <v>43</v>
      </c>
      <c r="E138" s="102" t="s">
        <v>105</v>
      </c>
      <c r="F138" s="102" t="s">
        <v>184</v>
      </c>
      <c r="G138" s="97"/>
      <c r="H138" s="97"/>
      <c r="I138" s="253"/>
      <c r="J138" s="103">
        <f>BK138</f>
        <v>0</v>
      </c>
      <c r="K138" s="97"/>
      <c r="L138" s="156"/>
      <c r="M138" s="157"/>
      <c r="N138" s="158"/>
      <c r="O138" s="158"/>
      <c r="P138" s="159">
        <f>P139</f>
        <v>1.2000000000000002</v>
      </c>
      <c r="Q138" s="158"/>
      <c r="R138" s="159">
        <f>R139</f>
        <v>0.13668000000000002</v>
      </c>
      <c r="S138" s="158"/>
      <c r="T138" s="160">
        <f>T139</f>
        <v>0</v>
      </c>
      <c r="AR138" s="162" t="s">
        <v>48</v>
      </c>
      <c r="AT138" s="163" t="s">
        <v>43</v>
      </c>
      <c r="AU138" s="163" t="s">
        <v>48</v>
      </c>
      <c r="AY138" s="162" t="s">
        <v>98</v>
      </c>
      <c r="BK138" s="164">
        <f>BK139</f>
        <v>0</v>
      </c>
    </row>
    <row r="139" spans="1:65" s="139" customFormat="1" ht="30">
      <c r="A139" s="19"/>
      <c r="B139" s="14"/>
      <c r="C139" s="104" t="s">
        <v>185</v>
      </c>
      <c r="D139" s="104" t="s">
        <v>100</v>
      </c>
      <c r="E139" s="105" t="s">
        <v>186</v>
      </c>
      <c r="F139" s="106" t="s">
        <v>187</v>
      </c>
      <c r="G139" s="107" t="s">
        <v>188</v>
      </c>
      <c r="H139" s="108">
        <v>6</v>
      </c>
      <c r="I139" s="251"/>
      <c r="J139" s="109">
        <f>ROUND(I139*H139,2)</f>
        <v>0</v>
      </c>
      <c r="K139" s="106" t="s">
        <v>104</v>
      </c>
      <c r="L139" s="138"/>
      <c r="M139" s="165" t="s">
        <v>1</v>
      </c>
      <c r="N139" s="166" t="s">
        <v>28</v>
      </c>
      <c r="O139" s="167">
        <v>0.2</v>
      </c>
      <c r="P139" s="167">
        <f>O139*H139</f>
        <v>1.2000000000000002</v>
      </c>
      <c r="Q139" s="167">
        <v>0.02278</v>
      </c>
      <c r="R139" s="167">
        <f>Q139*H139</f>
        <v>0.13668000000000002</v>
      </c>
      <c r="S139" s="167">
        <v>0</v>
      </c>
      <c r="T139" s="168">
        <f>S139*H139</f>
        <v>0</v>
      </c>
      <c r="AR139" s="135" t="s">
        <v>105</v>
      </c>
      <c r="AT139" s="135" t="s">
        <v>100</v>
      </c>
      <c r="AU139" s="135" t="s">
        <v>50</v>
      </c>
      <c r="AY139" s="135" t="s">
        <v>98</v>
      </c>
      <c r="BE139" s="169">
        <f>IF(N139="základní",J139,0)</f>
        <v>0</v>
      </c>
      <c r="BF139" s="169">
        <f>IF(N139="snížená",J139,0)</f>
        <v>0</v>
      </c>
      <c r="BG139" s="169">
        <f>IF(N139="zákl. přenesená",J139,0)</f>
        <v>0</v>
      </c>
      <c r="BH139" s="169">
        <f>IF(N139="sníž. přenesená",J139,0)</f>
        <v>0</v>
      </c>
      <c r="BI139" s="169">
        <f>IF(N139="nulová",J139,0)</f>
        <v>0</v>
      </c>
      <c r="BJ139" s="135" t="s">
        <v>48</v>
      </c>
      <c r="BK139" s="169">
        <f>ROUND(I139*H139,2)</f>
        <v>0</v>
      </c>
      <c r="BL139" s="135" t="s">
        <v>105</v>
      </c>
      <c r="BM139" s="135" t="s">
        <v>189</v>
      </c>
    </row>
    <row r="140" spans="1:63" s="161" customFormat="1" ht="12.75">
      <c r="A140" s="101"/>
      <c r="B140" s="96"/>
      <c r="C140" s="97"/>
      <c r="D140" s="98" t="s">
        <v>43</v>
      </c>
      <c r="E140" s="102" t="s">
        <v>122</v>
      </c>
      <c r="F140" s="102" t="s">
        <v>190</v>
      </c>
      <c r="G140" s="97"/>
      <c r="H140" s="97"/>
      <c r="I140" s="253"/>
      <c r="J140" s="103">
        <f>BK140</f>
        <v>0</v>
      </c>
      <c r="K140" s="97"/>
      <c r="L140" s="156"/>
      <c r="M140" s="157"/>
      <c r="N140" s="158"/>
      <c r="O140" s="158"/>
      <c r="P140" s="159">
        <f>SUM(P141:P143)</f>
        <v>4.32</v>
      </c>
      <c r="Q140" s="158"/>
      <c r="R140" s="159">
        <f>SUM(R141:R143)</f>
        <v>0.5955</v>
      </c>
      <c r="S140" s="158"/>
      <c r="T140" s="160">
        <f>SUM(T141:T143)</f>
        <v>0</v>
      </c>
      <c r="AR140" s="162" t="s">
        <v>48</v>
      </c>
      <c r="AT140" s="163" t="s">
        <v>43</v>
      </c>
      <c r="AU140" s="163" t="s">
        <v>48</v>
      </c>
      <c r="AY140" s="162" t="s">
        <v>98</v>
      </c>
      <c r="BK140" s="164">
        <f>SUM(BK141:BK143)</f>
        <v>0</v>
      </c>
    </row>
    <row r="141" spans="1:65" s="139" customFormat="1" ht="45">
      <c r="A141" s="19"/>
      <c r="B141" s="14"/>
      <c r="C141" s="104" t="s">
        <v>191</v>
      </c>
      <c r="D141" s="104" t="s">
        <v>100</v>
      </c>
      <c r="E141" s="105" t="s">
        <v>192</v>
      </c>
      <c r="F141" s="106" t="s">
        <v>193</v>
      </c>
      <c r="G141" s="107" t="s">
        <v>103</v>
      </c>
      <c r="H141" s="108">
        <v>6</v>
      </c>
      <c r="I141" s="251"/>
      <c r="J141" s="109">
        <f>ROUND(I141*H141,2)</f>
        <v>0</v>
      </c>
      <c r="K141" s="106" t="s">
        <v>104</v>
      </c>
      <c r="L141" s="138"/>
      <c r="M141" s="165" t="s">
        <v>1</v>
      </c>
      <c r="N141" s="166" t="s">
        <v>28</v>
      </c>
      <c r="O141" s="167">
        <v>0.72</v>
      </c>
      <c r="P141" s="167">
        <f>O141*H141</f>
        <v>4.32</v>
      </c>
      <c r="Q141" s="167">
        <v>0.08425</v>
      </c>
      <c r="R141" s="167">
        <f>Q141*H141</f>
        <v>0.5055000000000001</v>
      </c>
      <c r="S141" s="167">
        <v>0</v>
      </c>
      <c r="T141" s="168">
        <f>S141*H141</f>
        <v>0</v>
      </c>
      <c r="AR141" s="135" t="s">
        <v>105</v>
      </c>
      <c r="AT141" s="135" t="s">
        <v>100</v>
      </c>
      <c r="AU141" s="135" t="s">
        <v>50</v>
      </c>
      <c r="AY141" s="135" t="s">
        <v>98</v>
      </c>
      <c r="BE141" s="169">
        <f>IF(N141="základní",J141,0)</f>
        <v>0</v>
      </c>
      <c r="BF141" s="169">
        <f>IF(N141="snížená",J141,0)</f>
        <v>0</v>
      </c>
      <c r="BG141" s="169">
        <f>IF(N141="zákl. přenesená",J141,0)</f>
        <v>0</v>
      </c>
      <c r="BH141" s="169">
        <f>IF(N141="sníž. přenesená",J141,0)</f>
        <v>0</v>
      </c>
      <c r="BI141" s="169">
        <f>IF(N141="nulová",J141,0)</f>
        <v>0</v>
      </c>
      <c r="BJ141" s="135" t="s">
        <v>48</v>
      </c>
      <c r="BK141" s="169">
        <f>ROUND(I141*H141,2)</f>
        <v>0</v>
      </c>
      <c r="BL141" s="135" t="s">
        <v>105</v>
      </c>
      <c r="BM141" s="135" t="s">
        <v>194</v>
      </c>
    </row>
    <row r="142" spans="1:65" s="139" customFormat="1" ht="15">
      <c r="A142" s="19"/>
      <c r="B142" s="14"/>
      <c r="C142" s="122" t="s">
        <v>195</v>
      </c>
      <c r="D142" s="122" t="s">
        <v>196</v>
      </c>
      <c r="E142" s="123" t="s">
        <v>197</v>
      </c>
      <c r="F142" s="124" t="s">
        <v>198</v>
      </c>
      <c r="G142" s="125" t="s">
        <v>103</v>
      </c>
      <c r="H142" s="126">
        <v>1</v>
      </c>
      <c r="I142" s="255"/>
      <c r="J142" s="127">
        <f>ROUND(I142*H142,2)</f>
        <v>0</v>
      </c>
      <c r="K142" s="124" t="s">
        <v>104</v>
      </c>
      <c r="L142" s="175"/>
      <c r="M142" s="176" t="s">
        <v>1</v>
      </c>
      <c r="N142" s="177" t="s">
        <v>28</v>
      </c>
      <c r="O142" s="167">
        <v>0</v>
      </c>
      <c r="P142" s="167">
        <f>O142*H142</f>
        <v>0</v>
      </c>
      <c r="Q142" s="167">
        <v>0.09</v>
      </c>
      <c r="R142" s="167">
        <f>Q142*H142</f>
        <v>0.09</v>
      </c>
      <c r="S142" s="167">
        <v>0</v>
      </c>
      <c r="T142" s="168">
        <f>S142*H142</f>
        <v>0</v>
      </c>
      <c r="AR142" s="135" t="s">
        <v>136</v>
      </c>
      <c r="AT142" s="135" t="s">
        <v>196</v>
      </c>
      <c r="AU142" s="135" t="s">
        <v>50</v>
      </c>
      <c r="AY142" s="135" t="s">
        <v>98</v>
      </c>
      <c r="BE142" s="169">
        <f>IF(N142="základní",J142,0)</f>
        <v>0</v>
      </c>
      <c r="BF142" s="169">
        <f>IF(N142="snížená",J142,0)</f>
        <v>0</v>
      </c>
      <c r="BG142" s="169">
        <f>IF(N142="zákl. přenesená",J142,0)</f>
        <v>0</v>
      </c>
      <c r="BH142" s="169">
        <f>IF(N142="sníž. přenesená",J142,0)</f>
        <v>0</v>
      </c>
      <c r="BI142" s="169">
        <f>IF(N142="nulová",J142,0)</f>
        <v>0</v>
      </c>
      <c r="BJ142" s="135" t="s">
        <v>48</v>
      </c>
      <c r="BK142" s="169">
        <f>ROUND(I142*H142,2)</f>
        <v>0</v>
      </c>
      <c r="BL142" s="135" t="s">
        <v>105</v>
      </c>
      <c r="BM142" s="135" t="s">
        <v>199</v>
      </c>
    </row>
    <row r="143" spans="1:51" s="174" customFormat="1" ht="11.25">
      <c r="A143" s="116"/>
      <c r="B143" s="110"/>
      <c r="C143" s="111"/>
      <c r="D143" s="112" t="s">
        <v>107</v>
      </c>
      <c r="E143" s="113" t="s">
        <v>1</v>
      </c>
      <c r="F143" s="114" t="s">
        <v>200</v>
      </c>
      <c r="G143" s="111"/>
      <c r="H143" s="115">
        <v>1</v>
      </c>
      <c r="I143" s="252"/>
      <c r="J143" s="111"/>
      <c r="K143" s="111"/>
      <c r="L143" s="170"/>
      <c r="M143" s="171"/>
      <c r="N143" s="172"/>
      <c r="O143" s="172"/>
      <c r="P143" s="172"/>
      <c r="Q143" s="172"/>
      <c r="R143" s="172"/>
      <c r="S143" s="172"/>
      <c r="T143" s="173"/>
      <c r="AT143" s="137" t="s">
        <v>107</v>
      </c>
      <c r="AU143" s="137" t="s">
        <v>50</v>
      </c>
      <c r="AV143" s="174" t="s">
        <v>50</v>
      </c>
      <c r="AW143" s="174" t="s">
        <v>20</v>
      </c>
      <c r="AX143" s="174" t="s">
        <v>48</v>
      </c>
      <c r="AY143" s="137" t="s">
        <v>98</v>
      </c>
    </row>
    <row r="144" spans="1:63" s="161" customFormat="1" ht="12.75">
      <c r="A144" s="101"/>
      <c r="B144" s="96"/>
      <c r="C144" s="97"/>
      <c r="D144" s="98" t="s">
        <v>43</v>
      </c>
      <c r="E144" s="102" t="s">
        <v>126</v>
      </c>
      <c r="F144" s="102" t="s">
        <v>201</v>
      </c>
      <c r="G144" s="97"/>
      <c r="H144" s="97"/>
      <c r="I144" s="253"/>
      <c r="J144" s="103">
        <f>BK144</f>
        <v>0</v>
      </c>
      <c r="K144" s="97"/>
      <c r="L144" s="156"/>
      <c r="M144" s="157"/>
      <c r="N144" s="158"/>
      <c r="O144" s="158"/>
      <c r="P144" s="159">
        <f>SUM(P145:P161)</f>
        <v>43.682732</v>
      </c>
      <c r="Q144" s="158"/>
      <c r="R144" s="159">
        <f>SUM(R145:R161)</f>
        <v>1.6185796000000001</v>
      </c>
      <c r="S144" s="158"/>
      <c r="T144" s="160">
        <f>SUM(T145:T161)</f>
        <v>0</v>
      </c>
      <c r="AR144" s="162" t="s">
        <v>48</v>
      </c>
      <c r="AT144" s="163" t="s">
        <v>43</v>
      </c>
      <c r="AU144" s="163" t="s">
        <v>48</v>
      </c>
      <c r="AY144" s="162" t="s">
        <v>98</v>
      </c>
      <c r="BK144" s="164">
        <f>SUM(BK145:BK161)</f>
        <v>0</v>
      </c>
    </row>
    <row r="145" spans="1:65" s="139" customFormat="1" ht="30">
      <c r="A145" s="19"/>
      <c r="B145" s="14"/>
      <c r="C145" s="104" t="s">
        <v>202</v>
      </c>
      <c r="D145" s="104" t="s">
        <v>100</v>
      </c>
      <c r="E145" s="105" t="s">
        <v>203</v>
      </c>
      <c r="F145" s="106" t="s">
        <v>204</v>
      </c>
      <c r="G145" s="107" t="s">
        <v>188</v>
      </c>
      <c r="H145" s="108">
        <v>2</v>
      </c>
      <c r="I145" s="251"/>
      <c r="J145" s="109">
        <f>ROUND(I145*H145,2)</f>
        <v>0</v>
      </c>
      <c r="K145" s="106" t="s">
        <v>104</v>
      </c>
      <c r="L145" s="138"/>
      <c r="M145" s="165" t="s">
        <v>1</v>
      </c>
      <c r="N145" s="166" t="s">
        <v>28</v>
      </c>
      <c r="O145" s="167">
        <v>0.888</v>
      </c>
      <c r="P145" s="167">
        <f>O145*H145</f>
        <v>1.776</v>
      </c>
      <c r="Q145" s="167">
        <v>0.0406</v>
      </c>
      <c r="R145" s="167">
        <f>Q145*H145</f>
        <v>0.0812</v>
      </c>
      <c r="S145" s="167">
        <v>0</v>
      </c>
      <c r="T145" s="168">
        <f>S145*H145</f>
        <v>0</v>
      </c>
      <c r="AR145" s="135" t="s">
        <v>105</v>
      </c>
      <c r="AT145" s="135" t="s">
        <v>100</v>
      </c>
      <c r="AU145" s="135" t="s">
        <v>50</v>
      </c>
      <c r="AY145" s="135" t="s">
        <v>98</v>
      </c>
      <c r="BE145" s="169">
        <f>IF(N145="základní",J145,0)</f>
        <v>0</v>
      </c>
      <c r="BF145" s="169">
        <f>IF(N145="snížená",J145,0)</f>
        <v>0</v>
      </c>
      <c r="BG145" s="169">
        <f>IF(N145="zákl. přenesená",J145,0)</f>
        <v>0</v>
      </c>
      <c r="BH145" s="169">
        <f>IF(N145="sníž. přenesená",J145,0)</f>
        <v>0</v>
      </c>
      <c r="BI145" s="169">
        <f>IF(N145="nulová",J145,0)</f>
        <v>0</v>
      </c>
      <c r="BJ145" s="135" t="s">
        <v>48</v>
      </c>
      <c r="BK145" s="169">
        <f>ROUND(I145*H145,2)</f>
        <v>0</v>
      </c>
      <c r="BL145" s="135" t="s">
        <v>105</v>
      </c>
      <c r="BM145" s="135" t="s">
        <v>205</v>
      </c>
    </row>
    <row r="146" spans="1:65" s="139" customFormat="1" ht="30">
      <c r="A146" s="19"/>
      <c r="B146" s="14"/>
      <c r="C146" s="104" t="s">
        <v>3</v>
      </c>
      <c r="D146" s="104" t="s">
        <v>100</v>
      </c>
      <c r="E146" s="105" t="s">
        <v>206</v>
      </c>
      <c r="F146" s="106" t="s">
        <v>207</v>
      </c>
      <c r="G146" s="107" t="s">
        <v>103</v>
      </c>
      <c r="H146" s="108">
        <v>3.528</v>
      </c>
      <c r="I146" s="251"/>
      <c r="J146" s="109">
        <f>ROUND(I146*H146,2)</f>
        <v>0</v>
      </c>
      <c r="K146" s="106" t="s">
        <v>104</v>
      </c>
      <c r="L146" s="138"/>
      <c r="M146" s="165" t="s">
        <v>1</v>
      </c>
      <c r="N146" s="166" t="s">
        <v>28</v>
      </c>
      <c r="O146" s="167">
        <v>0.439</v>
      </c>
      <c r="P146" s="167">
        <f>O146*H146</f>
        <v>1.548792</v>
      </c>
      <c r="Q146" s="167">
        <v>0.017</v>
      </c>
      <c r="R146" s="167">
        <f>Q146*H146</f>
        <v>0.059976</v>
      </c>
      <c r="S146" s="167">
        <v>0</v>
      </c>
      <c r="T146" s="168">
        <f>S146*H146</f>
        <v>0</v>
      </c>
      <c r="AR146" s="135" t="s">
        <v>105</v>
      </c>
      <c r="AT146" s="135" t="s">
        <v>100</v>
      </c>
      <c r="AU146" s="135" t="s">
        <v>50</v>
      </c>
      <c r="AY146" s="135" t="s">
        <v>98</v>
      </c>
      <c r="BE146" s="169">
        <f>IF(N146="základní",J146,0)</f>
        <v>0</v>
      </c>
      <c r="BF146" s="169">
        <f>IF(N146="snížená",J146,0)</f>
        <v>0</v>
      </c>
      <c r="BG146" s="169">
        <f>IF(N146="zákl. přenesená",J146,0)</f>
        <v>0</v>
      </c>
      <c r="BH146" s="169">
        <f>IF(N146="sníž. přenesená",J146,0)</f>
        <v>0</v>
      </c>
      <c r="BI146" s="169">
        <f>IF(N146="nulová",J146,0)</f>
        <v>0</v>
      </c>
      <c r="BJ146" s="135" t="s">
        <v>48</v>
      </c>
      <c r="BK146" s="169">
        <f>ROUND(I146*H146,2)</f>
        <v>0</v>
      </c>
      <c r="BL146" s="135" t="s">
        <v>105</v>
      </c>
      <c r="BM146" s="135" t="s">
        <v>208</v>
      </c>
    </row>
    <row r="147" spans="1:51" s="174" customFormat="1" ht="11.25">
      <c r="A147" s="116"/>
      <c r="B147" s="110"/>
      <c r="C147" s="111"/>
      <c r="D147" s="112" t="s">
        <v>107</v>
      </c>
      <c r="E147" s="113" t="s">
        <v>1</v>
      </c>
      <c r="F147" s="114" t="s">
        <v>209</v>
      </c>
      <c r="G147" s="111"/>
      <c r="H147" s="115">
        <v>3.528</v>
      </c>
      <c r="I147" s="252"/>
      <c r="J147" s="111"/>
      <c r="K147" s="111"/>
      <c r="L147" s="170"/>
      <c r="M147" s="171"/>
      <c r="N147" s="172"/>
      <c r="O147" s="172"/>
      <c r="P147" s="172"/>
      <c r="Q147" s="172"/>
      <c r="R147" s="172"/>
      <c r="S147" s="172"/>
      <c r="T147" s="173"/>
      <c r="AT147" s="137" t="s">
        <v>107</v>
      </c>
      <c r="AU147" s="137" t="s">
        <v>50</v>
      </c>
      <c r="AV147" s="174" t="s">
        <v>50</v>
      </c>
      <c r="AW147" s="174" t="s">
        <v>20</v>
      </c>
      <c r="AX147" s="174" t="s">
        <v>48</v>
      </c>
      <c r="AY147" s="137" t="s">
        <v>98</v>
      </c>
    </row>
    <row r="148" spans="1:65" s="139" customFormat="1" ht="30">
      <c r="A148" s="19"/>
      <c r="B148" s="14"/>
      <c r="C148" s="104" t="s">
        <v>210</v>
      </c>
      <c r="D148" s="104" t="s">
        <v>100</v>
      </c>
      <c r="E148" s="105" t="s">
        <v>211</v>
      </c>
      <c r="F148" s="106" t="s">
        <v>212</v>
      </c>
      <c r="G148" s="107" t="s">
        <v>103</v>
      </c>
      <c r="H148" s="108">
        <v>14.22</v>
      </c>
      <c r="I148" s="251"/>
      <c r="J148" s="109">
        <f>ROUND(I148*H148,2)</f>
        <v>0</v>
      </c>
      <c r="K148" s="106" t="s">
        <v>104</v>
      </c>
      <c r="L148" s="138"/>
      <c r="M148" s="165" t="s">
        <v>1</v>
      </c>
      <c r="N148" s="166" t="s">
        <v>28</v>
      </c>
      <c r="O148" s="167">
        <v>0.474</v>
      </c>
      <c r="P148" s="167">
        <f>O148*H148</f>
        <v>6.74028</v>
      </c>
      <c r="Q148" s="167">
        <v>0.02048</v>
      </c>
      <c r="R148" s="167">
        <f>Q148*H148</f>
        <v>0.29122560000000003</v>
      </c>
      <c r="S148" s="167">
        <v>0</v>
      </c>
      <c r="T148" s="168">
        <f>S148*H148</f>
        <v>0</v>
      </c>
      <c r="AR148" s="135" t="s">
        <v>105</v>
      </c>
      <c r="AT148" s="135" t="s">
        <v>100</v>
      </c>
      <c r="AU148" s="135" t="s">
        <v>50</v>
      </c>
      <c r="AY148" s="135" t="s">
        <v>98</v>
      </c>
      <c r="BE148" s="169">
        <f>IF(N148="základní",J148,0)</f>
        <v>0</v>
      </c>
      <c r="BF148" s="169">
        <f>IF(N148="snížená",J148,0)</f>
        <v>0</v>
      </c>
      <c r="BG148" s="169">
        <f>IF(N148="zákl. přenesená",J148,0)</f>
        <v>0</v>
      </c>
      <c r="BH148" s="169">
        <f>IF(N148="sníž. přenesená",J148,0)</f>
        <v>0</v>
      </c>
      <c r="BI148" s="169">
        <f>IF(N148="nulová",J148,0)</f>
        <v>0</v>
      </c>
      <c r="BJ148" s="135" t="s">
        <v>48</v>
      </c>
      <c r="BK148" s="169">
        <f>ROUND(I148*H148,2)</f>
        <v>0</v>
      </c>
      <c r="BL148" s="135" t="s">
        <v>105</v>
      </c>
      <c r="BM148" s="135" t="s">
        <v>213</v>
      </c>
    </row>
    <row r="149" spans="1:51" s="174" customFormat="1" ht="11.25">
      <c r="A149" s="116"/>
      <c r="B149" s="110"/>
      <c r="C149" s="111"/>
      <c r="D149" s="112" t="s">
        <v>107</v>
      </c>
      <c r="E149" s="113" t="s">
        <v>1</v>
      </c>
      <c r="F149" s="114" t="s">
        <v>214</v>
      </c>
      <c r="G149" s="111"/>
      <c r="H149" s="115">
        <v>14.22</v>
      </c>
      <c r="I149" s="252"/>
      <c r="J149" s="111"/>
      <c r="K149" s="111"/>
      <c r="L149" s="170"/>
      <c r="M149" s="171"/>
      <c r="N149" s="172"/>
      <c r="O149" s="172"/>
      <c r="P149" s="172"/>
      <c r="Q149" s="172"/>
      <c r="R149" s="172"/>
      <c r="S149" s="172"/>
      <c r="T149" s="173"/>
      <c r="AT149" s="137" t="s">
        <v>107</v>
      </c>
      <c r="AU149" s="137" t="s">
        <v>50</v>
      </c>
      <c r="AV149" s="174" t="s">
        <v>50</v>
      </c>
      <c r="AW149" s="174" t="s">
        <v>20</v>
      </c>
      <c r="AX149" s="174" t="s">
        <v>48</v>
      </c>
      <c r="AY149" s="137" t="s">
        <v>98</v>
      </c>
    </row>
    <row r="150" spans="1:65" s="139" customFormat="1" ht="30">
      <c r="A150" s="19"/>
      <c r="B150" s="14"/>
      <c r="C150" s="104" t="s">
        <v>215</v>
      </c>
      <c r="D150" s="104" t="s">
        <v>100</v>
      </c>
      <c r="E150" s="105" t="s">
        <v>216</v>
      </c>
      <c r="F150" s="106" t="s">
        <v>217</v>
      </c>
      <c r="G150" s="107" t="s">
        <v>188</v>
      </c>
      <c r="H150" s="108">
        <v>2</v>
      </c>
      <c r="I150" s="251"/>
      <c r="J150" s="109">
        <f>ROUND(I150*H150,2)</f>
        <v>0</v>
      </c>
      <c r="K150" s="106" t="s">
        <v>104</v>
      </c>
      <c r="L150" s="138"/>
      <c r="M150" s="165" t="s">
        <v>1</v>
      </c>
      <c r="N150" s="166" t="s">
        <v>28</v>
      </c>
      <c r="O150" s="167">
        <v>0.725</v>
      </c>
      <c r="P150" s="167">
        <f>O150*H150</f>
        <v>1.45</v>
      </c>
      <c r="Q150" s="167">
        <v>0.0406</v>
      </c>
      <c r="R150" s="167">
        <f>Q150*H150</f>
        <v>0.0812</v>
      </c>
      <c r="S150" s="167">
        <v>0</v>
      </c>
      <c r="T150" s="168">
        <f>S150*H150</f>
        <v>0</v>
      </c>
      <c r="AR150" s="135" t="s">
        <v>105</v>
      </c>
      <c r="AT150" s="135" t="s">
        <v>100</v>
      </c>
      <c r="AU150" s="135" t="s">
        <v>50</v>
      </c>
      <c r="AY150" s="135" t="s">
        <v>98</v>
      </c>
      <c r="BE150" s="169">
        <f>IF(N150="základní",J150,0)</f>
        <v>0</v>
      </c>
      <c r="BF150" s="169">
        <f>IF(N150="snížená",J150,0)</f>
        <v>0</v>
      </c>
      <c r="BG150" s="169">
        <f>IF(N150="zákl. přenesená",J150,0)</f>
        <v>0</v>
      </c>
      <c r="BH150" s="169">
        <f>IF(N150="sníž. přenesená",J150,0)</f>
        <v>0</v>
      </c>
      <c r="BI150" s="169">
        <f>IF(N150="nulová",J150,0)</f>
        <v>0</v>
      </c>
      <c r="BJ150" s="135" t="s">
        <v>48</v>
      </c>
      <c r="BK150" s="169">
        <f>ROUND(I150*H150,2)</f>
        <v>0</v>
      </c>
      <c r="BL150" s="135" t="s">
        <v>105</v>
      </c>
      <c r="BM150" s="135" t="s">
        <v>218</v>
      </c>
    </row>
    <row r="151" spans="1:65" s="139" customFormat="1" ht="30">
      <c r="A151" s="19"/>
      <c r="B151" s="14"/>
      <c r="C151" s="104" t="s">
        <v>219</v>
      </c>
      <c r="D151" s="104" t="s">
        <v>100</v>
      </c>
      <c r="E151" s="105" t="s">
        <v>220</v>
      </c>
      <c r="F151" s="106" t="s">
        <v>221</v>
      </c>
      <c r="G151" s="107" t="s">
        <v>103</v>
      </c>
      <c r="H151" s="108">
        <v>12.09</v>
      </c>
      <c r="I151" s="251"/>
      <c r="J151" s="109">
        <f>ROUND(I151*H151,2)</f>
        <v>0</v>
      </c>
      <c r="K151" s="106" t="s">
        <v>104</v>
      </c>
      <c r="L151" s="138"/>
      <c r="M151" s="165" t="s">
        <v>1</v>
      </c>
      <c r="N151" s="166" t="s">
        <v>28</v>
      </c>
      <c r="O151" s="167">
        <v>0.344</v>
      </c>
      <c r="P151" s="167">
        <f>O151*H151</f>
        <v>4.1589599999999995</v>
      </c>
      <c r="Q151" s="167">
        <v>0.017</v>
      </c>
      <c r="R151" s="167">
        <f>Q151*H151</f>
        <v>0.20553000000000002</v>
      </c>
      <c r="S151" s="167">
        <v>0</v>
      </c>
      <c r="T151" s="168">
        <f>S151*H151</f>
        <v>0</v>
      </c>
      <c r="AR151" s="135" t="s">
        <v>105</v>
      </c>
      <c r="AT151" s="135" t="s">
        <v>100</v>
      </c>
      <c r="AU151" s="135" t="s">
        <v>50</v>
      </c>
      <c r="AY151" s="135" t="s">
        <v>98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35" t="s">
        <v>48</v>
      </c>
      <c r="BK151" s="169">
        <f>ROUND(I151*H151,2)</f>
        <v>0</v>
      </c>
      <c r="BL151" s="135" t="s">
        <v>105</v>
      </c>
      <c r="BM151" s="135" t="s">
        <v>222</v>
      </c>
    </row>
    <row r="152" spans="1:51" s="174" customFormat="1" ht="11.25">
      <c r="A152" s="116"/>
      <c r="B152" s="110"/>
      <c r="C152" s="111"/>
      <c r="D152" s="112" t="s">
        <v>107</v>
      </c>
      <c r="E152" s="113" t="s">
        <v>1</v>
      </c>
      <c r="F152" s="114" t="s">
        <v>223</v>
      </c>
      <c r="G152" s="111"/>
      <c r="H152" s="115">
        <v>12.09</v>
      </c>
      <c r="I152" s="252"/>
      <c r="J152" s="111"/>
      <c r="K152" s="111"/>
      <c r="L152" s="170"/>
      <c r="M152" s="171"/>
      <c r="N152" s="172"/>
      <c r="O152" s="172"/>
      <c r="P152" s="172"/>
      <c r="Q152" s="172"/>
      <c r="R152" s="172"/>
      <c r="S152" s="172"/>
      <c r="T152" s="173"/>
      <c r="AT152" s="137" t="s">
        <v>107</v>
      </c>
      <c r="AU152" s="137" t="s">
        <v>50</v>
      </c>
      <c r="AV152" s="174" t="s">
        <v>50</v>
      </c>
      <c r="AW152" s="174" t="s">
        <v>20</v>
      </c>
      <c r="AX152" s="174" t="s">
        <v>48</v>
      </c>
      <c r="AY152" s="137" t="s">
        <v>98</v>
      </c>
    </row>
    <row r="153" spans="1:65" s="139" customFormat="1" ht="15">
      <c r="A153" s="19"/>
      <c r="B153" s="14"/>
      <c r="C153" s="104" t="s">
        <v>224</v>
      </c>
      <c r="D153" s="104" t="s">
        <v>100</v>
      </c>
      <c r="E153" s="105" t="s">
        <v>225</v>
      </c>
      <c r="F153" s="106" t="s">
        <v>226</v>
      </c>
      <c r="G153" s="107" t="s">
        <v>103</v>
      </c>
      <c r="H153" s="108">
        <v>5</v>
      </c>
      <c r="I153" s="251"/>
      <c r="J153" s="109">
        <f>ROUND(I153*H153,2)</f>
        <v>0</v>
      </c>
      <c r="K153" s="106" t="s">
        <v>104</v>
      </c>
      <c r="L153" s="138"/>
      <c r="M153" s="165" t="s">
        <v>1</v>
      </c>
      <c r="N153" s="166" t="s">
        <v>28</v>
      </c>
      <c r="O153" s="167">
        <v>1.332</v>
      </c>
      <c r="P153" s="167">
        <f>O153*H153</f>
        <v>6.66</v>
      </c>
      <c r="Q153" s="167">
        <v>0.04153</v>
      </c>
      <c r="R153" s="167">
        <f>Q153*H153</f>
        <v>0.20765</v>
      </c>
      <c r="S153" s="167">
        <v>0</v>
      </c>
      <c r="T153" s="168">
        <f>S153*H153</f>
        <v>0</v>
      </c>
      <c r="AR153" s="135" t="s">
        <v>105</v>
      </c>
      <c r="AT153" s="135" t="s">
        <v>100</v>
      </c>
      <c r="AU153" s="135" t="s">
        <v>50</v>
      </c>
      <c r="AY153" s="135" t="s">
        <v>98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35" t="s">
        <v>48</v>
      </c>
      <c r="BK153" s="169">
        <f>ROUND(I153*H153,2)</f>
        <v>0</v>
      </c>
      <c r="BL153" s="135" t="s">
        <v>105</v>
      </c>
      <c r="BM153" s="135" t="s">
        <v>227</v>
      </c>
    </row>
    <row r="154" spans="1:65" s="139" customFormat="1" ht="15">
      <c r="A154" s="19"/>
      <c r="B154" s="14"/>
      <c r="C154" s="104" t="s">
        <v>228</v>
      </c>
      <c r="D154" s="104" t="s">
        <v>100</v>
      </c>
      <c r="E154" s="105" t="s">
        <v>229</v>
      </c>
      <c r="F154" s="106" t="s">
        <v>230</v>
      </c>
      <c r="G154" s="107" t="s">
        <v>103</v>
      </c>
      <c r="H154" s="108">
        <v>6.1</v>
      </c>
      <c r="I154" s="251"/>
      <c r="J154" s="109">
        <f>ROUND(I154*H154,2)</f>
        <v>0</v>
      </c>
      <c r="K154" s="106" t="s">
        <v>104</v>
      </c>
      <c r="L154" s="138"/>
      <c r="M154" s="165" t="s">
        <v>1</v>
      </c>
      <c r="N154" s="166" t="s">
        <v>28</v>
      </c>
      <c r="O154" s="167">
        <v>1.355</v>
      </c>
      <c r="P154" s="167">
        <f>O154*H154</f>
        <v>8.2655</v>
      </c>
      <c r="Q154" s="167">
        <v>0.03358</v>
      </c>
      <c r="R154" s="167">
        <f>Q154*H154</f>
        <v>0.204838</v>
      </c>
      <c r="S154" s="167">
        <v>0</v>
      </c>
      <c r="T154" s="168">
        <f>S154*H154</f>
        <v>0</v>
      </c>
      <c r="AR154" s="135" t="s">
        <v>105</v>
      </c>
      <c r="AT154" s="135" t="s">
        <v>100</v>
      </c>
      <c r="AU154" s="135" t="s">
        <v>50</v>
      </c>
      <c r="AY154" s="135" t="s">
        <v>98</v>
      </c>
      <c r="BE154" s="169">
        <f>IF(N154="základní",J154,0)</f>
        <v>0</v>
      </c>
      <c r="BF154" s="169">
        <f>IF(N154="snížená",J154,0)</f>
        <v>0</v>
      </c>
      <c r="BG154" s="169">
        <f>IF(N154="zákl. přenesená",J154,0)</f>
        <v>0</v>
      </c>
      <c r="BH154" s="169">
        <f>IF(N154="sníž. přenesená",J154,0)</f>
        <v>0</v>
      </c>
      <c r="BI154" s="169">
        <f>IF(N154="nulová",J154,0)</f>
        <v>0</v>
      </c>
      <c r="BJ154" s="135" t="s">
        <v>48</v>
      </c>
      <c r="BK154" s="169">
        <f>ROUND(I154*H154,2)</f>
        <v>0</v>
      </c>
      <c r="BL154" s="135" t="s">
        <v>105</v>
      </c>
      <c r="BM154" s="135" t="s">
        <v>231</v>
      </c>
    </row>
    <row r="155" spans="1:51" s="174" customFormat="1" ht="11.25">
      <c r="A155" s="116"/>
      <c r="B155" s="110"/>
      <c r="C155" s="111"/>
      <c r="D155" s="112" t="s">
        <v>107</v>
      </c>
      <c r="E155" s="113" t="s">
        <v>1</v>
      </c>
      <c r="F155" s="114" t="s">
        <v>232</v>
      </c>
      <c r="G155" s="111"/>
      <c r="H155" s="115">
        <v>2.205</v>
      </c>
      <c r="I155" s="252"/>
      <c r="J155" s="111"/>
      <c r="K155" s="111"/>
      <c r="L155" s="170"/>
      <c r="M155" s="171"/>
      <c r="N155" s="172"/>
      <c r="O155" s="172"/>
      <c r="P155" s="172"/>
      <c r="Q155" s="172"/>
      <c r="R155" s="172"/>
      <c r="S155" s="172"/>
      <c r="T155" s="173"/>
      <c r="AT155" s="137" t="s">
        <v>107</v>
      </c>
      <c r="AU155" s="137" t="s">
        <v>50</v>
      </c>
      <c r="AV155" s="174" t="s">
        <v>50</v>
      </c>
      <c r="AW155" s="174" t="s">
        <v>20</v>
      </c>
      <c r="AX155" s="174" t="s">
        <v>44</v>
      </c>
      <c r="AY155" s="137" t="s">
        <v>98</v>
      </c>
    </row>
    <row r="156" spans="1:51" s="174" customFormat="1" ht="11.25">
      <c r="A156" s="116"/>
      <c r="B156" s="110"/>
      <c r="C156" s="111"/>
      <c r="D156" s="112" t="s">
        <v>107</v>
      </c>
      <c r="E156" s="113" t="s">
        <v>1</v>
      </c>
      <c r="F156" s="114" t="s">
        <v>233</v>
      </c>
      <c r="G156" s="111"/>
      <c r="H156" s="115">
        <v>3.895</v>
      </c>
      <c r="I156" s="252"/>
      <c r="J156" s="111"/>
      <c r="K156" s="111"/>
      <c r="L156" s="170"/>
      <c r="M156" s="171"/>
      <c r="N156" s="172"/>
      <c r="O156" s="172"/>
      <c r="P156" s="172"/>
      <c r="Q156" s="172"/>
      <c r="R156" s="172"/>
      <c r="S156" s="172"/>
      <c r="T156" s="173"/>
      <c r="AT156" s="137" t="s">
        <v>107</v>
      </c>
      <c r="AU156" s="137" t="s">
        <v>50</v>
      </c>
      <c r="AV156" s="174" t="s">
        <v>50</v>
      </c>
      <c r="AW156" s="174" t="s">
        <v>20</v>
      </c>
      <c r="AX156" s="174" t="s">
        <v>44</v>
      </c>
      <c r="AY156" s="137" t="s">
        <v>98</v>
      </c>
    </row>
    <row r="157" spans="1:51" s="174" customFormat="1" ht="11.25">
      <c r="A157" s="133"/>
      <c r="B157" s="128"/>
      <c r="C157" s="129"/>
      <c r="D157" s="112" t="s">
        <v>107</v>
      </c>
      <c r="E157" s="130" t="s">
        <v>1</v>
      </c>
      <c r="F157" s="131" t="s">
        <v>234</v>
      </c>
      <c r="G157" s="129"/>
      <c r="H157" s="132">
        <v>6.1</v>
      </c>
      <c r="I157" s="256"/>
      <c r="J157" s="129"/>
      <c r="K157" s="129"/>
      <c r="L157" s="170"/>
      <c r="M157" s="171"/>
      <c r="N157" s="172"/>
      <c r="O157" s="172"/>
      <c r="P157" s="172"/>
      <c r="Q157" s="172"/>
      <c r="R157" s="172"/>
      <c r="S157" s="172"/>
      <c r="T157" s="173"/>
      <c r="AT157" s="137" t="s">
        <v>107</v>
      </c>
      <c r="AU157" s="137" t="s">
        <v>50</v>
      </c>
      <c r="AV157" s="174" t="s">
        <v>105</v>
      </c>
      <c r="AW157" s="174" t="s">
        <v>20</v>
      </c>
      <c r="AX157" s="174" t="s">
        <v>48</v>
      </c>
      <c r="AY157" s="137" t="s">
        <v>98</v>
      </c>
    </row>
    <row r="158" spans="1:65" s="139" customFormat="1" ht="15">
      <c r="A158" s="19"/>
      <c r="B158" s="14"/>
      <c r="C158" s="104" t="s">
        <v>235</v>
      </c>
      <c r="D158" s="104" t="s">
        <v>100</v>
      </c>
      <c r="E158" s="105" t="s">
        <v>236</v>
      </c>
      <c r="F158" s="106" t="s">
        <v>237</v>
      </c>
      <c r="G158" s="107" t="s">
        <v>238</v>
      </c>
      <c r="H158" s="108">
        <v>17.86</v>
      </c>
      <c r="I158" s="251"/>
      <c r="J158" s="109">
        <f>ROUND(I158*H158,2)</f>
        <v>0</v>
      </c>
      <c r="K158" s="106" t="s">
        <v>104</v>
      </c>
      <c r="L158" s="138"/>
      <c r="M158" s="165" t="s">
        <v>1</v>
      </c>
      <c r="N158" s="166" t="s">
        <v>28</v>
      </c>
      <c r="O158" s="167">
        <v>0.37</v>
      </c>
      <c r="P158" s="167">
        <f>O158*H158</f>
        <v>6.6082</v>
      </c>
      <c r="Q158" s="167">
        <v>0.0015</v>
      </c>
      <c r="R158" s="167">
        <f>Q158*H158</f>
        <v>0.02679</v>
      </c>
      <c r="S158" s="167">
        <v>0</v>
      </c>
      <c r="T158" s="168">
        <f>S158*H158</f>
        <v>0</v>
      </c>
      <c r="AR158" s="135" t="s">
        <v>105</v>
      </c>
      <c r="AT158" s="135" t="s">
        <v>100</v>
      </c>
      <c r="AU158" s="135" t="s">
        <v>50</v>
      </c>
      <c r="AY158" s="135" t="s">
        <v>98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35" t="s">
        <v>48</v>
      </c>
      <c r="BK158" s="169">
        <f>ROUND(I158*H158,2)</f>
        <v>0</v>
      </c>
      <c r="BL158" s="135" t="s">
        <v>105</v>
      </c>
      <c r="BM158" s="135" t="s">
        <v>239</v>
      </c>
    </row>
    <row r="159" spans="1:51" s="174" customFormat="1" ht="11.25">
      <c r="A159" s="116"/>
      <c r="B159" s="110"/>
      <c r="C159" s="111"/>
      <c r="D159" s="112" t="s">
        <v>107</v>
      </c>
      <c r="E159" s="113" t="s">
        <v>1</v>
      </c>
      <c r="F159" s="114" t="s">
        <v>240</v>
      </c>
      <c r="G159" s="111"/>
      <c r="H159" s="115">
        <v>17.86</v>
      </c>
      <c r="I159" s="252"/>
      <c r="J159" s="111"/>
      <c r="K159" s="111"/>
      <c r="L159" s="170"/>
      <c r="M159" s="171"/>
      <c r="N159" s="172"/>
      <c r="O159" s="172"/>
      <c r="P159" s="172"/>
      <c r="Q159" s="172"/>
      <c r="R159" s="172"/>
      <c r="S159" s="172"/>
      <c r="T159" s="173"/>
      <c r="AT159" s="137" t="s">
        <v>107</v>
      </c>
      <c r="AU159" s="137" t="s">
        <v>50</v>
      </c>
      <c r="AV159" s="174" t="s">
        <v>50</v>
      </c>
      <c r="AW159" s="174" t="s">
        <v>20</v>
      </c>
      <c r="AX159" s="174" t="s">
        <v>48</v>
      </c>
      <c r="AY159" s="137" t="s">
        <v>98</v>
      </c>
    </row>
    <row r="160" spans="1:65" s="139" customFormat="1" ht="30">
      <c r="A160" s="19"/>
      <c r="B160" s="14"/>
      <c r="C160" s="104" t="s">
        <v>241</v>
      </c>
      <c r="D160" s="104" t="s">
        <v>100</v>
      </c>
      <c r="E160" s="105" t="s">
        <v>242</v>
      </c>
      <c r="F160" s="106" t="s">
        <v>243</v>
      </c>
      <c r="G160" s="107" t="s">
        <v>188</v>
      </c>
      <c r="H160" s="108">
        <v>1</v>
      </c>
      <c r="I160" s="251"/>
      <c r="J160" s="109">
        <f>ROUND(I160*H160,2)</f>
        <v>0</v>
      </c>
      <c r="K160" s="106" t="s">
        <v>104</v>
      </c>
      <c r="L160" s="138"/>
      <c r="M160" s="165" t="s">
        <v>1</v>
      </c>
      <c r="N160" s="166" t="s">
        <v>28</v>
      </c>
      <c r="O160" s="167">
        <v>6.475</v>
      </c>
      <c r="P160" s="167">
        <f>O160*H160</f>
        <v>6.475</v>
      </c>
      <c r="Q160" s="167">
        <v>0.4417</v>
      </c>
      <c r="R160" s="167">
        <f>Q160*H160</f>
        <v>0.4417</v>
      </c>
      <c r="S160" s="167">
        <v>0</v>
      </c>
      <c r="T160" s="168">
        <f>S160*H160</f>
        <v>0</v>
      </c>
      <c r="AR160" s="135" t="s">
        <v>105</v>
      </c>
      <c r="AT160" s="135" t="s">
        <v>100</v>
      </c>
      <c r="AU160" s="135" t="s">
        <v>50</v>
      </c>
      <c r="AY160" s="135" t="s">
        <v>98</v>
      </c>
      <c r="BE160" s="169">
        <f>IF(N160="základní",J160,0)</f>
        <v>0</v>
      </c>
      <c r="BF160" s="169">
        <f>IF(N160="snížená",J160,0)</f>
        <v>0</v>
      </c>
      <c r="BG160" s="169">
        <f>IF(N160="zákl. přenesená",J160,0)</f>
        <v>0</v>
      </c>
      <c r="BH160" s="169">
        <f>IF(N160="sníž. přenesená",J160,0)</f>
        <v>0</v>
      </c>
      <c r="BI160" s="169">
        <f>IF(N160="nulová",J160,0)</f>
        <v>0</v>
      </c>
      <c r="BJ160" s="135" t="s">
        <v>48</v>
      </c>
      <c r="BK160" s="169">
        <f>ROUND(I160*H160,2)</f>
        <v>0</v>
      </c>
      <c r="BL160" s="135" t="s">
        <v>105</v>
      </c>
      <c r="BM160" s="135" t="s">
        <v>244</v>
      </c>
    </row>
    <row r="161" spans="1:65" s="139" customFormat="1" ht="15">
      <c r="A161" s="19"/>
      <c r="B161" s="14"/>
      <c r="C161" s="122" t="s">
        <v>245</v>
      </c>
      <c r="D161" s="122" t="s">
        <v>196</v>
      </c>
      <c r="E161" s="123" t="s">
        <v>246</v>
      </c>
      <c r="F161" s="124" t="s">
        <v>247</v>
      </c>
      <c r="G161" s="125" t="s">
        <v>188</v>
      </c>
      <c r="H161" s="126">
        <v>1</v>
      </c>
      <c r="I161" s="255"/>
      <c r="J161" s="127">
        <f>ROUND(I161*H161,2)</f>
        <v>0</v>
      </c>
      <c r="K161" s="124" t="s">
        <v>104</v>
      </c>
      <c r="L161" s="175"/>
      <c r="M161" s="176" t="s">
        <v>1</v>
      </c>
      <c r="N161" s="177" t="s">
        <v>28</v>
      </c>
      <c r="O161" s="167">
        <v>0</v>
      </c>
      <c r="P161" s="167">
        <f>O161*H161</f>
        <v>0</v>
      </c>
      <c r="Q161" s="167">
        <v>0.01847</v>
      </c>
      <c r="R161" s="167">
        <f>Q161*H161</f>
        <v>0.01847</v>
      </c>
      <c r="S161" s="167">
        <v>0</v>
      </c>
      <c r="T161" s="168">
        <f>S161*H161</f>
        <v>0</v>
      </c>
      <c r="AR161" s="135" t="s">
        <v>136</v>
      </c>
      <c r="AT161" s="135" t="s">
        <v>196</v>
      </c>
      <c r="AU161" s="135" t="s">
        <v>50</v>
      </c>
      <c r="AY161" s="135" t="s">
        <v>98</v>
      </c>
      <c r="BE161" s="169">
        <f>IF(N161="základní",J161,0)</f>
        <v>0</v>
      </c>
      <c r="BF161" s="169">
        <f>IF(N161="snížená",J161,0)</f>
        <v>0</v>
      </c>
      <c r="BG161" s="169">
        <f>IF(N161="zákl. přenesená",J161,0)</f>
        <v>0</v>
      </c>
      <c r="BH161" s="169">
        <f>IF(N161="sníž. přenesená",J161,0)</f>
        <v>0</v>
      </c>
      <c r="BI161" s="169">
        <f>IF(N161="nulová",J161,0)</f>
        <v>0</v>
      </c>
      <c r="BJ161" s="135" t="s">
        <v>48</v>
      </c>
      <c r="BK161" s="169">
        <f>ROUND(I161*H161,2)</f>
        <v>0</v>
      </c>
      <c r="BL161" s="135" t="s">
        <v>105</v>
      </c>
      <c r="BM161" s="135" t="s">
        <v>248</v>
      </c>
    </row>
    <row r="162" spans="1:63" s="161" customFormat="1" ht="12.75">
      <c r="A162" s="101"/>
      <c r="B162" s="96"/>
      <c r="C162" s="97"/>
      <c r="D162" s="98" t="s">
        <v>43</v>
      </c>
      <c r="E162" s="102" t="s">
        <v>141</v>
      </c>
      <c r="F162" s="102" t="s">
        <v>249</v>
      </c>
      <c r="G162" s="97"/>
      <c r="H162" s="97"/>
      <c r="I162" s="253"/>
      <c r="J162" s="103">
        <f>BK162</f>
        <v>0</v>
      </c>
      <c r="K162" s="97"/>
      <c r="L162" s="156"/>
      <c r="M162" s="157"/>
      <c r="N162" s="158"/>
      <c r="O162" s="158"/>
      <c r="P162" s="159">
        <f>SUM(P163:P185)</f>
        <v>43.63015</v>
      </c>
      <c r="Q162" s="158"/>
      <c r="R162" s="159">
        <f>SUM(R163:R185)</f>
        <v>0.08226399999999999</v>
      </c>
      <c r="S162" s="158"/>
      <c r="T162" s="160">
        <f>SUM(T163:T185)</f>
        <v>3.467530000000001</v>
      </c>
      <c r="AR162" s="162" t="s">
        <v>48</v>
      </c>
      <c r="AT162" s="163" t="s">
        <v>43</v>
      </c>
      <c r="AU162" s="163" t="s">
        <v>48</v>
      </c>
      <c r="AY162" s="162" t="s">
        <v>98</v>
      </c>
      <c r="BK162" s="164">
        <f>SUM(BK163:BK185)</f>
        <v>0</v>
      </c>
    </row>
    <row r="163" spans="1:65" s="139" customFormat="1" ht="30">
      <c r="A163" s="19"/>
      <c r="B163" s="14"/>
      <c r="C163" s="104" t="s">
        <v>250</v>
      </c>
      <c r="D163" s="104" t="s">
        <v>100</v>
      </c>
      <c r="E163" s="105" t="s">
        <v>251</v>
      </c>
      <c r="F163" s="106" t="s">
        <v>252</v>
      </c>
      <c r="G163" s="107" t="s">
        <v>103</v>
      </c>
      <c r="H163" s="108">
        <v>5</v>
      </c>
      <c r="I163" s="251"/>
      <c r="J163" s="109">
        <f aca="true" t="shared" si="0" ref="J163:J168">ROUND(I163*H163,2)</f>
        <v>0</v>
      </c>
      <c r="K163" s="106" t="s">
        <v>104</v>
      </c>
      <c r="L163" s="138"/>
      <c r="M163" s="165" t="s">
        <v>1</v>
      </c>
      <c r="N163" s="166" t="s">
        <v>28</v>
      </c>
      <c r="O163" s="167">
        <v>0.105</v>
      </c>
      <c r="P163" s="167">
        <f aca="true" t="shared" si="1" ref="P163:P168">O163*H163</f>
        <v>0.525</v>
      </c>
      <c r="Q163" s="167">
        <v>0.00013</v>
      </c>
      <c r="R163" s="167">
        <f aca="true" t="shared" si="2" ref="R163:R168">Q163*H163</f>
        <v>0.00065</v>
      </c>
      <c r="S163" s="167">
        <v>0</v>
      </c>
      <c r="T163" s="168">
        <f aca="true" t="shared" si="3" ref="T163:T168">S163*H163</f>
        <v>0</v>
      </c>
      <c r="AR163" s="135" t="s">
        <v>105</v>
      </c>
      <c r="AT163" s="135" t="s">
        <v>100</v>
      </c>
      <c r="AU163" s="135" t="s">
        <v>50</v>
      </c>
      <c r="AY163" s="135" t="s">
        <v>98</v>
      </c>
      <c r="BE163" s="169">
        <f aca="true" t="shared" si="4" ref="BE163:BE168">IF(N163="základní",J163,0)</f>
        <v>0</v>
      </c>
      <c r="BF163" s="169">
        <f aca="true" t="shared" si="5" ref="BF163:BF168">IF(N163="snížená",J163,0)</f>
        <v>0</v>
      </c>
      <c r="BG163" s="169">
        <f aca="true" t="shared" si="6" ref="BG163:BG168">IF(N163="zákl. přenesená",J163,0)</f>
        <v>0</v>
      </c>
      <c r="BH163" s="169">
        <f aca="true" t="shared" si="7" ref="BH163:BH168">IF(N163="sníž. přenesená",J163,0)</f>
        <v>0</v>
      </c>
      <c r="BI163" s="169">
        <f aca="true" t="shared" si="8" ref="BI163:BI168">IF(N163="nulová",J163,0)</f>
        <v>0</v>
      </c>
      <c r="BJ163" s="135" t="s">
        <v>48</v>
      </c>
      <c r="BK163" s="169">
        <f aca="true" t="shared" si="9" ref="BK163:BK168">ROUND(I163*H163,2)</f>
        <v>0</v>
      </c>
      <c r="BL163" s="135" t="s">
        <v>105</v>
      </c>
      <c r="BM163" s="135" t="s">
        <v>253</v>
      </c>
    </row>
    <row r="164" spans="1:65" s="139" customFormat="1" ht="30">
      <c r="A164" s="19"/>
      <c r="B164" s="14"/>
      <c r="C164" s="104" t="s">
        <v>254</v>
      </c>
      <c r="D164" s="104" t="s">
        <v>100</v>
      </c>
      <c r="E164" s="105" t="s">
        <v>255</v>
      </c>
      <c r="F164" s="106" t="s">
        <v>256</v>
      </c>
      <c r="G164" s="107" t="s">
        <v>103</v>
      </c>
      <c r="H164" s="108">
        <v>20</v>
      </c>
      <c r="I164" s="251"/>
      <c r="J164" s="109">
        <f t="shared" si="0"/>
        <v>0</v>
      </c>
      <c r="K164" s="106" t="s">
        <v>104</v>
      </c>
      <c r="L164" s="138"/>
      <c r="M164" s="165" t="s">
        <v>1</v>
      </c>
      <c r="N164" s="166" t="s">
        <v>28</v>
      </c>
      <c r="O164" s="167">
        <v>0.308</v>
      </c>
      <c r="P164" s="167">
        <f t="shared" si="1"/>
        <v>6.16</v>
      </c>
      <c r="Q164" s="167">
        <v>4E-05</v>
      </c>
      <c r="R164" s="167">
        <f t="shared" si="2"/>
        <v>0.0008</v>
      </c>
      <c r="S164" s="167">
        <v>0</v>
      </c>
      <c r="T164" s="168">
        <f t="shared" si="3"/>
        <v>0</v>
      </c>
      <c r="AR164" s="135" t="s">
        <v>105</v>
      </c>
      <c r="AT164" s="135" t="s">
        <v>100</v>
      </c>
      <c r="AU164" s="135" t="s">
        <v>50</v>
      </c>
      <c r="AY164" s="135" t="s">
        <v>98</v>
      </c>
      <c r="BE164" s="169">
        <f t="shared" si="4"/>
        <v>0</v>
      </c>
      <c r="BF164" s="169">
        <f t="shared" si="5"/>
        <v>0</v>
      </c>
      <c r="BG164" s="169">
        <f t="shared" si="6"/>
        <v>0</v>
      </c>
      <c r="BH164" s="169">
        <f t="shared" si="7"/>
        <v>0</v>
      </c>
      <c r="BI164" s="169">
        <f t="shared" si="8"/>
        <v>0</v>
      </c>
      <c r="BJ164" s="135" t="s">
        <v>48</v>
      </c>
      <c r="BK164" s="169">
        <f t="shared" si="9"/>
        <v>0</v>
      </c>
      <c r="BL164" s="135" t="s">
        <v>105</v>
      </c>
      <c r="BM164" s="135" t="s">
        <v>257</v>
      </c>
    </row>
    <row r="165" spans="1:65" s="139" customFormat="1" ht="30">
      <c r="A165" s="19"/>
      <c r="B165" s="14"/>
      <c r="C165" s="104" t="s">
        <v>258</v>
      </c>
      <c r="D165" s="104" t="s">
        <v>100</v>
      </c>
      <c r="E165" s="105" t="s">
        <v>259</v>
      </c>
      <c r="F165" s="106" t="s">
        <v>260</v>
      </c>
      <c r="G165" s="107" t="s">
        <v>188</v>
      </c>
      <c r="H165" s="108">
        <v>16</v>
      </c>
      <c r="I165" s="251"/>
      <c r="J165" s="109">
        <f t="shared" si="0"/>
        <v>0</v>
      </c>
      <c r="K165" s="106" t="s">
        <v>104</v>
      </c>
      <c r="L165" s="138"/>
      <c r="M165" s="165" t="s">
        <v>1</v>
      </c>
      <c r="N165" s="166" t="s">
        <v>28</v>
      </c>
      <c r="O165" s="167">
        <v>0.18</v>
      </c>
      <c r="P165" s="167">
        <f t="shared" si="1"/>
        <v>2.88</v>
      </c>
      <c r="Q165" s="167">
        <v>5E-05</v>
      </c>
      <c r="R165" s="167">
        <f t="shared" si="2"/>
        <v>0.0008</v>
      </c>
      <c r="S165" s="167">
        <v>0</v>
      </c>
      <c r="T165" s="168">
        <f t="shared" si="3"/>
        <v>0</v>
      </c>
      <c r="AR165" s="135" t="s">
        <v>105</v>
      </c>
      <c r="AT165" s="135" t="s">
        <v>100</v>
      </c>
      <c r="AU165" s="135" t="s">
        <v>50</v>
      </c>
      <c r="AY165" s="135" t="s">
        <v>98</v>
      </c>
      <c r="BE165" s="169">
        <f t="shared" si="4"/>
        <v>0</v>
      </c>
      <c r="BF165" s="169">
        <f t="shared" si="5"/>
        <v>0</v>
      </c>
      <c r="BG165" s="169">
        <f t="shared" si="6"/>
        <v>0</v>
      </c>
      <c r="BH165" s="169">
        <f t="shared" si="7"/>
        <v>0</v>
      </c>
      <c r="BI165" s="169">
        <f t="shared" si="8"/>
        <v>0</v>
      </c>
      <c r="BJ165" s="135" t="s">
        <v>48</v>
      </c>
      <c r="BK165" s="169">
        <f t="shared" si="9"/>
        <v>0</v>
      </c>
      <c r="BL165" s="135" t="s">
        <v>105</v>
      </c>
      <c r="BM165" s="135" t="s">
        <v>261</v>
      </c>
    </row>
    <row r="166" spans="1:65" s="139" customFormat="1" ht="30">
      <c r="A166" s="19"/>
      <c r="B166" s="14"/>
      <c r="C166" s="104" t="s">
        <v>262</v>
      </c>
      <c r="D166" s="104" t="s">
        <v>100</v>
      </c>
      <c r="E166" s="105" t="s">
        <v>263</v>
      </c>
      <c r="F166" s="106" t="s">
        <v>264</v>
      </c>
      <c r="G166" s="107" t="s">
        <v>188</v>
      </c>
      <c r="H166" s="108">
        <v>16</v>
      </c>
      <c r="I166" s="251"/>
      <c r="J166" s="109">
        <f t="shared" si="0"/>
        <v>0</v>
      </c>
      <c r="K166" s="106" t="s">
        <v>104</v>
      </c>
      <c r="L166" s="138"/>
      <c r="M166" s="165" t="s">
        <v>1</v>
      </c>
      <c r="N166" s="166" t="s">
        <v>28</v>
      </c>
      <c r="O166" s="167">
        <v>0.065</v>
      </c>
      <c r="P166" s="167">
        <f t="shared" si="1"/>
        <v>1.04</v>
      </c>
      <c r="Q166" s="167">
        <v>0.00033</v>
      </c>
      <c r="R166" s="167">
        <f t="shared" si="2"/>
        <v>0.00528</v>
      </c>
      <c r="S166" s="167">
        <v>0</v>
      </c>
      <c r="T166" s="168">
        <f t="shared" si="3"/>
        <v>0</v>
      </c>
      <c r="AR166" s="135" t="s">
        <v>105</v>
      </c>
      <c r="AT166" s="135" t="s">
        <v>100</v>
      </c>
      <c r="AU166" s="135" t="s">
        <v>50</v>
      </c>
      <c r="AY166" s="135" t="s">
        <v>98</v>
      </c>
      <c r="BE166" s="169">
        <f t="shared" si="4"/>
        <v>0</v>
      </c>
      <c r="BF166" s="169">
        <f t="shared" si="5"/>
        <v>0</v>
      </c>
      <c r="BG166" s="169">
        <f t="shared" si="6"/>
        <v>0</v>
      </c>
      <c r="BH166" s="169">
        <f t="shared" si="7"/>
        <v>0</v>
      </c>
      <c r="BI166" s="169">
        <f t="shared" si="8"/>
        <v>0</v>
      </c>
      <c r="BJ166" s="135" t="s">
        <v>48</v>
      </c>
      <c r="BK166" s="169">
        <f t="shared" si="9"/>
        <v>0</v>
      </c>
      <c r="BL166" s="135" t="s">
        <v>105</v>
      </c>
      <c r="BM166" s="135" t="s">
        <v>265</v>
      </c>
    </row>
    <row r="167" spans="1:65" s="139" customFormat="1" ht="30">
      <c r="A167" s="19"/>
      <c r="B167" s="14"/>
      <c r="C167" s="104" t="s">
        <v>266</v>
      </c>
      <c r="D167" s="104" t="s">
        <v>100</v>
      </c>
      <c r="E167" s="105" t="s">
        <v>267</v>
      </c>
      <c r="F167" s="106" t="s">
        <v>268</v>
      </c>
      <c r="G167" s="107" t="s">
        <v>103</v>
      </c>
      <c r="H167" s="108">
        <v>3.15</v>
      </c>
      <c r="I167" s="251"/>
      <c r="J167" s="109">
        <f t="shared" si="0"/>
        <v>0</v>
      </c>
      <c r="K167" s="106" t="s">
        <v>104</v>
      </c>
      <c r="L167" s="138"/>
      <c r="M167" s="165" t="s">
        <v>1</v>
      </c>
      <c r="N167" s="166" t="s">
        <v>28</v>
      </c>
      <c r="O167" s="167">
        <v>0.714</v>
      </c>
      <c r="P167" s="167">
        <f t="shared" si="1"/>
        <v>2.2491</v>
      </c>
      <c r="Q167" s="167">
        <v>0</v>
      </c>
      <c r="R167" s="167">
        <f t="shared" si="2"/>
        <v>0</v>
      </c>
      <c r="S167" s="167">
        <v>0.183</v>
      </c>
      <c r="T167" s="168">
        <f t="shared" si="3"/>
        <v>0.57645</v>
      </c>
      <c r="AR167" s="135" t="s">
        <v>105</v>
      </c>
      <c r="AT167" s="135" t="s">
        <v>100</v>
      </c>
      <c r="AU167" s="135" t="s">
        <v>50</v>
      </c>
      <c r="AY167" s="135" t="s">
        <v>98</v>
      </c>
      <c r="BE167" s="169">
        <f t="shared" si="4"/>
        <v>0</v>
      </c>
      <c r="BF167" s="169">
        <f t="shared" si="5"/>
        <v>0</v>
      </c>
      <c r="BG167" s="169">
        <f t="shared" si="6"/>
        <v>0</v>
      </c>
      <c r="BH167" s="169">
        <f t="shared" si="7"/>
        <v>0</v>
      </c>
      <c r="BI167" s="169">
        <f t="shared" si="8"/>
        <v>0</v>
      </c>
      <c r="BJ167" s="135" t="s">
        <v>48</v>
      </c>
      <c r="BK167" s="169">
        <f t="shared" si="9"/>
        <v>0</v>
      </c>
      <c r="BL167" s="135" t="s">
        <v>105</v>
      </c>
      <c r="BM167" s="135" t="s">
        <v>269</v>
      </c>
    </row>
    <row r="168" spans="1:65" s="139" customFormat="1" ht="30">
      <c r="A168" s="19"/>
      <c r="B168" s="14"/>
      <c r="C168" s="104" t="s">
        <v>270</v>
      </c>
      <c r="D168" s="104" t="s">
        <v>100</v>
      </c>
      <c r="E168" s="105" t="s">
        <v>271</v>
      </c>
      <c r="F168" s="106" t="s">
        <v>272</v>
      </c>
      <c r="G168" s="107" t="s">
        <v>103</v>
      </c>
      <c r="H168" s="108">
        <v>3.15</v>
      </c>
      <c r="I168" s="251"/>
      <c r="J168" s="109">
        <f t="shared" si="0"/>
        <v>0</v>
      </c>
      <c r="K168" s="106" t="s">
        <v>104</v>
      </c>
      <c r="L168" s="138"/>
      <c r="M168" s="165" t="s">
        <v>1</v>
      </c>
      <c r="N168" s="166" t="s">
        <v>28</v>
      </c>
      <c r="O168" s="167">
        <v>2.199</v>
      </c>
      <c r="P168" s="167">
        <f t="shared" si="1"/>
        <v>6.926849999999999</v>
      </c>
      <c r="Q168" s="167">
        <v>0</v>
      </c>
      <c r="R168" s="167">
        <f t="shared" si="2"/>
        <v>0</v>
      </c>
      <c r="S168" s="167">
        <v>0.57</v>
      </c>
      <c r="T168" s="168">
        <f t="shared" si="3"/>
        <v>1.7954999999999999</v>
      </c>
      <c r="AR168" s="135" t="s">
        <v>105</v>
      </c>
      <c r="AT168" s="135" t="s">
        <v>100</v>
      </c>
      <c r="AU168" s="135" t="s">
        <v>50</v>
      </c>
      <c r="AY168" s="135" t="s">
        <v>98</v>
      </c>
      <c r="BE168" s="169">
        <f t="shared" si="4"/>
        <v>0</v>
      </c>
      <c r="BF168" s="169">
        <f t="shared" si="5"/>
        <v>0</v>
      </c>
      <c r="BG168" s="169">
        <f t="shared" si="6"/>
        <v>0</v>
      </c>
      <c r="BH168" s="169">
        <f t="shared" si="7"/>
        <v>0</v>
      </c>
      <c r="BI168" s="169">
        <f t="shared" si="8"/>
        <v>0</v>
      </c>
      <c r="BJ168" s="135" t="s">
        <v>48</v>
      </c>
      <c r="BK168" s="169">
        <f t="shared" si="9"/>
        <v>0</v>
      </c>
      <c r="BL168" s="135" t="s">
        <v>105</v>
      </c>
      <c r="BM168" s="135" t="s">
        <v>273</v>
      </c>
    </row>
    <row r="169" spans="1:51" s="174" customFormat="1" ht="11.25">
      <c r="A169" s="116"/>
      <c r="B169" s="110"/>
      <c r="C169" s="111"/>
      <c r="D169" s="112" t="s">
        <v>107</v>
      </c>
      <c r="E169" s="113" t="s">
        <v>1</v>
      </c>
      <c r="F169" s="114" t="s">
        <v>274</v>
      </c>
      <c r="G169" s="111"/>
      <c r="H169" s="115">
        <v>3.15</v>
      </c>
      <c r="I169" s="252"/>
      <c r="J169" s="111"/>
      <c r="K169" s="111"/>
      <c r="L169" s="170"/>
      <c r="M169" s="171"/>
      <c r="N169" s="172"/>
      <c r="O169" s="172"/>
      <c r="P169" s="172"/>
      <c r="Q169" s="172"/>
      <c r="R169" s="172"/>
      <c r="S169" s="172"/>
      <c r="T169" s="173"/>
      <c r="AT169" s="137" t="s">
        <v>107</v>
      </c>
      <c r="AU169" s="137" t="s">
        <v>50</v>
      </c>
      <c r="AV169" s="174" t="s">
        <v>50</v>
      </c>
      <c r="AW169" s="174" t="s">
        <v>20</v>
      </c>
      <c r="AX169" s="174" t="s">
        <v>48</v>
      </c>
      <c r="AY169" s="137" t="s">
        <v>98</v>
      </c>
    </row>
    <row r="170" spans="1:65" s="139" customFormat="1" ht="30">
      <c r="A170" s="19"/>
      <c r="B170" s="14"/>
      <c r="C170" s="104" t="s">
        <v>275</v>
      </c>
      <c r="D170" s="104" t="s">
        <v>100</v>
      </c>
      <c r="E170" s="105" t="s">
        <v>276</v>
      </c>
      <c r="F170" s="106" t="s">
        <v>277</v>
      </c>
      <c r="G170" s="107" t="s">
        <v>103</v>
      </c>
      <c r="H170" s="108">
        <v>1.8</v>
      </c>
      <c r="I170" s="251"/>
      <c r="J170" s="109">
        <f>ROUND(I170*H170,2)</f>
        <v>0</v>
      </c>
      <c r="K170" s="106" t="s">
        <v>104</v>
      </c>
      <c r="L170" s="138"/>
      <c r="M170" s="165" t="s">
        <v>1</v>
      </c>
      <c r="N170" s="166" t="s">
        <v>28</v>
      </c>
      <c r="O170" s="167">
        <v>0.939</v>
      </c>
      <c r="P170" s="167">
        <f>O170*H170</f>
        <v>1.6902</v>
      </c>
      <c r="Q170" s="167">
        <v>0</v>
      </c>
      <c r="R170" s="167">
        <f>Q170*H170</f>
        <v>0</v>
      </c>
      <c r="S170" s="167">
        <v>0.076</v>
      </c>
      <c r="T170" s="168">
        <f>S170*H170</f>
        <v>0.1368</v>
      </c>
      <c r="AR170" s="135" t="s">
        <v>105</v>
      </c>
      <c r="AT170" s="135" t="s">
        <v>100</v>
      </c>
      <c r="AU170" s="135" t="s">
        <v>50</v>
      </c>
      <c r="AY170" s="135" t="s">
        <v>98</v>
      </c>
      <c r="BE170" s="169">
        <f>IF(N170="základní",J170,0)</f>
        <v>0</v>
      </c>
      <c r="BF170" s="169">
        <f>IF(N170="snížená",J170,0)</f>
        <v>0</v>
      </c>
      <c r="BG170" s="169">
        <f>IF(N170="zákl. přenesená",J170,0)</f>
        <v>0</v>
      </c>
      <c r="BH170" s="169">
        <f>IF(N170="sníž. přenesená",J170,0)</f>
        <v>0</v>
      </c>
      <c r="BI170" s="169">
        <f>IF(N170="nulová",J170,0)</f>
        <v>0</v>
      </c>
      <c r="BJ170" s="135" t="s">
        <v>48</v>
      </c>
      <c r="BK170" s="169">
        <f>ROUND(I170*H170,2)</f>
        <v>0</v>
      </c>
      <c r="BL170" s="135" t="s">
        <v>105</v>
      </c>
      <c r="BM170" s="135" t="s">
        <v>278</v>
      </c>
    </row>
    <row r="171" spans="1:51" s="174" customFormat="1" ht="11.25">
      <c r="A171" s="116"/>
      <c r="B171" s="110"/>
      <c r="C171" s="111"/>
      <c r="D171" s="112" t="s">
        <v>107</v>
      </c>
      <c r="E171" s="113" t="s">
        <v>1</v>
      </c>
      <c r="F171" s="114" t="s">
        <v>279</v>
      </c>
      <c r="G171" s="111"/>
      <c r="H171" s="115">
        <v>1.8</v>
      </c>
      <c r="I171" s="252"/>
      <c r="J171" s="111"/>
      <c r="K171" s="111"/>
      <c r="L171" s="170"/>
      <c r="M171" s="171"/>
      <c r="N171" s="172"/>
      <c r="O171" s="172"/>
      <c r="P171" s="172"/>
      <c r="Q171" s="172"/>
      <c r="R171" s="172"/>
      <c r="S171" s="172"/>
      <c r="T171" s="173"/>
      <c r="AT171" s="137" t="s">
        <v>107</v>
      </c>
      <c r="AU171" s="137" t="s">
        <v>50</v>
      </c>
      <c r="AV171" s="174" t="s">
        <v>50</v>
      </c>
      <c r="AW171" s="174" t="s">
        <v>20</v>
      </c>
      <c r="AX171" s="174" t="s">
        <v>48</v>
      </c>
      <c r="AY171" s="137" t="s">
        <v>98</v>
      </c>
    </row>
    <row r="172" spans="1:65" s="139" customFormat="1" ht="15">
      <c r="A172" s="19"/>
      <c r="B172" s="14"/>
      <c r="C172" s="104" t="s">
        <v>280</v>
      </c>
      <c r="D172" s="104" t="s">
        <v>100</v>
      </c>
      <c r="E172" s="105" t="s">
        <v>281</v>
      </c>
      <c r="F172" s="106" t="s">
        <v>282</v>
      </c>
      <c r="G172" s="107" t="s">
        <v>238</v>
      </c>
      <c r="H172" s="108">
        <v>5</v>
      </c>
      <c r="I172" s="251"/>
      <c r="J172" s="109">
        <f>ROUND(I172*H172,2)</f>
        <v>0</v>
      </c>
      <c r="K172" s="106" t="s">
        <v>104</v>
      </c>
      <c r="L172" s="138"/>
      <c r="M172" s="165" t="s">
        <v>1</v>
      </c>
      <c r="N172" s="166" t="s">
        <v>28</v>
      </c>
      <c r="O172" s="167">
        <v>0.133</v>
      </c>
      <c r="P172" s="167">
        <f>O172*H172</f>
        <v>0.665</v>
      </c>
      <c r="Q172" s="167">
        <v>0</v>
      </c>
      <c r="R172" s="167">
        <f>Q172*H172</f>
        <v>0</v>
      </c>
      <c r="S172" s="167">
        <v>0.013</v>
      </c>
      <c r="T172" s="168">
        <f>S172*H172</f>
        <v>0.065</v>
      </c>
      <c r="AR172" s="135" t="s">
        <v>105</v>
      </c>
      <c r="AT172" s="135" t="s">
        <v>100</v>
      </c>
      <c r="AU172" s="135" t="s">
        <v>50</v>
      </c>
      <c r="AY172" s="135" t="s">
        <v>98</v>
      </c>
      <c r="BE172" s="169">
        <f>IF(N172="základní",J172,0)</f>
        <v>0</v>
      </c>
      <c r="BF172" s="169">
        <f>IF(N172="snížená",J172,0)</f>
        <v>0</v>
      </c>
      <c r="BG172" s="169">
        <f>IF(N172="zákl. přenesená",J172,0)</f>
        <v>0</v>
      </c>
      <c r="BH172" s="169">
        <f>IF(N172="sníž. přenesená",J172,0)</f>
        <v>0</v>
      </c>
      <c r="BI172" s="169">
        <f>IF(N172="nulová",J172,0)</f>
        <v>0</v>
      </c>
      <c r="BJ172" s="135" t="s">
        <v>48</v>
      </c>
      <c r="BK172" s="169">
        <f>ROUND(I172*H172,2)</f>
        <v>0</v>
      </c>
      <c r="BL172" s="135" t="s">
        <v>105</v>
      </c>
      <c r="BM172" s="135" t="s">
        <v>283</v>
      </c>
    </row>
    <row r="173" spans="1:65" s="139" customFormat="1" ht="15">
      <c r="A173" s="19"/>
      <c r="B173" s="14"/>
      <c r="C173" s="104" t="s">
        <v>284</v>
      </c>
      <c r="D173" s="104" t="s">
        <v>100</v>
      </c>
      <c r="E173" s="105" t="s">
        <v>285</v>
      </c>
      <c r="F173" s="106" t="s">
        <v>286</v>
      </c>
      <c r="G173" s="107" t="s">
        <v>238</v>
      </c>
      <c r="H173" s="108">
        <v>5</v>
      </c>
      <c r="I173" s="251"/>
      <c r="J173" s="109">
        <f>ROUND(I173*H173,2)</f>
        <v>0</v>
      </c>
      <c r="K173" s="106" t="s">
        <v>104</v>
      </c>
      <c r="L173" s="138"/>
      <c r="M173" s="165" t="s">
        <v>1</v>
      </c>
      <c r="N173" s="166" t="s">
        <v>28</v>
      </c>
      <c r="O173" s="167">
        <v>0.443</v>
      </c>
      <c r="P173" s="167">
        <f>O173*H173</f>
        <v>2.215</v>
      </c>
      <c r="Q173" s="167">
        <v>0</v>
      </c>
      <c r="R173" s="167">
        <f>Q173*H173</f>
        <v>0</v>
      </c>
      <c r="S173" s="167">
        <v>0.037</v>
      </c>
      <c r="T173" s="168">
        <f>S173*H173</f>
        <v>0.185</v>
      </c>
      <c r="AR173" s="135" t="s">
        <v>105</v>
      </c>
      <c r="AT173" s="135" t="s">
        <v>100</v>
      </c>
      <c r="AU173" s="135" t="s">
        <v>50</v>
      </c>
      <c r="AY173" s="135" t="s">
        <v>98</v>
      </c>
      <c r="BE173" s="169">
        <f>IF(N173="základní",J173,0)</f>
        <v>0</v>
      </c>
      <c r="BF173" s="169">
        <f>IF(N173="snížená",J173,0)</f>
        <v>0</v>
      </c>
      <c r="BG173" s="169">
        <f>IF(N173="zákl. přenesená",J173,0)</f>
        <v>0</v>
      </c>
      <c r="BH173" s="169">
        <f>IF(N173="sníž. přenesená",J173,0)</f>
        <v>0</v>
      </c>
      <c r="BI173" s="169">
        <f>IF(N173="nulová",J173,0)</f>
        <v>0</v>
      </c>
      <c r="BJ173" s="135" t="s">
        <v>48</v>
      </c>
      <c r="BK173" s="169">
        <f>ROUND(I173*H173,2)</f>
        <v>0</v>
      </c>
      <c r="BL173" s="135" t="s">
        <v>105</v>
      </c>
      <c r="BM173" s="135" t="s">
        <v>287</v>
      </c>
    </row>
    <row r="174" spans="1:65" s="139" customFormat="1" ht="30">
      <c r="A174" s="19"/>
      <c r="B174" s="14"/>
      <c r="C174" s="104" t="s">
        <v>288</v>
      </c>
      <c r="D174" s="104" t="s">
        <v>100</v>
      </c>
      <c r="E174" s="105" t="s">
        <v>289</v>
      </c>
      <c r="F174" s="106" t="s">
        <v>290</v>
      </c>
      <c r="G174" s="107" t="s">
        <v>238</v>
      </c>
      <c r="H174" s="108">
        <v>10</v>
      </c>
      <c r="I174" s="251"/>
      <c r="J174" s="109">
        <f>ROUND(I174*H174,2)</f>
        <v>0</v>
      </c>
      <c r="K174" s="106" t="s">
        <v>104</v>
      </c>
      <c r="L174" s="138"/>
      <c r="M174" s="165" t="s">
        <v>1</v>
      </c>
      <c r="N174" s="166" t="s">
        <v>28</v>
      </c>
      <c r="O174" s="167">
        <v>0.301</v>
      </c>
      <c r="P174" s="167">
        <f>O174*H174</f>
        <v>3.01</v>
      </c>
      <c r="Q174" s="167">
        <v>0</v>
      </c>
      <c r="R174" s="167">
        <f>Q174*H174</f>
        <v>0</v>
      </c>
      <c r="S174" s="167">
        <v>0.009</v>
      </c>
      <c r="T174" s="168">
        <f>S174*H174</f>
        <v>0.09</v>
      </c>
      <c r="AR174" s="135" t="s">
        <v>105</v>
      </c>
      <c r="AT174" s="135" t="s">
        <v>100</v>
      </c>
      <c r="AU174" s="135" t="s">
        <v>50</v>
      </c>
      <c r="AY174" s="135" t="s">
        <v>98</v>
      </c>
      <c r="BE174" s="169">
        <f>IF(N174="základní",J174,0)</f>
        <v>0</v>
      </c>
      <c r="BF174" s="169">
        <f>IF(N174="snížená",J174,0)</f>
        <v>0</v>
      </c>
      <c r="BG174" s="169">
        <f>IF(N174="zákl. přenesená",J174,0)</f>
        <v>0</v>
      </c>
      <c r="BH174" s="169">
        <f>IF(N174="sníž. přenesená",J174,0)</f>
        <v>0</v>
      </c>
      <c r="BI174" s="169">
        <f>IF(N174="nulová",J174,0)</f>
        <v>0</v>
      </c>
      <c r="BJ174" s="135" t="s">
        <v>48</v>
      </c>
      <c r="BK174" s="169">
        <f>ROUND(I174*H174,2)</f>
        <v>0</v>
      </c>
      <c r="BL174" s="135" t="s">
        <v>105</v>
      </c>
      <c r="BM174" s="135" t="s">
        <v>291</v>
      </c>
    </row>
    <row r="175" spans="1:65" s="139" customFormat="1" ht="30">
      <c r="A175" s="19"/>
      <c r="B175" s="14"/>
      <c r="C175" s="104" t="s">
        <v>292</v>
      </c>
      <c r="D175" s="104" t="s">
        <v>100</v>
      </c>
      <c r="E175" s="105" t="s">
        <v>293</v>
      </c>
      <c r="F175" s="106" t="s">
        <v>294</v>
      </c>
      <c r="G175" s="107" t="s">
        <v>238</v>
      </c>
      <c r="H175" s="108">
        <v>10</v>
      </c>
      <c r="I175" s="251"/>
      <c r="J175" s="109">
        <f>ROUND(I175*H175,2)</f>
        <v>0</v>
      </c>
      <c r="K175" s="106" t="s">
        <v>104</v>
      </c>
      <c r="L175" s="138"/>
      <c r="M175" s="165" t="s">
        <v>1</v>
      </c>
      <c r="N175" s="166" t="s">
        <v>28</v>
      </c>
      <c r="O175" s="167">
        <v>0.342</v>
      </c>
      <c r="P175" s="167">
        <f>O175*H175</f>
        <v>3.4200000000000004</v>
      </c>
      <c r="Q175" s="167">
        <v>0</v>
      </c>
      <c r="R175" s="167">
        <f>Q175*H175</f>
        <v>0</v>
      </c>
      <c r="S175" s="167">
        <v>0.018</v>
      </c>
      <c r="T175" s="168">
        <f>S175*H175</f>
        <v>0.18</v>
      </c>
      <c r="AR175" s="135" t="s">
        <v>105</v>
      </c>
      <c r="AT175" s="135" t="s">
        <v>100</v>
      </c>
      <c r="AU175" s="135" t="s">
        <v>50</v>
      </c>
      <c r="AY175" s="135" t="s">
        <v>98</v>
      </c>
      <c r="BE175" s="169">
        <f>IF(N175="základní",J175,0)</f>
        <v>0</v>
      </c>
      <c r="BF175" s="169">
        <f>IF(N175="snížená",J175,0)</f>
        <v>0</v>
      </c>
      <c r="BG175" s="169">
        <f>IF(N175="zákl. přenesená",J175,0)</f>
        <v>0</v>
      </c>
      <c r="BH175" s="169">
        <f>IF(N175="sníž. přenesená",J175,0)</f>
        <v>0</v>
      </c>
      <c r="BI175" s="169">
        <f>IF(N175="nulová",J175,0)</f>
        <v>0</v>
      </c>
      <c r="BJ175" s="135" t="s">
        <v>48</v>
      </c>
      <c r="BK175" s="169">
        <f>ROUND(I175*H175,2)</f>
        <v>0</v>
      </c>
      <c r="BL175" s="135" t="s">
        <v>105</v>
      </c>
      <c r="BM175" s="135" t="s">
        <v>295</v>
      </c>
    </row>
    <row r="176" spans="1:65" s="139" customFormat="1" ht="30">
      <c r="A176" s="19"/>
      <c r="B176" s="14"/>
      <c r="C176" s="104" t="s">
        <v>296</v>
      </c>
      <c r="D176" s="104" t="s">
        <v>100</v>
      </c>
      <c r="E176" s="105" t="s">
        <v>297</v>
      </c>
      <c r="F176" s="106" t="s">
        <v>298</v>
      </c>
      <c r="G176" s="107" t="s">
        <v>238</v>
      </c>
      <c r="H176" s="108">
        <v>3.8</v>
      </c>
      <c r="I176" s="251"/>
      <c r="J176" s="109">
        <f>ROUND(I176*H176,2)</f>
        <v>0</v>
      </c>
      <c r="K176" s="106" t="s">
        <v>104</v>
      </c>
      <c r="L176" s="138"/>
      <c r="M176" s="165" t="s">
        <v>1</v>
      </c>
      <c r="N176" s="166" t="s">
        <v>28</v>
      </c>
      <c r="O176" s="167">
        <v>0.715</v>
      </c>
      <c r="P176" s="167">
        <f>O176*H176</f>
        <v>2.7169999999999996</v>
      </c>
      <c r="Q176" s="167">
        <v>0</v>
      </c>
      <c r="R176" s="167">
        <f>Q176*H176</f>
        <v>0</v>
      </c>
      <c r="S176" s="167">
        <v>0.042</v>
      </c>
      <c r="T176" s="168">
        <f>S176*H176</f>
        <v>0.1596</v>
      </c>
      <c r="AR176" s="135" t="s">
        <v>105</v>
      </c>
      <c r="AT176" s="135" t="s">
        <v>100</v>
      </c>
      <c r="AU176" s="135" t="s">
        <v>50</v>
      </c>
      <c r="AY176" s="135" t="s">
        <v>98</v>
      </c>
      <c r="BE176" s="169">
        <f>IF(N176="základní",J176,0)</f>
        <v>0</v>
      </c>
      <c r="BF176" s="169">
        <f>IF(N176="snížená",J176,0)</f>
        <v>0</v>
      </c>
      <c r="BG176" s="169">
        <f>IF(N176="zákl. přenesená",J176,0)</f>
        <v>0</v>
      </c>
      <c r="BH176" s="169">
        <f>IF(N176="sníž. přenesená",J176,0)</f>
        <v>0</v>
      </c>
      <c r="BI176" s="169">
        <f>IF(N176="nulová",J176,0)</f>
        <v>0</v>
      </c>
      <c r="BJ176" s="135" t="s">
        <v>48</v>
      </c>
      <c r="BK176" s="169">
        <f>ROUND(I176*H176,2)</f>
        <v>0</v>
      </c>
      <c r="BL176" s="135" t="s">
        <v>105</v>
      </c>
      <c r="BM176" s="135" t="s">
        <v>299</v>
      </c>
    </row>
    <row r="177" spans="1:51" s="174" customFormat="1" ht="11.25">
      <c r="A177" s="116"/>
      <c r="B177" s="110"/>
      <c r="C177" s="111"/>
      <c r="D177" s="112" t="s">
        <v>107</v>
      </c>
      <c r="E177" s="113" t="s">
        <v>1</v>
      </c>
      <c r="F177" s="114" t="s">
        <v>300</v>
      </c>
      <c r="G177" s="111"/>
      <c r="H177" s="115">
        <v>3.8</v>
      </c>
      <c r="I177" s="252"/>
      <c r="J177" s="111"/>
      <c r="K177" s="111"/>
      <c r="L177" s="170"/>
      <c r="M177" s="171"/>
      <c r="N177" s="172"/>
      <c r="O177" s="172"/>
      <c r="P177" s="172"/>
      <c r="Q177" s="172"/>
      <c r="R177" s="172"/>
      <c r="S177" s="172"/>
      <c r="T177" s="173"/>
      <c r="AT177" s="137" t="s">
        <v>107</v>
      </c>
      <c r="AU177" s="137" t="s">
        <v>50</v>
      </c>
      <c r="AV177" s="174" t="s">
        <v>50</v>
      </c>
      <c r="AW177" s="174" t="s">
        <v>20</v>
      </c>
      <c r="AX177" s="174" t="s">
        <v>48</v>
      </c>
      <c r="AY177" s="137" t="s">
        <v>98</v>
      </c>
    </row>
    <row r="178" spans="1:65" s="139" customFormat="1" ht="30">
      <c r="A178" s="19"/>
      <c r="B178" s="14"/>
      <c r="C178" s="104" t="s">
        <v>301</v>
      </c>
      <c r="D178" s="104" t="s">
        <v>100</v>
      </c>
      <c r="E178" s="105" t="s">
        <v>302</v>
      </c>
      <c r="F178" s="106" t="s">
        <v>303</v>
      </c>
      <c r="G178" s="107" t="s">
        <v>238</v>
      </c>
      <c r="H178" s="108">
        <v>1.5</v>
      </c>
      <c r="I178" s="251"/>
      <c r="J178" s="109">
        <f>ROUND(I178*H178,2)</f>
        <v>0</v>
      </c>
      <c r="K178" s="106" t="s">
        <v>104</v>
      </c>
      <c r="L178" s="138"/>
      <c r="M178" s="165" t="s">
        <v>1</v>
      </c>
      <c r="N178" s="166" t="s">
        <v>28</v>
      </c>
      <c r="O178" s="167">
        <v>3.468</v>
      </c>
      <c r="P178" s="167">
        <f>O178*H178</f>
        <v>5.202</v>
      </c>
      <c r="Q178" s="167">
        <v>0.04938</v>
      </c>
      <c r="R178" s="167">
        <f>Q178*H178</f>
        <v>0.07407</v>
      </c>
      <c r="S178" s="167">
        <v>0</v>
      </c>
      <c r="T178" s="168">
        <f>S178*H178</f>
        <v>0</v>
      </c>
      <c r="AR178" s="135" t="s">
        <v>105</v>
      </c>
      <c r="AT178" s="135" t="s">
        <v>100</v>
      </c>
      <c r="AU178" s="135" t="s">
        <v>50</v>
      </c>
      <c r="AY178" s="135" t="s">
        <v>98</v>
      </c>
      <c r="BE178" s="169">
        <f>IF(N178="základní",J178,0)</f>
        <v>0</v>
      </c>
      <c r="BF178" s="169">
        <f>IF(N178="snížená",J178,0)</f>
        <v>0</v>
      </c>
      <c r="BG178" s="169">
        <f>IF(N178="zákl. přenesená",J178,0)</f>
        <v>0</v>
      </c>
      <c r="BH178" s="169">
        <f>IF(N178="sníž. přenesená",J178,0)</f>
        <v>0</v>
      </c>
      <c r="BI178" s="169">
        <f>IF(N178="nulová",J178,0)</f>
        <v>0</v>
      </c>
      <c r="BJ178" s="135" t="s">
        <v>48</v>
      </c>
      <c r="BK178" s="169">
        <f>ROUND(I178*H178,2)</f>
        <v>0</v>
      </c>
      <c r="BL178" s="135" t="s">
        <v>105</v>
      </c>
      <c r="BM178" s="135" t="s">
        <v>304</v>
      </c>
    </row>
    <row r="179" spans="1:65" s="139" customFormat="1" ht="15">
      <c r="A179" s="19"/>
      <c r="B179" s="14"/>
      <c r="C179" s="104" t="s">
        <v>305</v>
      </c>
      <c r="D179" s="104" t="s">
        <v>100</v>
      </c>
      <c r="E179" s="105" t="s">
        <v>306</v>
      </c>
      <c r="F179" s="106" t="s">
        <v>307</v>
      </c>
      <c r="G179" s="107" t="s">
        <v>238</v>
      </c>
      <c r="H179" s="108">
        <v>3</v>
      </c>
      <c r="I179" s="251"/>
      <c r="J179" s="109">
        <f>ROUND(I179*H179,2)</f>
        <v>0</v>
      </c>
      <c r="K179" s="106" t="s">
        <v>104</v>
      </c>
      <c r="L179" s="138"/>
      <c r="M179" s="165" t="s">
        <v>1</v>
      </c>
      <c r="N179" s="166" t="s">
        <v>28</v>
      </c>
      <c r="O179" s="167">
        <v>0.55</v>
      </c>
      <c r="P179" s="167">
        <f>O179*H179</f>
        <v>1.6500000000000001</v>
      </c>
      <c r="Q179" s="167">
        <v>0</v>
      </c>
      <c r="R179" s="167">
        <f>Q179*H179</f>
        <v>0</v>
      </c>
      <c r="S179" s="167">
        <v>0.037</v>
      </c>
      <c r="T179" s="168">
        <f>S179*H179</f>
        <v>0.11099999999999999</v>
      </c>
      <c r="AR179" s="135" t="s">
        <v>105</v>
      </c>
      <c r="AT179" s="135" t="s">
        <v>100</v>
      </c>
      <c r="AU179" s="135" t="s">
        <v>50</v>
      </c>
      <c r="AY179" s="135" t="s">
        <v>98</v>
      </c>
      <c r="BE179" s="169">
        <f>IF(N179="základní",J179,0)</f>
        <v>0</v>
      </c>
      <c r="BF179" s="169">
        <f>IF(N179="snížená",J179,0)</f>
        <v>0</v>
      </c>
      <c r="BG179" s="169">
        <f>IF(N179="zákl. přenesená",J179,0)</f>
        <v>0</v>
      </c>
      <c r="BH179" s="169">
        <f>IF(N179="sníž. přenesená",J179,0)</f>
        <v>0</v>
      </c>
      <c r="BI179" s="169">
        <f>IF(N179="nulová",J179,0)</f>
        <v>0</v>
      </c>
      <c r="BJ179" s="135" t="s">
        <v>48</v>
      </c>
      <c r="BK179" s="169">
        <f>ROUND(I179*H179,2)</f>
        <v>0</v>
      </c>
      <c r="BL179" s="135" t="s">
        <v>105</v>
      </c>
      <c r="BM179" s="135" t="s">
        <v>308</v>
      </c>
    </row>
    <row r="180" spans="1:65" s="139" customFormat="1" ht="30">
      <c r="A180" s="19"/>
      <c r="B180" s="14"/>
      <c r="C180" s="104" t="s">
        <v>309</v>
      </c>
      <c r="D180" s="104" t="s">
        <v>100</v>
      </c>
      <c r="E180" s="105" t="s">
        <v>310</v>
      </c>
      <c r="F180" s="106" t="s">
        <v>311</v>
      </c>
      <c r="G180" s="107" t="s">
        <v>238</v>
      </c>
      <c r="H180" s="108">
        <v>0.8</v>
      </c>
      <c r="I180" s="251"/>
      <c r="J180" s="109">
        <f>ROUND(I180*H180,2)</f>
        <v>0</v>
      </c>
      <c r="K180" s="106" t="s">
        <v>104</v>
      </c>
      <c r="L180" s="138"/>
      <c r="M180" s="165" t="s">
        <v>1</v>
      </c>
      <c r="N180" s="166" t="s">
        <v>28</v>
      </c>
      <c r="O180" s="167">
        <v>0.8</v>
      </c>
      <c r="P180" s="167">
        <f>O180*H180</f>
        <v>0.6400000000000001</v>
      </c>
      <c r="Q180" s="167">
        <v>0.00083</v>
      </c>
      <c r="R180" s="167">
        <f>Q180*H180</f>
        <v>0.0006640000000000001</v>
      </c>
      <c r="S180" s="167">
        <v>0.015</v>
      </c>
      <c r="T180" s="168">
        <f>S180*H180</f>
        <v>0.012</v>
      </c>
      <c r="AR180" s="135" t="s">
        <v>105</v>
      </c>
      <c r="AT180" s="135" t="s">
        <v>100</v>
      </c>
      <c r="AU180" s="135" t="s">
        <v>50</v>
      </c>
      <c r="AY180" s="135" t="s">
        <v>98</v>
      </c>
      <c r="BE180" s="169">
        <f>IF(N180="základní",J180,0)</f>
        <v>0</v>
      </c>
      <c r="BF180" s="169">
        <f>IF(N180="snížená",J180,0)</f>
        <v>0</v>
      </c>
      <c r="BG180" s="169">
        <f>IF(N180="zákl. přenesená",J180,0)</f>
        <v>0</v>
      </c>
      <c r="BH180" s="169">
        <f>IF(N180="sníž. přenesená",J180,0)</f>
        <v>0</v>
      </c>
      <c r="BI180" s="169">
        <f>IF(N180="nulová",J180,0)</f>
        <v>0</v>
      </c>
      <c r="BJ180" s="135" t="s">
        <v>48</v>
      </c>
      <c r="BK180" s="169">
        <f>ROUND(I180*H180,2)</f>
        <v>0</v>
      </c>
      <c r="BL180" s="135" t="s">
        <v>105</v>
      </c>
      <c r="BM180" s="135" t="s">
        <v>312</v>
      </c>
    </row>
    <row r="181" spans="1:51" s="174" customFormat="1" ht="11.25">
      <c r="A181" s="116"/>
      <c r="B181" s="110"/>
      <c r="C181" s="111"/>
      <c r="D181" s="112" t="s">
        <v>107</v>
      </c>
      <c r="E181" s="113" t="s">
        <v>1</v>
      </c>
      <c r="F181" s="114" t="s">
        <v>313</v>
      </c>
      <c r="G181" s="111"/>
      <c r="H181" s="115">
        <v>0.8</v>
      </c>
      <c r="I181" s="252"/>
      <c r="J181" s="111"/>
      <c r="K181" s="111"/>
      <c r="L181" s="170"/>
      <c r="M181" s="171"/>
      <c r="N181" s="172"/>
      <c r="O181" s="172"/>
      <c r="P181" s="172"/>
      <c r="Q181" s="172"/>
      <c r="R181" s="172"/>
      <c r="S181" s="172"/>
      <c r="T181" s="173"/>
      <c r="AT181" s="137" t="s">
        <v>107</v>
      </c>
      <c r="AU181" s="137" t="s">
        <v>50</v>
      </c>
      <c r="AV181" s="174" t="s">
        <v>50</v>
      </c>
      <c r="AW181" s="174" t="s">
        <v>20</v>
      </c>
      <c r="AX181" s="174" t="s">
        <v>48</v>
      </c>
      <c r="AY181" s="137" t="s">
        <v>98</v>
      </c>
    </row>
    <row r="182" spans="1:65" s="139" customFormat="1" ht="30">
      <c r="A182" s="19"/>
      <c r="B182" s="14"/>
      <c r="C182" s="104" t="s">
        <v>314</v>
      </c>
      <c r="D182" s="104" t="s">
        <v>100</v>
      </c>
      <c r="E182" s="105" t="s">
        <v>315</v>
      </c>
      <c r="F182" s="106" t="s">
        <v>316</v>
      </c>
      <c r="G182" s="107" t="s">
        <v>103</v>
      </c>
      <c r="H182" s="108">
        <v>3.528</v>
      </c>
      <c r="I182" s="251"/>
      <c r="J182" s="109">
        <f>ROUND(I182*H182,2)</f>
        <v>0</v>
      </c>
      <c r="K182" s="106" t="s">
        <v>104</v>
      </c>
      <c r="L182" s="138"/>
      <c r="M182" s="165" t="s">
        <v>1</v>
      </c>
      <c r="N182" s="166" t="s">
        <v>28</v>
      </c>
      <c r="O182" s="167">
        <v>0.1</v>
      </c>
      <c r="P182" s="167">
        <f>O182*H182</f>
        <v>0.3528</v>
      </c>
      <c r="Q182" s="167">
        <v>0</v>
      </c>
      <c r="R182" s="167">
        <f>Q182*H182</f>
        <v>0</v>
      </c>
      <c r="S182" s="167">
        <v>0.01</v>
      </c>
      <c r="T182" s="168">
        <f>S182*H182</f>
        <v>0.03528</v>
      </c>
      <c r="AR182" s="135" t="s">
        <v>105</v>
      </c>
      <c r="AT182" s="135" t="s">
        <v>100</v>
      </c>
      <c r="AU182" s="135" t="s">
        <v>50</v>
      </c>
      <c r="AY182" s="135" t="s">
        <v>98</v>
      </c>
      <c r="BE182" s="169">
        <f>IF(N182="základní",J182,0)</f>
        <v>0</v>
      </c>
      <c r="BF182" s="169">
        <f>IF(N182="snížená",J182,0)</f>
        <v>0</v>
      </c>
      <c r="BG182" s="169">
        <f>IF(N182="zákl. přenesená",J182,0)</f>
        <v>0</v>
      </c>
      <c r="BH182" s="169">
        <f>IF(N182="sníž. přenesená",J182,0)</f>
        <v>0</v>
      </c>
      <c r="BI182" s="169">
        <f>IF(N182="nulová",J182,0)</f>
        <v>0</v>
      </c>
      <c r="BJ182" s="135" t="s">
        <v>48</v>
      </c>
      <c r="BK182" s="169">
        <f>ROUND(I182*H182,2)</f>
        <v>0</v>
      </c>
      <c r="BL182" s="135" t="s">
        <v>105</v>
      </c>
      <c r="BM182" s="135" t="s">
        <v>317</v>
      </c>
    </row>
    <row r="183" spans="1:65" s="139" customFormat="1" ht="30">
      <c r="A183" s="19"/>
      <c r="B183" s="14"/>
      <c r="C183" s="104" t="s">
        <v>318</v>
      </c>
      <c r="D183" s="104" t="s">
        <v>100</v>
      </c>
      <c r="E183" s="105" t="s">
        <v>319</v>
      </c>
      <c r="F183" s="106" t="s">
        <v>320</v>
      </c>
      <c r="G183" s="107" t="s">
        <v>103</v>
      </c>
      <c r="H183" s="108">
        <v>12.09</v>
      </c>
      <c r="I183" s="251"/>
      <c r="J183" s="109">
        <f>ROUND(I183*H183,2)</f>
        <v>0</v>
      </c>
      <c r="K183" s="106" t="s">
        <v>104</v>
      </c>
      <c r="L183" s="138"/>
      <c r="M183" s="165" t="s">
        <v>1</v>
      </c>
      <c r="N183" s="166" t="s">
        <v>28</v>
      </c>
      <c r="O183" s="167">
        <v>0.08</v>
      </c>
      <c r="P183" s="167">
        <f>O183*H183</f>
        <v>0.9672000000000001</v>
      </c>
      <c r="Q183" s="167">
        <v>0</v>
      </c>
      <c r="R183" s="167">
        <f>Q183*H183</f>
        <v>0</v>
      </c>
      <c r="S183" s="167">
        <v>0.01</v>
      </c>
      <c r="T183" s="168">
        <f>S183*H183</f>
        <v>0.12090000000000001</v>
      </c>
      <c r="AR183" s="135" t="s">
        <v>105</v>
      </c>
      <c r="AT183" s="135" t="s">
        <v>100</v>
      </c>
      <c r="AU183" s="135" t="s">
        <v>50</v>
      </c>
      <c r="AY183" s="135" t="s">
        <v>98</v>
      </c>
      <c r="BE183" s="169">
        <f>IF(N183="základní",J183,0)</f>
        <v>0</v>
      </c>
      <c r="BF183" s="169">
        <f>IF(N183="snížená",J183,0)</f>
        <v>0</v>
      </c>
      <c r="BG183" s="169">
        <f>IF(N183="zákl. přenesená",J183,0)</f>
        <v>0</v>
      </c>
      <c r="BH183" s="169">
        <f>IF(N183="sníž. přenesená",J183,0)</f>
        <v>0</v>
      </c>
      <c r="BI183" s="169">
        <f>IF(N183="nulová",J183,0)</f>
        <v>0</v>
      </c>
      <c r="BJ183" s="135" t="s">
        <v>48</v>
      </c>
      <c r="BK183" s="169">
        <f>ROUND(I183*H183,2)</f>
        <v>0</v>
      </c>
      <c r="BL183" s="135" t="s">
        <v>105</v>
      </c>
      <c r="BM183" s="135" t="s">
        <v>321</v>
      </c>
    </row>
    <row r="184" spans="1:65" s="139" customFormat="1" ht="45">
      <c r="A184" s="19"/>
      <c r="B184" s="14"/>
      <c r="C184" s="104" t="s">
        <v>322</v>
      </c>
      <c r="D184" s="104" t="s">
        <v>100</v>
      </c>
      <c r="E184" s="105" t="s">
        <v>323</v>
      </c>
      <c r="F184" s="106" t="s">
        <v>324</v>
      </c>
      <c r="G184" s="107" t="s">
        <v>103</v>
      </c>
      <c r="H184" s="108">
        <v>6</v>
      </c>
      <c r="I184" s="251"/>
      <c r="J184" s="109">
        <f>ROUND(I184*H184,2)</f>
        <v>0</v>
      </c>
      <c r="K184" s="106" t="s">
        <v>104</v>
      </c>
      <c r="L184" s="138"/>
      <c r="M184" s="165" t="s">
        <v>1</v>
      </c>
      <c r="N184" s="166" t="s">
        <v>28</v>
      </c>
      <c r="O184" s="167">
        <v>0.22</v>
      </c>
      <c r="P184" s="167">
        <f>O184*H184</f>
        <v>1.32</v>
      </c>
      <c r="Q184" s="167">
        <v>0</v>
      </c>
      <c r="R184" s="167">
        <f>Q184*H184</f>
        <v>0</v>
      </c>
      <c r="S184" s="167">
        <v>0</v>
      </c>
      <c r="T184" s="168">
        <f>S184*H184</f>
        <v>0</v>
      </c>
      <c r="AR184" s="135" t="s">
        <v>105</v>
      </c>
      <c r="AT184" s="135" t="s">
        <v>100</v>
      </c>
      <c r="AU184" s="135" t="s">
        <v>50</v>
      </c>
      <c r="AY184" s="135" t="s">
        <v>98</v>
      </c>
      <c r="BE184" s="169">
        <f>IF(N184="základní",J184,0)</f>
        <v>0</v>
      </c>
      <c r="BF184" s="169">
        <f>IF(N184="snížená",J184,0)</f>
        <v>0</v>
      </c>
      <c r="BG184" s="169">
        <f>IF(N184="zákl. přenesená",J184,0)</f>
        <v>0</v>
      </c>
      <c r="BH184" s="169">
        <f>IF(N184="sníž. přenesená",J184,0)</f>
        <v>0</v>
      </c>
      <c r="BI184" s="169">
        <f>IF(N184="nulová",J184,0)</f>
        <v>0</v>
      </c>
      <c r="BJ184" s="135" t="s">
        <v>48</v>
      </c>
      <c r="BK184" s="169">
        <f>ROUND(I184*H184,2)</f>
        <v>0</v>
      </c>
      <c r="BL184" s="135" t="s">
        <v>105</v>
      </c>
      <c r="BM184" s="135" t="s">
        <v>325</v>
      </c>
    </row>
    <row r="185" spans="1:65" s="139" customFormat="1" ht="15">
      <c r="A185" s="19"/>
      <c r="B185" s="14"/>
      <c r="C185" s="104" t="s">
        <v>326</v>
      </c>
      <c r="D185" s="104" t="s">
        <v>100</v>
      </c>
      <c r="E185" s="105" t="s">
        <v>327</v>
      </c>
      <c r="F185" s="106" t="s">
        <v>328</v>
      </c>
      <c r="G185" s="107" t="s">
        <v>329</v>
      </c>
      <c r="H185" s="108">
        <v>1</v>
      </c>
      <c r="I185" s="251"/>
      <c r="J185" s="109">
        <f>ROUND(I185*H185,2)</f>
        <v>0</v>
      </c>
      <c r="K185" s="106" t="s">
        <v>1</v>
      </c>
      <c r="L185" s="138"/>
      <c r="M185" s="165" t="s">
        <v>1</v>
      </c>
      <c r="N185" s="166" t="s">
        <v>28</v>
      </c>
      <c r="O185" s="167">
        <v>0</v>
      </c>
      <c r="P185" s="167">
        <f>O185*H185</f>
        <v>0</v>
      </c>
      <c r="Q185" s="167">
        <v>0</v>
      </c>
      <c r="R185" s="167">
        <f>Q185*H185</f>
        <v>0</v>
      </c>
      <c r="S185" s="167">
        <v>0</v>
      </c>
      <c r="T185" s="168">
        <f>S185*H185</f>
        <v>0</v>
      </c>
      <c r="AR185" s="135" t="s">
        <v>105</v>
      </c>
      <c r="AT185" s="135" t="s">
        <v>100</v>
      </c>
      <c r="AU185" s="135" t="s">
        <v>50</v>
      </c>
      <c r="AY185" s="135" t="s">
        <v>98</v>
      </c>
      <c r="BE185" s="169">
        <f>IF(N185="základní",J185,0)</f>
        <v>0</v>
      </c>
      <c r="BF185" s="169">
        <f>IF(N185="snížená",J185,0)</f>
        <v>0</v>
      </c>
      <c r="BG185" s="169">
        <f>IF(N185="zákl. přenesená",J185,0)</f>
        <v>0</v>
      </c>
      <c r="BH185" s="169">
        <f>IF(N185="sníž. přenesená",J185,0)</f>
        <v>0</v>
      </c>
      <c r="BI185" s="169">
        <f>IF(N185="nulová",J185,0)</f>
        <v>0</v>
      </c>
      <c r="BJ185" s="135" t="s">
        <v>48</v>
      </c>
      <c r="BK185" s="169">
        <f>ROUND(I185*H185,2)</f>
        <v>0</v>
      </c>
      <c r="BL185" s="135" t="s">
        <v>105</v>
      </c>
      <c r="BM185" s="135" t="s">
        <v>330</v>
      </c>
    </row>
    <row r="186" spans="1:63" s="161" customFormat="1" ht="12.75">
      <c r="A186" s="101"/>
      <c r="B186" s="96"/>
      <c r="C186" s="97"/>
      <c r="D186" s="98" t="s">
        <v>43</v>
      </c>
      <c r="E186" s="102" t="s">
        <v>331</v>
      </c>
      <c r="F186" s="102" t="s">
        <v>332</v>
      </c>
      <c r="G186" s="97"/>
      <c r="H186" s="97"/>
      <c r="I186" s="253"/>
      <c r="J186" s="103">
        <f>BK186</f>
        <v>0</v>
      </c>
      <c r="K186" s="97"/>
      <c r="L186" s="156"/>
      <c r="M186" s="157"/>
      <c r="N186" s="158"/>
      <c r="O186" s="158"/>
      <c r="P186" s="159">
        <f>SUM(P187:P191)</f>
        <v>28.141707999999998</v>
      </c>
      <c r="Q186" s="158"/>
      <c r="R186" s="159">
        <f>SUM(R187:R191)</f>
        <v>0</v>
      </c>
      <c r="S186" s="158"/>
      <c r="T186" s="160">
        <f>SUM(T187:T191)</f>
        <v>0</v>
      </c>
      <c r="AR186" s="162" t="s">
        <v>48</v>
      </c>
      <c r="AT186" s="163" t="s">
        <v>43</v>
      </c>
      <c r="AU186" s="163" t="s">
        <v>48</v>
      </c>
      <c r="AY186" s="162" t="s">
        <v>98</v>
      </c>
      <c r="BK186" s="164">
        <f>SUM(BK187:BK191)</f>
        <v>0</v>
      </c>
    </row>
    <row r="187" spans="1:65" s="139" customFormat="1" ht="30">
      <c r="A187" s="19"/>
      <c r="B187" s="14"/>
      <c r="C187" s="104" t="s">
        <v>333</v>
      </c>
      <c r="D187" s="104" t="s">
        <v>100</v>
      </c>
      <c r="E187" s="105" t="s">
        <v>334</v>
      </c>
      <c r="F187" s="106" t="s">
        <v>335</v>
      </c>
      <c r="G187" s="107" t="s">
        <v>149</v>
      </c>
      <c r="H187" s="108">
        <v>6.244</v>
      </c>
      <c r="I187" s="251"/>
      <c r="J187" s="109">
        <f>ROUND(I187*H187,2)</f>
        <v>0</v>
      </c>
      <c r="K187" s="106" t="s">
        <v>104</v>
      </c>
      <c r="L187" s="138"/>
      <c r="M187" s="165" t="s">
        <v>1</v>
      </c>
      <c r="N187" s="166" t="s">
        <v>28</v>
      </c>
      <c r="O187" s="167">
        <v>4.25</v>
      </c>
      <c r="P187" s="167">
        <f>O187*H187</f>
        <v>26.537</v>
      </c>
      <c r="Q187" s="167">
        <v>0</v>
      </c>
      <c r="R187" s="167">
        <f>Q187*H187</f>
        <v>0</v>
      </c>
      <c r="S187" s="167">
        <v>0</v>
      </c>
      <c r="T187" s="168">
        <f>S187*H187</f>
        <v>0</v>
      </c>
      <c r="AR187" s="135" t="s">
        <v>105</v>
      </c>
      <c r="AT187" s="135" t="s">
        <v>100</v>
      </c>
      <c r="AU187" s="135" t="s">
        <v>50</v>
      </c>
      <c r="AY187" s="135" t="s">
        <v>98</v>
      </c>
      <c r="BE187" s="169">
        <f>IF(N187="základní",J187,0)</f>
        <v>0</v>
      </c>
      <c r="BF187" s="169">
        <f>IF(N187="snížená",J187,0)</f>
        <v>0</v>
      </c>
      <c r="BG187" s="169">
        <f>IF(N187="zákl. přenesená",J187,0)</f>
        <v>0</v>
      </c>
      <c r="BH187" s="169">
        <f>IF(N187="sníž. přenesená",J187,0)</f>
        <v>0</v>
      </c>
      <c r="BI187" s="169">
        <f>IF(N187="nulová",J187,0)</f>
        <v>0</v>
      </c>
      <c r="BJ187" s="135" t="s">
        <v>48</v>
      </c>
      <c r="BK187" s="169">
        <f>ROUND(I187*H187,2)</f>
        <v>0</v>
      </c>
      <c r="BL187" s="135" t="s">
        <v>105</v>
      </c>
      <c r="BM187" s="135" t="s">
        <v>336</v>
      </c>
    </row>
    <row r="188" spans="1:65" s="139" customFormat="1" ht="30">
      <c r="A188" s="19"/>
      <c r="B188" s="14"/>
      <c r="C188" s="104" t="s">
        <v>337</v>
      </c>
      <c r="D188" s="104" t="s">
        <v>100</v>
      </c>
      <c r="E188" s="105" t="s">
        <v>338</v>
      </c>
      <c r="F188" s="106" t="s">
        <v>339</v>
      </c>
      <c r="G188" s="107" t="s">
        <v>149</v>
      </c>
      <c r="H188" s="108">
        <v>6.244</v>
      </c>
      <c r="I188" s="251"/>
      <c r="J188" s="109">
        <f>ROUND(I188*H188,2)</f>
        <v>0</v>
      </c>
      <c r="K188" s="106" t="s">
        <v>104</v>
      </c>
      <c r="L188" s="138"/>
      <c r="M188" s="165" t="s">
        <v>1</v>
      </c>
      <c r="N188" s="166" t="s">
        <v>28</v>
      </c>
      <c r="O188" s="167">
        <v>0.125</v>
      </c>
      <c r="P188" s="167">
        <f>O188*H188</f>
        <v>0.7805</v>
      </c>
      <c r="Q188" s="167">
        <v>0</v>
      </c>
      <c r="R188" s="167">
        <f>Q188*H188</f>
        <v>0</v>
      </c>
      <c r="S188" s="167">
        <v>0</v>
      </c>
      <c r="T188" s="168">
        <f>S188*H188</f>
        <v>0</v>
      </c>
      <c r="AR188" s="135" t="s">
        <v>105</v>
      </c>
      <c r="AT188" s="135" t="s">
        <v>100</v>
      </c>
      <c r="AU188" s="135" t="s">
        <v>50</v>
      </c>
      <c r="AY188" s="135" t="s">
        <v>98</v>
      </c>
      <c r="BE188" s="169">
        <f>IF(N188="základní",J188,0)</f>
        <v>0</v>
      </c>
      <c r="BF188" s="169">
        <f>IF(N188="snížená",J188,0)</f>
        <v>0</v>
      </c>
      <c r="BG188" s="169">
        <f>IF(N188="zákl. přenesená",J188,0)</f>
        <v>0</v>
      </c>
      <c r="BH188" s="169">
        <f>IF(N188="sníž. přenesená",J188,0)</f>
        <v>0</v>
      </c>
      <c r="BI188" s="169">
        <f>IF(N188="nulová",J188,0)</f>
        <v>0</v>
      </c>
      <c r="BJ188" s="135" t="s">
        <v>48</v>
      </c>
      <c r="BK188" s="169">
        <f>ROUND(I188*H188,2)</f>
        <v>0</v>
      </c>
      <c r="BL188" s="135" t="s">
        <v>105</v>
      </c>
      <c r="BM188" s="135" t="s">
        <v>340</v>
      </c>
    </row>
    <row r="189" spans="1:65" s="139" customFormat="1" ht="30">
      <c r="A189" s="19"/>
      <c r="B189" s="14"/>
      <c r="C189" s="104" t="s">
        <v>341</v>
      </c>
      <c r="D189" s="104" t="s">
        <v>100</v>
      </c>
      <c r="E189" s="105" t="s">
        <v>342</v>
      </c>
      <c r="F189" s="106" t="s">
        <v>343</v>
      </c>
      <c r="G189" s="107" t="s">
        <v>149</v>
      </c>
      <c r="H189" s="108">
        <v>137.368</v>
      </c>
      <c r="I189" s="251"/>
      <c r="J189" s="109">
        <f>ROUND(I189*H189,2)</f>
        <v>0</v>
      </c>
      <c r="K189" s="106" t="s">
        <v>104</v>
      </c>
      <c r="L189" s="138"/>
      <c r="M189" s="165" t="s">
        <v>1</v>
      </c>
      <c r="N189" s="166" t="s">
        <v>28</v>
      </c>
      <c r="O189" s="167">
        <v>0.006</v>
      </c>
      <c r="P189" s="167">
        <f>O189*H189</f>
        <v>0.8242079999999999</v>
      </c>
      <c r="Q189" s="167">
        <v>0</v>
      </c>
      <c r="R189" s="167">
        <f>Q189*H189</f>
        <v>0</v>
      </c>
      <c r="S189" s="167">
        <v>0</v>
      </c>
      <c r="T189" s="168">
        <f>S189*H189</f>
        <v>0</v>
      </c>
      <c r="AR189" s="135" t="s">
        <v>105</v>
      </c>
      <c r="AT189" s="135" t="s">
        <v>100</v>
      </c>
      <c r="AU189" s="135" t="s">
        <v>50</v>
      </c>
      <c r="AY189" s="135" t="s">
        <v>98</v>
      </c>
      <c r="BE189" s="169">
        <f>IF(N189="základní",J189,0)</f>
        <v>0</v>
      </c>
      <c r="BF189" s="169">
        <f>IF(N189="snížená",J189,0)</f>
        <v>0</v>
      </c>
      <c r="BG189" s="169">
        <f>IF(N189="zákl. přenesená",J189,0)</f>
        <v>0</v>
      </c>
      <c r="BH189" s="169">
        <f>IF(N189="sníž. přenesená",J189,0)</f>
        <v>0</v>
      </c>
      <c r="BI189" s="169">
        <f>IF(N189="nulová",J189,0)</f>
        <v>0</v>
      </c>
      <c r="BJ189" s="135" t="s">
        <v>48</v>
      </c>
      <c r="BK189" s="169">
        <f>ROUND(I189*H189,2)</f>
        <v>0</v>
      </c>
      <c r="BL189" s="135" t="s">
        <v>105</v>
      </c>
      <c r="BM189" s="135" t="s">
        <v>344</v>
      </c>
    </row>
    <row r="190" spans="1:51" s="174" customFormat="1" ht="11.25">
      <c r="A190" s="116"/>
      <c r="B190" s="110"/>
      <c r="C190" s="111"/>
      <c r="D190" s="112" t="s">
        <v>107</v>
      </c>
      <c r="E190" s="111"/>
      <c r="F190" s="114" t="s">
        <v>345</v>
      </c>
      <c r="G190" s="111"/>
      <c r="H190" s="115">
        <v>137.368</v>
      </c>
      <c r="I190" s="252"/>
      <c r="J190" s="111"/>
      <c r="K190" s="111"/>
      <c r="L190" s="170"/>
      <c r="M190" s="171"/>
      <c r="N190" s="172"/>
      <c r="O190" s="172"/>
      <c r="P190" s="172"/>
      <c r="Q190" s="172"/>
      <c r="R190" s="172"/>
      <c r="S190" s="172"/>
      <c r="T190" s="173"/>
      <c r="AT190" s="137" t="s">
        <v>107</v>
      </c>
      <c r="AU190" s="137" t="s">
        <v>50</v>
      </c>
      <c r="AV190" s="174" t="s">
        <v>50</v>
      </c>
      <c r="AW190" s="174" t="s">
        <v>2</v>
      </c>
      <c r="AX190" s="174" t="s">
        <v>48</v>
      </c>
      <c r="AY190" s="137" t="s">
        <v>98</v>
      </c>
    </row>
    <row r="191" spans="1:65" s="139" customFormat="1" ht="30">
      <c r="A191" s="19"/>
      <c r="B191" s="14"/>
      <c r="C191" s="104" t="s">
        <v>346</v>
      </c>
      <c r="D191" s="104" t="s">
        <v>100</v>
      </c>
      <c r="E191" s="105" t="s">
        <v>347</v>
      </c>
      <c r="F191" s="106" t="s">
        <v>348</v>
      </c>
      <c r="G191" s="107" t="s">
        <v>149</v>
      </c>
      <c r="H191" s="108">
        <v>6.244</v>
      </c>
      <c r="I191" s="251"/>
      <c r="J191" s="109">
        <f>ROUND(I191*H191,2)</f>
        <v>0</v>
      </c>
      <c r="K191" s="106" t="s">
        <v>104</v>
      </c>
      <c r="L191" s="138"/>
      <c r="M191" s="165" t="s">
        <v>1</v>
      </c>
      <c r="N191" s="166" t="s">
        <v>28</v>
      </c>
      <c r="O191" s="167">
        <v>0</v>
      </c>
      <c r="P191" s="167">
        <f>O191*H191</f>
        <v>0</v>
      </c>
      <c r="Q191" s="167">
        <v>0</v>
      </c>
      <c r="R191" s="167">
        <f>Q191*H191</f>
        <v>0</v>
      </c>
      <c r="S191" s="167">
        <v>0</v>
      </c>
      <c r="T191" s="168">
        <f>S191*H191</f>
        <v>0</v>
      </c>
      <c r="AR191" s="135" t="s">
        <v>105</v>
      </c>
      <c r="AT191" s="135" t="s">
        <v>100</v>
      </c>
      <c r="AU191" s="135" t="s">
        <v>50</v>
      </c>
      <c r="AY191" s="135" t="s">
        <v>98</v>
      </c>
      <c r="BE191" s="169">
        <f>IF(N191="základní",J191,0)</f>
        <v>0</v>
      </c>
      <c r="BF191" s="169">
        <f>IF(N191="snížená",J191,0)</f>
        <v>0</v>
      </c>
      <c r="BG191" s="169">
        <f>IF(N191="zákl. přenesená",J191,0)</f>
        <v>0</v>
      </c>
      <c r="BH191" s="169">
        <f>IF(N191="sníž. přenesená",J191,0)</f>
        <v>0</v>
      </c>
      <c r="BI191" s="169">
        <f>IF(N191="nulová",J191,0)</f>
        <v>0</v>
      </c>
      <c r="BJ191" s="135" t="s">
        <v>48</v>
      </c>
      <c r="BK191" s="169">
        <f>ROUND(I191*H191,2)</f>
        <v>0</v>
      </c>
      <c r="BL191" s="135" t="s">
        <v>105</v>
      </c>
      <c r="BM191" s="135" t="s">
        <v>349</v>
      </c>
    </row>
    <row r="192" spans="1:63" s="161" customFormat="1" ht="12.75">
      <c r="A192" s="101"/>
      <c r="B192" s="96"/>
      <c r="C192" s="97"/>
      <c r="D192" s="98" t="s">
        <v>43</v>
      </c>
      <c r="E192" s="102" t="s">
        <v>350</v>
      </c>
      <c r="F192" s="102" t="s">
        <v>351</v>
      </c>
      <c r="G192" s="97"/>
      <c r="H192" s="97"/>
      <c r="I192" s="253"/>
      <c r="J192" s="103">
        <f>BK192</f>
        <v>0</v>
      </c>
      <c r="K192" s="97"/>
      <c r="L192" s="156"/>
      <c r="M192" s="157"/>
      <c r="N192" s="158"/>
      <c r="O192" s="158"/>
      <c r="P192" s="159">
        <f>P193</f>
        <v>2.491212</v>
      </c>
      <c r="Q192" s="158"/>
      <c r="R192" s="159">
        <f>R193</f>
        <v>0</v>
      </c>
      <c r="S192" s="158"/>
      <c r="T192" s="160">
        <f>T193</f>
        <v>0</v>
      </c>
      <c r="AR192" s="162" t="s">
        <v>48</v>
      </c>
      <c r="AT192" s="163" t="s">
        <v>43</v>
      </c>
      <c r="AU192" s="163" t="s">
        <v>48</v>
      </c>
      <c r="AY192" s="162" t="s">
        <v>98</v>
      </c>
      <c r="BK192" s="164">
        <f>BK193</f>
        <v>0</v>
      </c>
    </row>
    <row r="193" spans="1:65" s="139" customFormat="1" ht="45">
      <c r="A193" s="19"/>
      <c r="B193" s="14"/>
      <c r="C193" s="104" t="s">
        <v>352</v>
      </c>
      <c r="D193" s="104" t="s">
        <v>100</v>
      </c>
      <c r="E193" s="105" t="s">
        <v>353</v>
      </c>
      <c r="F193" s="106" t="s">
        <v>354</v>
      </c>
      <c r="G193" s="107" t="s">
        <v>149</v>
      </c>
      <c r="H193" s="108">
        <v>7.834</v>
      </c>
      <c r="I193" s="251"/>
      <c r="J193" s="109">
        <f>ROUND(I193*H193,2)</f>
        <v>0</v>
      </c>
      <c r="K193" s="106" t="s">
        <v>104</v>
      </c>
      <c r="L193" s="138"/>
      <c r="M193" s="165" t="s">
        <v>1</v>
      </c>
      <c r="N193" s="166" t="s">
        <v>28</v>
      </c>
      <c r="O193" s="167">
        <v>0.318</v>
      </c>
      <c r="P193" s="167">
        <f>O193*H193</f>
        <v>2.491212</v>
      </c>
      <c r="Q193" s="167">
        <v>0</v>
      </c>
      <c r="R193" s="167">
        <f>Q193*H193</f>
        <v>0</v>
      </c>
      <c r="S193" s="167">
        <v>0</v>
      </c>
      <c r="T193" s="168">
        <f>S193*H193</f>
        <v>0</v>
      </c>
      <c r="AR193" s="135" t="s">
        <v>105</v>
      </c>
      <c r="AT193" s="135" t="s">
        <v>100</v>
      </c>
      <c r="AU193" s="135" t="s">
        <v>50</v>
      </c>
      <c r="AY193" s="135" t="s">
        <v>98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35" t="s">
        <v>48</v>
      </c>
      <c r="BK193" s="169">
        <f>ROUND(I193*H193,2)</f>
        <v>0</v>
      </c>
      <c r="BL193" s="135" t="s">
        <v>105</v>
      </c>
      <c r="BM193" s="135" t="s">
        <v>355</v>
      </c>
    </row>
    <row r="194" spans="1:63" s="161" customFormat="1" ht="15">
      <c r="A194" s="101"/>
      <c r="B194" s="96"/>
      <c r="C194" s="97"/>
      <c r="D194" s="98" t="s">
        <v>43</v>
      </c>
      <c r="E194" s="99" t="s">
        <v>356</v>
      </c>
      <c r="F194" s="99" t="s">
        <v>357</v>
      </c>
      <c r="G194" s="97"/>
      <c r="H194" s="97"/>
      <c r="I194" s="253"/>
      <c r="J194" s="100">
        <f>BK194</f>
        <v>0</v>
      </c>
      <c r="K194" s="97"/>
      <c r="L194" s="156"/>
      <c r="M194" s="157"/>
      <c r="N194" s="158"/>
      <c r="O194" s="158"/>
      <c r="P194" s="159">
        <f>P195+P197+P200+P213+P215+P217+P219+P225+P248+P263+P280+P293</f>
        <v>59.597081</v>
      </c>
      <c r="Q194" s="158"/>
      <c r="R194" s="159">
        <f>R195+R197+R200+R213+R215+R217+R219+R225+R248+R263+R280+R293</f>
        <v>0.7028955800000001</v>
      </c>
      <c r="S194" s="158"/>
      <c r="T194" s="160">
        <f>T195+T197+T200+T213+T215+T217+T219+T225+T248+T263+T280+T293</f>
        <v>1.21642211</v>
      </c>
      <c r="AR194" s="162" t="s">
        <v>50</v>
      </c>
      <c r="AT194" s="163" t="s">
        <v>43</v>
      </c>
      <c r="AU194" s="163" t="s">
        <v>44</v>
      </c>
      <c r="AY194" s="162" t="s">
        <v>98</v>
      </c>
      <c r="BK194" s="164">
        <f>BK195+BK197+BK200+BK213+BK215+BK217+BK219+BK225+BK248+BK263+BK280+BK293</f>
        <v>0</v>
      </c>
    </row>
    <row r="195" spans="1:63" s="161" customFormat="1" ht="12.75">
      <c r="A195" s="101"/>
      <c r="B195" s="96"/>
      <c r="C195" s="97"/>
      <c r="D195" s="98" t="s">
        <v>43</v>
      </c>
      <c r="E195" s="102" t="s">
        <v>358</v>
      </c>
      <c r="F195" s="102" t="s">
        <v>359</v>
      </c>
      <c r="G195" s="97"/>
      <c r="H195" s="97"/>
      <c r="I195" s="253"/>
      <c r="J195" s="103">
        <f>BK195</f>
        <v>0</v>
      </c>
      <c r="K195" s="97"/>
      <c r="L195" s="156"/>
      <c r="M195" s="157"/>
      <c r="N195" s="158"/>
      <c r="O195" s="158"/>
      <c r="P195" s="159">
        <f>P196</f>
        <v>0</v>
      </c>
      <c r="Q195" s="158"/>
      <c r="R195" s="159">
        <f>R196</f>
        <v>0</v>
      </c>
      <c r="S195" s="158"/>
      <c r="T195" s="160">
        <f>T196</f>
        <v>0</v>
      </c>
      <c r="AR195" s="162" t="s">
        <v>50</v>
      </c>
      <c r="AT195" s="163" t="s">
        <v>43</v>
      </c>
      <c r="AU195" s="163" t="s">
        <v>48</v>
      </c>
      <c r="AY195" s="162" t="s">
        <v>98</v>
      </c>
      <c r="BK195" s="164">
        <f>BK196</f>
        <v>0</v>
      </c>
    </row>
    <row r="196" spans="1:65" s="139" customFormat="1" ht="15">
      <c r="A196" s="19"/>
      <c r="B196" s="14"/>
      <c r="C196" s="104" t="s">
        <v>360</v>
      </c>
      <c r="D196" s="104" t="s">
        <v>100</v>
      </c>
      <c r="E196" s="105" t="s">
        <v>361</v>
      </c>
      <c r="F196" s="106" t="s">
        <v>362</v>
      </c>
      <c r="G196" s="107" t="s">
        <v>329</v>
      </c>
      <c r="H196" s="108">
        <v>1</v>
      </c>
      <c r="I196" s="251"/>
      <c r="J196" s="109">
        <f>ROUND(I196*H196,2)</f>
        <v>0</v>
      </c>
      <c r="K196" s="106" t="s">
        <v>1</v>
      </c>
      <c r="L196" s="138"/>
      <c r="M196" s="165" t="s">
        <v>1</v>
      </c>
      <c r="N196" s="166" t="s">
        <v>28</v>
      </c>
      <c r="O196" s="167">
        <v>0</v>
      </c>
      <c r="P196" s="167">
        <f>O196*H196</f>
        <v>0</v>
      </c>
      <c r="Q196" s="167">
        <v>0</v>
      </c>
      <c r="R196" s="167">
        <f>Q196*H196</f>
        <v>0</v>
      </c>
      <c r="S196" s="167">
        <v>0</v>
      </c>
      <c r="T196" s="168">
        <f>S196*H196</f>
        <v>0</v>
      </c>
      <c r="AR196" s="135" t="s">
        <v>179</v>
      </c>
      <c r="AT196" s="135" t="s">
        <v>100</v>
      </c>
      <c r="AU196" s="135" t="s">
        <v>50</v>
      </c>
      <c r="AY196" s="135" t="s">
        <v>98</v>
      </c>
      <c r="BE196" s="169">
        <f>IF(N196="základní",J196,0)</f>
        <v>0</v>
      </c>
      <c r="BF196" s="169">
        <f>IF(N196="snížená",J196,0)</f>
        <v>0</v>
      </c>
      <c r="BG196" s="169">
        <f>IF(N196="zákl. přenesená",J196,0)</f>
        <v>0</v>
      </c>
      <c r="BH196" s="169">
        <f>IF(N196="sníž. přenesená",J196,0)</f>
        <v>0</v>
      </c>
      <c r="BI196" s="169">
        <f>IF(N196="nulová",J196,0)</f>
        <v>0</v>
      </c>
      <c r="BJ196" s="135" t="s">
        <v>48</v>
      </c>
      <c r="BK196" s="169">
        <f>ROUND(I196*H196,2)</f>
        <v>0</v>
      </c>
      <c r="BL196" s="135" t="s">
        <v>179</v>
      </c>
      <c r="BM196" s="135" t="s">
        <v>363</v>
      </c>
    </row>
    <row r="197" spans="1:63" s="161" customFormat="1" ht="12.75">
      <c r="A197" s="101"/>
      <c r="B197" s="96"/>
      <c r="C197" s="97"/>
      <c r="D197" s="98" t="s">
        <v>43</v>
      </c>
      <c r="E197" s="102" t="s">
        <v>364</v>
      </c>
      <c r="F197" s="102" t="s">
        <v>365</v>
      </c>
      <c r="G197" s="97"/>
      <c r="H197" s="97"/>
      <c r="I197" s="253"/>
      <c r="J197" s="103">
        <f>BK197</f>
        <v>0</v>
      </c>
      <c r="K197" s="97"/>
      <c r="L197" s="156"/>
      <c r="M197" s="157"/>
      <c r="N197" s="158"/>
      <c r="O197" s="158"/>
      <c r="P197" s="159">
        <f>SUM(P198:P199)</f>
        <v>0.495</v>
      </c>
      <c r="Q197" s="158"/>
      <c r="R197" s="159">
        <f>SUM(R198:R199)</f>
        <v>0.00105</v>
      </c>
      <c r="S197" s="158"/>
      <c r="T197" s="160">
        <f>SUM(T198:T199)</f>
        <v>0.00081</v>
      </c>
      <c r="AR197" s="162" t="s">
        <v>50</v>
      </c>
      <c r="AT197" s="163" t="s">
        <v>43</v>
      </c>
      <c r="AU197" s="163" t="s">
        <v>48</v>
      </c>
      <c r="AY197" s="162" t="s">
        <v>98</v>
      </c>
      <c r="BK197" s="164">
        <f>SUM(BK198:BK199)</f>
        <v>0</v>
      </c>
    </row>
    <row r="198" spans="1:65" s="139" customFormat="1" ht="15">
      <c r="A198" s="19"/>
      <c r="B198" s="14"/>
      <c r="C198" s="104" t="s">
        <v>366</v>
      </c>
      <c r="D198" s="104" t="s">
        <v>100</v>
      </c>
      <c r="E198" s="105" t="s">
        <v>367</v>
      </c>
      <c r="F198" s="106" t="s">
        <v>368</v>
      </c>
      <c r="G198" s="107" t="s">
        <v>1</v>
      </c>
      <c r="H198" s="108">
        <v>1</v>
      </c>
      <c r="I198" s="251"/>
      <c r="J198" s="109">
        <f>ROUND(I198*H198,2)</f>
        <v>0</v>
      </c>
      <c r="K198" s="106" t="s">
        <v>1</v>
      </c>
      <c r="L198" s="138"/>
      <c r="M198" s="165" t="s">
        <v>1</v>
      </c>
      <c r="N198" s="166" t="s">
        <v>28</v>
      </c>
      <c r="O198" s="167">
        <v>0</v>
      </c>
      <c r="P198" s="167">
        <f>O198*H198</f>
        <v>0</v>
      </c>
      <c r="Q198" s="167">
        <v>0</v>
      </c>
      <c r="R198" s="167">
        <f>Q198*H198</f>
        <v>0</v>
      </c>
      <c r="S198" s="167">
        <v>0</v>
      </c>
      <c r="T198" s="168">
        <f>S198*H198</f>
        <v>0</v>
      </c>
      <c r="AR198" s="135" t="s">
        <v>179</v>
      </c>
      <c r="AT198" s="135" t="s">
        <v>100</v>
      </c>
      <c r="AU198" s="135" t="s">
        <v>50</v>
      </c>
      <c r="AY198" s="135" t="s">
        <v>98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35" t="s">
        <v>48</v>
      </c>
      <c r="BK198" s="169">
        <f>ROUND(I198*H198,2)</f>
        <v>0</v>
      </c>
      <c r="BL198" s="135" t="s">
        <v>179</v>
      </c>
      <c r="BM198" s="135" t="s">
        <v>369</v>
      </c>
    </row>
    <row r="199" spans="1:65" s="139" customFormat="1" ht="15">
      <c r="A199" s="19"/>
      <c r="B199" s="14"/>
      <c r="C199" s="104" t="s">
        <v>370</v>
      </c>
      <c r="D199" s="104" t="s">
        <v>100</v>
      </c>
      <c r="E199" s="105" t="s">
        <v>371</v>
      </c>
      <c r="F199" s="106" t="s">
        <v>372</v>
      </c>
      <c r="G199" s="107" t="s">
        <v>188</v>
      </c>
      <c r="H199" s="108">
        <v>1</v>
      </c>
      <c r="I199" s="251"/>
      <c r="J199" s="109">
        <f>ROUND(I199*H199,2)</f>
        <v>0</v>
      </c>
      <c r="K199" s="106" t="s">
        <v>104</v>
      </c>
      <c r="L199" s="138"/>
      <c r="M199" s="165" t="s">
        <v>1</v>
      </c>
      <c r="N199" s="166" t="s">
        <v>28</v>
      </c>
      <c r="O199" s="167">
        <v>0.495</v>
      </c>
      <c r="P199" s="167">
        <f>O199*H199</f>
        <v>0.495</v>
      </c>
      <c r="Q199" s="167">
        <v>0.00105</v>
      </c>
      <c r="R199" s="167">
        <f>Q199*H199</f>
        <v>0.00105</v>
      </c>
      <c r="S199" s="167">
        <v>0.00081</v>
      </c>
      <c r="T199" s="168">
        <f>S199*H199</f>
        <v>0.00081</v>
      </c>
      <c r="AR199" s="135" t="s">
        <v>179</v>
      </c>
      <c r="AT199" s="135" t="s">
        <v>100</v>
      </c>
      <c r="AU199" s="135" t="s">
        <v>50</v>
      </c>
      <c r="AY199" s="135" t="s">
        <v>98</v>
      </c>
      <c r="BE199" s="169">
        <f>IF(N199="základní",J199,0)</f>
        <v>0</v>
      </c>
      <c r="BF199" s="169">
        <f>IF(N199="snížená",J199,0)</f>
        <v>0</v>
      </c>
      <c r="BG199" s="169">
        <f>IF(N199="zákl. přenesená",J199,0)</f>
        <v>0</v>
      </c>
      <c r="BH199" s="169">
        <f>IF(N199="sníž. přenesená",J199,0)</f>
        <v>0</v>
      </c>
      <c r="BI199" s="169">
        <f>IF(N199="nulová",J199,0)</f>
        <v>0</v>
      </c>
      <c r="BJ199" s="135" t="s">
        <v>48</v>
      </c>
      <c r="BK199" s="169">
        <f>ROUND(I199*H199,2)</f>
        <v>0</v>
      </c>
      <c r="BL199" s="135" t="s">
        <v>179</v>
      </c>
      <c r="BM199" s="135" t="s">
        <v>373</v>
      </c>
    </row>
    <row r="200" spans="1:63" s="161" customFormat="1" ht="12.75">
      <c r="A200" s="101"/>
      <c r="B200" s="96"/>
      <c r="C200" s="97"/>
      <c r="D200" s="98" t="s">
        <v>43</v>
      </c>
      <c r="E200" s="102" t="s">
        <v>374</v>
      </c>
      <c r="F200" s="102" t="s">
        <v>375</v>
      </c>
      <c r="G200" s="97"/>
      <c r="H200" s="97"/>
      <c r="I200" s="253"/>
      <c r="J200" s="103">
        <f>BK200</f>
        <v>0</v>
      </c>
      <c r="K200" s="97"/>
      <c r="L200" s="156"/>
      <c r="M200" s="157"/>
      <c r="N200" s="158"/>
      <c r="O200" s="158"/>
      <c r="P200" s="159">
        <f>SUM(P201:P212)</f>
        <v>6.192000000000001</v>
      </c>
      <c r="Q200" s="158"/>
      <c r="R200" s="159">
        <f>SUM(R201:R212)</f>
        <v>0.06882</v>
      </c>
      <c r="S200" s="158"/>
      <c r="T200" s="160">
        <f>SUM(T201:T212)</f>
        <v>0.04147</v>
      </c>
      <c r="AR200" s="162" t="s">
        <v>50</v>
      </c>
      <c r="AT200" s="163" t="s">
        <v>43</v>
      </c>
      <c r="AU200" s="163" t="s">
        <v>48</v>
      </c>
      <c r="AY200" s="162" t="s">
        <v>98</v>
      </c>
      <c r="BK200" s="164">
        <f>SUM(BK201:BK212)</f>
        <v>0</v>
      </c>
    </row>
    <row r="201" spans="1:65" s="139" customFormat="1" ht="15">
      <c r="A201" s="19"/>
      <c r="B201" s="14"/>
      <c r="C201" s="104" t="s">
        <v>376</v>
      </c>
      <c r="D201" s="104" t="s">
        <v>100</v>
      </c>
      <c r="E201" s="105" t="s">
        <v>377</v>
      </c>
      <c r="F201" s="106" t="s">
        <v>378</v>
      </c>
      <c r="G201" s="107" t="s">
        <v>379</v>
      </c>
      <c r="H201" s="108">
        <v>1</v>
      </c>
      <c r="I201" s="251"/>
      <c r="J201" s="109">
        <f aca="true" t="shared" si="10" ref="J201:J212">ROUND(I201*H201,2)</f>
        <v>0</v>
      </c>
      <c r="K201" s="106" t="s">
        <v>104</v>
      </c>
      <c r="L201" s="138"/>
      <c r="M201" s="165" t="s">
        <v>1</v>
      </c>
      <c r="N201" s="166" t="s">
        <v>28</v>
      </c>
      <c r="O201" s="167">
        <v>0.548</v>
      </c>
      <c r="P201" s="167">
        <f aca="true" t="shared" si="11" ref="P201:P212">O201*H201</f>
        <v>0.548</v>
      </c>
      <c r="Q201" s="167">
        <v>0</v>
      </c>
      <c r="R201" s="167">
        <f aca="true" t="shared" si="12" ref="R201:R212">Q201*H201</f>
        <v>0</v>
      </c>
      <c r="S201" s="167">
        <v>0.01933</v>
      </c>
      <c r="T201" s="168">
        <f aca="true" t="shared" si="13" ref="T201:T212">S201*H201</f>
        <v>0.01933</v>
      </c>
      <c r="AR201" s="135" t="s">
        <v>179</v>
      </c>
      <c r="AT201" s="135" t="s">
        <v>100</v>
      </c>
      <c r="AU201" s="135" t="s">
        <v>50</v>
      </c>
      <c r="AY201" s="135" t="s">
        <v>98</v>
      </c>
      <c r="BE201" s="169">
        <f aca="true" t="shared" si="14" ref="BE201:BE212">IF(N201="základní",J201,0)</f>
        <v>0</v>
      </c>
      <c r="BF201" s="169">
        <f aca="true" t="shared" si="15" ref="BF201:BF212">IF(N201="snížená",J201,0)</f>
        <v>0</v>
      </c>
      <c r="BG201" s="169">
        <f aca="true" t="shared" si="16" ref="BG201:BG212">IF(N201="zákl. přenesená",J201,0)</f>
        <v>0</v>
      </c>
      <c r="BH201" s="169">
        <f aca="true" t="shared" si="17" ref="BH201:BH212">IF(N201="sníž. přenesená",J201,0)</f>
        <v>0</v>
      </c>
      <c r="BI201" s="169">
        <f aca="true" t="shared" si="18" ref="BI201:BI212">IF(N201="nulová",J201,0)</f>
        <v>0</v>
      </c>
      <c r="BJ201" s="135" t="s">
        <v>48</v>
      </c>
      <c r="BK201" s="169">
        <f aca="true" t="shared" si="19" ref="BK201:BK212">ROUND(I201*H201,2)</f>
        <v>0</v>
      </c>
      <c r="BL201" s="135" t="s">
        <v>179</v>
      </c>
      <c r="BM201" s="135" t="s">
        <v>380</v>
      </c>
    </row>
    <row r="202" spans="1:65" s="139" customFormat="1" ht="15">
      <c r="A202" s="19"/>
      <c r="B202" s="14"/>
      <c r="C202" s="104" t="s">
        <v>381</v>
      </c>
      <c r="D202" s="104" t="s">
        <v>100</v>
      </c>
      <c r="E202" s="105" t="s">
        <v>382</v>
      </c>
      <c r="F202" s="106" t="s">
        <v>383</v>
      </c>
      <c r="G202" s="107" t="s">
        <v>188</v>
      </c>
      <c r="H202" s="108">
        <v>1</v>
      </c>
      <c r="I202" s="251"/>
      <c r="J202" s="109">
        <f t="shared" si="10"/>
        <v>0</v>
      </c>
      <c r="K202" s="106" t="s">
        <v>104</v>
      </c>
      <c r="L202" s="138"/>
      <c r="M202" s="165" t="s">
        <v>1</v>
      </c>
      <c r="N202" s="166" t="s">
        <v>28</v>
      </c>
      <c r="O202" s="167">
        <v>1.4</v>
      </c>
      <c r="P202" s="167">
        <f t="shared" si="11"/>
        <v>1.4</v>
      </c>
      <c r="Q202" s="167">
        <v>0.00178</v>
      </c>
      <c r="R202" s="167">
        <f t="shared" si="12"/>
        <v>0.00178</v>
      </c>
      <c r="S202" s="167">
        <v>0</v>
      </c>
      <c r="T202" s="168">
        <f t="shared" si="13"/>
        <v>0</v>
      </c>
      <c r="AR202" s="135" t="s">
        <v>179</v>
      </c>
      <c r="AT202" s="135" t="s">
        <v>100</v>
      </c>
      <c r="AU202" s="135" t="s">
        <v>50</v>
      </c>
      <c r="AY202" s="135" t="s">
        <v>98</v>
      </c>
      <c r="BE202" s="169">
        <f t="shared" si="14"/>
        <v>0</v>
      </c>
      <c r="BF202" s="169">
        <f t="shared" si="15"/>
        <v>0</v>
      </c>
      <c r="BG202" s="169">
        <f t="shared" si="16"/>
        <v>0</v>
      </c>
      <c r="BH202" s="169">
        <f t="shared" si="17"/>
        <v>0</v>
      </c>
      <c r="BI202" s="169">
        <f t="shared" si="18"/>
        <v>0</v>
      </c>
      <c r="BJ202" s="135" t="s">
        <v>48</v>
      </c>
      <c r="BK202" s="169">
        <f t="shared" si="19"/>
        <v>0</v>
      </c>
      <c r="BL202" s="135" t="s">
        <v>179</v>
      </c>
      <c r="BM202" s="135" t="s">
        <v>384</v>
      </c>
    </row>
    <row r="203" spans="1:65" s="139" customFormat="1" ht="15">
      <c r="A203" s="19"/>
      <c r="B203" s="14"/>
      <c r="C203" s="122" t="s">
        <v>385</v>
      </c>
      <c r="D203" s="122" t="s">
        <v>196</v>
      </c>
      <c r="E203" s="123" t="s">
        <v>386</v>
      </c>
      <c r="F203" s="124" t="s">
        <v>387</v>
      </c>
      <c r="G203" s="125" t="s">
        <v>188</v>
      </c>
      <c r="H203" s="126">
        <v>1</v>
      </c>
      <c r="I203" s="255"/>
      <c r="J203" s="127">
        <f t="shared" si="10"/>
        <v>0</v>
      </c>
      <c r="K203" s="124" t="s">
        <v>388</v>
      </c>
      <c r="L203" s="175"/>
      <c r="M203" s="176" t="s">
        <v>1</v>
      </c>
      <c r="N203" s="177" t="s">
        <v>28</v>
      </c>
      <c r="O203" s="167">
        <v>0</v>
      </c>
      <c r="P203" s="167">
        <f t="shared" si="11"/>
        <v>0</v>
      </c>
      <c r="Q203" s="167">
        <v>0.0145</v>
      </c>
      <c r="R203" s="167">
        <f t="shared" si="12"/>
        <v>0.0145</v>
      </c>
      <c r="S203" s="167">
        <v>0</v>
      </c>
      <c r="T203" s="168">
        <f t="shared" si="13"/>
        <v>0</v>
      </c>
      <c r="AR203" s="135" t="s">
        <v>258</v>
      </c>
      <c r="AT203" s="135" t="s">
        <v>196</v>
      </c>
      <c r="AU203" s="135" t="s">
        <v>50</v>
      </c>
      <c r="AY203" s="135" t="s">
        <v>98</v>
      </c>
      <c r="BE203" s="169">
        <f t="shared" si="14"/>
        <v>0</v>
      </c>
      <c r="BF203" s="169">
        <f t="shared" si="15"/>
        <v>0</v>
      </c>
      <c r="BG203" s="169">
        <f t="shared" si="16"/>
        <v>0</v>
      </c>
      <c r="BH203" s="169">
        <f t="shared" si="17"/>
        <v>0</v>
      </c>
      <c r="BI203" s="169">
        <f t="shared" si="18"/>
        <v>0</v>
      </c>
      <c r="BJ203" s="135" t="s">
        <v>48</v>
      </c>
      <c r="BK203" s="169">
        <f t="shared" si="19"/>
        <v>0</v>
      </c>
      <c r="BL203" s="135" t="s">
        <v>179</v>
      </c>
      <c r="BM203" s="135" t="s">
        <v>389</v>
      </c>
    </row>
    <row r="204" spans="1:65" s="139" customFormat="1" ht="15">
      <c r="A204" s="19"/>
      <c r="B204" s="14"/>
      <c r="C204" s="104" t="s">
        <v>390</v>
      </c>
      <c r="D204" s="104" t="s">
        <v>100</v>
      </c>
      <c r="E204" s="105" t="s">
        <v>391</v>
      </c>
      <c r="F204" s="106" t="s">
        <v>392</v>
      </c>
      <c r="G204" s="107" t="s">
        <v>379</v>
      </c>
      <c r="H204" s="108">
        <v>2</v>
      </c>
      <c r="I204" s="251"/>
      <c r="J204" s="109">
        <f t="shared" si="10"/>
        <v>0</v>
      </c>
      <c r="K204" s="106" t="s">
        <v>104</v>
      </c>
      <c r="L204" s="138"/>
      <c r="M204" s="165" t="s">
        <v>1</v>
      </c>
      <c r="N204" s="166" t="s">
        <v>28</v>
      </c>
      <c r="O204" s="167">
        <v>0.5</v>
      </c>
      <c r="P204" s="167">
        <f t="shared" si="11"/>
        <v>1</v>
      </c>
      <c r="Q204" s="167">
        <v>0.01608</v>
      </c>
      <c r="R204" s="167">
        <f t="shared" si="12"/>
        <v>0.03216</v>
      </c>
      <c r="S204" s="167">
        <v>0</v>
      </c>
      <c r="T204" s="168">
        <f t="shared" si="13"/>
        <v>0</v>
      </c>
      <c r="AR204" s="135" t="s">
        <v>179</v>
      </c>
      <c r="AT204" s="135" t="s">
        <v>100</v>
      </c>
      <c r="AU204" s="135" t="s">
        <v>50</v>
      </c>
      <c r="AY204" s="135" t="s">
        <v>98</v>
      </c>
      <c r="BE204" s="169">
        <f t="shared" si="14"/>
        <v>0</v>
      </c>
      <c r="BF204" s="169">
        <f t="shared" si="15"/>
        <v>0</v>
      </c>
      <c r="BG204" s="169">
        <f t="shared" si="16"/>
        <v>0</v>
      </c>
      <c r="BH204" s="169">
        <f t="shared" si="17"/>
        <v>0</v>
      </c>
      <c r="BI204" s="169">
        <f t="shared" si="18"/>
        <v>0</v>
      </c>
      <c r="BJ204" s="135" t="s">
        <v>48</v>
      </c>
      <c r="BK204" s="169">
        <f t="shared" si="19"/>
        <v>0</v>
      </c>
      <c r="BL204" s="135" t="s">
        <v>179</v>
      </c>
      <c r="BM204" s="135" t="s">
        <v>393</v>
      </c>
    </row>
    <row r="205" spans="1:65" s="139" customFormat="1" ht="15">
      <c r="A205" s="19"/>
      <c r="B205" s="14"/>
      <c r="C205" s="104" t="s">
        <v>394</v>
      </c>
      <c r="D205" s="104" t="s">
        <v>100</v>
      </c>
      <c r="E205" s="105" t="s">
        <v>395</v>
      </c>
      <c r="F205" s="106" t="s">
        <v>396</v>
      </c>
      <c r="G205" s="107" t="s">
        <v>379</v>
      </c>
      <c r="H205" s="108">
        <v>2</v>
      </c>
      <c r="I205" s="251"/>
      <c r="J205" s="109">
        <f t="shared" si="10"/>
        <v>0</v>
      </c>
      <c r="K205" s="106" t="s">
        <v>104</v>
      </c>
      <c r="L205" s="138"/>
      <c r="M205" s="165" t="s">
        <v>1</v>
      </c>
      <c r="N205" s="166" t="s">
        <v>28</v>
      </c>
      <c r="O205" s="167">
        <v>0.227</v>
      </c>
      <c r="P205" s="167">
        <f t="shared" si="11"/>
        <v>0.454</v>
      </c>
      <c r="Q205" s="167">
        <v>0</v>
      </c>
      <c r="R205" s="167">
        <f t="shared" si="12"/>
        <v>0</v>
      </c>
      <c r="S205" s="167">
        <v>0.01107</v>
      </c>
      <c r="T205" s="168">
        <f t="shared" si="13"/>
        <v>0.02214</v>
      </c>
      <c r="AR205" s="135" t="s">
        <v>179</v>
      </c>
      <c r="AT205" s="135" t="s">
        <v>100</v>
      </c>
      <c r="AU205" s="135" t="s">
        <v>50</v>
      </c>
      <c r="AY205" s="135" t="s">
        <v>98</v>
      </c>
      <c r="BE205" s="169">
        <f t="shared" si="14"/>
        <v>0</v>
      </c>
      <c r="BF205" s="169">
        <f t="shared" si="15"/>
        <v>0</v>
      </c>
      <c r="BG205" s="169">
        <f t="shared" si="16"/>
        <v>0</v>
      </c>
      <c r="BH205" s="169">
        <f t="shared" si="17"/>
        <v>0</v>
      </c>
      <c r="BI205" s="169">
        <f t="shared" si="18"/>
        <v>0</v>
      </c>
      <c r="BJ205" s="135" t="s">
        <v>48</v>
      </c>
      <c r="BK205" s="169">
        <f t="shared" si="19"/>
        <v>0</v>
      </c>
      <c r="BL205" s="135" t="s">
        <v>179</v>
      </c>
      <c r="BM205" s="135" t="s">
        <v>397</v>
      </c>
    </row>
    <row r="206" spans="1:65" s="139" customFormat="1" ht="30">
      <c r="A206" s="19"/>
      <c r="B206" s="14"/>
      <c r="C206" s="104" t="s">
        <v>398</v>
      </c>
      <c r="D206" s="104" t="s">
        <v>100</v>
      </c>
      <c r="E206" s="105" t="s">
        <v>399</v>
      </c>
      <c r="F206" s="106" t="s">
        <v>400</v>
      </c>
      <c r="G206" s="107" t="s">
        <v>379</v>
      </c>
      <c r="H206" s="108">
        <v>1</v>
      </c>
      <c r="I206" s="251"/>
      <c r="J206" s="109">
        <f t="shared" si="10"/>
        <v>0</v>
      </c>
      <c r="K206" s="106" t="s">
        <v>104</v>
      </c>
      <c r="L206" s="138"/>
      <c r="M206" s="165" t="s">
        <v>1</v>
      </c>
      <c r="N206" s="166" t="s">
        <v>28</v>
      </c>
      <c r="O206" s="167">
        <v>1.1</v>
      </c>
      <c r="P206" s="167">
        <f t="shared" si="11"/>
        <v>1.1</v>
      </c>
      <c r="Q206" s="167">
        <v>0.01528</v>
      </c>
      <c r="R206" s="167">
        <f t="shared" si="12"/>
        <v>0.01528</v>
      </c>
      <c r="S206" s="167">
        <v>0</v>
      </c>
      <c r="T206" s="168">
        <f t="shared" si="13"/>
        <v>0</v>
      </c>
      <c r="AR206" s="135" t="s">
        <v>179</v>
      </c>
      <c r="AT206" s="135" t="s">
        <v>100</v>
      </c>
      <c r="AU206" s="135" t="s">
        <v>50</v>
      </c>
      <c r="AY206" s="135" t="s">
        <v>98</v>
      </c>
      <c r="BE206" s="169">
        <f t="shared" si="14"/>
        <v>0</v>
      </c>
      <c r="BF206" s="169">
        <f t="shared" si="15"/>
        <v>0</v>
      </c>
      <c r="BG206" s="169">
        <f t="shared" si="16"/>
        <v>0</v>
      </c>
      <c r="BH206" s="169">
        <f t="shared" si="17"/>
        <v>0</v>
      </c>
      <c r="BI206" s="169">
        <f t="shared" si="18"/>
        <v>0</v>
      </c>
      <c r="BJ206" s="135" t="s">
        <v>48</v>
      </c>
      <c r="BK206" s="169">
        <f t="shared" si="19"/>
        <v>0</v>
      </c>
      <c r="BL206" s="135" t="s">
        <v>179</v>
      </c>
      <c r="BM206" s="135" t="s">
        <v>401</v>
      </c>
    </row>
    <row r="207" spans="1:65" s="139" customFormat="1" ht="15">
      <c r="A207" s="19"/>
      <c r="B207" s="14"/>
      <c r="C207" s="104" t="s">
        <v>402</v>
      </c>
      <c r="D207" s="104" t="s">
        <v>100</v>
      </c>
      <c r="E207" s="105" t="s">
        <v>403</v>
      </c>
      <c r="F207" s="106" t="s">
        <v>404</v>
      </c>
      <c r="G207" s="107" t="s">
        <v>379</v>
      </c>
      <c r="H207" s="108">
        <v>1</v>
      </c>
      <c r="I207" s="251"/>
      <c r="J207" s="109">
        <f t="shared" si="10"/>
        <v>0</v>
      </c>
      <c r="K207" s="106" t="s">
        <v>104</v>
      </c>
      <c r="L207" s="138"/>
      <c r="M207" s="165" t="s">
        <v>1</v>
      </c>
      <c r="N207" s="166" t="s">
        <v>28</v>
      </c>
      <c r="O207" s="167">
        <v>0.33</v>
      </c>
      <c r="P207" s="167">
        <f t="shared" si="11"/>
        <v>0.33</v>
      </c>
      <c r="Q207" s="167">
        <v>0.00052</v>
      </c>
      <c r="R207" s="167">
        <f t="shared" si="12"/>
        <v>0.00052</v>
      </c>
      <c r="S207" s="167">
        <v>0</v>
      </c>
      <c r="T207" s="168">
        <f t="shared" si="13"/>
        <v>0</v>
      </c>
      <c r="AR207" s="135" t="s">
        <v>179</v>
      </c>
      <c r="AT207" s="135" t="s">
        <v>100</v>
      </c>
      <c r="AU207" s="135" t="s">
        <v>50</v>
      </c>
      <c r="AY207" s="135" t="s">
        <v>98</v>
      </c>
      <c r="BE207" s="169">
        <f t="shared" si="14"/>
        <v>0</v>
      </c>
      <c r="BF207" s="169">
        <f t="shared" si="15"/>
        <v>0</v>
      </c>
      <c r="BG207" s="169">
        <f t="shared" si="16"/>
        <v>0</v>
      </c>
      <c r="BH207" s="169">
        <f t="shared" si="17"/>
        <v>0</v>
      </c>
      <c r="BI207" s="169">
        <f t="shared" si="18"/>
        <v>0</v>
      </c>
      <c r="BJ207" s="135" t="s">
        <v>48</v>
      </c>
      <c r="BK207" s="169">
        <f t="shared" si="19"/>
        <v>0</v>
      </c>
      <c r="BL207" s="135" t="s">
        <v>179</v>
      </c>
      <c r="BM207" s="135" t="s">
        <v>405</v>
      </c>
    </row>
    <row r="208" spans="1:65" s="139" customFormat="1" ht="15">
      <c r="A208" s="19"/>
      <c r="B208" s="14"/>
      <c r="C208" s="104" t="s">
        <v>406</v>
      </c>
      <c r="D208" s="104" t="s">
        <v>100</v>
      </c>
      <c r="E208" s="105" t="s">
        <v>407</v>
      </c>
      <c r="F208" s="106" t="s">
        <v>408</v>
      </c>
      <c r="G208" s="107" t="s">
        <v>379</v>
      </c>
      <c r="H208" s="108">
        <v>1</v>
      </c>
      <c r="I208" s="251"/>
      <c r="J208" s="109">
        <f t="shared" si="10"/>
        <v>0</v>
      </c>
      <c r="K208" s="106" t="s">
        <v>104</v>
      </c>
      <c r="L208" s="138"/>
      <c r="M208" s="165" t="s">
        <v>1</v>
      </c>
      <c r="N208" s="166" t="s">
        <v>28</v>
      </c>
      <c r="O208" s="167">
        <v>0.33</v>
      </c>
      <c r="P208" s="167">
        <f t="shared" si="11"/>
        <v>0.33</v>
      </c>
      <c r="Q208" s="167">
        <v>0.00052</v>
      </c>
      <c r="R208" s="167">
        <f t="shared" si="12"/>
        <v>0.00052</v>
      </c>
      <c r="S208" s="167">
        <v>0</v>
      </c>
      <c r="T208" s="168">
        <f t="shared" si="13"/>
        <v>0</v>
      </c>
      <c r="AR208" s="135" t="s">
        <v>179</v>
      </c>
      <c r="AT208" s="135" t="s">
        <v>100</v>
      </c>
      <c r="AU208" s="135" t="s">
        <v>50</v>
      </c>
      <c r="AY208" s="135" t="s">
        <v>98</v>
      </c>
      <c r="BE208" s="169">
        <f t="shared" si="14"/>
        <v>0</v>
      </c>
      <c r="BF208" s="169">
        <f t="shared" si="15"/>
        <v>0</v>
      </c>
      <c r="BG208" s="169">
        <f t="shared" si="16"/>
        <v>0</v>
      </c>
      <c r="BH208" s="169">
        <f t="shared" si="17"/>
        <v>0</v>
      </c>
      <c r="BI208" s="169">
        <f t="shared" si="18"/>
        <v>0</v>
      </c>
      <c r="BJ208" s="135" t="s">
        <v>48</v>
      </c>
      <c r="BK208" s="169">
        <f t="shared" si="19"/>
        <v>0</v>
      </c>
      <c r="BL208" s="135" t="s">
        <v>179</v>
      </c>
      <c r="BM208" s="135" t="s">
        <v>409</v>
      </c>
    </row>
    <row r="209" spans="1:65" s="139" customFormat="1" ht="15">
      <c r="A209" s="19"/>
      <c r="B209" s="14"/>
      <c r="C209" s="104" t="s">
        <v>410</v>
      </c>
      <c r="D209" s="104" t="s">
        <v>100</v>
      </c>
      <c r="E209" s="105" t="s">
        <v>411</v>
      </c>
      <c r="F209" s="106" t="s">
        <v>412</v>
      </c>
      <c r="G209" s="107" t="s">
        <v>379</v>
      </c>
      <c r="H209" s="108">
        <v>1</v>
      </c>
      <c r="I209" s="251"/>
      <c r="J209" s="109">
        <f t="shared" si="10"/>
        <v>0</v>
      </c>
      <c r="K209" s="106" t="s">
        <v>104</v>
      </c>
      <c r="L209" s="138"/>
      <c r="M209" s="165" t="s">
        <v>1</v>
      </c>
      <c r="N209" s="166" t="s">
        <v>28</v>
      </c>
      <c r="O209" s="167">
        <v>0.33</v>
      </c>
      <c r="P209" s="167">
        <f t="shared" si="11"/>
        <v>0.33</v>
      </c>
      <c r="Q209" s="167">
        <v>0.00052</v>
      </c>
      <c r="R209" s="167">
        <f t="shared" si="12"/>
        <v>0.00052</v>
      </c>
      <c r="S209" s="167">
        <v>0</v>
      </c>
      <c r="T209" s="168">
        <f t="shared" si="13"/>
        <v>0</v>
      </c>
      <c r="AR209" s="135" t="s">
        <v>179</v>
      </c>
      <c r="AT209" s="135" t="s">
        <v>100</v>
      </c>
      <c r="AU209" s="135" t="s">
        <v>50</v>
      </c>
      <c r="AY209" s="135" t="s">
        <v>98</v>
      </c>
      <c r="BE209" s="169">
        <f t="shared" si="14"/>
        <v>0</v>
      </c>
      <c r="BF209" s="169">
        <f t="shared" si="15"/>
        <v>0</v>
      </c>
      <c r="BG209" s="169">
        <f t="shared" si="16"/>
        <v>0</v>
      </c>
      <c r="BH209" s="169">
        <f t="shared" si="17"/>
        <v>0</v>
      </c>
      <c r="BI209" s="169">
        <f t="shared" si="18"/>
        <v>0</v>
      </c>
      <c r="BJ209" s="135" t="s">
        <v>48</v>
      </c>
      <c r="BK209" s="169">
        <f t="shared" si="19"/>
        <v>0</v>
      </c>
      <c r="BL209" s="135" t="s">
        <v>179</v>
      </c>
      <c r="BM209" s="135" t="s">
        <v>413</v>
      </c>
    </row>
    <row r="210" spans="1:65" s="139" customFormat="1" ht="15">
      <c r="A210" s="19"/>
      <c r="B210" s="14"/>
      <c r="C210" s="104" t="s">
        <v>414</v>
      </c>
      <c r="D210" s="104" t="s">
        <v>100</v>
      </c>
      <c r="E210" s="105" t="s">
        <v>415</v>
      </c>
      <c r="F210" s="106" t="s">
        <v>416</v>
      </c>
      <c r="G210" s="107" t="s">
        <v>379</v>
      </c>
      <c r="H210" s="108">
        <v>2</v>
      </c>
      <c r="I210" s="251"/>
      <c r="J210" s="109">
        <f t="shared" si="10"/>
        <v>0</v>
      </c>
      <c r="K210" s="106" t="s">
        <v>104</v>
      </c>
      <c r="L210" s="138"/>
      <c r="M210" s="165" t="s">
        <v>1</v>
      </c>
      <c r="N210" s="166" t="s">
        <v>28</v>
      </c>
      <c r="O210" s="167">
        <v>0.25</v>
      </c>
      <c r="P210" s="167">
        <f t="shared" si="11"/>
        <v>0.5</v>
      </c>
      <c r="Q210" s="167">
        <v>0.00085</v>
      </c>
      <c r="R210" s="167">
        <f t="shared" si="12"/>
        <v>0.0017</v>
      </c>
      <c r="S210" s="167">
        <v>0</v>
      </c>
      <c r="T210" s="168">
        <f t="shared" si="13"/>
        <v>0</v>
      </c>
      <c r="AR210" s="135" t="s">
        <v>179</v>
      </c>
      <c r="AT210" s="135" t="s">
        <v>100</v>
      </c>
      <c r="AU210" s="135" t="s">
        <v>50</v>
      </c>
      <c r="AY210" s="135" t="s">
        <v>98</v>
      </c>
      <c r="BE210" s="169">
        <f t="shared" si="14"/>
        <v>0</v>
      </c>
      <c r="BF210" s="169">
        <f t="shared" si="15"/>
        <v>0</v>
      </c>
      <c r="BG210" s="169">
        <f t="shared" si="16"/>
        <v>0</v>
      </c>
      <c r="BH210" s="169">
        <f t="shared" si="17"/>
        <v>0</v>
      </c>
      <c r="BI210" s="169">
        <f t="shared" si="18"/>
        <v>0</v>
      </c>
      <c r="BJ210" s="135" t="s">
        <v>48</v>
      </c>
      <c r="BK210" s="169">
        <f t="shared" si="19"/>
        <v>0</v>
      </c>
      <c r="BL210" s="135" t="s">
        <v>179</v>
      </c>
      <c r="BM210" s="135" t="s">
        <v>417</v>
      </c>
    </row>
    <row r="211" spans="1:65" s="139" customFormat="1" ht="15">
      <c r="A211" s="19"/>
      <c r="B211" s="14"/>
      <c r="C211" s="104" t="s">
        <v>418</v>
      </c>
      <c r="D211" s="104" t="s">
        <v>100</v>
      </c>
      <c r="E211" s="105" t="s">
        <v>419</v>
      </c>
      <c r="F211" s="106" t="s">
        <v>420</v>
      </c>
      <c r="G211" s="107" t="s">
        <v>379</v>
      </c>
      <c r="H211" s="108">
        <v>1</v>
      </c>
      <c r="I211" s="251"/>
      <c r="J211" s="109">
        <f t="shared" si="10"/>
        <v>0</v>
      </c>
      <c r="K211" s="106" t="s">
        <v>1</v>
      </c>
      <c r="L211" s="138"/>
      <c r="M211" s="165" t="s">
        <v>1</v>
      </c>
      <c r="N211" s="166" t="s">
        <v>28</v>
      </c>
      <c r="O211" s="167">
        <v>0.2</v>
      </c>
      <c r="P211" s="167">
        <f t="shared" si="11"/>
        <v>0.2</v>
      </c>
      <c r="Q211" s="167">
        <v>0.00184</v>
      </c>
      <c r="R211" s="167">
        <f t="shared" si="12"/>
        <v>0.00184</v>
      </c>
      <c r="S211" s="167">
        <v>0</v>
      </c>
      <c r="T211" s="168">
        <f t="shared" si="13"/>
        <v>0</v>
      </c>
      <c r="AR211" s="135" t="s">
        <v>179</v>
      </c>
      <c r="AT211" s="135" t="s">
        <v>100</v>
      </c>
      <c r="AU211" s="135" t="s">
        <v>50</v>
      </c>
      <c r="AY211" s="135" t="s">
        <v>98</v>
      </c>
      <c r="BE211" s="169">
        <f t="shared" si="14"/>
        <v>0</v>
      </c>
      <c r="BF211" s="169">
        <f t="shared" si="15"/>
        <v>0</v>
      </c>
      <c r="BG211" s="169">
        <f t="shared" si="16"/>
        <v>0</v>
      </c>
      <c r="BH211" s="169">
        <f t="shared" si="17"/>
        <v>0</v>
      </c>
      <c r="BI211" s="169">
        <f t="shared" si="18"/>
        <v>0</v>
      </c>
      <c r="BJ211" s="135" t="s">
        <v>48</v>
      </c>
      <c r="BK211" s="169">
        <f t="shared" si="19"/>
        <v>0</v>
      </c>
      <c r="BL211" s="135" t="s">
        <v>179</v>
      </c>
      <c r="BM211" s="135" t="s">
        <v>421</v>
      </c>
    </row>
    <row r="212" spans="1:65" s="139" customFormat="1" ht="30">
      <c r="A212" s="19"/>
      <c r="B212" s="14"/>
      <c r="C212" s="104" t="s">
        <v>422</v>
      </c>
      <c r="D212" s="104" t="s">
        <v>100</v>
      </c>
      <c r="E212" s="105" t="s">
        <v>423</v>
      </c>
      <c r="F212" s="106" t="s">
        <v>424</v>
      </c>
      <c r="G212" s="107" t="s">
        <v>425</v>
      </c>
      <c r="H212" s="108">
        <v>365.166</v>
      </c>
      <c r="I212" s="251"/>
      <c r="J212" s="109">
        <f t="shared" si="10"/>
        <v>0</v>
      </c>
      <c r="K212" s="106" t="s">
        <v>104</v>
      </c>
      <c r="L212" s="138"/>
      <c r="M212" s="165" t="s">
        <v>1</v>
      </c>
      <c r="N212" s="166" t="s">
        <v>28</v>
      </c>
      <c r="O212" s="167">
        <v>0</v>
      </c>
      <c r="P212" s="167">
        <f t="shared" si="11"/>
        <v>0</v>
      </c>
      <c r="Q212" s="167">
        <v>0</v>
      </c>
      <c r="R212" s="167">
        <f t="shared" si="12"/>
        <v>0</v>
      </c>
      <c r="S212" s="167">
        <v>0</v>
      </c>
      <c r="T212" s="168">
        <f t="shared" si="13"/>
        <v>0</v>
      </c>
      <c r="AR212" s="135" t="s">
        <v>179</v>
      </c>
      <c r="AT212" s="135" t="s">
        <v>100</v>
      </c>
      <c r="AU212" s="135" t="s">
        <v>50</v>
      </c>
      <c r="AY212" s="135" t="s">
        <v>98</v>
      </c>
      <c r="BE212" s="169">
        <f t="shared" si="14"/>
        <v>0</v>
      </c>
      <c r="BF212" s="169">
        <f t="shared" si="15"/>
        <v>0</v>
      </c>
      <c r="BG212" s="169">
        <f t="shared" si="16"/>
        <v>0</v>
      </c>
      <c r="BH212" s="169">
        <f t="shared" si="17"/>
        <v>0</v>
      </c>
      <c r="BI212" s="169">
        <f t="shared" si="18"/>
        <v>0</v>
      </c>
      <c r="BJ212" s="135" t="s">
        <v>48</v>
      </c>
      <c r="BK212" s="169">
        <f t="shared" si="19"/>
        <v>0</v>
      </c>
      <c r="BL212" s="135" t="s">
        <v>179</v>
      </c>
      <c r="BM212" s="135" t="s">
        <v>426</v>
      </c>
    </row>
    <row r="213" spans="1:63" s="161" customFormat="1" ht="12.75">
      <c r="A213" s="101"/>
      <c r="B213" s="96"/>
      <c r="C213" s="97"/>
      <c r="D213" s="98" t="s">
        <v>43</v>
      </c>
      <c r="E213" s="102" t="s">
        <v>427</v>
      </c>
      <c r="F213" s="102" t="s">
        <v>428</v>
      </c>
      <c r="G213" s="97"/>
      <c r="H213" s="97"/>
      <c r="I213" s="253"/>
      <c r="J213" s="103">
        <f>BK213</f>
        <v>0</v>
      </c>
      <c r="K213" s="97"/>
      <c r="L213" s="156"/>
      <c r="M213" s="157"/>
      <c r="N213" s="158"/>
      <c r="O213" s="158"/>
      <c r="P213" s="159">
        <f>P214</f>
        <v>0</v>
      </c>
      <c r="Q213" s="158"/>
      <c r="R213" s="159">
        <f>R214</f>
        <v>0</v>
      </c>
      <c r="S213" s="158"/>
      <c r="T213" s="160">
        <f>T214</f>
        <v>0</v>
      </c>
      <c r="AR213" s="162" t="s">
        <v>50</v>
      </c>
      <c r="AT213" s="163" t="s">
        <v>43</v>
      </c>
      <c r="AU213" s="163" t="s">
        <v>48</v>
      </c>
      <c r="AY213" s="162" t="s">
        <v>98</v>
      </c>
      <c r="BK213" s="164">
        <f>BK214</f>
        <v>0</v>
      </c>
    </row>
    <row r="214" spans="1:65" s="139" customFormat="1" ht="30">
      <c r="A214" s="19"/>
      <c r="B214" s="14"/>
      <c r="C214" s="104" t="s">
        <v>429</v>
      </c>
      <c r="D214" s="104" t="s">
        <v>100</v>
      </c>
      <c r="E214" s="105" t="s">
        <v>430</v>
      </c>
      <c r="F214" s="106" t="s">
        <v>431</v>
      </c>
      <c r="G214" s="107" t="s">
        <v>329</v>
      </c>
      <c r="H214" s="108">
        <v>1</v>
      </c>
      <c r="I214" s="251"/>
      <c r="J214" s="109">
        <f>ROUND(I214*H214,2)</f>
        <v>0</v>
      </c>
      <c r="K214" s="106" t="s">
        <v>1</v>
      </c>
      <c r="L214" s="138"/>
      <c r="M214" s="165" t="s">
        <v>1</v>
      </c>
      <c r="N214" s="166" t="s">
        <v>28</v>
      </c>
      <c r="O214" s="167">
        <v>0</v>
      </c>
      <c r="P214" s="167">
        <f>O214*H214</f>
        <v>0</v>
      </c>
      <c r="Q214" s="167">
        <v>0</v>
      </c>
      <c r="R214" s="167">
        <f>Q214*H214</f>
        <v>0</v>
      </c>
      <c r="S214" s="167">
        <v>0</v>
      </c>
      <c r="T214" s="168">
        <f>S214*H214</f>
        <v>0</v>
      </c>
      <c r="AR214" s="135" t="s">
        <v>179</v>
      </c>
      <c r="AT214" s="135" t="s">
        <v>100</v>
      </c>
      <c r="AU214" s="135" t="s">
        <v>50</v>
      </c>
      <c r="AY214" s="135" t="s">
        <v>98</v>
      </c>
      <c r="BE214" s="169">
        <f>IF(N214="základní",J214,0)</f>
        <v>0</v>
      </c>
      <c r="BF214" s="169">
        <f>IF(N214="snížená",J214,0)</f>
        <v>0</v>
      </c>
      <c r="BG214" s="169">
        <f>IF(N214="zákl. přenesená",J214,0)</f>
        <v>0</v>
      </c>
      <c r="BH214" s="169">
        <f>IF(N214="sníž. přenesená",J214,0)</f>
        <v>0</v>
      </c>
      <c r="BI214" s="169">
        <f>IF(N214="nulová",J214,0)</f>
        <v>0</v>
      </c>
      <c r="BJ214" s="135" t="s">
        <v>48</v>
      </c>
      <c r="BK214" s="169">
        <f>ROUND(I214*H214,2)</f>
        <v>0</v>
      </c>
      <c r="BL214" s="135" t="s">
        <v>179</v>
      </c>
      <c r="BM214" s="135" t="s">
        <v>432</v>
      </c>
    </row>
    <row r="215" spans="1:63" s="161" customFormat="1" ht="12.75">
      <c r="A215" s="101"/>
      <c r="B215" s="96"/>
      <c r="C215" s="97"/>
      <c r="D215" s="98" t="s">
        <v>43</v>
      </c>
      <c r="E215" s="102" t="s">
        <v>433</v>
      </c>
      <c r="F215" s="102" t="s">
        <v>434</v>
      </c>
      <c r="G215" s="97"/>
      <c r="H215" s="97"/>
      <c r="I215" s="253"/>
      <c r="J215" s="103">
        <f>BK215</f>
        <v>0</v>
      </c>
      <c r="K215" s="97"/>
      <c r="L215" s="156"/>
      <c r="M215" s="157"/>
      <c r="N215" s="158"/>
      <c r="O215" s="158"/>
      <c r="P215" s="159">
        <f>P216</f>
        <v>0</v>
      </c>
      <c r="Q215" s="158"/>
      <c r="R215" s="159">
        <f>R216</f>
        <v>0</v>
      </c>
      <c r="S215" s="158"/>
      <c r="T215" s="160">
        <f>T216</f>
        <v>0</v>
      </c>
      <c r="AR215" s="162" t="s">
        <v>50</v>
      </c>
      <c r="AT215" s="163" t="s">
        <v>43</v>
      </c>
      <c r="AU215" s="163" t="s">
        <v>48</v>
      </c>
      <c r="AY215" s="162" t="s">
        <v>98</v>
      </c>
      <c r="BK215" s="164">
        <f>BK216</f>
        <v>0</v>
      </c>
    </row>
    <row r="216" spans="1:65" s="139" customFormat="1" ht="15">
      <c r="A216" s="19"/>
      <c r="B216" s="14"/>
      <c r="C216" s="104" t="s">
        <v>435</v>
      </c>
      <c r="D216" s="104" t="s">
        <v>100</v>
      </c>
      <c r="E216" s="105" t="s">
        <v>436</v>
      </c>
      <c r="F216" s="106" t="s">
        <v>437</v>
      </c>
      <c r="G216" s="107" t="s">
        <v>329</v>
      </c>
      <c r="H216" s="108">
        <v>1</v>
      </c>
      <c r="I216" s="251"/>
      <c r="J216" s="109">
        <f>ROUND(I216*H216,2)</f>
        <v>0</v>
      </c>
      <c r="K216" s="106" t="s">
        <v>1</v>
      </c>
      <c r="L216" s="138"/>
      <c r="M216" s="165" t="s">
        <v>1</v>
      </c>
      <c r="N216" s="166" t="s">
        <v>28</v>
      </c>
      <c r="O216" s="167">
        <v>0</v>
      </c>
      <c r="P216" s="167">
        <f>O216*H216</f>
        <v>0</v>
      </c>
      <c r="Q216" s="167">
        <v>0</v>
      </c>
      <c r="R216" s="167">
        <f>Q216*H216</f>
        <v>0</v>
      </c>
      <c r="S216" s="167">
        <v>0</v>
      </c>
      <c r="T216" s="168">
        <f>S216*H216</f>
        <v>0</v>
      </c>
      <c r="AR216" s="135" t="s">
        <v>179</v>
      </c>
      <c r="AT216" s="135" t="s">
        <v>100</v>
      </c>
      <c r="AU216" s="135" t="s">
        <v>50</v>
      </c>
      <c r="AY216" s="135" t="s">
        <v>98</v>
      </c>
      <c r="BE216" s="169">
        <f>IF(N216="základní",J216,0)</f>
        <v>0</v>
      </c>
      <c r="BF216" s="169">
        <f>IF(N216="snížená",J216,0)</f>
        <v>0</v>
      </c>
      <c r="BG216" s="169">
        <f>IF(N216="zákl. přenesená",J216,0)</f>
        <v>0</v>
      </c>
      <c r="BH216" s="169">
        <f>IF(N216="sníž. přenesená",J216,0)</f>
        <v>0</v>
      </c>
      <c r="BI216" s="169">
        <f>IF(N216="nulová",J216,0)</f>
        <v>0</v>
      </c>
      <c r="BJ216" s="135" t="s">
        <v>48</v>
      </c>
      <c r="BK216" s="169">
        <f>ROUND(I216*H216,2)</f>
        <v>0</v>
      </c>
      <c r="BL216" s="135" t="s">
        <v>179</v>
      </c>
      <c r="BM216" s="135" t="s">
        <v>438</v>
      </c>
    </row>
    <row r="217" spans="1:63" s="161" customFormat="1" ht="12.75">
      <c r="A217" s="101"/>
      <c r="B217" s="96"/>
      <c r="C217" s="97"/>
      <c r="D217" s="98" t="s">
        <v>43</v>
      </c>
      <c r="E217" s="102" t="s">
        <v>439</v>
      </c>
      <c r="F217" s="102" t="s">
        <v>440</v>
      </c>
      <c r="G217" s="97"/>
      <c r="H217" s="97"/>
      <c r="I217" s="253"/>
      <c r="J217" s="103">
        <f>BK217</f>
        <v>0</v>
      </c>
      <c r="K217" s="97"/>
      <c r="L217" s="156"/>
      <c r="M217" s="157"/>
      <c r="N217" s="158"/>
      <c r="O217" s="158"/>
      <c r="P217" s="159">
        <f>P218</f>
        <v>0.413</v>
      </c>
      <c r="Q217" s="158"/>
      <c r="R217" s="159">
        <f>R218</f>
        <v>0</v>
      </c>
      <c r="S217" s="158"/>
      <c r="T217" s="160">
        <f>T218</f>
        <v>0</v>
      </c>
      <c r="AR217" s="162" t="s">
        <v>50</v>
      </c>
      <c r="AT217" s="163" t="s">
        <v>43</v>
      </c>
      <c r="AU217" s="163" t="s">
        <v>48</v>
      </c>
      <c r="AY217" s="162" t="s">
        <v>98</v>
      </c>
      <c r="BK217" s="164">
        <f>BK218</f>
        <v>0</v>
      </c>
    </row>
    <row r="218" spans="1:65" s="139" customFormat="1" ht="15">
      <c r="A218" s="19"/>
      <c r="B218" s="14"/>
      <c r="C218" s="104" t="s">
        <v>441</v>
      </c>
      <c r="D218" s="104" t="s">
        <v>100</v>
      </c>
      <c r="E218" s="105" t="s">
        <v>442</v>
      </c>
      <c r="F218" s="106" t="s">
        <v>443</v>
      </c>
      <c r="G218" s="107" t="s">
        <v>329</v>
      </c>
      <c r="H218" s="108">
        <v>1</v>
      </c>
      <c r="I218" s="251"/>
      <c r="J218" s="109">
        <f>ROUND(I218*H218,2)</f>
        <v>0</v>
      </c>
      <c r="K218" s="106" t="s">
        <v>1</v>
      </c>
      <c r="L218" s="138"/>
      <c r="M218" s="165" t="s">
        <v>1</v>
      </c>
      <c r="N218" s="166" t="s">
        <v>28</v>
      </c>
      <c r="O218" s="167">
        <v>0.413</v>
      </c>
      <c r="P218" s="167">
        <f>O218*H218</f>
        <v>0.413</v>
      </c>
      <c r="Q218" s="167">
        <v>0</v>
      </c>
      <c r="R218" s="167">
        <f>Q218*H218</f>
        <v>0</v>
      </c>
      <c r="S218" s="167">
        <v>0</v>
      </c>
      <c r="T218" s="168">
        <f>S218*H218</f>
        <v>0</v>
      </c>
      <c r="AR218" s="135" t="s">
        <v>179</v>
      </c>
      <c r="AT218" s="135" t="s">
        <v>100</v>
      </c>
      <c r="AU218" s="135" t="s">
        <v>50</v>
      </c>
      <c r="AY218" s="135" t="s">
        <v>98</v>
      </c>
      <c r="BE218" s="169">
        <f>IF(N218="základní",J218,0)</f>
        <v>0</v>
      </c>
      <c r="BF218" s="169">
        <f>IF(N218="snížená",J218,0)</f>
        <v>0</v>
      </c>
      <c r="BG218" s="169">
        <f>IF(N218="zákl. přenesená",J218,0)</f>
        <v>0</v>
      </c>
      <c r="BH218" s="169">
        <f>IF(N218="sníž. přenesená",J218,0)</f>
        <v>0</v>
      </c>
      <c r="BI218" s="169">
        <f>IF(N218="nulová",J218,0)</f>
        <v>0</v>
      </c>
      <c r="BJ218" s="135" t="s">
        <v>48</v>
      </c>
      <c r="BK218" s="169">
        <f>ROUND(I218*H218,2)</f>
        <v>0</v>
      </c>
      <c r="BL218" s="135" t="s">
        <v>179</v>
      </c>
      <c r="BM218" s="135" t="s">
        <v>444</v>
      </c>
    </row>
    <row r="219" spans="1:63" s="161" customFormat="1" ht="12.75">
      <c r="A219" s="101"/>
      <c r="B219" s="96"/>
      <c r="C219" s="97"/>
      <c r="D219" s="98" t="s">
        <v>43</v>
      </c>
      <c r="E219" s="102" t="s">
        <v>445</v>
      </c>
      <c r="F219" s="102" t="s">
        <v>446</v>
      </c>
      <c r="G219" s="97"/>
      <c r="H219" s="97"/>
      <c r="I219" s="253"/>
      <c r="J219" s="103">
        <f>BK219</f>
        <v>0</v>
      </c>
      <c r="K219" s="97"/>
      <c r="L219" s="156"/>
      <c r="M219" s="157"/>
      <c r="N219" s="158"/>
      <c r="O219" s="158"/>
      <c r="P219" s="159">
        <f>SUM(P220:P224)</f>
        <v>3.879</v>
      </c>
      <c r="Q219" s="158"/>
      <c r="R219" s="159">
        <f>SUM(R220:R224)</f>
        <v>0.044199999999999996</v>
      </c>
      <c r="S219" s="158"/>
      <c r="T219" s="160">
        <f>SUM(T220:T224)</f>
        <v>0</v>
      </c>
      <c r="AR219" s="162" t="s">
        <v>50</v>
      </c>
      <c r="AT219" s="163" t="s">
        <v>43</v>
      </c>
      <c r="AU219" s="163" t="s">
        <v>48</v>
      </c>
      <c r="AY219" s="162" t="s">
        <v>98</v>
      </c>
      <c r="BK219" s="164">
        <f>SUM(BK220:BK224)</f>
        <v>0</v>
      </c>
    </row>
    <row r="220" spans="1:65" s="139" customFormat="1" ht="30">
      <c r="A220" s="19"/>
      <c r="B220" s="14"/>
      <c r="C220" s="104" t="s">
        <v>447</v>
      </c>
      <c r="D220" s="104" t="s">
        <v>100</v>
      </c>
      <c r="E220" s="105" t="s">
        <v>448</v>
      </c>
      <c r="F220" s="106" t="s">
        <v>449</v>
      </c>
      <c r="G220" s="107" t="s">
        <v>188</v>
      </c>
      <c r="H220" s="108">
        <v>1</v>
      </c>
      <c r="I220" s="251"/>
      <c r="J220" s="109">
        <f>ROUND(I220*H220,2)</f>
        <v>0</v>
      </c>
      <c r="K220" s="106" t="s">
        <v>104</v>
      </c>
      <c r="L220" s="138"/>
      <c r="M220" s="165" t="s">
        <v>1</v>
      </c>
      <c r="N220" s="166" t="s">
        <v>28</v>
      </c>
      <c r="O220" s="167">
        <v>3.544</v>
      </c>
      <c r="P220" s="167">
        <f>O220*H220</f>
        <v>3.544</v>
      </c>
      <c r="Q220" s="167">
        <v>0</v>
      </c>
      <c r="R220" s="167">
        <f>Q220*H220</f>
        <v>0</v>
      </c>
      <c r="S220" s="167">
        <v>0</v>
      </c>
      <c r="T220" s="168">
        <f>S220*H220</f>
        <v>0</v>
      </c>
      <c r="AR220" s="135" t="s">
        <v>179</v>
      </c>
      <c r="AT220" s="135" t="s">
        <v>100</v>
      </c>
      <c r="AU220" s="135" t="s">
        <v>50</v>
      </c>
      <c r="AY220" s="135" t="s">
        <v>98</v>
      </c>
      <c r="BE220" s="169">
        <f>IF(N220="základní",J220,0)</f>
        <v>0</v>
      </c>
      <c r="BF220" s="169">
        <f>IF(N220="snížená",J220,0)</f>
        <v>0</v>
      </c>
      <c r="BG220" s="169">
        <f>IF(N220="zákl. přenesená",J220,0)</f>
        <v>0</v>
      </c>
      <c r="BH220" s="169">
        <f>IF(N220="sníž. přenesená",J220,0)</f>
        <v>0</v>
      </c>
      <c r="BI220" s="169">
        <f>IF(N220="nulová",J220,0)</f>
        <v>0</v>
      </c>
      <c r="BJ220" s="135" t="s">
        <v>48</v>
      </c>
      <c r="BK220" s="169">
        <f>ROUND(I220*H220,2)</f>
        <v>0</v>
      </c>
      <c r="BL220" s="135" t="s">
        <v>179</v>
      </c>
      <c r="BM220" s="135" t="s">
        <v>450</v>
      </c>
    </row>
    <row r="221" spans="1:65" s="139" customFormat="1" ht="22.5">
      <c r="A221" s="19"/>
      <c r="B221" s="14"/>
      <c r="C221" s="122" t="s">
        <v>451</v>
      </c>
      <c r="D221" s="122" t="s">
        <v>196</v>
      </c>
      <c r="E221" s="123" t="s">
        <v>452</v>
      </c>
      <c r="F221" s="124" t="s">
        <v>453</v>
      </c>
      <c r="G221" s="125" t="s">
        <v>188</v>
      </c>
      <c r="H221" s="126">
        <v>1</v>
      </c>
      <c r="I221" s="255"/>
      <c r="J221" s="127">
        <f>ROUND(I221*H221,2)</f>
        <v>0</v>
      </c>
      <c r="K221" s="124" t="s">
        <v>1</v>
      </c>
      <c r="L221" s="175"/>
      <c r="M221" s="176" t="s">
        <v>1</v>
      </c>
      <c r="N221" s="177" t="s">
        <v>28</v>
      </c>
      <c r="O221" s="167">
        <v>0</v>
      </c>
      <c r="P221" s="167">
        <f>O221*H221</f>
        <v>0</v>
      </c>
      <c r="Q221" s="167">
        <v>0.043</v>
      </c>
      <c r="R221" s="167">
        <f>Q221*H221</f>
        <v>0.043</v>
      </c>
      <c r="S221" s="167">
        <v>0</v>
      </c>
      <c r="T221" s="168">
        <f>S221*H221</f>
        <v>0</v>
      </c>
      <c r="AR221" s="135" t="s">
        <v>258</v>
      </c>
      <c r="AT221" s="135" t="s">
        <v>196</v>
      </c>
      <c r="AU221" s="135" t="s">
        <v>50</v>
      </c>
      <c r="AY221" s="135" t="s">
        <v>98</v>
      </c>
      <c r="BE221" s="169">
        <f>IF(N221="základní",J221,0)</f>
        <v>0</v>
      </c>
      <c r="BF221" s="169">
        <f>IF(N221="snížená",J221,0)</f>
        <v>0</v>
      </c>
      <c r="BG221" s="169">
        <f>IF(N221="zákl. přenesená",J221,0)</f>
        <v>0</v>
      </c>
      <c r="BH221" s="169">
        <f>IF(N221="sníž. přenesená",J221,0)</f>
        <v>0</v>
      </c>
      <c r="BI221" s="169">
        <f>IF(N221="nulová",J221,0)</f>
        <v>0</v>
      </c>
      <c r="BJ221" s="135" t="s">
        <v>48</v>
      </c>
      <c r="BK221" s="169">
        <f>ROUND(I221*H221,2)</f>
        <v>0</v>
      </c>
      <c r="BL221" s="135" t="s">
        <v>179</v>
      </c>
      <c r="BM221" s="135" t="s">
        <v>454</v>
      </c>
    </row>
    <row r="222" spans="1:65" s="139" customFormat="1" ht="15">
      <c r="A222" s="19"/>
      <c r="B222" s="14"/>
      <c r="C222" s="104" t="s">
        <v>455</v>
      </c>
      <c r="D222" s="104" t="s">
        <v>100</v>
      </c>
      <c r="E222" s="105" t="s">
        <v>456</v>
      </c>
      <c r="F222" s="106" t="s">
        <v>457</v>
      </c>
      <c r="G222" s="107" t="s">
        <v>188</v>
      </c>
      <c r="H222" s="108">
        <v>1</v>
      </c>
      <c r="I222" s="251"/>
      <c r="J222" s="109">
        <f>ROUND(I222*H222,2)</f>
        <v>0</v>
      </c>
      <c r="K222" s="106" t="s">
        <v>104</v>
      </c>
      <c r="L222" s="138"/>
      <c r="M222" s="165" t="s">
        <v>1</v>
      </c>
      <c r="N222" s="166" t="s">
        <v>28</v>
      </c>
      <c r="O222" s="167">
        <v>0.335</v>
      </c>
      <c r="P222" s="167">
        <f>O222*H222</f>
        <v>0.335</v>
      </c>
      <c r="Q222" s="167">
        <v>0</v>
      </c>
      <c r="R222" s="167">
        <f>Q222*H222</f>
        <v>0</v>
      </c>
      <c r="S222" s="167">
        <v>0</v>
      </c>
      <c r="T222" s="168">
        <f>S222*H222</f>
        <v>0</v>
      </c>
      <c r="AR222" s="135" t="s">
        <v>179</v>
      </c>
      <c r="AT222" s="135" t="s">
        <v>100</v>
      </c>
      <c r="AU222" s="135" t="s">
        <v>50</v>
      </c>
      <c r="AY222" s="135" t="s">
        <v>98</v>
      </c>
      <c r="BE222" s="169">
        <f>IF(N222="základní",J222,0)</f>
        <v>0</v>
      </c>
      <c r="BF222" s="169">
        <f>IF(N222="snížená",J222,0)</f>
        <v>0</v>
      </c>
      <c r="BG222" s="169">
        <f>IF(N222="zákl. přenesená",J222,0)</f>
        <v>0</v>
      </c>
      <c r="BH222" s="169">
        <f>IF(N222="sníž. přenesená",J222,0)</f>
        <v>0</v>
      </c>
      <c r="BI222" s="169">
        <f>IF(N222="nulová",J222,0)</f>
        <v>0</v>
      </c>
      <c r="BJ222" s="135" t="s">
        <v>48</v>
      </c>
      <c r="BK222" s="169">
        <f>ROUND(I222*H222,2)</f>
        <v>0</v>
      </c>
      <c r="BL222" s="135" t="s">
        <v>179</v>
      </c>
      <c r="BM222" s="135" t="s">
        <v>458</v>
      </c>
    </row>
    <row r="223" spans="1:65" s="139" customFormat="1" ht="15">
      <c r="A223" s="19"/>
      <c r="B223" s="14"/>
      <c r="C223" s="122" t="s">
        <v>459</v>
      </c>
      <c r="D223" s="122" t="s">
        <v>196</v>
      </c>
      <c r="E223" s="123" t="s">
        <v>460</v>
      </c>
      <c r="F223" s="124" t="s">
        <v>461</v>
      </c>
      <c r="G223" s="125" t="s">
        <v>188</v>
      </c>
      <c r="H223" s="126">
        <v>1</v>
      </c>
      <c r="I223" s="255"/>
      <c r="J223" s="127">
        <f>ROUND(I223*H223,2)</f>
        <v>0</v>
      </c>
      <c r="K223" s="124" t="s">
        <v>1</v>
      </c>
      <c r="L223" s="175"/>
      <c r="M223" s="176" t="s">
        <v>1</v>
      </c>
      <c r="N223" s="177" t="s">
        <v>28</v>
      </c>
      <c r="O223" s="167">
        <v>0</v>
      </c>
      <c r="P223" s="167">
        <f>O223*H223</f>
        <v>0</v>
      </c>
      <c r="Q223" s="167">
        <v>0.0012</v>
      </c>
      <c r="R223" s="167">
        <f>Q223*H223</f>
        <v>0.0012</v>
      </c>
      <c r="S223" s="167">
        <v>0</v>
      </c>
      <c r="T223" s="168">
        <f>S223*H223</f>
        <v>0</v>
      </c>
      <c r="AR223" s="135" t="s">
        <v>258</v>
      </c>
      <c r="AT223" s="135" t="s">
        <v>196</v>
      </c>
      <c r="AU223" s="135" t="s">
        <v>50</v>
      </c>
      <c r="AY223" s="135" t="s">
        <v>98</v>
      </c>
      <c r="BE223" s="169">
        <f>IF(N223="základní",J223,0)</f>
        <v>0</v>
      </c>
      <c r="BF223" s="169">
        <f>IF(N223="snížená",J223,0)</f>
        <v>0</v>
      </c>
      <c r="BG223" s="169">
        <f>IF(N223="zákl. přenesená",J223,0)</f>
        <v>0</v>
      </c>
      <c r="BH223" s="169">
        <f>IF(N223="sníž. přenesená",J223,0)</f>
        <v>0</v>
      </c>
      <c r="BI223" s="169">
        <f>IF(N223="nulová",J223,0)</f>
        <v>0</v>
      </c>
      <c r="BJ223" s="135" t="s">
        <v>48</v>
      </c>
      <c r="BK223" s="169">
        <f>ROUND(I223*H223,2)</f>
        <v>0</v>
      </c>
      <c r="BL223" s="135" t="s">
        <v>179</v>
      </c>
      <c r="BM223" s="135" t="s">
        <v>462</v>
      </c>
    </row>
    <row r="224" spans="1:65" s="139" customFormat="1" ht="30">
      <c r="A224" s="19"/>
      <c r="B224" s="14"/>
      <c r="C224" s="104" t="s">
        <v>463</v>
      </c>
      <c r="D224" s="104" t="s">
        <v>100</v>
      </c>
      <c r="E224" s="105" t="s">
        <v>464</v>
      </c>
      <c r="F224" s="106" t="s">
        <v>465</v>
      </c>
      <c r="G224" s="107" t="s">
        <v>425</v>
      </c>
      <c r="H224" s="108">
        <v>93.29</v>
      </c>
      <c r="I224" s="251"/>
      <c r="J224" s="109">
        <f>ROUND(I224*H224,2)</f>
        <v>0</v>
      </c>
      <c r="K224" s="106" t="s">
        <v>104</v>
      </c>
      <c r="L224" s="138"/>
      <c r="M224" s="165" t="s">
        <v>1</v>
      </c>
      <c r="N224" s="166" t="s">
        <v>28</v>
      </c>
      <c r="O224" s="167">
        <v>0</v>
      </c>
      <c r="P224" s="167">
        <f>O224*H224</f>
        <v>0</v>
      </c>
      <c r="Q224" s="167">
        <v>0</v>
      </c>
      <c r="R224" s="167">
        <f>Q224*H224</f>
        <v>0</v>
      </c>
      <c r="S224" s="167">
        <v>0</v>
      </c>
      <c r="T224" s="168">
        <f>S224*H224</f>
        <v>0</v>
      </c>
      <c r="AR224" s="135" t="s">
        <v>179</v>
      </c>
      <c r="AT224" s="135" t="s">
        <v>100</v>
      </c>
      <c r="AU224" s="135" t="s">
        <v>50</v>
      </c>
      <c r="AY224" s="135" t="s">
        <v>98</v>
      </c>
      <c r="BE224" s="169">
        <f>IF(N224="základní",J224,0)</f>
        <v>0</v>
      </c>
      <c r="BF224" s="169">
        <f>IF(N224="snížená",J224,0)</f>
        <v>0</v>
      </c>
      <c r="BG224" s="169">
        <f>IF(N224="zákl. přenesená",J224,0)</f>
        <v>0</v>
      </c>
      <c r="BH224" s="169">
        <f>IF(N224="sníž. přenesená",J224,0)</f>
        <v>0</v>
      </c>
      <c r="BI224" s="169">
        <f>IF(N224="nulová",J224,0)</f>
        <v>0</v>
      </c>
      <c r="BJ224" s="135" t="s">
        <v>48</v>
      </c>
      <c r="BK224" s="169">
        <f>ROUND(I224*H224,2)</f>
        <v>0</v>
      </c>
      <c r="BL224" s="135" t="s">
        <v>179</v>
      </c>
      <c r="BM224" s="135" t="s">
        <v>466</v>
      </c>
    </row>
    <row r="225" spans="1:63" s="161" customFormat="1" ht="12.75">
      <c r="A225" s="101"/>
      <c r="B225" s="96"/>
      <c r="C225" s="97"/>
      <c r="D225" s="98" t="s">
        <v>43</v>
      </c>
      <c r="E225" s="102" t="s">
        <v>467</v>
      </c>
      <c r="F225" s="102" t="s">
        <v>468</v>
      </c>
      <c r="G225" s="97"/>
      <c r="H225" s="97"/>
      <c r="I225" s="253"/>
      <c r="J225" s="103">
        <f>BK225</f>
        <v>0</v>
      </c>
      <c r="K225" s="97"/>
      <c r="L225" s="156"/>
      <c r="M225" s="157"/>
      <c r="N225" s="158"/>
      <c r="O225" s="158"/>
      <c r="P225" s="159">
        <f>SUM(P226:P247)</f>
        <v>10.299004</v>
      </c>
      <c r="Q225" s="158"/>
      <c r="R225" s="159">
        <f>SUM(R226:R247)</f>
        <v>0.0634353</v>
      </c>
      <c r="S225" s="158"/>
      <c r="T225" s="160">
        <f>SUM(T226:T247)</f>
        <v>0</v>
      </c>
      <c r="AR225" s="162" t="s">
        <v>50</v>
      </c>
      <c r="AT225" s="163" t="s">
        <v>43</v>
      </c>
      <c r="AU225" s="163" t="s">
        <v>48</v>
      </c>
      <c r="AY225" s="162" t="s">
        <v>98</v>
      </c>
      <c r="BK225" s="164">
        <f>SUM(BK226:BK247)</f>
        <v>0</v>
      </c>
    </row>
    <row r="226" spans="1:65" s="139" customFormat="1" ht="30">
      <c r="A226" s="19"/>
      <c r="B226" s="14"/>
      <c r="C226" s="104" t="s">
        <v>469</v>
      </c>
      <c r="D226" s="104" t="s">
        <v>100</v>
      </c>
      <c r="E226" s="105" t="s">
        <v>470</v>
      </c>
      <c r="F226" s="106" t="s">
        <v>471</v>
      </c>
      <c r="G226" s="107" t="s">
        <v>238</v>
      </c>
      <c r="H226" s="108">
        <v>6.04</v>
      </c>
      <c r="I226" s="251"/>
      <c r="J226" s="109">
        <f>ROUND(I226*H226,2)</f>
        <v>0</v>
      </c>
      <c r="K226" s="106" t="s">
        <v>104</v>
      </c>
      <c r="L226" s="138"/>
      <c r="M226" s="165" t="s">
        <v>1</v>
      </c>
      <c r="N226" s="166" t="s">
        <v>28</v>
      </c>
      <c r="O226" s="167">
        <v>0.552</v>
      </c>
      <c r="P226" s="167">
        <f>O226*H226</f>
        <v>3.33408</v>
      </c>
      <c r="Q226" s="167">
        <v>6E-05</v>
      </c>
      <c r="R226" s="167">
        <f>Q226*H226</f>
        <v>0.0003624</v>
      </c>
      <c r="S226" s="167">
        <v>0</v>
      </c>
      <c r="T226" s="168">
        <f>S226*H226</f>
        <v>0</v>
      </c>
      <c r="AR226" s="135" t="s">
        <v>179</v>
      </c>
      <c r="AT226" s="135" t="s">
        <v>100</v>
      </c>
      <c r="AU226" s="135" t="s">
        <v>50</v>
      </c>
      <c r="AY226" s="135" t="s">
        <v>98</v>
      </c>
      <c r="BE226" s="169">
        <f>IF(N226="základní",J226,0)</f>
        <v>0</v>
      </c>
      <c r="BF226" s="169">
        <f>IF(N226="snížená",J226,0)</f>
        <v>0</v>
      </c>
      <c r="BG226" s="169">
        <f>IF(N226="zákl. přenesená",J226,0)</f>
        <v>0</v>
      </c>
      <c r="BH226" s="169">
        <f>IF(N226="sníž. přenesená",J226,0)</f>
        <v>0</v>
      </c>
      <c r="BI226" s="169">
        <f>IF(N226="nulová",J226,0)</f>
        <v>0</v>
      </c>
      <c r="BJ226" s="135" t="s">
        <v>48</v>
      </c>
      <c r="BK226" s="169">
        <f>ROUND(I226*H226,2)</f>
        <v>0</v>
      </c>
      <c r="BL226" s="135" t="s">
        <v>179</v>
      </c>
      <c r="BM226" s="135" t="s">
        <v>472</v>
      </c>
    </row>
    <row r="227" spans="1:51" s="174" customFormat="1" ht="11.25">
      <c r="A227" s="116"/>
      <c r="B227" s="110"/>
      <c r="C227" s="111"/>
      <c r="D227" s="112" t="s">
        <v>107</v>
      </c>
      <c r="E227" s="113" t="s">
        <v>1</v>
      </c>
      <c r="F227" s="114" t="s">
        <v>473</v>
      </c>
      <c r="G227" s="111"/>
      <c r="H227" s="115">
        <v>6.04</v>
      </c>
      <c r="I227" s="252"/>
      <c r="J227" s="111"/>
      <c r="K227" s="111"/>
      <c r="L227" s="170"/>
      <c r="M227" s="171"/>
      <c r="N227" s="172"/>
      <c r="O227" s="172"/>
      <c r="P227" s="172"/>
      <c r="Q227" s="172"/>
      <c r="R227" s="172"/>
      <c r="S227" s="172"/>
      <c r="T227" s="173"/>
      <c r="AT227" s="137" t="s">
        <v>107</v>
      </c>
      <c r="AU227" s="137" t="s">
        <v>50</v>
      </c>
      <c r="AV227" s="174" t="s">
        <v>50</v>
      </c>
      <c r="AW227" s="174" t="s">
        <v>20</v>
      </c>
      <c r="AX227" s="174" t="s">
        <v>48</v>
      </c>
      <c r="AY227" s="137" t="s">
        <v>98</v>
      </c>
    </row>
    <row r="228" spans="1:65" s="139" customFormat="1" ht="15">
      <c r="A228" s="19"/>
      <c r="B228" s="14"/>
      <c r="C228" s="122" t="s">
        <v>474</v>
      </c>
      <c r="D228" s="122" t="s">
        <v>196</v>
      </c>
      <c r="E228" s="123" t="s">
        <v>475</v>
      </c>
      <c r="F228" s="124" t="s">
        <v>476</v>
      </c>
      <c r="G228" s="125" t="s">
        <v>477</v>
      </c>
      <c r="H228" s="126">
        <v>51.26</v>
      </c>
      <c r="I228" s="255"/>
      <c r="J228" s="127">
        <f>ROUND(I228*H228,2)</f>
        <v>0</v>
      </c>
      <c r="K228" s="124" t="s">
        <v>1</v>
      </c>
      <c r="L228" s="175"/>
      <c r="M228" s="176" t="s">
        <v>1</v>
      </c>
      <c r="N228" s="177" t="s">
        <v>28</v>
      </c>
      <c r="O228" s="167">
        <v>0</v>
      </c>
      <c r="P228" s="167">
        <f>O228*H228</f>
        <v>0</v>
      </c>
      <c r="Q228" s="167">
        <v>0</v>
      </c>
      <c r="R228" s="167">
        <f>Q228*H228</f>
        <v>0</v>
      </c>
      <c r="S228" s="167">
        <v>0</v>
      </c>
      <c r="T228" s="168">
        <f>S228*H228</f>
        <v>0</v>
      </c>
      <c r="AR228" s="135" t="s">
        <v>258</v>
      </c>
      <c r="AT228" s="135" t="s">
        <v>196</v>
      </c>
      <c r="AU228" s="135" t="s">
        <v>50</v>
      </c>
      <c r="AY228" s="135" t="s">
        <v>98</v>
      </c>
      <c r="BE228" s="169">
        <f>IF(N228="základní",J228,0)</f>
        <v>0</v>
      </c>
      <c r="BF228" s="169">
        <f>IF(N228="snížená",J228,0)</f>
        <v>0</v>
      </c>
      <c r="BG228" s="169">
        <f>IF(N228="zákl. přenesená",J228,0)</f>
        <v>0</v>
      </c>
      <c r="BH228" s="169">
        <f>IF(N228="sníž. přenesená",J228,0)</f>
        <v>0</v>
      </c>
      <c r="BI228" s="169">
        <f>IF(N228="nulová",J228,0)</f>
        <v>0</v>
      </c>
      <c r="BJ228" s="135" t="s">
        <v>48</v>
      </c>
      <c r="BK228" s="169">
        <f>ROUND(I228*H228,2)</f>
        <v>0</v>
      </c>
      <c r="BL228" s="135" t="s">
        <v>179</v>
      </c>
      <c r="BM228" s="135" t="s">
        <v>478</v>
      </c>
    </row>
    <row r="229" spans="1:51" s="174" customFormat="1" ht="11.25">
      <c r="A229" s="116"/>
      <c r="B229" s="110"/>
      <c r="C229" s="111"/>
      <c r="D229" s="112" t="s">
        <v>107</v>
      </c>
      <c r="E229" s="111"/>
      <c r="F229" s="114" t="s">
        <v>479</v>
      </c>
      <c r="G229" s="111"/>
      <c r="H229" s="115">
        <v>51.26</v>
      </c>
      <c r="I229" s="252"/>
      <c r="J229" s="111"/>
      <c r="K229" s="111"/>
      <c r="L229" s="170"/>
      <c r="M229" s="171"/>
      <c r="N229" s="172"/>
      <c r="O229" s="172"/>
      <c r="P229" s="172"/>
      <c r="Q229" s="172"/>
      <c r="R229" s="172"/>
      <c r="S229" s="172"/>
      <c r="T229" s="173"/>
      <c r="AT229" s="137" t="s">
        <v>107</v>
      </c>
      <c r="AU229" s="137" t="s">
        <v>50</v>
      </c>
      <c r="AV229" s="174" t="s">
        <v>50</v>
      </c>
      <c r="AW229" s="174" t="s">
        <v>2</v>
      </c>
      <c r="AX229" s="174" t="s">
        <v>48</v>
      </c>
      <c r="AY229" s="137" t="s">
        <v>98</v>
      </c>
    </row>
    <row r="230" spans="1:65" s="139" customFormat="1" ht="15">
      <c r="A230" s="19"/>
      <c r="B230" s="14"/>
      <c r="C230" s="104" t="s">
        <v>480</v>
      </c>
      <c r="D230" s="104" t="s">
        <v>100</v>
      </c>
      <c r="E230" s="105" t="s">
        <v>481</v>
      </c>
      <c r="F230" s="106" t="s">
        <v>482</v>
      </c>
      <c r="G230" s="107" t="s">
        <v>103</v>
      </c>
      <c r="H230" s="108">
        <v>0.72</v>
      </c>
      <c r="I230" s="251"/>
      <c r="J230" s="109">
        <f>ROUND(I230*H230,2)</f>
        <v>0</v>
      </c>
      <c r="K230" s="106" t="s">
        <v>104</v>
      </c>
      <c r="L230" s="138"/>
      <c r="M230" s="165" t="s">
        <v>1</v>
      </c>
      <c r="N230" s="166" t="s">
        <v>28</v>
      </c>
      <c r="O230" s="167">
        <v>0.15</v>
      </c>
      <c r="P230" s="167">
        <f>O230*H230</f>
        <v>0.108</v>
      </c>
      <c r="Q230" s="167">
        <v>0</v>
      </c>
      <c r="R230" s="167">
        <f>Q230*H230</f>
        <v>0</v>
      </c>
      <c r="S230" s="167">
        <v>0</v>
      </c>
      <c r="T230" s="168">
        <f>S230*H230</f>
        <v>0</v>
      </c>
      <c r="AR230" s="135" t="s">
        <v>179</v>
      </c>
      <c r="AT230" s="135" t="s">
        <v>100</v>
      </c>
      <c r="AU230" s="135" t="s">
        <v>50</v>
      </c>
      <c r="AY230" s="135" t="s">
        <v>98</v>
      </c>
      <c r="BE230" s="169">
        <f>IF(N230="základní",J230,0)</f>
        <v>0</v>
      </c>
      <c r="BF230" s="169">
        <f>IF(N230="snížená",J230,0)</f>
        <v>0</v>
      </c>
      <c r="BG230" s="169">
        <f>IF(N230="zákl. přenesená",J230,0)</f>
        <v>0</v>
      </c>
      <c r="BH230" s="169">
        <f>IF(N230="sníž. přenesená",J230,0)</f>
        <v>0</v>
      </c>
      <c r="BI230" s="169">
        <f>IF(N230="nulová",J230,0)</f>
        <v>0</v>
      </c>
      <c r="BJ230" s="135" t="s">
        <v>48</v>
      </c>
      <c r="BK230" s="169">
        <f>ROUND(I230*H230,2)</f>
        <v>0</v>
      </c>
      <c r="BL230" s="135" t="s">
        <v>179</v>
      </c>
      <c r="BM230" s="135" t="s">
        <v>483</v>
      </c>
    </row>
    <row r="231" spans="1:51" s="174" customFormat="1" ht="11.25">
      <c r="A231" s="116"/>
      <c r="B231" s="110"/>
      <c r="C231" s="111"/>
      <c r="D231" s="112" t="s">
        <v>107</v>
      </c>
      <c r="E231" s="113" t="s">
        <v>1</v>
      </c>
      <c r="F231" s="114" t="s">
        <v>484</v>
      </c>
      <c r="G231" s="111"/>
      <c r="H231" s="115">
        <v>0.72</v>
      </c>
      <c r="I231" s="252"/>
      <c r="J231" s="111"/>
      <c r="K231" s="111"/>
      <c r="L231" s="170"/>
      <c r="M231" s="171"/>
      <c r="N231" s="172"/>
      <c r="O231" s="172"/>
      <c r="P231" s="172"/>
      <c r="Q231" s="172"/>
      <c r="R231" s="172"/>
      <c r="S231" s="172"/>
      <c r="T231" s="173"/>
      <c r="AT231" s="137" t="s">
        <v>107</v>
      </c>
      <c r="AU231" s="137" t="s">
        <v>50</v>
      </c>
      <c r="AV231" s="174" t="s">
        <v>50</v>
      </c>
      <c r="AW231" s="174" t="s">
        <v>20</v>
      </c>
      <c r="AX231" s="174" t="s">
        <v>48</v>
      </c>
      <c r="AY231" s="137" t="s">
        <v>98</v>
      </c>
    </row>
    <row r="232" spans="1:65" s="139" customFormat="1" ht="15">
      <c r="A232" s="19"/>
      <c r="B232" s="14"/>
      <c r="C232" s="122" t="s">
        <v>485</v>
      </c>
      <c r="D232" s="122" t="s">
        <v>196</v>
      </c>
      <c r="E232" s="123" t="s">
        <v>486</v>
      </c>
      <c r="F232" s="124" t="s">
        <v>487</v>
      </c>
      <c r="G232" s="125" t="s">
        <v>238</v>
      </c>
      <c r="H232" s="126">
        <v>3.6</v>
      </c>
      <c r="I232" s="255"/>
      <c r="J232" s="127">
        <f>ROUND(I232*H232,2)</f>
        <v>0</v>
      </c>
      <c r="K232" s="124" t="s">
        <v>104</v>
      </c>
      <c r="L232" s="175"/>
      <c r="M232" s="176" t="s">
        <v>1</v>
      </c>
      <c r="N232" s="177" t="s">
        <v>28</v>
      </c>
      <c r="O232" s="167">
        <v>0</v>
      </c>
      <c r="P232" s="167">
        <f>O232*H232</f>
        <v>0</v>
      </c>
      <c r="Q232" s="167">
        <v>0.0002</v>
      </c>
      <c r="R232" s="167">
        <f>Q232*H232</f>
        <v>0.00072</v>
      </c>
      <c r="S232" s="167">
        <v>0</v>
      </c>
      <c r="T232" s="168">
        <f>S232*H232</f>
        <v>0</v>
      </c>
      <c r="AR232" s="135" t="s">
        <v>258</v>
      </c>
      <c r="AT232" s="135" t="s">
        <v>196</v>
      </c>
      <c r="AU232" s="135" t="s">
        <v>50</v>
      </c>
      <c r="AY232" s="135" t="s">
        <v>98</v>
      </c>
      <c r="BE232" s="169">
        <f>IF(N232="základní",J232,0)</f>
        <v>0</v>
      </c>
      <c r="BF232" s="169">
        <f>IF(N232="snížená",J232,0)</f>
        <v>0</v>
      </c>
      <c r="BG232" s="169">
        <f>IF(N232="zákl. přenesená",J232,0)</f>
        <v>0</v>
      </c>
      <c r="BH232" s="169">
        <f>IF(N232="sníž. přenesená",J232,0)</f>
        <v>0</v>
      </c>
      <c r="BI232" s="169">
        <f>IF(N232="nulová",J232,0)</f>
        <v>0</v>
      </c>
      <c r="BJ232" s="135" t="s">
        <v>48</v>
      </c>
      <c r="BK232" s="169">
        <f>ROUND(I232*H232,2)</f>
        <v>0</v>
      </c>
      <c r="BL232" s="135" t="s">
        <v>179</v>
      </c>
      <c r="BM232" s="135" t="s">
        <v>488</v>
      </c>
    </row>
    <row r="233" spans="1:51" s="174" customFormat="1" ht="11.25">
      <c r="A233" s="116"/>
      <c r="B233" s="110"/>
      <c r="C233" s="111"/>
      <c r="D233" s="112" t="s">
        <v>107</v>
      </c>
      <c r="E233" s="113" t="s">
        <v>1</v>
      </c>
      <c r="F233" s="114" t="s">
        <v>489</v>
      </c>
      <c r="G233" s="111"/>
      <c r="H233" s="115">
        <v>3.6</v>
      </c>
      <c r="I233" s="252"/>
      <c r="J233" s="111"/>
      <c r="K233" s="111"/>
      <c r="L233" s="170"/>
      <c r="M233" s="171"/>
      <c r="N233" s="172"/>
      <c r="O233" s="172"/>
      <c r="P233" s="172"/>
      <c r="Q233" s="172"/>
      <c r="R233" s="172"/>
      <c r="S233" s="172"/>
      <c r="T233" s="173"/>
      <c r="AT233" s="137" t="s">
        <v>107</v>
      </c>
      <c r="AU233" s="137" t="s">
        <v>50</v>
      </c>
      <c r="AV233" s="174" t="s">
        <v>50</v>
      </c>
      <c r="AW233" s="174" t="s">
        <v>20</v>
      </c>
      <c r="AX233" s="174" t="s">
        <v>48</v>
      </c>
      <c r="AY233" s="137" t="s">
        <v>98</v>
      </c>
    </row>
    <row r="234" spans="1:65" s="139" customFormat="1" ht="15">
      <c r="A234" s="19"/>
      <c r="B234" s="14"/>
      <c r="C234" s="122" t="s">
        <v>490</v>
      </c>
      <c r="D234" s="122" t="s">
        <v>196</v>
      </c>
      <c r="E234" s="123" t="s">
        <v>491</v>
      </c>
      <c r="F234" s="124" t="s">
        <v>492</v>
      </c>
      <c r="G234" s="125" t="s">
        <v>103</v>
      </c>
      <c r="H234" s="126">
        <v>0.72</v>
      </c>
      <c r="I234" s="255"/>
      <c r="J234" s="127">
        <f>ROUND(I234*H234,2)</f>
        <v>0</v>
      </c>
      <c r="K234" s="124" t="s">
        <v>1</v>
      </c>
      <c r="L234" s="175"/>
      <c r="M234" s="176" t="s">
        <v>1</v>
      </c>
      <c r="N234" s="177" t="s">
        <v>28</v>
      </c>
      <c r="O234" s="167">
        <v>0</v>
      </c>
      <c r="P234" s="167">
        <f>O234*H234</f>
        <v>0</v>
      </c>
      <c r="Q234" s="167">
        <v>0.018</v>
      </c>
      <c r="R234" s="167">
        <f>Q234*H234</f>
        <v>0.01296</v>
      </c>
      <c r="S234" s="167">
        <v>0</v>
      </c>
      <c r="T234" s="168">
        <f>S234*H234</f>
        <v>0</v>
      </c>
      <c r="AR234" s="135" t="s">
        <v>258</v>
      </c>
      <c r="AT234" s="135" t="s">
        <v>196</v>
      </c>
      <c r="AU234" s="135" t="s">
        <v>50</v>
      </c>
      <c r="AY234" s="135" t="s">
        <v>98</v>
      </c>
      <c r="BE234" s="169">
        <f>IF(N234="základní",J234,0)</f>
        <v>0</v>
      </c>
      <c r="BF234" s="169">
        <f>IF(N234="snížená",J234,0)</f>
        <v>0</v>
      </c>
      <c r="BG234" s="169">
        <f>IF(N234="zákl. přenesená",J234,0)</f>
        <v>0</v>
      </c>
      <c r="BH234" s="169">
        <f>IF(N234="sníž. přenesená",J234,0)</f>
        <v>0</v>
      </c>
      <c r="BI234" s="169">
        <f>IF(N234="nulová",J234,0)</f>
        <v>0</v>
      </c>
      <c r="BJ234" s="135" t="s">
        <v>48</v>
      </c>
      <c r="BK234" s="169">
        <f>ROUND(I234*H234,2)</f>
        <v>0</v>
      </c>
      <c r="BL234" s="135" t="s">
        <v>179</v>
      </c>
      <c r="BM234" s="135" t="s">
        <v>493</v>
      </c>
    </row>
    <row r="235" spans="1:51" s="174" customFormat="1" ht="11.25">
      <c r="A235" s="116"/>
      <c r="B235" s="110"/>
      <c r="C235" s="111"/>
      <c r="D235" s="112" t="s">
        <v>107</v>
      </c>
      <c r="E235" s="113" t="s">
        <v>1</v>
      </c>
      <c r="F235" s="114" t="s">
        <v>494</v>
      </c>
      <c r="G235" s="111"/>
      <c r="H235" s="115">
        <v>0.72</v>
      </c>
      <c r="I235" s="252"/>
      <c r="J235" s="111"/>
      <c r="K235" s="111"/>
      <c r="L235" s="170"/>
      <c r="M235" s="171"/>
      <c r="N235" s="172"/>
      <c r="O235" s="172"/>
      <c r="P235" s="172"/>
      <c r="Q235" s="172"/>
      <c r="R235" s="172"/>
      <c r="S235" s="172"/>
      <c r="T235" s="173"/>
      <c r="AT235" s="137" t="s">
        <v>107</v>
      </c>
      <c r="AU235" s="137" t="s">
        <v>50</v>
      </c>
      <c r="AV235" s="174" t="s">
        <v>50</v>
      </c>
      <c r="AW235" s="174" t="s">
        <v>20</v>
      </c>
      <c r="AX235" s="174" t="s">
        <v>48</v>
      </c>
      <c r="AY235" s="137" t="s">
        <v>98</v>
      </c>
    </row>
    <row r="236" spans="1:65" s="139" customFormat="1" ht="15">
      <c r="A236" s="19"/>
      <c r="B236" s="14"/>
      <c r="C236" s="104" t="s">
        <v>495</v>
      </c>
      <c r="D236" s="104" t="s">
        <v>100</v>
      </c>
      <c r="E236" s="105" t="s">
        <v>496</v>
      </c>
      <c r="F236" s="106" t="s">
        <v>497</v>
      </c>
      <c r="G236" s="107" t="s">
        <v>477</v>
      </c>
      <c r="H236" s="108">
        <v>37</v>
      </c>
      <c r="I236" s="251"/>
      <c r="J236" s="109">
        <f>ROUND(I236*H236,2)</f>
        <v>0</v>
      </c>
      <c r="K236" s="106" t="s">
        <v>104</v>
      </c>
      <c r="L236" s="138"/>
      <c r="M236" s="165" t="s">
        <v>1</v>
      </c>
      <c r="N236" s="166" t="s">
        <v>28</v>
      </c>
      <c r="O236" s="167">
        <v>0.075</v>
      </c>
      <c r="P236" s="167">
        <f>O236*H236</f>
        <v>2.775</v>
      </c>
      <c r="Q236" s="167">
        <v>5E-05</v>
      </c>
      <c r="R236" s="167">
        <f>Q236*H236</f>
        <v>0.00185</v>
      </c>
      <c r="S236" s="167">
        <v>0</v>
      </c>
      <c r="T236" s="168">
        <f>S236*H236</f>
        <v>0</v>
      </c>
      <c r="AR236" s="135" t="s">
        <v>179</v>
      </c>
      <c r="AT236" s="135" t="s">
        <v>100</v>
      </c>
      <c r="AU236" s="135" t="s">
        <v>50</v>
      </c>
      <c r="AY236" s="135" t="s">
        <v>98</v>
      </c>
      <c r="BE236" s="169">
        <f>IF(N236="základní",J236,0)</f>
        <v>0</v>
      </c>
      <c r="BF236" s="169">
        <f>IF(N236="snížená",J236,0)</f>
        <v>0</v>
      </c>
      <c r="BG236" s="169">
        <f>IF(N236="zákl. přenesená",J236,0)</f>
        <v>0</v>
      </c>
      <c r="BH236" s="169">
        <f>IF(N236="sníž. přenesená",J236,0)</f>
        <v>0</v>
      </c>
      <c r="BI236" s="169">
        <f>IF(N236="nulová",J236,0)</f>
        <v>0</v>
      </c>
      <c r="BJ236" s="135" t="s">
        <v>48</v>
      </c>
      <c r="BK236" s="169">
        <f>ROUND(I236*H236,2)</f>
        <v>0</v>
      </c>
      <c r="BL236" s="135" t="s">
        <v>179</v>
      </c>
      <c r="BM236" s="135" t="s">
        <v>498</v>
      </c>
    </row>
    <row r="237" spans="1:51" s="174" customFormat="1" ht="11.25">
      <c r="A237" s="116"/>
      <c r="B237" s="110"/>
      <c r="C237" s="111"/>
      <c r="D237" s="112" t="s">
        <v>107</v>
      </c>
      <c r="E237" s="113" t="s">
        <v>1</v>
      </c>
      <c r="F237" s="114" t="s">
        <v>499</v>
      </c>
      <c r="G237" s="111"/>
      <c r="H237" s="115">
        <v>37</v>
      </c>
      <c r="I237" s="252"/>
      <c r="J237" s="111"/>
      <c r="K237" s="111"/>
      <c r="L237" s="170"/>
      <c r="M237" s="171"/>
      <c r="N237" s="172"/>
      <c r="O237" s="172"/>
      <c r="P237" s="172"/>
      <c r="Q237" s="172"/>
      <c r="R237" s="172"/>
      <c r="S237" s="172"/>
      <c r="T237" s="173"/>
      <c r="AT237" s="137" t="s">
        <v>107</v>
      </c>
      <c r="AU237" s="137" t="s">
        <v>50</v>
      </c>
      <c r="AV237" s="174" t="s">
        <v>50</v>
      </c>
      <c r="AW237" s="174" t="s">
        <v>20</v>
      </c>
      <c r="AX237" s="174" t="s">
        <v>48</v>
      </c>
      <c r="AY237" s="137" t="s">
        <v>98</v>
      </c>
    </row>
    <row r="238" spans="1:65" s="139" customFormat="1" ht="15">
      <c r="A238" s="19"/>
      <c r="B238" s="14"/>
      <c r="C238" s="122" t="s">
        <v>500</v>
      </c>
      <c r="D238" s="122" t="s">
        <v>196</v>
      </c>
      <c r="E238" s="123" t="s">
        <v>501</v>
      </c>
      <c r="F238" s="124" t="s">
        <v>502</v>
      </c>
      <c r="G238" s="125" t="s">
        <v>149</v>
      </c>
      <c r="H238" s="126">
        <v>0.041</v>
      </c>
      <c r="I238" s="255"/>
      <c r="J238" s="127">
        <f>ROUND(I238*H238,2)</f>
        <v>0</v>
      </c>
      <c r="K238" s="124" t="s">
        <v>1</v>
      </c>
      <c r="L238" s="175"/>
      <c r="M238" s="176" t="s">
        <v>1</v>
      </c>
      <c r="N238" s="177" t="s">
        <v>28</v>
      </c>
      <c r="O238" s="167">
        <v>0</v>
      </c>
      <c r="P238" s="167">
        <f>O238*H238</f>
        <v>0</v>
      </c>
      <c r="Q238" s="167">
        <v>1</v>
      </c>
      <c r="R238" s="167">
        <f>Q238*H238</f>
        <v>0.041</v>
      </c>
      <c r="S238" s="167">
        <v>0</v>
      </c>
      <c r="T238" s="168">
        <f>S238*H238</f>
        <v>0</v>
      </c>
      <c r="AR238" s="135" t="s">
        <v>258</v>
      </c>
      <c r="AT238" s="135" t="s">
        <v>196</v>
      </c>
      <c r="AU238" s="135" t="s">
        <v>50</v>
      </c>
      <c r="AY238" s="135" t="s">
        <v>98</v>
      </c>
      <c r="BE238" s="169">
        <f>IF(N238="základní",J238,0)</f>
        <v>0</v>
      </c>
      <c r="BF238" s="169">
        <f>IF(N238="snížená",J238,0)</f>
        <v>0</v>
      </c>
      <c r="BG238" s="169">
        <f>IF(N238="zákl. přenesená",J238,0)</f>
        <v>0</v>
      </c>
      <c r="BH238" s="169">
        <f>IF(N238="sníž. přenesená",J238,0)</f>
        <v>0</v>
      </c>
      <c r="BI238" s="169">
        <f>IF(N238="nulová",J238,0)</f>
        <v>0</v>
      </c>
      <c r="BJ238" s="135" t="s">
        <v>48</v>
      </c>
      <c r="BK238" s="169">
        <f>ROUND(I238*H238,2)</f>
        <v>0</v>
      </c>
      <c r="BL238" s="135" t="s">
        <v>179</v>
      </c>
      <c r="BM238" s="135" t="s">
        <v>503</v>
      </c>
    </row>
    <row r="239" spans="1:51" s="174" customFormat="1" ht="11.25">
      <c r="A239" s="116"/>
      <c r="B239" s="110"/>
      <c r="C239" s="111"/>
      <c r="D239" s="112" t="s">
        <v>107</v>
      </c>
      <c r="E239" s="113" t="s">
        <v>1</v>
      </c>
      <c r="F239" s="114" t="s">
        <v>504</v>
      </c>
      <c r="G239" s="111"/>
      <c r="H239" s="115">
        <v>0.037</v>
      </c>
      <c r="I239" s="252"/>
      <c r="J239" s="111"/>
      <c r="K239" s="111"/>
      <c r="L239" s="170"/>
      <c r="M239" s="171"/>
      <c r="N239" s="172"/>
      <c r="O239" s="172"/>
      <c r="P239" s="172"/>
      <c r="Q239" s="172"/>
      <c r="R239" s="172"/>
      <c r="S239" s="172"/>
      <c r="T239" s="173"/>
      <c r="AT239" s="137" t="s">
        <v>107</v>
      </c>
      <c r="AU239" s="137" t="s">
        <v>50</v>
      </c>
      <c r="AV239" s="174" t="s">
        <v>50</v>
      </c>
      <c r="AW239" s="174" t="s">
        <v>20</v>
      </c>
      <c r="AX239" s="174" t="s">
        <v>48</v>
      </c>
      <c r="AY239" s="137" t="s">
        <v>98</v>
      </c>
    </row>
    <row r="240" spans="1:51" s="174" customFormat="1" ht="11.25">
      <c r="A240" s="116"/>
      <c r="B240" s="110"/>
      <c r="C240" s="111"/>
      <c r="D240" s="112" t="s">
        <v>107</v>
      </c>
      <c r="E240" s="111"/>
      <c r="F240" s="114" t="s">
        <v>505</v>
      </c>
      <c r="G240" s="111"/>
      <c r="H240" s="115">
        <v>0.041</v>
      </c>
      <c r="I240" s="252"/>
      <c r="J240" s="111"/>
      <c r="K240" s="111"/>
      <c r="L240" s="170"/>
      <c r="M240" s="171"/>
      <c r="N240" s="172"/>
      <c r="O240" s="172"/>
      <c r="P240" s="172"/>
      <c r="Q240" s="172"/>
      <c r="R240" s="172"/>
      <c r="S240" s="172"/>
      <c r="T240" s="173"/>
      <c r="AT240" s="137" t="s">
        <v>107</v>
      </c>
      <c r="AU240" s="137" t="s">
        <v>50</v>
      </c>
      <c r="AV240" s="174" t="s">
        <v>50</v>
      </c>
      <c r="AW240" s="174" t="s">
        <v>2</v>
      </c>
      <c r="AX240" s="174" t="s">
        <v>48</v>
      </c>
      <c r="AY240" s="137" t="s">
        <v>98</v>
      </c>
    </row>
    <row r="241" spans="1:65" s="139" customFormat="1" ht="15">
      <c r="A241" s="19"/>
      <c r="B241" s="14"/>
      <c r="C241" s="104" t="s">
        <v>506</v>
      </c>
      <c r="D241" s="104" t="s">
        <v>100</v>
      </c>
      <c r="E241" s="105" t="s">
        <v>507</v>
      </c>
      <c r="F241" s="106" t="s">
        <v>508</v>
      </c>
      <c r="G241" s="107" t="s">
        <v>477</v>
      </c>
      <c r="H241" s="108">
        <v>70.378</v>
      </c>
      <c r="I241" s="251"/>
      <c r="J241" s="109">
        <f>ROUND(I241*H241,2)</f>
        <v>0</v>
      </c>
      <c r="K241" s="106" t="s">
        <v>104</v>
      </c>
      <c r="L241" s="138"/>
      <c r="M241" s="165" t="s">
        <v>1</v>
      </c>
      <c r="N241" s="166" t="s">
        <v>28</v>
      </c>
      <c r="O241" s="167">
        <v>0.058</v>
      </c>
      <c r="P241" s="167">
        <f>O241*H241</f>
        <v>4.081924</v>
      </c>
      <c r="Q241" s="167">
        <v>5E-05</v>
      </c>
      <c r="R241" s="167">
        <f>Q241*H241</f>
        <v>0.0035189</v>
      </c>
      <c r="S241" s="167">
        <v>0</v>
      </c>
      <c r="T241" s="168">
        <f>S241*H241</f>
        <v>0</v>
      </c>
      <c r="AR241" s="135" t="s">
        <v>179</v>
      </c>
      <c r="AT241" s="135" t="s">
        <v>100</v>
      </c>
      <c r="AU241" s="135" t="s">
        <v>50</v>
      </c>
      <c r="AY241" s="135" t="s">
        <v>98</v>
      </c>
      <c r="BE241" s="169">
        <f>IF(N241="základní",J241,0)</f>
        <v>0</v>
      </c>
      <c r="BF241" s="169">
        <f>IF(N241="snížená",J241,0)</f>
        <v>0</v>
      </c>
      <c r="BG241" s="169">
        <f>IF(N241="zákl. přenesená",J241,0)</f>
        <v>0</v>
      </c>
      <c r="BH241" s="169">
        <f>IF(N241="sníž. přenesená",J241,0)</f>
        <v>0</v>
      </c>
      <c r="BI241" s="169">
        <f>IF(N241="nulová",J241,0)</f>
        <v>0</v>
      </c>
      <c r="BJ241" s="135" t="s">
        <v>48</v>
      </c>
      <c r="BK241" s="169">
        <f>ROUND(I241*H241,2)</f>
        <v>0</v>
      </c>
      <c r="BL241" s="135" t="s">
        <v>179</v>
      </c>
      <c r="BM241" s="135" t="s">
        <v>509</v>
      </c>
    </row>
    <row r="242" spans="1:51" s="174" customFormat="1" ht="11.25">
      <c r="A242" s="116"/>
      <c r="B242" s="110"/>
      <c r="C242" s="111"/>
      <c r="D242" s="112" t="s">
        <v>107</v>
      </c>
      <c r="E242" s="113" t="s">
        <v>1</v>
      </c>
      <c r="F242" s="114" t="s">
        <v>510</v>
      </c>
      <c r="G242" s="111"/>
      <c r="H242" s="115">
        <v>70.378</v>
      </c>
      <c r="I242" s="252"/>
      <c r="J242" s="111"/>
      <c r="K242" s="111"/>
      <c r="L242" s="170"/>
      <c r="M242" s="171"/>
      <c r="N242" s="172"/>
      <c r="O242" s="172"/>
      <c r="P242" s="172"/>
      <c r="Q242" s="172"/>
      <c r="R242" s="172"/>
      <c r="S242" s="172"/>
      <c r="T242" s="173"/>
      <c r="AT242" s="137" t="s">
        <v>107</v>
      </c>
      <c r="AU242" s="137" t="s">
        <v>50</v>
      </c>
      <c r="AV242" s="174" t="s">
        <v>50</v>
      </c>
      <c r="AW242" s="174" t="s">
        <v>20</v>
      </c>
      <c r="AX242" s="174" t="s">
        <v>48</v>
      </c>
      <c r="AY242" s="137" t="s">
        <v>98</v>
      </c>
    </row>
    <row r="243" spans="1:65" s="139" customFormat="1" ht="15">
      <c r="A243" s="19"/>
      <c r="B243" s="14"/>
      <c r="C243" s="122" t="s">
        <v>511</v>
      </c>
      <c r="D243" s="122" t="s">
        <v>196</v>
      </c>
      <c r="E243" s="123" t="s">
        <v>512</v>
      </c>
      <c r="F243" s="124" t="s">
        <v>513</v>
      </c>
      <c r="G243" s="125" t="s">
        <v>477</v>
      </c>
      <c r="H243" s="126">
        <v>70.015</v>
      </c>
      <c r="I243" s="255"/>
      <c r="J243" s="127">
        <f>ROUND(I243*H243,2)</f>
        <v>0</v>
      </c>
      <c r="K243" s="124" t="s">
        <v>1</v>
      </c>
      <c r="L243" s="175"/>
      <c r="M243" s="176" t="s">
        <v>1</v>
      </c>
      <c r="N243" s="177" t="s">
        <v>28</v>
      </c>
      <c r="O243" s="167">
        <v>0</v>
      </c>
      <c r="P243" s="167">
        <f>O243*H243</f>
        <v>0</v>
      </c>
      <c r="Q243" s="167">
        <v>0</v>
      </c>
      <c r="R243" s="167">
        <f>Q243*H243</f>
        <v>0</v>
      </c>
      <c r="S243" s="167">
        <v>0</v>
      </c>
      <c r="T243" s="168">
        <f>S243*H243</f>
        <v>0</v>
      </c>
      <c r="AR243" s="135" t="s">
        <v>258</v>
      </c>
      <c r="AT243" s="135" t="s">
        <v>196</v>
      </c>
      <c r="AU243" s="135" t="s">
        <v>50</v>
      </c>
      <c r="AY243" s="135" t="s">
        <v>98</v>
      </c>
      <c r="BE243" s="169">
        <f>IF(N243="základní",J243,0)</f>
        <v>0</v>
      </c>
      <c r="BF243" s="169">
        <f>IF(N243="snížená",J243,0)</f>
        <v>0</v>
      </c>
      <c r="BG243" s="169">
        <f>IF(N243="zákl. přenesená",J243,0)</f>
        <v>0</v>
      </c>
      <c r="BH243" s="169">
        <f>IF(N243="sníž. přenesená",J243,0)</f>
        <v>0</v>
      </c>
      <c r="BI243" s="169">
        <f>IF(N243="nulová",J243,0)</f>
        <v>0</v>
      </c>
      <c r="BJ243" s="135" t="s">
        <v>48</v>
      </c>
      <c r="BK243" s="169">
        <f>ROUND(I243*H243,2)</f>
        <v>0</v>
      </c>
      <c r="BL243" s="135" t="s">
        <v>179</v>
      </c>
      <c r="BM243" s="135" t="s">
        <v>514</v>
      </c>
    </row>
    <row r="244" spans="1:51" s="174" customFormat="1" ht="11.25">
      <c r="A244" s="116"/>
      <c r="B244" s="110"/>
      <c r="C244" s="111"/>
      <c r="D244" s="112" t="s">
        <v>107</v>
      </c>
      <c r="E244" s="111"/>
      <c r="F244" s="114" t="s">
        <v>515</v>
      </c>
      <c r="G244" s="111"/>
      <c r="H244" s="115">
        <v>70.015</v>
      </c>
      <c r="I244" s="252"/>
      <c r="J244" s="111"/>
      <c r="K244" s="111"/>
      <c r="L244" s="170"/>
      <c r="M244" s="171"/>
      <c r="N244" s="172"/>
      <c r="O244" s="172"/>
      <c r="P244" s="172"/>
      <c r="Q244" s="172"/>
      <c r="R244" s="172"/>
      <c r="S244" s="172"/>
      <c r="T244" s="173"/>
      <c r="AT244" s="137" t="s">
        <v>107</v>
      </c>
      <c r="AU244" s="137" t="s">
        <v>50</v>
      </c>
      <c r="AV244" s="174" t="s">
        <v>50</v>
      </c>
      <c r="AW244" s="174" t="s">
        <v>2</v>
      </c>
      <c r="AX244" s="174" t="s">
        <v>48</v>
      </c>
      <c r="AY244" s="137" t="s">
        <v>98</v>
      </c>
    </row>
    <row r="245" spans="1:65" s="139" customFormat="1" ht="15">
      <c r="A245" s="19"/>
      <c r="B245" s="14"/>
      <c r="C245" s="122" t="s">
        <v>516</v>
      </c>
      <c r="D245" s="122" t="s">
        <v>196</v>
      </c>
      <c r="E245" s="123" t="s">
        <v>517</v>
      </c>
      <c r="F245" s="124" t="s">
        <v>518</v>
      </c>
      <c r="G245" s="125" t="s">
        <v>103</v>
      </c>
      <c r="H245" s="126">
        <v>2.52</v>
      </c>
      <c r="I245" s="255"/>
      <c r="J245" s="127">
        <f>ROUND(I245*H245,2)</f>
        <v>0</v>
      </c>
      <c r="K245" s="124" t="s">
        <v>1</v>
      </c>
      <c r="L245" s="175"/>
      <c r="M245" s="176" t="s">
        <v>1</v>
      </c>
      <c r="N245" s="177" t="s">
        <v>28</v>
      </c>
      <c r="O245" s="167">
        <v>0</v>
      </c>
      <c r="P245" s="167">
        <f>O245*H245</f>
        <v>0</v>
      </c>
      <c r="Q245" s="167">
        <v>0.0012</v>
      </c>
      <c r="R245" s="167">
        <f>Q245*H245</f>
        <v>0.0030239999999999998</v>
      </c>
      <c r="S245" s="167">
        <v>0</v>
      </c>
      <c r="T245" s="168">
        <f>S245*H245</f>
        <v>0</v>
      </c>
      <c r="AR245" s="135" t="s">
        <v>258</v>
      </c>
      <c r="AT245" s="135" t="s">
        <v>196</v>
      </c>
      <c r="AU245" s="135" t="s">
        <v>50</v>
      </c>
      <c r="AY245" s="135" t="s">
        <v>98</v>
      </c>
      <c r="BE245" s="169">
        <f>IF(N245="základní",J245,0)</f>
        <v>0</v>
      </c>
      <c r="BF245" s="169">
        <f>IF(N245="snížená",J245,0)</f>
        <v>0</v>
      </c>
      <c r="BG245" s="169">
        <f>IF(N245="zákl. přenesená",J245,0)</f>
        <v>0</v>
      </c>
      <c r="BH245" s="169">
        <f>IF(N245="sníž. přenesená",J245,0)</f>
        <v>0</v>
      </c>
      <c r="BI245" s="169">
        <f>IF(N245="nulová",J245,0)</f>
        <v>0</v>
      </c>
      <c r="BJ245" s="135" t="s">
        <v>48</v>
      </c>
      <c r="BK245" s="169">
        <f>ROUND(I245*H245,2)</f>
        <v>0</v>
      </c>
      <c r="BL245" s="135" t="s">
        <v>179</v>
      </c>
      <c r="BM245" s="135" t="s">
        <v>519</v>
      </c>
    </row>
    <row r="246" spans="1:51" s="174" customFormat="1" ht="11.25">
      <c r="A246" s="116"/>
      <c r="B246" s="110"/>
      <c r="C246" s="111"/>
      <c r="D246" s="112" t="s">
        <v>107</v>
      </c>
      <c r="E246" s="113" t="s">
        <v>1</v>
      </c>
      <c r="F246" s="114" t="s">
        <v>520</v>
      </c>
      <c r="G246" s="111"/>
      <c r="H246" s="115">
        <v>2.52</v>
      </c>
      <c r="I246" s="252"/>
      <c r="J246" s="111"/>
      <c r="K246" s="111"/>
      <c r="L246" s="170"/>
      <c r="M246" s="171"/>
      <c r="N246" s="172"/>
      <c r="O246" s="172"/>
      <c r="P246" s="172"/>
      <c r="Q246" s="172"/>
      <c r="R246" s="172"/>
      <c r="S246" s="172"/>
      <c r="T246" s="173"/>
      <c r="AT246" s="137" t="s">
        <v>107</v>
      </c>
      <c r="AU246" s="137" t="s">
        <v>50</v>
      </c>
      <c r="AV246" s="174" t="s">
        <v>50</v>
      </c>
      <c r="AW246" s="174" t="s">
        <v>20</v>
      </c>
      <c r="AX246" s="174" t="s">
        <v>48</v>
      </c>
      <c r="AY246" s="137" t="s">
        <v>98</v>
      </c>
    </row>
    <row r="247" spans="1:65" s="139" customFormat="1" ht="30">
      <c r="A247" s="19"/>
      <c r="B247" s="14"/>
      <c r="C247" s="104" t="s">
        <v>521</v>
      </c>
      <c r="D247" s="104" t="s">
        <v>100</v>
      </c>
      <c r="E247" s="105" t="s">
        <v>522</v>
      </c>
      <c r="F247" s="106" t="s">
        <v>523</v>
      </c>
      <c r="G247" s="107" t="s">
        <v>425</v>
      </c>
      <c r="H247" s="108">
        <v>456.986</v>
      </c>
      <c r="I247" s="251"/>
      <c r="J247" s="109">
        <f>ROUND(I247*H247,2)</f>
        <v>0</v>
      </c>
      <c r="K247" s="106" t="s">
        <v>104</v>
      </c>
      <c r="L247" s="138"/>
      <c r="M247" s="165" t="s">
        <v>1</v>
      </c>
      <c r="N247" s="166" t="s">
        <v>28</v>
      </c>
      <c r="O247" s="167">
        <v>0</v>
      </c>
      <c r="P247" s="167">
        <f>O247*H247</f>
        <v>0</v>
      </c>
      <c r="Q247" s="167">
        <v>0</v>
      </c>
      <c r="R247" s="167">
        <f>Q247*H247</f>
        <v>0</v>
      </c>
      <c r="S247" s="167">
        <v>0</v>
      </c>
      <c r="T247" s="168">
        <f>S247*H247</f>
        <v>0</v>
      </c>
      <c r="AR247" s="135" t="s">
        <v>179</v>
      </c>
      <c r="AT247" s="135" t="s">
        <v>100</v>
      </c>
      <c r="AU247" s="135" t="s">
        <v>50</v>
      </c>
      <c r="AY247" s="135" t="s">
        <v>98</v>
      </c>
      <c r="BE247" s="169">
        <f>IF(N247="základní",J247,0)</f>
        <v>0</v>
      </c>
      <c r="BF247" s="169">
        <f>IF(N247="snížená",J247,0)</f>
        <v>0</v>
      </c>
      <c r="BG247" s="169">
        <f>IF(N247="zákl. přenesená",J247,0)</f>
        <v>0</v>
      </c>
      <c r="BH247" s="169">
        <f>IF(N247="sníž. přenesená",J247,0)</f>
        <v>0</v>
      </c>
      <c r="BI247" s="169">
        <f>IF(N247="nulová",J247,0)</f>
        <v>0</v>
      </c>
      <c r="BJ247" s="135" t="s">
        <v>48</v>
      </c>
      <c r="BK247" s="169">
        <f>ROUND(I247*H247,2)</f>
        <v>0</v>
      </c>
      <c r="BL247" s="135" t="s">
        <v>179</v>
      </c>
      <c r="BM247" s="135" t="s">
        <v>524</v>
      </c>
    </row>
    <row r="248" spans="1:63" s="161" customFormat="1" ht="12.75">
      <c r="A248" s="101"/>
      <c r="B248" s="96"/>
      <c r="C248" s="97"/>
      <c r="D248" s="98" t="s">
        <v>43</v>
      </c>
      <c r="E248" s="102" t="s">
        <v>525</v>
      </c>
      <c r="F248" s="102" t="s">
        <v>526</v>
      </c>
      <c r="G248" s="97"/>
      <c r="H248" s="97"/>
      <c r="I248" s="253"/>
      <c r="J248" s="103">
        <f>BK248</f>
        <v>0</v>
      </c>
      <c r="K248" s="97"/>
      <c r="L248" s="156"/>
      <c r="M248" s="157"/>
      <c r="N248" s="158"/>
      <c r="O248" s="158"/>
      <c r="P248" s="159">
        <f>SUM(P249:P262)</f>
        <v>8.940286</v>
      </c>
      <c r="Q248" s="158"/>
      <c r="R248" s="159">
        <f>SUM(R249:R262)</f>
        <v>0.21643167999999996</v>
      </c>
      <c r="S248" s="158"/>
      <c r="T248" s="160">
        <f>SUM(T249:T262)</f>
        <v>0.33542461</v>
      </c>
      <c r="AR248" s="162" t="s">
        <v>50</v>
      </c>
      <c r="AT248" s="163" t="s">
        <v>43</v>
      </c>
      <c r="AU248" s="163" t="s">
        <v>48</v>
      </c>
      <c r="AY248" s="162" t="s">
        <v>98</v>
      </c>
      <c r="BK248" s="164">
        <f>SUM(BK249:BK262)</f>
        <v>0</v>
      </c>
    </row>
    <row r="249" spans="1:65" s="139" customFormat="1" ht="30">
      <c r="A249" s="19"/>
      <c r="B249" s="14"/>
      <c r="C249" s="104" t="s">
        <v>527</v>
      </c>
      <c r="D249" s="104" t="s">
        <v>100</v>
      </c>
      <c r="E249" s="105" t="s">
        <v>528</v>
      </c>
      <c r="F249" s="106" t="s">
        <v>529</v>
      </c>
      <c r="G249" s="107" t="s">
        <v>103</v>
      </c>
      <c r="H249" s="108">
        <v>4.58</v>
      </c>
      <c r="I249" s="251"/>
      <c r="J249" s="109">
        <f>ROUND(I249*H249,2)</f>
        <v>0</v>
      </c>
      <c r="K249" s="106" t="s">
        <v>104</v>
      </c>
      <c r="L249" s="138"/>
      <c r="M249" s="165" t="s">
        <v>1</v>
      </c>
      <c r="N249" s="166" t="s">
        <v>28</v>
      </c>
      <c r="O249" s="167">
        <v>0.245</v>
      </c>
      <c r="P249" s="167">
        <f>O249*H249</f>
        <v>1.1221</v>
      </c>
      <c r="Q249" s="167">
        <v>0.00758</v>
      </c>
      <c r="R249" s="167">
        <f>Q249*H249</f>
        <v>0.0347164</v>
      </c>
      <c r="S249" s="167">
        <v>0</v>
      </c>
      <c r="T249" s="168">
        <f>S249*H249</f>
        <v>0</v>
      </c>
      <c r="AR249" s="135" t="s">
        <v>179</v>
      </c>
      <c r="AT249" s="135" t="s">
        <v>100</v>
      </c>
      <c r="AU249" s="135" t="s">
        <v>50</v>
      </c>
      <c r="AY249" s="135" t="s">
        <v>98</v>
      </c>
      <c r="BE249" s="169">
        <f>IF(N249="základní",J249,0)</f>
        <v>0</v>
      </c>
      <c r="BF249" s="169">
        <f>IF(N249="snížená",J249,0)</f>
        <v>0</v>
      </c>
      <c r="BG249" s="169">
        <f>IF(N249="zákl. přenesená",J249,0)</f>
        <v>0</v>
      </c>
      <c r="BH249" s="169">
        <f>IF(N249="sníž. přenesená",J249,0)</f>
        <v>0</v>
      </c>
      <c r="BI249" s="169">
        <f>IF(N249="nulová",J249,0)</f>
        <v>0</v>
      </c>
      <c r="BJ249" s="135" t="s">
        <v>48</v>
      </c>
      <c r="BK249" s="169">
        <f>ROUND(I249*H249,2)</f>
        <v>0</v>
      </c>
      <c r="BL249" s="135" t="s">
        <v>179</v>
      </c>
      <c r="BM249" s="135" t="s">
        <v>530</v>
      </c>
    </row>
    <row r="250" spans="1:51" s="174" customFormat="1" ht="11.25">
      <c r="A250" s="116"/>
      <c r="B250" s="110"/>
      <c r="C250" s="111"/>
      <c r="D250" s="112" t="s">
        <v>107</v>
      </c>
      <c r="E250" s="113" t="s">
        <v>1</v>
      </c>
      <c r="F250" s="114" t="s">
        <v>531</v>
      </c>
      <c r="G250" s="111"/>
      <c r="H250" s="115">
        <v>4.58</v>
      </c>
      <c r="I250" s="252"/>
      <c r="J250" s="111"/>
      <c r="K250" s="111"/>
      <c r="L250" s="170"/>
      <c r="M250" s="171"/>
      <c r="N250" s="172"/>
      <c r="O250" s="172"/>
      <c r="P250" s="172"/>
      <c r="Q250" s="172"/>
      <c r="R250" s="172"/>
      <c r="S250" s="172"/>
      <c r="T250" s="173"/>
      <c r="AT250" s="137" t="s">
        <v>107</v>
      </c>
      <c r="AU250" s="137" t="s">
        <v>50</v>
      </c>
      <c r="AV250" s="174" t="s">
        <v>50</v>
      </c>
      <c r="AW250" s="174" t="s">
        <v>20</v>
      </c>
      <c r="AX250" s="174" t="s">
        <v>48</v>
      </c>
      <c r="AY250" s="137" t="s">
        <v>98</v>
      </c>
    </row>
    <row r="251" spans="1:65" s="139" customFormat="1" ht="15">
      <c r="A251" s="19"/>
      <c r="B251" s="14"/>
      <c r="C251" s="104" t="s">
        <v>532</v>
      </c>
      <c r="D251" s="104" t="s">
        <v>100</v>
      </c>
      <c r="E251" s="105" t="s">
        <v>533</v>
      </c>
      <c r="F251" s="106" t="s">
        <v>534</v>
      </c>
      <c r="G251" s="107" t="s">
        <v>103</v>
      </c>
      <c r="H251" s="108">
        <v>4.033</v>
      </c>
      <c r="I251" s="251"/>
      <c r="J251" s="109">
        <f>ROUND(I251*H251,2)</f>
        <v>0</v>
      </c>
      <c r="K251" s="106" t="s">
        <v>104</v>
      </c>
      <c r="L251" s="138"/>
      <c r="M251" s="165" t="s">
        <v>1</v>
      </c>
      <c r="N251" s="166" t="s">
        <v>28</v>
      </c>
      <c r="O251" s="167">
        <v>0.368</v>
      </c>
      <c r="P251" s="167">
        <f>O251*H251</f>
        <v>1.4841440000000001</v>
      </c>
      <c r="Q251" s="167">
        <v>0</v>
      </c>
      <c r="R251" s="167">
        <f>Q251*H251</f>
        <v>0</v>
      </c>
      <c r="S251" s="167">
        <v>0.08317</v>
      </c>
      <c r="T251" s="168">
        <f>S251*H251</f>
        <v>0.33542461</v>
      </c>
      <c r="AR251" s="135" t="s">
        <v>179</v>
      </c>
      <c r="AT251" s="135" t="s">
        <v>100</v>
      </c>
      <c r="AU251" s="135" t="s">
        <v>50</v>
      </c>
      <c r="AY251" s="135" t="s">
        <v>98</v>
      </c>
      <c r="BE251" s="169">
        <f>IF(N251="základní",J251,0)</f>
        <v>0</v>
      </c>
      <c r="BF251" s="169">
        <f>IF(N251="snížená",J251,0)</f>
        <v>0</v>
      </c>
      <c r="BG251" s="169">
        <f>IF(N251="zákl. přenesená",J251,0)</f>
        <v>0</v>
      </c>
      <c r="BH251" s="169">
        <f>IF(N251="sníž. přenesená",J251,0)</f>
        <v>0</v>
      </c>
      <c r="BI251" s="169">
        <f>IF(N251="nulová",J251,0)</f>
        <v>0</v>
      </c>
      <c r="BJ251" s="135" t="s">
        <v>48</v>
      </c>
      <c r="BK251" s="169">
        <f>ROUND(I251*H251,2)</f>
        <v>0</v>
      </c>
      <c r="BL251" s="135" t="s">
        <v>179</v>
      </c>
      <c r="BM251" s="135" t="s">
        <v>535</v>
      </c>
    </row>
    <row r="252" spans="1:51" s="174" customFormat="1" ht="11.25">
      <c r="A252" s="116"/>
      <c r="B252" s="110"/>
      <c r="C252" s="111"/>
      <c r="D252" s="112" t="s">
        <v>107</v>
      </c>
      <c r="E252" s="113" t="s">
        <v>1</v>
      </c>
      <c r="F252" s="114" t="s">
        <v>536</v>
      </c>
      <c r="G252" s="111"/>
      <c r="H252" s="115">
        <v>4.033</v>
      </c>
      <c r="I252" s="252"/>
      <c r="J252" s="111"/>
      <c r="K252" s="111"/>
      <c r="L252" s="170"/>
      <c r="M252" s="171"/>
      <c r="N252" s="172"/>
      <c r="O252" s="172"/>
      <c r="P252" s="172"/>
      <c r="Q252" s="172"/>
      <c r="R252" s="172"/>
      <c r="S252" s="172"/>
      <c r="T252" s="173"/>
      <c r="AT252" s="137" t="s">
        <v>107</v>
      </c>
      <c r="AU252" s="137" t="s">
        <v>50</v>
      </c>
      <c r="AV252" s="174" t="s">
        <v>50</v>
      </c>
      <c r="AW252" s="174" t="s">
        <v>20</v>
      </c>
      <c r="AX252" s="174" t="s">
        <v>48</v>
      </c>
      <c r="AY252" s="137" t="s">
        <v>98</v>
      </c>
    </row>
    <row r="253" spans="1:65" s="139" customFormat="1" ht="30">
      <c r="A253" s="19"/>
      <c r="B253" s="14"/>
      <c r="C253" s="104" t="s">
        <v>537</v>
      </c>
      <c r="D253" s="104" t="s">
        <v>100</v>
      </c>
      <c r="E253" s="105" t="s">
        <v>538</v>
      </c>
      <c r="F253" s="106" t="s">
        <v>539</v>
      </c>
      <c r="G253" s="107" t="s">
        <v>103</v>
      </c>
      <c r="H253" s="108">
        <v>4.58</v>
      </c>
      <c r="I253" s="251"/>
      <c r="J253" s="109">
        <f>ROUND(I253*H253,2)</f>
        <v>0</v>
      </c>
      <c r="K253" s="106" t="s">
        <v>104</v>
      </c>
      <c r="L253" s="138"/>
      <c r="M253" s="165" t="s">
        <v>1</v>
      </c>
      <c r="N253" s="166" t="s">
        <v>28</v>
      </c>
      <c r="O253" s="167">
        <v>0.709</v>
      </c>
      <c r="P253" s="167">
        <f>O253*H253</f>
        <v>3.24722</v>
      </c>
      <c r="Q253" s="167">
        <v>0.0054</v>
      </c>
      <c r="R253" s="167">
        <f>Q253*H253</f>
        <v>0.024732</v>
      </c>
      <c r="S253" s="167">
        <v>0</v>
      </c>
      <c r="T253" s="168">
        <f>S253*H253</f>
        <v>0</v>
      </c>
      <c r="AR253" s="135" t="s">
        <v>179</v>
      </c>
      <c r="AT253" s="135" t="s">
        <v>100</v>
      </c>
      <c r="AU253" s="135" t="s">
        <v>50</v>
      </c>
      <c r="AY253" s="135" t="s">
        <v>98</v>
      </c>
      <c r="BE253" s="169">
        <f>IF(N253="základní",J253,0)</f>
        <v>0</v>
      </c>
      <c r="BF253" s="169">
        <f>IF(N253="snížená",J253,0)</f>
        <v>0</v>
      </c>
      <c r="BG253" s="169">
        <f>IF(N253="zákl. přenesená",J253,0)</f>
        <v>0</v>
      </c>
      <c r="BH253" s="169">
        <f>IF(N253="sníž. přenesená",J253,0)</f>
        <v>0</v>
      </c>
      <c r="BI253" s="169">
        <f>IF(N253="nulová",J253,0)</f>
        <v>0</v>
      </c>
      <c r="BJ253" s="135" t="s">
        <v>48</v>
      </c>
      <c r="BK253" s="169">
        <f>ROUND(I253*H253,2)</f>
        <v>0</v>
      </c>
      <c r="BL253" s="135" t="s">
        <v>179</v>
      </c>
      <c r="BM253" s="135" t="s">
        <v>540</v>
      </c>
    </row>
    <row r="254" spans="1:65" s="139" customFormat="1" ht="15">
      <c r="A254" s="19"/>
      <c r="B254" s="14"/>
      <c r="C254" s="122" t="s">
        <v>541</v>
      </c>
      <c r="D254" s="122" t="s">
        <v>196</v>
      </c>
      <c r="E254" s="123" t="s">
        <v>542</v>
      </c>
      <c r="F254" s="124" t="s">
        <v>543</v>
      </c>
      <c r="G254" s="125" t="s">
        <v>103</v>
      </c>
      <c r="H254" s="126">
        <v>5.038</v>
      </c>
      <c r="I254" s="255"/>
      <c r="J254" s="127">
        <f>ROUND(I254*H254,2)</f>
        <v>0</v>
      </c>
      <c r="K254" s="124" t="s">
        <v>104</v>
      </c>
      <c r="L254" s="175"/>
      <c r="M254" s="176" t="s">
        <v>1</v>
      </c>
      <c r="N254" s="177" t="s">
        <v>28</v>
      </c>
      <c r="O254" s="167">
        <v>0</v>
      </c>
      <c r="P254" s="167">
        <f>O254*H254</f>
        <v>0</v>
      </c>
      <c r="Q254" s="167">
        <v>0.0192</v>
      </c>
      <c r="R254" s="167">
        <f>Q254*H254</f>
        <v>0.0967296</v>
      </c>
      <c r="S254" s="167">
        <v>0</v>
      </c>
      <c r="T254" s="168">
        <f>S254*H254</f>
        <v>0</v>
      </c>
      <c r="AR254" s="135" t="s">
        <v>258</v>
      </c>
      <c r="AT254" s="135" t="s">
        <v>196</v>
      </c>
      <c r="AU254" s="135" t="s">
        <v>50</v>
      </c>
      <c r="AY254" s="135" t="s">
        <v>98</v>
      </c>
      <c r="BE254" s="169">
        <f>IF(N254="základní",J254,0)</f>
        <v>0</v>
      </c>
      <c r="BF254" s="169">
        <f>IF(N254="snížená",J254,0)</f>
        <v>0</v>
      </c>
      <c r="BG254" s="169">
        <f>IF(N254="zákl. přenesená",J254,0)</f>
        <v>0</v>
      </c>
      <c r="BH254" s="169">
        <f>IF(N254="sníž. přenesená",J254,0)</f>
        <v>0</v>
      </c>
      <c r="BI254" s="169">
        <f>IF(N254="nulová",J254,0)</f>
        <v>0</v>
      </c>
      <c r="BJ254" s="135" t="s">
        <v>48</v>
      </c>
      <c r="BK254" s="169">
        <f>ROUND(I254*H254,2)</f>
        <v>0</v>
      </c>
      <c r="BL254" s="135" t="s">
        <v>179</v>
      </c>
      <c r="BM254" s="135" t="s">
        <v>544</v>
      </c>
    </row>
    <row r="255" spans="1:51" s="174" customFormat="1" ht="11.25">
      <c r="A255" s="116"/>
      <c r="B255" s="110"/>
      <c r="C255" s="111"/>
      <c r="D255" s="112" t="s">
        <v>107</v>
      </c>
      <c r="E255" s="111"/>
      <c r="F255" s="114" t="s">
        <v>545</v>
      </c>
      <c r="G255" s="111"/>
      <c r="H255" s="115">
        <v>5.038</v>
      </c>
      <c r="I255" s="252"/>
      <c r="J255" s="111"/>
      <c r="K255" s="111"/>
      <c r="L255" s="170"/>
      <c r="M255" s="171"/>
      <c r="N255" s="172"/>
      <c r="O255" s="172"/>
      <c r="P255" s="172"/>
      <c r="Q255" s="172"/>
      <c r="R255" s="172"/>
      <c r="S255" s="172"/>
      <c r="T255" s="173"/>
      <c r="AT255" s="137" t="s">
        <v>107</v>
      </c>
      <c r="AU255" s="137" t="s">
        <v>50</v>
      </c>
      <c r="AV255" s="174" t="s">
        <v>50</v>
      </c>
      <c r="AW255" s="174" t="s">
        <v>2</v>
      </c>
      <c r="AX255" s="174" t="s">
        <v>48</v>
      </c>
      <c r="AY255" s="137" t="s">
        <v>98</v>
      </c>
    </row>
    <row r="256" spans="1:65" s="139" customFormat="1" ht="45">
      <c r="A256" s="19"/>
      <c r="B256" s="14"/>
      <c r="C256" s="104" t="s">
        <v>546</v>
      </c>
      <c r="D256" s="104" t="s">
        <v>100</v>
      </c>
      <c r="E256" s="105" t="s">
        <v>547</v>
      </c>
      <c r="F256" s="106" t="s">
        <v>548</v>
      </c>
      <c r="G256" s="107" t="s">
        <v>103</v>
      </c>
      <c r="H256" s="108">
        <v>1.926</v>
      </c>
      <c r="I256" s="251"/>
      <c r="J256" s="109">
        <f>ROUND(I256*H256,2)</f>
        <v>0</v>
      </c>
      <c r="K256" s="106" t="s">
        <v>104</v>
      </c>
      <c r="L256" s="138"/>
      <c r="M256" s="165" t="s">
        <v>1</v>
      </c>
      <c r="N256" s="166" t="s">
        <v>28</v>
      </c>
      <c r="O256" s="167">
        <v>0.837</v>
      </c>
      <c r="P256" s="167">
        <f>O256*H256</f>
        <v>1.6120619999999999</v>
      </c>
      <c r="Q256" s="167">
        <v>0.00588</v>
      </c>
      <c r="R256" s="167">
        <f>Q256*H256</f>
        <v>0.011324879999999999</v>
      </c>
      <c r="S256" s="167">
        <v>0</v>
      </c>
      <c r="T256" s="168">
        <f>S256*H256</f>
        <v>0</v>
      </c>
      <c r="AR256" s="135" t="s">
        <v>179</v>
      </c>
      <c r="AT256" s="135" t="s">
        <v>100</v>
      </c>
      <c r="AU256" s="135" t="s">
        <v>50</v>
      </c>
      <c r="AY256" s="135" t="s">
        <v>98</v>
      </c>
      <c r="BE256" s="169">
        <f>IF(N256="základní",J256,0)</f>
        <v>0</v>
      </c>
      <c r="BF256" s="169">
        <f>IF(N256="snížená",J256,0)</f>
        <v>0</v>
      </c>
      <c r="BG256" s="169">
        <f>IF(N256="zákl. přenesená",J256,0)</f>
        <v>0</v>
      </c>
      <c r="BH256" s="169">
        <f>IF(N256="sníž. přenesená",J256,0)</f>
        <v>0</v>
      </c>
      <c r="BI256" s="169">
        <f>IF(N256="nulová",J256,0)</f>
        <v>0</v>
      </c>
      <c r="BJ256" s="135" t="s">
        <v>48</v>
      </c>
      <c r="BK256" s="169">
        <f>ROUND(I256*H256,2)</f>
        <v>0</v>
      </c>
      <c r="BL256" s="135" t="s">
        <v>179</v>
      </c>
      <c r="BM256" s="135" t="s">
        <v>549</v>
      </c>
    </row>
    <row r="257" spans="1:51" s="174" customFormat="1" ht="11.25">
      <c r="A257" s="116"/>
      <c r="B257" s="110"/>
      <c r="C257" s="111"/>
      <c r="D257" s="112" t="s">
        <v>107</v>
      </c>
      <c r="E257" s="113" t="s">
        <v>1</v>
      </c>
      <c r="F257" s="114" t="s">
        <v>550</v>
      </c>
      <c r="G257" s="111"/>
      <c r="H257" s="115">
        <v>1.926</v>
      </c>
      <c r="I257" s="252"/>
      <c r="J257" s="111"/>
      <c r="K257" s="111"/>
      <c r="L257" s="170"/>
      <c r="M257" s="171"/>
      <c r="N257" s="172"/>
      <c r="O257" s="172"/>
      <c r="P257" s="172"/>
      <c r="Q257" s="172"/>
      <c r="R257" s="172"/>
      <c r="S257" s="172"/>
      <c r="T257" s="173"/>
      <c r="AT257" s="137" t="s">
        <v>107</v>
      </c>
      <c r="AU257" s="137" t="s">
        <v>50</v>
      </c>
      <c r="AV257" s="174" t="s">
        <v>50</v>
      </c>
      <c r="AW257" s="174" t="s">
        <v>20</v>
      </c>
      <c r="AX257" s="174" t="s">
        <v>48</v>
      </c>
      <c r="AY257" s="137" t="s">
        <v>98</v>
      </c>
    </row>
    <row r="258" spans="1:65" s="139" customFormat="1" ht="15">
      <c r="A258" s="19"/>
      <c r="B258" s="14"/>
      <c r="C258" s="122" t="s">
        <v>551</v>
      </c>
      <c r="D258" s="122" t="s">
        <v>196</v>
      </c>
      <c r="E258" s="123" t="s">
        <v>552</v>
      </c>
      <c r="F258" s="124" t="s">
        <v>553</v>
      </c>
      <c r="G258" s="125" t="s">
        <v>103</v>
      </c>
      <c r="H258" s="126">
        <v>2.119</v>
      </c>
      <c r="I258" s="255"/>
      <c r="J258" s="127">
        <f>ROUND(I258*H258,2)</f>
        <v>0</v>
      </c>
      <c r="K258" s="124" t="s">
        <v>104</v>
      </c>
      <c r="L258" s="175"/>
      <c r="M258" s="176" t="s">
        <v>1</v>
      </c>
      <c r="N258" s="177" t="s">
        <v>28</v>
      </c>
      <c r="O258" s="167">
        <v>0</v>
      </c>
      <c r="P258" s="167">
        <f>O258*H258</f>
        <v>0</v>
      </c>
      <c r="Q258" s="167">
        <v>0.0192</v>
      </c>
      <c r="R258" s="167">
        <f>Q258*H258</f>
        <v>0.0406848</v>
      </c>
      <c r="S258" s="167">
        <v>0</v>
      </c>
      <c r="T258" s="168">
        <f>S258*H258</f>
        <v>0</v>
      </c>
      <c r="AR258" s="135" t="s">
        <v>258</v>
      </c>
      <c r="AT258" s="135" t="s">
        <v>196</v>
      </c>
      <c r="AU258" s="135" t="s">
        <v>50</v>
      </c>
      <c r="AY258" s="135" t="s">
        <v>98</v>
      </c>
      <c r="BE258" s="169">
        <f>IF(N258="základní",J258,0)</f>
        <v>0</v>
      </c>
      <c r="BF258" s="169">
        <f>IF(N258="snížená",J258,0)</f>
        <v>0</v>
      </c>
      <c r="BG258" s="169">
        <f>IF(N258="zákl. přenesená",J258,0)</f>
        <v>0</v>
      </c>
      <c r="BH258" s="169">
        <f>IF(N258="sníž. přenesená",J258,0)</f>
        <v>0</v>
      </c>
      <c r="BI258" s="169">
        <f>IF(N258="nulová",J258,0)</f>
        <v>0</v>
      </c>
      <c r="BJ258" s="135" t="s">
        <v>48</v>
      </c>
      <c r="BK258" s="169">
        <f>ROUND(I258*H258,2)</f>
        <v>0</v>
      </c>
      <c r="BL258" s="135" t="s">
        <v>179</v>
      </c>
      <c r="BM258" s="135" t="s">
        <v>554</v>
      </c>
    </row>
    <row r="259" spans="1:51" s="174" customFormat="1" ht="11.25">
      <c r="A259" s="116"/>
      <c r="B259" s="110"/>
      <c r="C259" s="111"/>
      <c r="D259" s="112" t="s">
        <v>107</v>
      </c>
      <c r="E259" s="111"/>
      <c r="F259" s="114" t="s">
        <v>555</v>
      </c>
      <c r="G259" s="111"/>
      <c r="H259" s="115">
        <v>2.119</v>
      </c>
      <c r="I259" s="252"/>
      <c r="J259" s="111"/>
      <c r="K259" s="111"/>
      <c r="L259" s="170"/>
      <c r="M259" s="171"/>
      <c r="N259" s="172"/>
      <c r="O259" s="172"/>
      <c r="P259" s="172"/>
      <c r="Q259" s="172"/>
      <c r="R259" s="172"/>
      <c r="S259" s="172"/>
      <c r="T259" s="173"/>
      <c r="AT259" s="137" t="s">
        <v>107</v>
      </c>
      <c r="AU259" s="137" t="s">
        <v>50</v>
      </c>
      <c r="AV259" s="174" t="s">
        <v>50</v>
      </c>
      <c r="AW259" s="174" t="s">
        <v>2</v>
      </c>
      <c r="AX259" s="174" t="s">
        <v>48</v>
      </c>
      <c r="AY259" s="137" t="s">
        <v>98</v>
      </c>
    </row>
    <row r="260" spans="1:65" s="139" customFormat="1" ht="15">
      <c r="A260" s="19"/>
      <c r="B260" s="14"/>
      <c r="C260" s="104" t="s">
        <v>556</v>
      </c>
      <c r="D260" s="104" t="s">
        <v>100</v>
      </c>
      <c r="E260" s="105" t="s">
        <v>557</v>
      </c>
      <c r="F260" s="106" t="s">
        <v>558</v>
      </c>
      <c r="G260" s="107" t="s">
        <v>103</v>
      </c>
      <c r="H260" s="108">
        <v>4.58</v>
      </c>
      <c r="I260" s="251"/>
      <c r="J260" s="109">
        <f>ROUND(I260*H260,2)</f>
        <v>0</v>
      </c>
      <c r="K260" s="106" t="s">
        <v>104</v>
      </c>
      <c r="L260" s="138"/>
      <c r="M260" s="165" t="s">
        <v>1</v>
      </c>
      <c r="N260" s="166" t="s">
        <v>28</v>
      </c>
      <c r="O260" s="167">
        <v>0.044</v>
      </c>
      <c r="P260" s="167">
        <f>O260*H260</f>
        <v>0.20152</v>
      </c>
      <c r="Q260" s="167">
        <v>0.0003</v>
      </c>
      <c r="R260" s="167">
        <f>Q260*H260</f>
        <v>0.001374</v>
      </c>
      <c r="S260" s="167">
        <v>0</v>
      </c>
      <c r="T260" s="168">
        <f>S260*H260</f>
        <v>0</v>
      </c>
      <c r="AR260" s="135" t="s">
        <v>179</v>
      </c>
      <c r="AT260" s="135" t="s">
        <v>100</v>
      </c>
      <c r="AU260" s="135" t="s">
        <v>50</v>
      </c>
      <c r="AY260" s="135" t="s">
        <v>98</v>
      </c>
      <c r="BE260" s="169">
        <f>IF(N260="základní",J260,0)</f>
        <v>0</v>
      </c>
      <c r="BF260" s="169">
        <f>IF(N260="snížená",J260,0)</f>
        <v>0</v>
      </c>
      <c r="BG260" s="169">
        <f>IF(N260="zákl. přenesená",J260,0)</f>
        <v>0</v>
      </c>
      <c r="BH260" s="169">
        <f>IF(N260="sníž. přenesená",J260,0)</f>
        <v>0</v>
      </c>
      <c r="BI260" s="169">
        <f>IF(N260="nulová",J260,0)</f>
        <v>0</v>
      </c>
      <c r="BJ260" s="135" t="s">
        <v>48</v>
      </c>
      <c r="BK260" s="169">
        <f>ROUND(I260*H260,2)</f>
        <v>0</v>
      </c>
      <c r="BL260" s="135" t="s">
        <v>179</v>
      </c>
      <c r="BM260" s="135" t="s">
        <v>559</v>
      </c>
    </row>
    <row r="261" spans="1:65" s="139" customFormat="1" ht="15">
      <c r="A261" s="19"/>
      <c r="B261" s="14"/>
      <c r="C261" s="104" t="s">
        <v>560</v>
      </c>
      <c r="D261" s="104" t="s">
        <v>100</v>
      </c>
      <c r="E261" s="105" t="s">
        <v>561</v>
      </c>
      <c r="F261" s="106" t="s">
        <v>562</v>
      </c>
      <c r="G261" s="107" t="s">
        <v>103</v>
      </c>
      <c r="H261" s="108">
        <v>4.58</v>
      </c>
      <c r="I261" s="251"/>
      <c r="J261" s="109">
        <f>ROUND(I261*H261,2)</f>
        <v>0</v>
      </c>
      <c r="K261" s="106" t="s">
        <v>104</v>
      </c>
      <c r="L261" s="138"/>
      <c r="M261" s="165" t="s">
        <v>1</v>
      </c>
      <c r="N261" s="166" t="s">
        <v>28</v>
      </c>
      <c r="O261" s="167">
        <v>0.278</v>
      </c>
      <c r="P261" s="167">
        <f>O261*H261</f>
        <v>1.2732400000000001</v>
      </c>
      <c r="Q261" s="167">
        <v>0.0015</v>
      </c>
      <c r="R261" s="167">
        <f>Q261*H261</f>
        <v>0.00687</v>
      </c>
      <c r="S261" s="167">
        <v>0</v>
      </c>
      <c r="T261" s="168">
        <f>S261*H261</f>
        <v>0</v>
      </c>
      <c r="AR261" s="135" t="s">
        <v>179</v>
      </c>
      <c r="AT261" s="135" t="s">
        <v>100</v>
      </c>
      <c r="AU261" s="135" t="s">
        <v>50</v>
      </c>
      <c r="AY261" s="135" t="s">
        <v>98</v>
      </c>
      <c r="BE261" s="169">
        <f>IF(N261="základní",J261,0)</f>
        <v>0</v>
      </c>
      <c r="BF261" s="169">
        <f>IF(N261="snížená",J261,0)</f>
        <v>0</v>
      </c>
      <c r="BG261" s="169">
        <f>IF(N261="zákl. přenesená",J261,0)</f>
        <v>0</v>
      </c>
      <c r="BH261" s="169">
        <f>IF(N261="sníž. přenesená",J261,0)</f>
        <v>0</v>
      </c>
      <c r="BI261" s="169">
        <f>IF(N261="nulová",J261,0)</f>
        <v>0</v>
      </c>
      <c r="BJ261" s="135" t="s">
        <v>48</v>
      </c>
      <c r="BK261" s="169">
        <f>ROUND(I261*H261,2)</f>
        <v>0</v>
      </c>
      <c r="BL261" s="135" t="s">
        <v>179</v>
      </c>
      <c r="BM261" s="135" t="s">
        <v>563</v>
      </c>
    </row>
    <row r="262" spans="1:65" s="139" customFormat="1" ht="30">
      <c r="A262" s="19"/>
      <c r="B262" s="14"/>
      <c r="C262" s="104" t="s">
        <v>564</v>
      </c>
      <c r="D262" s="104" t="s">
        <v>100</v>
      </c>
      <c r="E262" s="105" t="s">
        <v>565</v>
      </c>
      <c r="F262" s="106" t="s">
        <v>566</v>
      </c>
      <c r="G262" s="107" t="s">
        <v>425</v>
      </c>
      <c r="H262" s="108">
        <v>99.946</v>
      </c>
      <c r="I262" s="251"/>
      <c r="J262" s="109">
        <f>ROUND(I262*H262,2)</f>
        <v>0</v>
      </c>
      <c r="K262" s="106" t="s">
        <v>104</v>
      </c>
      <c r="L262" s="138"/>
      <c r="M262" s="165" t="s">
        <v>1</v>
      </c>
      <c r="N262" s="166" t="s">
        <v>28</v>
      </c>
      <c r="O262" s="167">
        <v>0</v>
      </c>
      <c r="P262" s="167">
        <f>O262*H262</f>
        <v>0</v>
      </c>
      <c r="Q262" s="167">
        <v>0</v>
      </c>
      <c r="R262" s="167">
        <f>Q262*H262</f>
        <v>0</v>
      </c>
      <c r="S262" s="167">
        <v>0</v>
      </c>
      <c r="T262" s="168">
        <f>S262*H262</f>
        <v>0</v>
      </c>
      <c r="AR262" s="135" t="s">
        <v>179</v>
      </c>
      <c r="AT262" s="135" t="s">
        <v>100</v>
      </c>
      <c r="AU262" s="135" t="s">
        <v>50</v>
      </c>
      <c r="AY262" s="135" t="s">
        <v>98</v>
      </c>
      <c r="BE262" s="169">
        <f>IF(N262="základní",J262,0)</f>
        <v>0</v>
      </c>
      <c r="BF262" s="169">
        <f>IF(N262="snížená",J262,0)</f>
        <v>0</v>
      </c>
      <c r="BG262" s="169">
        <f>IF(N262="zákl. přenesená",J262,0)</f>
        <v>0</v>
      </c>
      <c r="BH262" s="169">
        <f>IF(N262="sníž. přenesená",J262,0)</f>
        <v>0</v>
      </c>
      <c r="BI262" s="169">
        <f>IF(N262="nulová",J262,0)</f>
        <v>0</v>
      </c>
      <c r="BJ262" s="135" t="s">
        <v>48</v>
      </c>
      <c r="BK262" s="169">
        <f>ROUND(I262*H262,2)</f>
        <v>0</v>
      </c>
      <c r="BL262" s="135" t="s">
        <v>179</v>
      </c>
      <c r="BM262" s="135" t="s">
        <v>567</v>
      </c>
    </row>
    <row r="263" spans="1:63" s="161" customFormat="1" ht="12.75">
      <c r="A263" s="101"/>
      <c r="B263" s="96"/>
      <c r="C263" s="97"/>
      <c r="D263" s="98" t="s">
        <v>43</v>
      </c>
      <c r="E263" s="102" t="s">
        <v>568</v>
      </c>
      <c r="F263" s="102" t="s">
        <v>569</v>
      </c>
      <c r="G263" s="97"/>
      <c r="H263" s="97"/>
      <c r="I263" s="253"/>
      <c r="J263" s="103">
        <f>BK263</f>
        <v>0</v>
      </c>
      <c r="K263" s="97"/>
      <c r="L263" s="156"/>
      <c r="M263" s="157"/>
      <c r="N263" s="158"/>
      <c r="O263" s="158"/>
      <c r="P263" s="159">
        <f>SUM(P264:P279)</f>
        <v>22.511775</v>
      </c>
      <c r="Q263" s="158"/>
      <c r="R263" s="159">
        <f>SUM(R264:R279)</f>
        <v>0.2952088</v>
      </c>
      <c r="S263" s="158"/>
      <c r="T263" s="160">
        <f>SUM(T264:T279)</f>
        <v>0.8349675</v>
      </c>
      <c r="AR263" s="162" t="s">
        <v>50</v>
      </c>
      <c r="AT263" s="163" t="s">
        <v>43</v>
      </c>
      <c r="AU263" s="163" t="s">
        <v>48</v>
      </c>
      <c r="AY263" s="162" t="s">
        <v>98</v>
      </c>
      <c r="BK263" s="164">
        <f>SUM(BK264:BK279)</f>
        <v>0</v>
      </c>
    </row>
    <row r="264" spans="1:65" s="139" customFormat="1" ht="15">
      <c r="A264" s="19"/>
      <c r="B264" s="14"/>
      <c r="C264" s="104" t="s">
        <v>570</v>
      </c>
      <c r="D264" s="104" t="s">
        <v>100</v>
      </c>
      <c r="E264" s="105" t="s">
        <v>571</v>
      </c>
      <c r="F264" s="106" t="s">
        <v>572</v>
      </c>
      <c r="G264" s="107" t="s">
        <v>103</v>
      </c>
      <c r="H264" s="108">
        <v>6.3</v>
      </c>
      <c r="I264" s="251"/>
      <c r="J264" s="109">
        <f>ROUND(I264*H264,2)</f>
        <v>0</v>
      </c>
      <c r="K264" s="106" t="s">
        <v>104</v>
      </c>
      <c r="L264" s="138"/>
      <c r="M264" s="165" t="s">
        <v>1</v>
      </c>
      <c r="N264" s="166" t="s">
        <v>28</v>
      </c>
      <c r="O264" s="167">
        <v>0.375</v>
      </c>
      <c r="P264" s="167">
        <f>O264*H264</f>
        <v>2.3625</v>
      </c>
      <c r="Q264" s="167">
        <v>0.0015</v>
      </c>
      <c r="R264" s="167">
        <f>Q264*H264</f>
        <v>0.00945</v>
      </c>
      <c r="S264" s="167">
        <v>0</v>
      </c>
      <c r="T264" s="168">
        <f>S264*H264</f>
        <v>0</v>
      </c>
      <c r="AR264" s="135" t="s">
        <v>179</v>
      </c>
      <c r="AT264" s="135" t="s">
        <v>100</v>
      </c>
      <c r="AU264" s="135" t="s">
        <v>50</v>
      </c>
      <c r="AY264" s="135" t="s">
        <v>98</v>
      </c>
      <c r="BE264" s="169">
        <f>IF(N264="základní",J264,0)</f>
        <v>0</v>
      </c>
      <c r="BF264" s="169">
        <f>IF(N264="snížená",J264,0)</f>
        <v>0</v>
      </c>
      <c r="BG264" s="169">
        <f>IF(N264="zákl. přenesená",J264,0)</f>
        <v>0</v>
      </c>
      <c r="BH264" s="169">
        <f>IF(N264="sníž. přenesená",J264,0)</f>
        <v>0</v>
      </c>
      <c r="BI264" s="169">
        <f>IF(N264="nulová",J264,0)</f>
        <v>0</v>
      </c>
      <c r="BJ264" s="135" t="s">
        <v>48</v>
      </c>
      <c r="BK264" s="169">
        <f>ROUND(I264*H264,2)</f>
        <v>0</v>
      </c>
      <c r="BL264" s="135" t="s">
        <v>179</v>
      </c>
      <c r="BM264" s="135" t="s">
        <v>573</v>
      </c>
    </row>
    <row r="265" spans="1:51" s="174" customFormat="1" ht="11.25">
      <c r="A265" s="116"/>
      <c r="B265" s="110"/>
      <c r="C265" s="111"/>
      <c r="D265" s="112" t="s">
        <v>107</v>
      </c>
      <c r="E265" s="113" t="s">
        <v>1</v>
      </c>
      <c r="F265" s="114" t="s">
        <v>574</v>
      </c>
      <c r="G265" s="111"/>
      <c r="H265" s="115">
        <v>6.3</v>
      </c>
      <c r="I265" s="252"/>
      <c r="J265" s="111"/>
      <c r="K265" s="111"/>
      <c r="L265" s="170"/>
      <c r="M265" s="171"/>
      <c r="N265" s="172"/>
      <c r="O265" s="172"/>
      <c r="P265" s="172"/>
      <c r="Q265" s="172"/>
      <c r="R265" s="172"/>
      <c r="S265" s="172"/>
      <c r="T265" s="173"/>
      <c r="AT265" s="137" t="s">
        <v>107</v>
      </c>
      <c r="AU265" s="137" t="s">
        <v>50</v>
      </c>
      <c r="AV265" s="174" t="s">
        <v>50</v>
      </c>
      <c r="AW265" s="174" t="s">
        <v>20</v>
      </c>
      <c r="AX265" s="174" t="s">
        <v>48</v>
      </c>
      <c r="AY265" s="137" t="s">
        <v>98</v>
      </c>
    </row>
    <row r="266" spans="1:65" s="139" customFormat="1" ht="15">
      <c r="A266" s="19"/>
      <c r="B266" s="14"/>
      <c r="C266" s="104" t="s">
        <v>575</v>
      </c>
      <c r="D266" s="104" t="s">
        <v>100</v>
      </c>
      <c r="E266" s="105" t="s">
        <v>576</v>
      </c>
      <c r="F266" s="106" t="s">
        <v>577</v>
      </c>
      <c r="G266" s="107" t="s">
        <v>238</v>
      </c>
      <c r="H266" s="108">
        <v>7.9</v>
      </c>
      <c r="I266" s="251"/>
      <c r="J266" s="109">
        <f>ROUND(I266*H266,2)</f>
        <v>0</v>
      </c>
      <c r="K266" s="106" t="s">
        <v>104</v>
      </c>
      <c r="L266" s="138"/>
      <c r="M266" s="165" t="s">
        <v>1</v>
      </c>
      <c r="N266" s="166" t="s">
        <v>28</v>
      </c>
      <c r="O266" s="167">
        <v>0.06</v>
      </c>
      <c r="P266" s="167">
        <f>O266*H266</f>
        <v>0.474</v>
      </c>
      <c r="Q266" s="167">
        <v>0.0004</v>
      </c>
      <c r="R266" s="167">
        <f>Q266*H266</f>
        <v>0.0031600000000000005</v>
      </c>
      <c r="S266" s="167">
        <v>0</v>
      </c>
      <c r="T266" s="168">
        <f>S266*H266</f>
        <v>0</v>
      </c>
      <c r="AR266" s="135" t="s">
        <v>179</v>
      </c>
      <c r="AT266" s="135" t="s">
        <v>100</v>
      </c>
      <c r="AU266" s="135" t="s">
        <v>50</v>
      </c>
      <c r="AY266" s="135" t="s">
        <v>98</v>
      </c>
      <c r="BE266" s="169">
        <f>IF(N266="základní",J266,0)</f>
        <v>0</v>
      </c>
      <c r="BF266" s="169">
        <f>IF(N266="snížená",J266,0)</f>
        <v>0</v>
      </c>
      <c r="BG266" s="169">
        <f>IF(N266="zákl. přenesená",J266,0)</f>
        <v>0</v>
      </c>
      <c r="BH266" s="169">
        <f>IF(N266="sníž. přenesená",J266,0)</f>
        <v>0</v>
      </c>
      <c r="BI266" s="169">
        <f>IF(N266="nulová",J266,0)</f>
        <v>0</v>
      </c>
      <c r="BJ266" s="135" t="s">
        <v>48</v>
      </c>
      <c r="BK266" s="169">
        <f>ROUND(I266*H266,2)</f>
        <v>0</v>
      </c>
      <c r="BL266" s="135" t="s">
        <v>179</v>
      </c>
      <c r="BM266" s="135" t="s">
        <v>578</v>
      </c>
    </row>
    <row r="267" spans="1:51" s="174" customFormat="1" ht="11.25">
      <c r="A267" s="116"/>
      <c r="B267" s="110"/>
      <c r="C267" s="111"/>
      <c r="D267" s="112" t="s">
        <v>107</v>
      </c>
      <c r="E267" s="113" t="s">
        <v>1</v>
      </c>
      <c r="F267" s="114" t="s">
        <v>579</v>
      </c>
      <c r="G267" s="111"/>
      <c r="H267" s="115">
        <v>7.9</v>
      </c>
      <c r="I267" s="252"/>
      <c r="J267" s="111"/>
      <c r="K267" s="111"/>
      <c r="L267" s="170"/>
      <c r="M267" s="171"/>
      <c r="N267" s="172"/>
      <c r="O267" s="172"/>
      <c r="P267" s="172"/>
      <c r="Q267" s="172"/>
      <c r="R267" s="172"/>
      <c r="S267" s="172"/>
      <c r="T267" s="173"/>
      <c r="AT267" s="137" t="s">
        <v>107</v>
      </c>
      <c r="AU267" s="137" t="s">
        <v>50</v>
      </c>
      <c r="AV267" s="174" t="s">
        <v>50</v>
      </c>
      <c r="AW267" s="174" t="s">
        <v>20</v>
      </c>
      <c r="AX267" s="174" t="s">
        <v>48</v>
      </c>
      <c r="AY267" s="137" t="s">
        <v>98</v>
      </c>
    </row>
    <row r="268" spans="1:65" s="139" customFormat="1" ht="15">
      <c r="A268" s="19"/>
      <c r="B268" s="14"/>
      <c r="C268" s="104" t="s">
        <v>580</v>
      </c>
      <c r="D268" s="104" t="s">
        <v>100</v>
      </c>
      <c r="E268" s="105" t="s">
        <v>581</v>
      </c>
      <c r="F268" s="106" t="s">
        <v>582</v>
      </c>
      <c r="G268" s="107" t="s">
        <v>103</v>
      </c>
      <c r="H268" s="108">
        <v>10.245</v>
      </c>
      <c r="I268" s="251"/>
      <c r="J268" s="109">
        <f>ROUND(I268*H268,2)</f>
        <v>0</v>
      </c>
      <c r="K268" s="106" t="s">
        <v>104</v>
      </c>
      <c r="L268" s="138"/>
      <c r="M268" s="165" t="s">
        <v>1</v>
      </c>
      <c r="N268" s="166" t="s">
        <v>28</v>
      </c>
      <c r="O268" s="167">
        <v>0.295</v>
      </c>
      <c r="P268" s="167">
        <f>O268*H268</f>
        <v>3.0222749999999996</v>
      </c>
      <c r="Q268" s="167">
        <v>0</v>
      </c>
      <c r="R268" s="167">
        <f>Q268*H268</f>
        <v>0</v>
      </c>
      <c r="S268" s="167">
        <v>0.0815</v>
      </c>
      <c r="T268" s="168">
        <f>S268*H268</f>
        <v>0.8349675</v>
      </c>
      <c r="AR268" s="135" t="s">
        <v>179</v>
      </c>
      <c r="AT268" s="135" t="s">
        <v>100</v>
      </c>
      <c r="AU268" s="135" t="s">
        <v>50</v>
      </c>
      <c r="AY268" s="135" t="s">
        <v>98</v>
      </c>
      <c r="BE268" s="169">
        <f>IF(N268="základní",J268,0)</f>
        <v>0</v>
      </c>
      <c r="BF268" s="169">
        <f>IF(N268="snížená",J268,0)</f>
        <v>0</v>
      </c>
      <c r="BG268" s="169">
        <f>IF(N268="zákl. přenesená",J268,0)</f>
        <v>0</v>
      </c>
      <c r="BH268" s="169">
        <f>IF(N268="sníž. přenesená",J268,0)</f>
        <v>0</v>
      </c>
      <c r="BI268" s="169">
        <f>IF(N268="nulová",J268,0)</f>
        <v>0</v>
      </c>
      <c r="BJ268" s="135" t="s">
        <v>48</v>
      </c>
      <c r="BK268" s="169">
        <f>ROUND(I268*H268,2)</f>
        <v>0</v>
      </c>
      <c r="BL268" s="135" t="s">
        <v>179</v>
      </c>
      <c r="BM268" s="135" t="s">
        <v>583</v>
      </c>
    </row>
    <row r="269" spans="1:51" s="174" customFormat="1" ht="11.25">
      <c r="A269" s="116"/>
      <c r="B269" s="110"/>
      <c r="C269" s="111"/>
      <c r="D269" s="112" t="s">
        <v>107</v>
      </c>
      <c r="E269" s="113" t="s">
        <v>1</v>
      </c>
      <c r="F269" s="114" t="s">
        <v>584</v>
      </c>
      <c r="G269" s="111"/>
      <c r="H269" s="115">
        <v>10.245</v>
      </c>
      <c r="I269" s="252"/>
      <c r="J269" s="111"/>
      <c r="K269" s="111"/>
      <c r="L269" s="170"/>
      <c r="M269" s="171"/>
      <c r="N269" s="172"/>
      <c r="O269" s="172"/>
      <c r="P269" s="172"/>
      <c r="Q269" s="172"/>
      <c r="R269" s="172"/>
      <c r="S269" s="172"/>
      <c r="T269" s="173"/>
      <c r="AT269" s="137" t="s">
        <v>107</v>
      </c>
      <c r="AU269" s="137" t="s">
        <v>50</v>
      </c>
      <c r="AV269" s="174" t="s">
        <v>50</v>
      </c>
      <c r="AW269" s="174" t="s">
        <v>20</v>
      </c>
      <c r="AX269" s="174" t="s">
        <v>48</v>
      </c>
      <c r="AY269" s="137" t="s">
        <v>98</v>
      </c>
    </row>
    <row r="270" spans="1:65" s="139" customFormat="1" ht="30">
      <c r="A270" s="19"/>
      <c r="B270" s="14"/>
      <c r="C270" s="104" t="s">
        <v>585</v>
      </c>
      <c r="D270" s="104" t="s">
        <v>100</v>
      </c>
      <c r="E270" s="105" t="s">
        <v>586</v>
      </c>
      <c r="F270" s="106" t="s">
        <v>587</v>
      </c>
      <c r="G270" s="107" t="s">
        <v>103</v>
      </c>
      <c r="H270" s="108">
        <v>14.22</v>
      </c>
      <c r="I270" s="251"/>
      <c r="J270" s="109">
        <f>ROUND(I270*H270,2)</f>
        <v>0</v>
      </c>
      <c r="K270" s="106" t="s">
        <v>104</v>
      </c>
      <c r="L270" s="138"/>
      <c r="M270" s="165" t="s">
        <v>1</v>
      </c>
      <c r="N270" s="166" t="s">
        <v>28</v>
      </c>
      <c r="O270" s="167">
        <v>0.746</v>
      </c>
      <c r="P270" s="167">
        <f>O270*H270</f>
        <v>10.60812</v>
      </c>
      <c r="Q270" s="167">
        <v>0.0052</v>
      </c>
      <c r="R270" s="167">
        <f>Q270*H270</f>
        <v>0.073944</v>
      </c>
      <c r="S270" s="167">
        <v>0</v>
      </c>
      <c r="T270" s="168">
        <f>S270*H270</f>
        <v>0</v>
      </c>
      <c r="AR270" s="135" t="s">
        <v>179</v>
      </c>
      <c r="AT270" s="135" t="s">
        <v>100</v>
      </c>
      <c r="AU270" s="135" t="s">
        <v>50</v>
      </c>
      <c r="AY270" s="135" t="s">
        <v>98</v>
      </c>
      <c r="BE270" s="169">
        <f>IF(N270="základní",J270,0)</f>
        <v>0</v>
      </c>
      <c r="BF270" s="169">
        <f>IF(N270="snížená",J270,0)</f>
        <v>0</v>
      </c>
      <c r="BG270" s="169">
        <f>IF(N270="zákl. přenesená",J270,0)</f>
        <v>0</v>
      </c>
      <c r="BH270" s="169">
        <f>IF(N270="sníž. přenesená",J270,0)</f>
        <v>0</v>
      </c>
      <c r="BI270" s="169">
        <f>IF(N270="nulová",J270,0)</f>
        <v>0</v>
      </c>
      <c r="BJ270" s="135" t="s">
        <v>48</v>
      </c>
      <c r="BK270" s="169">
        <f>ROUND(I270*H270,2)</f>
        <v>0</v>
      </c>
      <c r="BL270" s="135" t="s">
        <v>179</v>
      </c>
      <c r="BM270" s="135" t="s">
        <v>588</v>
      </c>
    </row>
    <row r="271" spans="1:51" s="174" customFormat="1" ht="11.25">
      <c r="A271" s="116"/>
      <c r="B271" s="110"/>
      <c r="C271" s="111"/>
      <c r="D271" s="112" t="s">
        <v>107</v>
      </c>
      <c r="E271" s="113" t="s">
        <v>1</v>
      </c>
      <c r="F271" s="114" t="s">
        <v>589</v>
      </c>
      <c r="G271" s="111"/>
      <c r="H271" s="115">
        <v>14.22</v>
      </c>
      <c r="I271" s="252"/>
      <c r="J271" s="111"/>
      <c r="K271" s="111"/>
      <c r="L271" s="170"/>
      <c r="M271" s="171"/>
      <c r="N271" s="172"/>
      <c r="O271" s="172"/>
      <c r="P271" s="172"/>
      <c r="Q271" s="172"/>
      <c r="R271" s="172"/>
      <c r="S271" s="172"/>
      <c r="T271" s="173"/>
      <c r="AT271" s="137" t="s">
        <v>107</v>
      </c>
      <c r="AU271" s="137" t="s">
        <v>50</v>
      </c>
      <c r="AV271" s="174" t="s">
        <v>50</v>
      </c>
      <c r="AW271" s="174" t="s">
        <v>20</v>
      </c>
      <c r="AX271" s="174" t="s">
        <v>48</v>
      </c>
      <c r="AY271" s="137" t="s">
        <v>98</v>
      </c>
    </row>
    <row r="272" spans="1:65" s="139" customFormat="1" ht="15">
      <c r="A272" s="19"/>
      <c r="B272" s="14"/>
      <c r="C272" s="122" t="s">
        <v>590</v>
      </c>
      <c r="D272" s="122" t="s">
        <v>196</v>
      </c>
      <c r="E272" s="123" t="s">
        <v>591</v>
      </c>
      <c r="F272" s="124" t="s">
        <v>592</v>
      </c>
      <c r="G272" s="125" t="s">
        <v>103</v>
      </c>
      <c r="H272" s="126">
        <v>15.642</v>
      </c>
      <c r="I272" s="255"/>
      <c r="J272" s="127">
        <f>ROUND(I272*H272,2)</f>
        <v>0</v>
      </c>
      <c r="K272" s="124" t="s">
        <v>104</v>
      </c>
      <c r="L272" s="175"/>
      <c r="M272" s="176" t="s">
        <v>1</v>
      </c>
      <c r="N272" s="177" t="s">
        <v>28</v>
      </c>
      <c r="O272" s="167">
        <v>0</v>
      </c>
      <c r="P272" s="167">
        <f>O272*H272</f>
        <v>0</v>
      </c>
      <c r="Q272" s="167">
        <v>0.0126</v>
      </c>
      <c r="R272" s="167">
        <f>Q272*H272</f>
        <v>0.1970892</v>
      </c>
      <c r="S272" s="167">
        <v>0</v>
      </c>
      <c r="T272" s="168">
        <f>S272*H272</f>
        <v>0</v>
      </c>
      <c r="AR272" s="135" t="s">
        <v>258</v>
      </c>
      <c r="AT272" s="135" t="s">
        <v>196</v>
      </c>
      <c r="AU272" s="135" t="s">
        <v>50</v>
      </c>
      <c r="AY272" s="135" t="s">
        <v>98</v>
      </c>
      <c r="BE272" s="169">
        <f>IF(N272="základní",J272,0)</f>
        <v>0</v>
      </c>
      <c r="BF272" s="169">
        <f>IF(N272="snížená",J272,0)</f>
        <v>0</v>
      </c>
      <c r="BG272" s="169">
        <f>IF(N272="zákl. přenesená",J272,0)</f>
        <v>0</v>
      </c>
      <c r="BH272" s="169">
        <f>IF(N272="sníž. přenesená",J272,0)</f>
        <v>0</v>
      </c>
      <c r="BI272" s="169">
        <f>IF(N272="nulová",J272,0)</f>
        <v>0</v>
      </c>
      <c r="BJ272" s="135" t="s">
        <v>48</v>
      </c>
      <c r="BK272" s="169">
        <f>ROUND(I272*H272,2)</f>
        <v>0</v>
      </c>
      <c r="BL272" s="135" t="s">
        <v>179</v>
      </c>
      <c r="BM272" s="135" t="s">
        <v>593</v>
      </c>
    </row>
    <row r="273" spans="1:51" s="174" customFormat="1" ht="11.25">
      <c r="A273" s="116"/>
      <c r="B273" s="110"/>
      <c r="C273" s="111"/>
      <c r="D273" s="112" t="s">
        <v>107</v>
      </c>
      <c r="E273" s="111"/>
      <c r="F273" s="114" t="s">
        <v>594</v>
      </c>
      <c r="G273" s="111"/>
      <c r="H273" s="115">
        <v>15.642</v>
      </c>
      <c r="I273" s="252"/>
      <c r="J273" s="111"/>
      <c r="K273" s="111"/>
      <c r="L273" s="170"/>
      <c r="M273" s="171"/>
      <c r="N273" s="172"/>
      <c r="O273" s="172"/>
      <c r="P273" s="172"/>
      <c r="Q273" s="172"/>
      <c r="R273" s="172"/>
      <c r="S273" s="172"/>
      <c r="T273" s="173"/>
      <c r="AT273" s="137" t="s">
        <v>107</v>
      </c>
      <c r="AU273" s="137" t="s">
        <v>50</v>
      </c>
      <c r="AV273" s="174" t="s">
        <v>50</v>
      </c>
      <c r="AW273" s="174" t="s">
        <v>2</v>
      </c>
      <c r="AX273" s="174" t="s">
        <v>48</v>
      </c>
      <c r="AY273" s="137" t="s">
        <v>98</v>
      </c>
    </row>
    <row r="274" spans="1:65" s="139" customFormat="1" ht="15">
      <c r="A274" s="19"/>
      <c r="B274" s="14"/>
      <c r="C274" s="104" t="s">
        <v>595</v>
      </c>
      <c r="D274" s="104" t="s">
        <v>100</v>
      </c>
      <c r="E274" s="105" t="s">
        <v>596</v>
      </c>
      <c r="F274" s="106" t="s">
        <v>597</v>
      </c>
      <c r="G274" s="107" t="s">
        <v>238</v>
      </c>
      <c r="H274" s="108">
        <v>16.2</v>
      </c>
      <c r="I274" s="251"/>
      <c r="J274" s="109">
        <f>ROUND(I274*H274,2)</f>
        <v>0</v>
      </c>
      <c r="K274" s="106" t="s">
        <v>104</v>
      </c>
      <c r="L274" s="138"/>
      <c r="M274" s="165" t="s">
        <v>1</v>
      </c>
      <c r="N274" s="166" t="s">
        <v>28</v>
      </c>
      <c r="O274" s="167">
        <v>0.248</v>
      </c>
      <c r="P274" s="167">
        <f>O274*H274</f>
        <v>4.0176</v>
      </c>
      <c r="Q274" s="167">
        <v>0.00031</v>
      </c>
      <c r="R274" s="167">
        <f>Q274*H274</f>
        <v>0.0050219999999999996</v>
      </c>
      <c r="S274" s="167">
        <v>0</v>
      </c>
      <c r="T274" s="168">
        <f>S274*H274</f>
        <v>0</v>
      </c>
      <c r="AR274" s="135" t="s">
        <v>179</v>
      </c>
      <c r="AT274" s="135" t="s">
        <v>100</v>
      </c>
      <c r="AU274" s="135" t="s">
        <v>50</v>
      </c>
      <c r="AY274" s="135" t="s">
        <v>98</v>
      </c>
      <c r="BE274" s="169">
        <f>IF(N274="základní",J274,0)</f>
        <v>0</v>
      </c>
      <c r="BF274" s="169">
        <f>IF(N274="snížená",J274,0)</f>
        <v>0</v>
      </c>
      <c r="BG274" s="169">
        <f>IF(N274="zákl. přenesená",J274,0)</f>
        <v>0</v>
      </c>
      <c r="BH274" s="169">
        <f>IF(N274="sníž. přenesená",J274,0)</f>
        <v>0</v>
      </c>
      <c r="BI274" s="169">
        <f>IF(N274="nulová",J274,0)</f>
        <v>0</v>
      </c>
      <c r="BJ274" s="135" t="s">
        <v>48</v>
      </c>
      <c r="BK274" s="169">
        <f>ROUND(I274*H274,2)</f>
        <v>0</v>
      </c>
      <c r="BL274" s="135" t="s">
        <v>179</v>
      </c>
      <c r="BM274" s="135" t="s">
        <v>598</v>
      </c>
    </row>
    <row r="275" spans="1:51" s="174" customFormat="1" ht="11.25">
      <c r="A275" s="116"/>
      <c r="B275" s="110"/>
      <c r="C275" s="111"/>
      <c r="D275" s="112" t="s">
        <v>107</v>
      </c>
      <c r="E275" s="113" t="s">
        <v>1</v>
      </c>
      <c r="F275" s="114" t="s">
        <v>599</v>
      </c>
      <c r="G275" s="111"/>
      <c r="H275" s="115">
        <v>16.2</v>
      </c>
      <c r="I275" s="252"/>
      <c r="J275" s="111"/>
      <c r="K275" s="111"/>
      <c r="L275" s="170"/>
      <c r="M275" s="171"/>
      <c r="N275" s="172"/>
      <c r="O275" s="172"/>
      <c r="P275" s="172"/>
      <c r="Q275" s="172"/>
      <c r="R275" s="172"/>
      <c r="S275" s="172"/>
      <c r="T275" s="173"/>
      <c r="AT275" s="137" t="s">
        <v>107</v>
      </c>
      <c r="AU275" s="137" t="s">
        <v>50</v>
      </c>
      <c r="AV275" s="174" t="s">
        <v>50</v>
      </c>
      <c r="AW275" s="174" t="s">
        <v>20</v>
      </c>
      <c r="AX275" s="174" t="s">
        <v>48</v>
      </c>
      <c r="AY275" s="137" t="s">
        <v>98</v>
      </c>
    </row>
    <row r="276" spans="1:65" s="139" customFormat="1" ht="15">
      <c r="A276" s="19"/>
      <c r="B276" s="14"/>
      <c r="C276" s="104" t="s">
        <v>600</v>
      </c>
      <c r="D276" s="104" t="s">
        <v>100</v>
      </c>
      <c r="E276" s="105" t="s">
        <v>601</v>
      </c>
      <c r="F276" s="106" t="s">
        <v>602</v>
      </c>
      <c r="G276" s="107" t="s">
        <v>238</v>
      </c>
      <c r="H276" s="108">
        <v>8.76</v>
      </c>
      <c r="I276" s="251"/>
      <c r="J276" s="109">
        <f>ROUND(I276*H276,2)</f>
        <v>0</v>
      </c>
      <c r="K276" s="106" t="s">
        <v>104</v>
      </c>
      <c r="L276" s="138"/>
      <c r="M276" s="165" t="s">
        <v>1</v>
      </c>
      <c r="N276" s="166" t="s">
        <v>28</v>
      </c>
      <c r="O276" s="167">
        <v>0.16</v>
      </c>
      <c r="P276" s="167">
        <f>O276*H276</f>
        <v>1.4016</v>
      </c>
      <c r="Q276" s="167">
        <v>0.00026</v>
      </c>
      <c r="R276" s="167">
        <f>Q276*H276</f>
        <v>0.0022776</v>
      </c>
      <c r="S276" s="167">
        <v>0</v>
      </c>
      <c r="T276" s="168">
        <f>S276*H276</f>
        <v>0</v>
      </c>
      <c r="AR276" s="135" t="s">
        <v>179</v>
      </c>
      <c r="AT276" s="135" t="s">
        <v>100</v>
      </c>
      <c r="AU276" s="135" t="s">
        <v>50</v>
      </c>
      <c r="AY276" s="135" t="s">
        <v>98</v>
      </c>
      <c r="BE276" s="169">
        <f>IF(N276="základní",J276,0)</f>
        <v>0</v>
      </c>
      <c r="BF276" s="169">
        <f>IF(N276="snížená",J276,0)</f>
        <v>0</v>
      </c>
      <c r="BG276" s="169">
        <f>IF(N276="zákl. přenesená",J276,0)</f>
        <v>0</v>
      </c>
      <c r="BH276" s="169">
        <f>IF(N276="sníž. přenesená",J276,0)</f>
        <v>0</v>
      </c>
      <c r="BI276" s="169">
        <f>IF(N276="nulová",J276,0)</f>
        <v>0</v>
      </c>
      <c r="BJ276" s="135" t="s">
        <v>48</v>
      </c>
      <c r="BK276" s="169">
        <f>ROUND(I276*H276,2)</f>
        <v>0</v>
      </c>
      <c r="BL276" s="135" t="s">
        <v>179</v>
      </c>
      <c r="BM276" s="135" t="s">
        <v>603</v>
      </c>
    </row>
    <row r="277" spans="1:51" s="174" customFormat="1" ht="11.25">
      <c r="A277" s="116"/>
      <c r="B277" s="110"/>
      <c r="C277" s="111"/>
      <c r="D277" s="112" t="s">
        <v>107</v>
      </c>
      <c r="E277" s="113" t="s">
        <v>1</v>
      </c>
      <c r="F277" s="114" t="s">
        <v>604</v>
      </c>
      <c r="G277" s="111"/>
      <c r="H277" s="115">
        <v>8.76</v>
      </c>
      <c r="I277" s="252"/>
      <c r="J277" s="111"/>
      <c r="K277" s="111"/>
      <c r="L277" s="170"/>
      <c r="M277" s="171"/>
      <c r="N277" s="172"/>
      <c r="O277" s="172"/>
      <c r="P277" s="172"/>
      <c r="Q277" s="172"/>
      <c r="R277" s="172"/>
      <c r="S277" s="172"/>
      <c r="T277" s="173"/>
      <c r="AT277" s="137" t="s">
        <v>107</v>
      </c>
      <c r="AU277" s="137" t="s">
        <v>50</v>
      </c>
      <c r="AV277" s="174" t="s">
        <v>50</v>
      </c>
      <c r="AW277" s="174" t="s">
        <v>20</v>
      </c>
      <c r="AX277" s="174" t="s">
        <v>48</v>
      </c>
      <c r="AY277" s="137" t="s">
        <v>98</v>
      </c>
    </row>
    <row r="278" spans="1:65" s="139" customFormat="1" ht="15">
      <c r="A278" s="19"/>
      <c r="B278" s="14"/>
      <c r="C278" s="104" t="s">
        <v>605</v>
      </c>
      <c r="D278" s="104" t="s">
        <v>100</v>
      </c>
      <c r="E278" s="105" t="s">
        <v>606</v>
      </c>
      <c r="F278" s="106" t="s">
        <v>607</v>
      </c>
      <c r="G278" s="107" t="s">
        <v>103</v>
      </c>
      <c r="H278" s="108">
        <v>14.22</v>
      </c>
      <c r="I278" s="251"/>
      <c r="J278" s="109">
        <f>ROUND(I278*H278,2)</f>
        <v>0</v>
      </c>
      <c r="K278" s="106" t="s">
        <v>104</v>
      </c>
      <c r="L278" s="138"/>
      <c r="M278" s="165" t="s">
        <v>1</v>
      </c>
      <c r="N278" s="166" t="s">
        <v>28</v>
      </c>
      <c r="O278" s="167">
        <v>0.044</v>
      </c>
      <c r="P278" s="167">
        <f>O278*H278</f>
        <v>0.62568</v>
      </c>
      <c r="Q278" s="167">
        <v>0.0003</v>
      </c>
      <c r="R278" s="167">
        <f>Q278*H278</f>
        <v>0.004266</v>
      </c>
      <c r="S278" s="167">
        <v>0</v>
      </c>
      <c r="T278" s="168">
        <f>S278*H278</f>
        <v>0</v>
      </c>
      <c r="AR278" s="135" t="s">
        <v>179</v>
      </c>
      <c r="AT278" s="135" t="s">
        <v>100</v>
      </c>
      <c r="AU278" s="135" t="s">
        <v>50</v>
      </c>
      <c r="AY278" s="135" t="s">
        <v>98</v>
      </c>
      <c r="BE278" s="169">
        <f>IF(N278="základní",J278,0)</f>
        <v>0</v>
      </c>
      <c r="BF278" s="169">
        <f>IF(N278="snížená",J278,0)</f>
        <v>0</v>
      </c>
      <c r="BG278" s="169">
        <f>IF(N278="zákl. přenesená",J278,0)</f>
        <v>0</v>
      </c>
      <c r="BH278" s="169">
        <f>IF(N278="sníž. přenesená",J278,0)</f>
        <v>0</v>
      </c>
      <c r="BI278" s="169">
        <f>IF(N278="nulová",J278,0)</f>
        <v>0</v>
      </c>
      <c r="BJ278" s="135" t="s">
        <v>48</v>
      </c>
      <c r="BK278" s="169">
        <f>ROUND(I278*H278,2)</f>
        <v>0</v>
      </c>
      <c r="BL278" s="135" t="s">
        <v>179</v>
      </c>
      <c r="BM278" s="135" t="s">
        <v>608</v>
      </c>
    </row>
    <row r="279" spans="1:65" s="139" customFormat="1" ht="30">
      <c r="A279" s="19"/>
      <c r="B279" s="14"/>
      <c r="C279" s="104" t="s">
        <v>609</v>
      </c>
      <c r="D279" s="104" t="s">
        <v>100</v>
      </c>
      <c r="E279" s="105" t="s">
        <v>610</v>
      </c>
      <c r="F279" s="106" t="s">
        <v>611</v>
      </c>
      <c r="G279" s="107" t="s">
        <v>425</v>
      </c>
      <c r="H279" s="108">
        <v>207.542</v>
      </c>
      <c r="I279" s="251"/>
      <c r="J279" s="109">
        <f>ROUND(I279*H279,2)</f>
        <v>0</v>
      </c>
      <c r="K279" s="106" t="s">
        <v>104</v>
      </c>
      <c r="L279" s="138"/>
      <c r="M279" s="165" t="s">
        <v>1</v>
      </c>
      <c r="N279" s="166" t="s">
        <v>28</v>
      </c>
      <c r="O279" s="167">
        <v>0</v>
      </c>
      <c r="P279" s="167">
        <f>O279*H279</f>
        <v>0</v>
      </c>
      <c r="Q279" s="167">
        <v>0</v>
      </c>
      <c r="R279" s="167">
        <f>Q279*H279</f>
        <v>0</v>
      </c>
      <c r="S279" s="167">
        <v>0</v>
      </c>
      <c r="T279" s="168">
        <f>S279*H279</f>
        <v>0</v>
      </c>
      <c r="AR279" s="135" t="s">
        <v>179</v>
      </c>
      <c r="AT279" s="135" t="s">
        <v>100</v>
      </c>
      <c r="AU279" s="135" t="s">
        <v>50</v>
      </c>
      <c r="AY279" s="135" t="s">
        <v>98</v>
      </c>
      <c r="BE279" s="169">
        <f>IF(N279="základní",J279,0)</f>
        <v>0</v>
      </c>
      <c r="BF279" s="169">
        <f>IF(N279="snížená",J279,0)</f>
        <v>0</v>
      </c>
      <c r="BG279" s="169">
        <f>IF(N279="zákl. přenesená",J279,0)</f>
        <v>0</v>
      </c>
      <c r="BH279" s="169">
        <f>IF(N279="sníž. přenesená",J279,0)</f>
        <v>0</v>
      </c>
      <c r="BI279" s="169">
        <f>IF(N279="nulová",J279,0)</f>
        <v>0</v>
      </c>
      <c r="BJ279" s="135" t="s">
        <v>48</v>
      </c>
      <c r="BK279" s="169">
        <f>ROUND(I279*H279,2)</f>
        <v>0</v>
      </c>
      <c r="BL279" s="135" t="s">
        <v>179</v>
      </c>
      <c r="BM279" s="135" t="s">
        <v>612</v>
      </c>
    </row>
    <row r="280" spans="1:63" s="161" customFormat="1" ht="12.75">
      <c r="A280" s="101"/>
      <c r="B280" s="96"/>
      <c r="C280" s="97"/>
      <c r="D280" s="98" t="s">
        <v>43</v>
      </c>
      <c r="E280" s="102" t="s">
        <v>613</v>
      </c>
      <c r="F280" s="102" t="s">
        <v>614</v>
      </c>
      <c r="G280" s="97"/>
      <c r="H280" s="97"/>
      <c r="I280" s="253"/>
      <c r="J280" s="103">
        <f>BK280</f>
        <v>0</v>
      </c>
      <c r="K280" s="97"/>
      <c r="L280" s="156"/>
      <c r="M280" s="157"/>
      <c r="N280" s="158"/>
      <c r="O280" s="158"/>
      <c r="P280" s="159">
        <f>SUM(P281:P292)</f>
        <v>2.5670159999999997</v>
      </c>
      <c r="Q280" s="158"/>
      <c r="R280" s="159">
        <f>SUM(R281:R292)</f>
        <v>0.0019998000000000004</v>
      </c>
      <c r="S280" s="158"/>
      <c r="T280" s="160">
        <f>SUM(T281:T292)</f>
        <v>0</v>
      </c>
      <c r="AR280" s="162" t="s">
        <v>50</v>
      </c>
      <c r="AT280" s="163" t="s">
        <v>43</v>
      </c>
      <c r="AU280" s="163" t="s">
        <v>48</v>
      </c>
      <c r="AY280" s="162" t="s">
        <v>98</v>
      </c>
      <c r="BK280" s="164">
        <f>SUM(BK281:BK292)</f>
        <v>0</v>
      </c>
    </row>
    <row r="281" spans="1:65" s="139" customFormat="1" ht="15">
      <c r="A281" s="19"/>
      <c r="B281" s="14"/>
      <c r="C281" s="104" t="s">
        <v>615</v>
      </c>
      <c r="D281" s="104" t="s">
        <v>100</v>
      </c>
      <c r="E281" s="105" t="s">
        <v>616</v>
      </c>
      <c r="F281" s="106" t="s">
        <v>617</v>
      </c>
      <c r="G281" s="107" t="s">
        <v>103</v>
      </c>
      <c r="H281" s="108">
        <v>3.636</v>
      </c>
      <c r="I281" s="251"/>
      <c r="J281" s="109">
        <f>ROUND(I281*H281,2)</f>
        <v>0</v>
      </c>
      <c r="K281" s="106" t="s">
        <v>104</v>
      </c>
      <c r="L281" s="138"/>
      <c r="M281" s="165" t="s">
        <v>1</v>
      </c>
      <c r="N281" s="166" t="s">
        <v>28</v>
      </c>
      <c r="O281" s="167">
        <v>0.184</v>
      </c>
      <c r="P281" s="167">
        <f>O281*H281</f>
        <v>0.6690240000000001</v>
      </c>
      <c r="Q281" s="167">
        <v>0.00014</v>
      </c>
      <c r="R281" s="167">
        <f>Q281*H281</f>
        <v>0.00050904</v>
      </c>
      <c r="S281" s="167">
        <v>0</v>
      </c>
      <c r="T281" s="168">
        <f>S281*H281</f>
        <v>0</v>
      </c>
      <c r="AR281" s="135" t="s">
        <v>179</v>
      </c>
      <c r="AT281" s="135" t="s">
        <v>100</v>
      </c>
      <c r="AU281" s="135" t="s">
        <v>50</v>
      </c>
      <c r="AY281" s="135" t="s">
        <v>98</v>
      </c>
      <c r="BE281" s="169">
        <f>IF(N281="základní",J281,0)</f>
        <v>0</v>
      </c>
      <c r="BF281" s="169">
        <f>IF(N281="snížená",J281,0)</f>
        <v>0</v>
      </c>
      <c r="BG281" s="169">
        <f>IF(N281="zákl. přenesená",J281,0)</f>
        <v>0</v>
      </c>
      <c r="BH281" s="169">
        <f>IF(N281="sníž. přenesená",J281,0)</f>
        <v>0</v>
      </c>
      <c r="BI281" s="169">
        <f>IF(N281="nulová",J281,0)</f>
        <v>0</v>
      </c>
      <c r="BJ281" s="135" t="s">
        <v>48</v>
      </c>
      <c r="BK281" s="169">
        <f>ROUND(I281*H281,2)</f>
        <v>0</v>
      </c>
      <c r="BL281" s="135" t="s">
        <v>179</v>
      </c>
      <c r="BM281" s="135" t="s">
        <v>618</v>
      </c>
    </row>
    <row r="282" spans="1:51" s="174" customFormat="1" ht="11.25">
      <c r="A282" s="116"/>
      <c r="B282" s="110"/>
      <c r="C282" s="111"/>
      <c r="D282" s="112" t="s">
        <v>107</v>
      </c>
      <c r="E282" s="113" t="s">
        <v>1</v>
      </c>
      <c r="F282" s="114" t="s">
        <v>619</v>
      </c>
      <c r="G282" s="111"/>
      <c r="H282" s="115">
        <v>1.923</v>
      </c>
      <c r="I282" s="252"/>
      <c r="J282" s="111"/>
      <c r="K282" s="111"/>
      <c r="L282" s="170"/>
      <c r="M282" s="171"/>
      <c r="N282" s="172"/>
      <c r="O282" s="172"/>
      <c r="P282" s="172"/>
      <c r="Q282" s="172"/>
      <c r="R282" s="172"/>
      <c r="S282" s="172"/>
      <c r="T282" s="173"/>
      <c r="AT282" s="137" t="s">
        <v>107</v>
      </c>
      <c r="AU282" s="137" t="s">
        <v>50</v>
      </c>
      <c r="AV282" s="174" t="s">
        <v>50</v>
      </c>
      <c r="AW282" s="174" t="s">
        <v>20</v>
      </c>
      <c r="AX282" s="174" t="s">
        <v>44</v>
      </c>
      <c r="AY282" s="137" t="s">
        <v>98</v>
      </c>
    </row>
    <row r="283" spans="1:51" s="174" customFormat="1" ht="11.25">
      <c r="A283" s="116"/>
      <c r="B283" s="110"/>
      <c r="C283" s="111"/>
      <c r="D283" s="112" t="s">
        <v>107</v>
      </c>
      <c r="E283" s="113" t="s">
        <v>1</v>
      </c>
      <c r="F283" s="114" t="s">
        <v>620</v>
      </c>
      <c r="G283" s="111"/>
      <c r="H283" s="115">
        <v>0.243</v>
      </c>
      <c r="I283" s="252"/>
      <c r="J283" s="111"/>
      <c r="K283" s="111"/>
      <c r="L283" s="170"/>
      <c r="M283" s="171"/>
      <c r="N283" s="172"/>
      <c r="O283" s="172"/>
      <c r="P283" s="172"/>
      <c r="Q283" s="172"/>
      <c r="R283" s="172"/>
      <c r="S283" s="172"/>
      <c r="T283" s="173"/>
      <c r="AT283" s="137" t="s">
        <v>107</v>
      </c>
      <c r="AU283" s="137" t="s">
        <v>50</v>
      </c>
      <c r="AV283" s="174" t="s">
        <v>50</v>
      </c>
      <c r="AW283" s="174" t="s">
        <v>20</v>
      </c>
      <c r="AX283" s="174" t="s">
        <v>44</v>
      </c>
      <c r="AY283" s="137" t="s">
        <v>98</v>
      </c>
    </row>
    <row r="284" spans="1:51" s="174" customFormat="1" ht="11.25">
      <c r="A284" s="116"/>
      <c r="B284" s="110"/>
      <c r="C284" s="111"/>
      <c r="D284" s="112" t="s">
        <v>107</v>
      </c>
      <c r="E284" s="113" t="s">
        <v>1</v>
      </c>
      <c r="F284" s="114" t="s">
        <v>621</v>
      </c>
      <c r="G284" s="111"/>
      <c r="H284" s="115">
        <v>1.47</v>
      </c>
      <c r="I284" s="252"/>
      <c r="J284" s="111"/>
      <c r="K284" s="111"/>
      <c r="L284" s="170"/>
      <c r="M284" s="171"/>
      <c r="N284" s="172"/>
      <c r="O284" s="172"/>
      <c r="P284" s="172"/>
      <c r="Q284" s="172"/>
      <c r="R284" s="172"/>
      <c r="S284" s="172"/>
      <c r="T284" s="173"/>
      <c r="AT284" s="137" t="s">
        <v>107</v>
      </c>
      <c r="AU284" s="137" t="s">
        <v>50</v>
      </c>
      <c r="AV284" s="174" t="s">
        <v>50</v>
      </c>
      <c r="AW284" s="174" t="s">
        <v>20</v>
      </c>
      <c r="AX284" s="174" t="s">
        <v>44</v>
      </c>
      <c r="AY284" s="137" t="s">
        <v>98</v>
      </c>
    </row>
    <row r="285" spans="1:51" s="174" customFormat="1" ht="11.25">
      <c r="A285" s="133"/>
      <c r="B285" s="128"/>
      <c r="C285" s="129"/>
      <c r="D285" s="112" t="s">
        <v>107</v>
      </c>
      <c r="E285" s="130" t="s">
        <v>1</v>
      </c>
      <c r="F285" s="131" t="s">
        <v>234</v>
      </c>
      <c r="G285" s="129"/>
      <c r="H285" s="132">
        <v>3.636</v>
      </c>
      <c r="I285" s="256"/>
      <c r="J285" s="129"/>
      <c r="K285" s="129"/>
      <c r="L285" s="170"/>
      <c r="M285" s="171"/>
      <c r="N285" s="172"/>
      <c r="O285" s="172"/>
      <c r="P285" s="172"/>
      <c r="Q285" s="172"/>
      <c r="R285" s="172"/>
      <c r="S285" s="172"/>
      <c r="T285" s="173"/>
      <c r="AT285" s="137" t="s">
        <v>107</v>
      </c>
      <c r="AU285" s="137" t="s">
        <v>50</v>
      </c>
      <c r="AV285" s="174" t="s">
        <v>105</v>
      </c>
      <c r="AW285" s="174" t="s">
        <v>20</v>
      </c>
      <c r="AX285" s="174" t="s">
        <v>48</v>
      </c>
      <c r="AY285" s="137" t="s">
        <v>98</v>
      </c>
    </row>
    <row r="286" spans="1:65" s="139" customFormat="1" ht="15">
      <c r="A286" s="19"/>
      <c r="B286" s="14"/>
      <c r="C286" s="104" t="s">
        <v>622</v>
      </c>
      <c r="D286" s="104" t="s">
        <v>100</v>
      </c>
      <c r="E286" s="105" t="s">
        <v>623</v>
      </c>
      <c r="F286" s="106" t="s">
        <v>624</v>
      </c>
      <c r="G286" s="107" t="s">
        <v>103</v>
      </c>
      <c r="H286" s="108">
        <v>3.636</v>
      </c>
      <c r="I286" s="251"/>
      <c r="J286" s="109">
        <f>ROUND(I286*H286,2)</f>
        <v>0</v>
      </c>
      <c r="K286" s="106" t="s">
        <v>104</v>
      </c>
      <c r="L286" s="138"/>
      <c r="M286" s="165" t="s">
        <v>1</v>
      </c>
      <c r="N286" s="166" t="s">
        <v>28</v>
      </c>
      <c r="O286" s="167">
        <v>0.184</v>
      </c>
      <c r="P286" s="167">
        <f>O286*H286</f>
        <v>0.6690240000000001</v>
      </c>
      <c r="Q286" s="167">
        <v>0.00017</v>
      </c>
      <c r="R286" s="167">
        <f>Q286*H286</f>
        <v>0.0006181200000000001</v>
      </c>
      <c r="S286" s="167">
        <v>0</v>
      </c>
      <c r="T286" s="168">
        <f>S286*H286</f>
        <v>0</v>
      </c>
      <c r="AR286" s="135" t="s">
        <v>179</v>
      </c>
      <c r="AT286" s="135" t="s">
        <v>100</v>
      </c>
      <c r="AU286" s="135" t="s">
        <v>50</v>
      </c>
      <c r="AY286" s="135" t="s">
        <v>98</v>
      </c>
      <c r="BE286" s="169">
        <f>IF(N286="základní",J286,0)</f>
        <v>0</v>
      </c>
      <c r="BF286" s="169">
        <f>IF(N286="snížená",J286,0)</f>
        <v>0</v>
      </c>
      <c r="BG286" s="169">
        <f>IF(N286="zákl. přenesená",J286,0)</f>
        <v>0</v>
      </c>
      <c r="BH286" s="169">
        <f>IF(N286="sníž. přenesená",J286,0)</f>
        <v>0</v>
      </c>
      <c r="BI286" s="169">
        <f>IF(N286="nulová",J286,0)</f>
        <v>0</v>
      </c>
      <c r="BJ286" s="135" t="s">
        <v>48</v>
      </c>
      <c r="BK286" s="169">
        <f>ROUND(I286*H286,2)</f>
        <v>0</v>
      </c>
      <c r="BL286" s="135" t="s">
        <v>179</v>
      </c>
      <c r="BM286" s="135" t="s">
        <v>625</v>
      </c>
    </row>
    <row r="287" spans="1:51" s="174" customFormat="1" ht="11.25">
      <c r="A287" s="116"/>
      <c r="B287" s="110"/>
      <c r="C287" s="111"/>
      <c r="D287" s="112" t="s">
        <v>107</v>
      </c>
      <c r="E287" s="113" t="s">
        <v>1</v>
      </c>
      <c r="F287" s="114" t="s">
        <v>619</v>
      </c>
      <c r="G287" s="111"/>
      <c r="H287" s="115">
        <v>1.923</v>
      </c>
      <c r="I287" s="252"/>
      <c r="J287" s="111"/>
      <c r="K287" s="111"/>
      <c r="L287" s="170"/>
      <c r="M287" s="171"/>
      <c r="N287" s="172"/>
      <c r="O287" s="172"/>
      <c r="P287" s="172"/>
      <c r="Q287" s="172"/>
      <c r="R287" s="172"/>
      <c r="S287" s="172"/>
      <c r="T287" s="173"/>
      <c r="AT287" s="137" t="s">
        <v>107</v>
      </c>
      <c r="AU287" s="137" t="s">
        <v>50</v>
      </c>
      <c r="AV287" s="174" t="s">
        <v>50</v>
      </c>
      <c r="AW287" s="174" t="s">
        <v>20</v>
      </c>
      <c r="AX287" s="174" t="s">
        <v>44</v>
      </c>
      <c r="AY287" s="137" t="s">
        <v>98</v>
      </c>
    </row>
    <row r="288" spans="1:51" s="174" customFormat="1" ht="11.25">
      <c r="A288" s="116"/>
      <c r="B288" s="110"/>
      <c r="C288" s="111"/>
      <c r="D288" s="112" t="s">
        <v>107</v>
      </c>
      <c r="E288" s="113" t="s">
        <v>1</v>
      </c>
      <c r="F288" s="114" t="s">
        <v>620</v>
      </c>
      <c r="G288" s="111"/>
      <c r="H288" s="115">
        <v>0.243</v>
      </c>
      <c r="I288" s="252"/>
      <c r="J288" s="111"/>
      <c r="K288" s="111"/>
      <c r="L288" s="170"/>
      <c r="M288" s="171"/>
      <c r="N288" s="172"/>
      <c r="O288" s="172"/>
      <c r="P288" s="172"/>
      <c r="Q288" s="172"/>
      <c r="R288" s="172"/>
      <c r="S288" s="172"/>
      <c r="T288" s="173"/>
      <c r="AT288" s="137" t="s">
        <v>107</v>
      </c>
      <c r="AU288" s="137" t="s">
        <v>50</v>
      </c>
      <c r="AV288" s="174" t="s">
        <v>50</v>
      </c>
      <c r="AW288" s="174" t="s">
        <v>20</v>
      </c>
      <c r="AX288" s="174" t="s">
        <v>44</v>
      </c>
      <c r="AY288" s="137" t="s">
        <v>98</v>
      </c>
    </row>
    <row r="289" spans="1:51" s="174" customFormat="1" ht="11.25">
      <c r="A289" s="116"/>
      <c r="B289" s="110"/>
      <c r="C289" s="111"/>
      <c r="D289" s="112" t="s">
        <v>107</v>
      </c>
      <c r="E289" s="113" t="s">
        <v>1</v>
      </c>
      <c r="F289" s="114" t="s">
        <v>621</v>
      </c>
      <c r="G289" s="111"/>
      <c r="H289" s="115">
        <v>1.47</v>
      </c>
      <c r="I289" s="252"/>
      <c r="J289" s="111"/>
      <c r="K289" s="111"/>
      <c r="L289" s="170"/>
      <c r="M289" s="171"/>
      <c r="N289" s="172"/>
      <c r="O289" s="172"/>
      <c r="P289" s="172"/>
      <c r="Q289" s="172"/>
      <c r="R289" s="172"/>
      <c r="S289" s="172"/>
      <c r="T289" s="173"/>
      <c r="AT289" s="137" t="s">
        <v>107</v>
      </c>
      <c r="AU289" s="137" t="s">
        <v>50</v>
      </c>
      <c r="AV289" s="174" t="s">
        <v>50</v>
      </c>
      <c r="AW289" s="174" t="s">
        <v>20</v>
      </c>
      <c r="AX289" s="174" t="s">
        <v>44</v>
      </c>
      <c r="AY289" s="137" t="s">
        <v>98</v>
      </c>
    </row>
    <row r="290" spans="1:51" s="174" customFormat="1" ht="11.25">
      <c r="A290" s="133"/>
      <c r="B290" s="128"/>
      <c r="C290" s="129"/>
      <c r="D290" s="112" t="s">
        <v>107</v>
      </c>
      <c r="E290" s="130" t="s">
        <v>1</v>
      </c>
      <c r="F290" s="131" t="s">
        <v>234</v>
      </c>
      <c r="G290" s="129"/>
      <c r="H290" s="132">
        <v>3.636</v>
      </c>
      <c r="I290" s="256"/>
      <c r="J290" s="129"/>
      <c r="K290" s="129"/>
      <c r="L290" s="170"/>
      <c r="M290" s="171"/>
      <c r="N290" s="172"/>
      <c r="O290" s="172"/>
      <c r="P290" s="172"/>
      <c r="Q290" s="172"/>
      <c r="R290" s="172"/>
      <c r="S290" s="172"/>
      <c r="T290" s="173"/>
      <c r="AT290" s="137" t="s">
        <v>107</v>
      </c>
      <c r="AU290" s="137" t="s">
        <v>50</v>
      </c>
      <c r="AV290" s="174" t="s">
        <v>105</v>
      </c>
      <c r="AW290" s="174" t="s">
        <v>20</v>
      </c>
      <c r="AX290" s="174" t="s">
        <v>48</v>
      </c>
      <c r="AY290" s="137" t="s">
        <v>98</v>
      </c>
    </row>
    <row r="291" spans="1:65" s="139" customFormat="1" ht="15">
      <c r="A291" s="19"/>
      <c r="B291" s="14"/>
      <c r="C291" s="104" t="s">
        <v>626</v>
      </c>
      <c r="D291" s="104" t="s">
        <v>100</v>
      </c>
      <c r="E291" s="105" t="s">
        <v>627</v>
      </c>
      <c r="F291" s="106" t="s">
        <v>628</v>
      </c>
      <c r="G291" s="107" t="s">
        <v>103</v>
      </c>
      <c r="H291" s="108">
        <v>3.636</v>
      </c>
      <c r="I291" s="251"/>
      <c r="J291" s="109">
        <f>ROUND(I291*H291,2)</f>
        <v>0</v>
      </c>
      <c r="K291" s="106" t="s">
        <v>104</v>
      </c>
      <c r="L291" s="138"/>
      <c r="M291" s="165" t="s">
        <v>1</v>
      </c>
      <c r="N291" s="166" t="s">
        <v>28</v>
      </c>
      <c r="O291" s="167">
        <v>0.166</v>
      </c>
      <c r="P291" s="167">
        <f>O291*H291</f>
        <v>0.603576</v>
      </c>
      <c r="Q291" s="167">
        <v>0.00012</v>
      </c>
      <c r="R291" s="167">
        <f>Q291*H291</f>
        <v>0.00043632</v>
      </c>
      <c r="S291" s="167">
        <v>0</v>
      </c>
      <c r="T291" s="168">
        <f>S291*H291</f>
        <v>0</v>
      </c>
      <c r="AR291" s="135" t="s">
        <v>179</v>
      </c>
      <c r="AT291" s="135" t="s">
        <v>100</v>
      </c>
      <c r="AU291" s="135" t="s">
        <v>50</v>
      </c>
      <c r="AY291" s="135" t="s">
        <v>98</v>
      </c>
      <c r="BE291" s="169">
        <f>IF(N291="základní",J291,0)</f>
        <v>0</v>
      </c>
      <c r="BF291" s="169">
        <f>IF(N291="snížená",J291,0)</f>
        <v>0</v>
      </c>
      <c r="BG291" s="169">
        <f>IF(N291="zákl. přenesená",J291,0)</f>
        <v>0</v>
      </c>
      <c r="BH291" s="169">
        <f>IF(N291="sníž. přenesená",J291,0)</f>
        <v>0</v>
      </c>
      <c r="BI291" s="169">
        <f>IF(N291="nulová",J291,0)</f>
        <v>0</v>
      </c>
      <c r="BJ291" s="135" t="s">
        <v>48</v>
      </c>
      <c r="BK291" s="169">
        <f>ROUND(I291*H291,2)</f>
        <v>0</v>
      </c>
      <c r="BL291" s="135" t="s">
        <v>179</v>
      </c>
      <c r="BM291" s="135" t="s">
        <v>629</v>
      </c>
    </row>
    <row r="292" spans="1:65" s="139" customFormat="1" ht="15">
      <c r="A292" s="19"/>
      <c r="B292" s="14"/>
      <c r="C292" s="104" t="s">
        <v>630</v>
      </c>
      <c r="D292" s="104" t="s">
        <v>100</v>
      </c>
      <c r="E292" s="105" t="s">
        <v>631</v>
      </c>
      <c r="F292" s="106" t="s">
        <v>632</v>
      </c>
      <c r="G292" s="107" t="s">
        <v>103</v>
      </c>
      <c r="H292" s="108">
        <v>3.636</v>
      </c>
      <c r="I292" s="251"/>
      <c r="J292" s="109">
        <f>ROUND(I292*H292,2)</f>
        <v>0</v>
      </c>
      <c r="K292" s="106" t="s">
        <v>104</v>
      </c>
      <c r="L292" s="138"/>
      <c r="M292" s="165" t="s">
        <v>1</v>
      </c>
      <c r="N292" s="166" t="s">
        <v>28</v>
      </c>
      <c r="O292" s="167">
        <v>0.172</v>
      </c>
      <c r="P292" s="167">
        <f>O292*H292</f>
        <v>0.625392</v>
      </c>
      <c r="Q292" s="167">
        <v>0.00012</v>
      </c>
      <c r="R292" s="167">
        <f>Q292*H292</f>
        <v>0.00043632</v>
      </c>
      <c r="S292" s="167">
        <v>0</v>
      </c>
      <c r="T292" s="168">
        <f>S292*H292</f>
        <v>0</v>
      </c>
      <c r="AR292" s="135" t="s">
        <v>179</v>
      </c>
      <c r="AT292" s="135" t="s">
        <v>100</v>
      </c>
      <c r="AU292" s="135" t="s">
        <v>50</v>
      </c>
      <c r="AY292" s="135" t="s">
        <v>98</v>
      </c>
      <c r="BE292" s="169">
        <f>IF(N292="základní",J292,0)</f>
        <v>0</v>
      </c>
      <c r="BF292" s="169">
        <f>IF(N292="snížená",J292,0)</f>
        <v>0</v>
      </c>
      <c r="BG292" s="169">
        <f>IF(N292="zákl. přenesená",J292,0)</f>
        <v>0</v>
      </c>
      <c r="BH292" s="169">
        <f>IF(N292="sníž. přenesená",J292,0)</f>
        <v>0</v>
      </c>
      <c r="BI292" s="169">
        <f>IF(N292="nulová",J292,0)</f>
        <v>0</v>
      </c>
      <c r="BJ292" s="135" t="s">
        <v>48</v>
      </c>
      <c r="BK292" s="169">
        <f>ROUND(I292*H292,2)</f>
        <v>0</v>
      </c>
      <c r="BL292" s="135" t="s">
        <v>179</v>
      </c>
      <c r="BM292" s="135" t="s">
        <v>633</v>
      </c>
    </row>
    <row r="293" spans="1:63" s="161" customFormat="1" ht="12.75">
      <c r="A293" s="101"/>
      <c r="B293" s="96"/>
      <c r="C293" s="97"/>
      <c r="D293" s="98" t="s">
        <v>43</v>
      </c>
      <c r="E293" s="102" t="s">
        <v>634</v>
      </c>
      <c r="F293" s="102" t="s">
        <v>635</v>
      </c>
      <c r="G293" s="97"/>
      <c r="H293" s="97"/>
      <c r="I293" s="253"/>
      <c r="J293" s="103">
        <f>BK293</f>
        <v>0</v>
      </c>
      <c r="K293" s="97"/>
      <c r="L293" s="156"/>
      <c r="M293" s="157"/>
      <c r="N293" s="158"/>
      <c r="O293" s="158"/>
      <c r="P293" s="159">
        <f>SUM(P294:P296)</f>
        <v>4.300000000000001</v>
      </c>
      <c r="Q293" s="158"/>
      <c r="R293" s="159">
        <f>SUM(R294:R296)</f>
        <v>0.01175</v>
      </c>
      <c r="S293" s="158"/>
      <c r="T293" s="160">
        <f>SUM(T294:T296)</f>
        <v>0.00375</v>
      </c>
      <c r="AR293" s="162" t="s">
        <v>50</v>
      </c>
      <c r="AT293" s="163" t="s">
        <v>43</v>
      </c>
      <c r="AU293" s="163" t="s">
        <v>48</v>
      </c>
      <c r="AY293" s="162" t="s">
        <v>98</v>
      </c>
      <c r="BK293" s="164">
        <f>SUM(BK294:BK296)</f>
        <v>0</v>
      </c>
    </row>
    <row r="294" spans="1:65" s="139" customFormat="1" ht="15">
      <c r="A294" s="19"/>
      <c r="B294" s="14"/>
      <c r="C294" s="104" t="s">
        <v>636</v>
      </c>
      <c r="D294" s="104" t="s">
        <v>100</v>
      </c>
      <c r="E294" s="105" t="s">
        <v>637</v>
      </c>
      <c r="F294" s="106" t="s">
        <v>638</v>
      </c>
      <c r="G294" s="107" t="s">
        <v>103</v>
      </c>
      <c r="H294" s="108">
        <v>25</v>
      </c>
      <c r="I294" s="251"/>
      <c r="J294" s="109">
        <f>ROUND(I294*H294,2)</f>
        <v>0</v>
      </c>
      <c r="K294" s="106" t="s">
        <v>104</v>
      </c>
      <c r="L294" s="138"/>
      <c r="M294" s="165" t="s">
        <v>1</v>
      </c>
      <c r="N294" s="166" t="s">
        <v>28</v>
      </c>
      <c r="O294" s="167">
        <v>0.035</v>
      </c>
      <c r="P294" s="167">
        <f>O294*H294</f>
        <v>0.8750000000000001</v>
      </c>
      <c r="Q294" s="167">
        <v>0</v>
      </c>
      <c r="R294" s="167">
        <f>Q294*H294</f>
        <v>0</v>
      </c>
      <c r="S294" s="167">
        <v>0.00015</v>
      </c>
      <c r="T294" s="168">
        <f>S294*H294</f>
        <v>0.00375</v>
      </c>
      <c r="AR294" s="135" t="s">
        <v>179</v>
      </c>
      <c r="AT294" s="135" t="s">
        <v>100</v>
      </c>
      <c r="AU294" s="135" t="s">
        <v>50</v>
      </c>
      <c r="AY294" s="135" t="s">
        <v>98</v>
      </c>
      <c r="BE294" s="169">
        <f>IF(N294="základní",J294,0)</f>
        <v>0</v>
      </c>
      <c r="BF294" s="169">
        <f>IF(N294="snížená",J294,0)</f>
        <v>0</v>
      </c>
      <c r="BG294" s="169">
        <f>IF(N294="zákl. přenesená",J294,0)</f>
        <v>0</v>
      </c>
      <c r="BH294" s="169">
        <f>IF(N294="sníž. přenesená",J294,0)</f>
        <v>0</v>
      </c>
      <c r="BI294" s="169">
        <f>IF(N294="nulová",J294,0)</f>
        <v>0</v>
      </c>
      <c r="BJ294" s="135" t="s">
        <v>48</v>
      </c>
      <c r="BK294" s="169">
        <f>ROUND(I294*H294,2)</f>
        <v>0</v>
      </c>
      <c r="BL294" s="135" t="s">
        <v>179</v>
      </c>
      <c r="BM294" s="135" t="s">
        <v>639</v>
      </c>
    </row>
    <row r="295" spans="1:65" s="139" customFormat="1" ht="15">
      <c r="A295" s="19"/>
      <c r="B295" s="14"/>
      <c r="C295" s="104" t="s">
        <v>640</v>
      </c>
      <c r="D295" s="104" t="s">
        <v>100</v>
      </c>
      <c r="E295" s="105" t="s">
        <v>641</v>
      </c>
      <c r="F295" s="106" t="s">
        <v>642</v>
      </c>
      <c r="G295" s="107" t="s">
        <v>103</v>
      </c>
      <c r="H295" s="108">
        <v>25</v>
      </c>
      <c r="I295" s="251"/>
      <c r="J295" s="109">
        <f>ROUND(I295*H295,2)</f>
        <v>0</v>
      </c>
      <c r="K295" s="106" t="s">
        <v>104</v>
      </c>
      <c r="L295" s="138"/>
      <c r="M295" s="165" t="s">
        <v>1</v>
      </c>
      <c r="N295" s="166" t="s">
        <v>28</v>
      </c>
      <c r="O295" s="167">
        <v>0.033</v>
      </c>
      <c r="P295" s="167">
        <f>O295*H295</f>
        <v>0.8250000000000001</v>
      </c>
      <c r="Q295" s="167">
        <v>0.00021</v>
      </c>
      <c r="R295" s="167">
        <f>Q295*H295</f>
        <v>0.00525</v>
      </c>
      <c r="S295" s="167">
        <v>0</v>
      </c>
      <c r="T295" s="168">
        <f>S295*H295</f>
        <v>0</v>
      </c>
      <c r="AR295" s="135" t="s">
        <v>179</v>
      </c>
      <c r="AT295" s="135" t="s">
        <v>100</v>
      </c>
      <c r="AU295" s="135" t="s">
        <v>50</v>
      </c>
      <c r="AY295" s="135" t="s">
        <v>98</v>
      </c>
      <c r="BE295" s="169">
        <f>IF(N295="základní",J295,0)</f>
        <v>0</v>
      </c>
      <c r="BF295" s="169">
        <f>IF(N295="snížená",J295,0)</f>
        <v>0</v>
      </c>
      <c r="BG295" s="169">
        <f>IF(N295="zákl. přenesená",J295,0)</f>
        <v>0</v>
      </c>
      <c r="BH295" s="169">
        <f>IF(N295="sníž. přenesená",J295,0)</f>
        <v>0</v>
      </c>
      <c r="BI295" s="169">
        <f>IF(N295="nulová",J295,0)</f>
        <v>0</v>
      </c>
      <c r="BJ295" s="135" t="s">
        <v>48</v>
      </c>
      <c r="BK295" s="169">
        <f>ROUND(I295*H295,2)</f>
        <v>0</v>
      </c>
      <c r="BL295" s="135" t="s">
        <v>179</v>
      </c>
      <c r="BM295" s="135" t="s">
        <v>643</v>
      </c>
    </row>
    <row r="296" spans="1:65" s="139" customFormat="1" ht="30">
      <c r="A296" s="19"/>
      <c r="B296" s="14"/>
      <c r="C296" s="104" t="s">
        <v>644</v>
      </c>
      <c r="D296" s="104" t="s">
        <v>100</v>
      </c>
      <c r="E296" s="105" t="s">
        <v>645</v>
      </c>
      <c r="F296" s="106" t="s">
        <v>646</v>
      </c>
      <c r="G296" s="107" t="s">
        <v>103</v>
      </c>
      <c r="H296" s="108">
        <v>25</v>
      </c>
      <c r="I296" s="251"/>
      <c r="J296" s="109">
        <f>ROUND(I296*H296,2)</f>
        <v>0</v>
      </c>
      <c r="K296" s="106" t="s">
        <v>104</v>
      </c>
      <c r="L296" s="138"/>
      <c r="M296" s="178" t="s">
        <v>1</v>
      </c>
      <c r="N296" s="179" t="s">
        <v>28</v>
      </c>
      <c r="O296" s="180">
        <v>0.104</v>
      </c>
      <c r="P296" s="180">
        <f>O296*H296</f>
        <v>2.6</v>
      </c>
      <c r="Q296" s="180">
        <v>0.00026</v>
      </c>
      <c r="R296" s="180">
        <f>Q296*H296</f>
        <v>0.0065</v>
      </c>
      <c r="S296" s="180">
        <v>0</v>
      </c>
      <c r="T296" s="181">
        <f>S296*H296</f>
        <v>0</v>
      </c>
      <c r="AR296" s="135" t="s">
        <v>179</v>
      </c>
      <c r="AT296" s="135" t="s">
        <v>100</v>
      </c>
      <c r="AU296" s="135" t="s">
        <v>50</v>
      </c>
      <c r="AY296" s="135" t="s">
        <v>98</v>
      </c>
      <c r="BE296" s="169">
        <f>IF(N296="základní",J296,0)</f>
        <v>0</v>
      </c>
      <c r="BF296" s="169">
        <f>IF(N296="snížená",J296,0)</f>
        <v>0</v>
      </c>
      <c r="BG296" s="169">
        <f>IF(N296="zákl. přenesená",J296,0)</f>
        <v>0</v>
      </c>
      <c r="BH296" s="169">
        <f>IF(N296="sníž. přenesená",J296,0)</f>
        <v>0</v>
      </c>
      <c r="BI296" s="169">
        <f>IF(N296="nulová",J296,0)</f>
        <v>0</v>
      </c>
      <c r="BJ296" s="135" t="s">
        <v>48</v>
      </c>
      <c r="BK296" s="169">
        <f>ROUND(I296*H296,2)</f>
        <v>0</v>
      </c>
      <c r="BL296" s="135" t="s">
        <v>179</v>
      </c>
      <c r="BM296" s="135" t="s">
        <v>647</v>
      </c>
    </row>
    <row r="297" spans="1:12" s="139" customFormat="1" ht="15">
      <c r="A297" s="19"/>
      <c r="B297" s="27"/>
      <c r="C297" s="28"/>
      <c r="D297" s="28"/>
      <c r="E297" s="28"/>
      <c r="F297" s="28"/>
      <c r="G297" s="28"/>
      <c r="H297" s="28"/>
      <c r="I297" s="28"/>
      <c r="J297" s="28"/>
      <c r="K297" s="28"/>
      <c r="L297" s="138"/>
    </row>
  </sheetData>
  <sheetProtection algorithmName="SHA-512" hashValue="ajFug8b3M1o236wCt66sEKMMz9+BauDprXefdkXZGwuvpHpAToLhM1bQBMIOP/PM+lZAR9XVFDdRZrqwLamWkA==" saltValue="YXX+3i7D+PTPPPdwH/4SzQ==" spinCount="100000" sheet="1" objects="1" scenarios="1"/>
  <protectedRanges>
    <protectedRange sqref="I105:I296" name="Oblast1"/>
  </protectedRanges>
  <mergeCells count="9">
    <mergeCell ref="E50:H50"/>
    <mergeCell ref="E92:H92"/>
    <mergeCell ref="E94:H94"/>
    <mergeCell ref="L2:V2"/>
    <mergeCell ref="E7:H7"/>
    <mergeCell ref="E9:H9"/>
    <mergeCell ref="E18:H18"/>
    <mergeCell ref="E27:H27"/>
    <mergeCell ref="E48:H4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9" r:id="rId1"/>
  <rowBreaks count="7" manualBreakCount="7">
    <brk id="41" max="16383" man="1"/>
    <brk id="85" max="16383" man="1"/>
    <brk id="116" max="16383" man="1"/>
    <brk id="157" max="16383" man="1"/>
    <brk id="188" max="16383" man="1"/>
    <brk id="225" max="16383" man="1"/>
    <brk id="2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NTBK ABC</dc:creator>
  <cp:keywords/>
  <dc:description/>
  <cp:lastModifiedBy>NTBK ABC</cp:lastModifiedBy>
  <cp:lastPrinted>2019-05-29T13:34:50Z</cp:lastPrinted>
  <dcterms:created xsi:type="dcterms:W3CDTF">2019-05-29T13:16:55Z</dcterms:created>
  <dcterms:modified xsi:type="dcterms:W3CDTF">2019-05-29T14:08:51Z</dcterms:modified>
  <cp:category/>
  <cp:version/>
  <cp:contentType/>
  <cp:contentStatus/>
</cp:coreProperties>
</file>