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 - Výměna střešní k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02 - Výměna střešní kr...'!$C$105:$K$458</definedName>
    <definedName name="_xlnm.Print_Area" localSheetId="1">'SO 02 - Výměna střešní kr...'!$C$4:$J$39,'SO 02 - Výměna střešní kr...'!$C$45:$J$87,'SO 02 - Výměna střešní kr...'!$C$93:$K$458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02 - Výměna střešní kr...'!$105:$105</definedName>
  </definedNames>
  <calcPr fullCalcOnLoad="1"/>
</workbook>
</file>

<file path=xl/sharedStrings.xml><?xml version="1.0" encoding="utf-8"?>
<sst xmlns="http://schemas.openxmlformats.org/spreadsheetml/2006/main" count="4526" uniqueCount="974">
  <si>
    <t>Export Komplet</t>
  </si>
  <si>
    <t>VZ</t>
  </si>
  <si>
    <t>2.0</t>
  </si>
  <si>
    <t>ZAMOK</t>
  </si>
  <si>
    <t>False</t>
  </si>
  <si>
    <t>{9c883a8e-7ba8-4044-b0a2-be164049b40b}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</si>
  <si>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</si>
  <si>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</si>
  <si>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</si>
  <si>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</si>
  <si>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</si>
  <si>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</si>
  <si>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</si>
  <si>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</si>
  <si>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999142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</si>
  <si>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</si>
  <si>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</si>
  <si>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Ostrov, Krušnohorská 34</t>
  </si>
  <si>
    <t>0,1</t>
  </si>
  <si>
    <t>KSO:</t>
  </si>
  <si>
    <t>801 32 13</t>
  </si>
  <si>
    <t>CC-CZ:</t>
  </si>
  <si>
    <t>12637</t>
  </si>
  <si>
    <t>1</t>
  </si>
  <si>
    <t>Místo:</t>
  </si>
  <si>
    <t>Ostrov</t>
  </si>
  <si>
    <t>Datum:</t>
  </si>
  <si>
    <t>1. 3. 2019</t>
  </si>
  <si>
    <t>10</t>
  </si>
  <si>
    <t>CZ-CPV:</t>
  </si>
  <si>
    <t>45261300-7</t>
  </si>
  <si>
    <t>CZ-CPA:</t>
  </si>
  <si>
    <t>41.00.28</t>
  </si>
  <si>
    <t>100</t>
  </si>
  <si>
    <t>Zadavatel:</t>
  </si>
  <si>
    <t>IČ:</t>
  </si>
  <si>
    <t/>
  </si>
  <si>
    <t xml:space="preserve"> Karlovarský kraj</t>
  </si>
  <si>
    <t>DIČ:</t>
  </si>
  <si>
    <t>Uchazeč:</t>
  </si>
  <si>
    <t>Vyplň údaj</t>
  </si>
  <si>
    <t>Projektant:</t>
  </si>
  <si>
    <t>G.PROJEKT - Ing. Roman Gajdoš</t>
  </si>
  <si>
    <t>Zpracovatel:</t>
  </si>
  <si>
    <t xml:space="preserve"> 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</si>
  <si>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</si>
  <si>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</si>
  <si>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</si>
  <si>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</si>
  <si>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</si>
  <si>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</si>
  <si>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</si>
  <si>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</si>
  <si>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</si>
  <si>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</si>
  <si>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</si>
  <si>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</si>
  <si>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</si>
  <si>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</si>
  <si>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</si>
  <si>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</si>
  <si>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</si>
  <si>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</si>
  <si>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</si>
  <si>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</si>
  <si>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</si>
  <si>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</si>
  <si>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</si>
  <si>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</si>
  <si>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</si>
  <si>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</si>
  <si>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</si>
  <si>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</si>
  <si>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</si>
  <si>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</si>
  <si>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</si>
  <si>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</si>
  <si>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</si>
  <si>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</si>
  <si>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</si>
  <si>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</si>
  <si>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</si>
  <si>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</si>
  <si>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</si>
  <si>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</si>
  <si>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</si>
  <si>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</si>
  <si>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Výměna střešní krytiny</t>
  </si>
  <si>
    <t>STA</t>
  </si>
  <si>
    <t>{e56ab623-e8f5-4a09-a6cf-ce044813a19a}</t>
  </si>
  <si>
    <t>2</t>
  </si>
  <si>
    <t>KRYCÍ LIST SOUPISU PRACÍ</t>
  </si>
  <si>
    <t>Objekt:</t>
  </si>
  <si>
    <t>SO 02 - Výměna střešní krytiny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</si>
  <si>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  Jména výrobců a obchodní názvy u položek jsou pouze informativní, uvedené jako reference technických parametrů, vzájemné kompatibility zařízení a dostupnosti odborného servisu. Lze použít výrobky ekvivalentních vlastností jiných výrobců.  Nedílnou součástí Rozpočtu a Výkazu výměr je projektová dokumentace. Nabídkové ceny mohou být vytvářeny dle Výkazu výměr pouze s projektem a jeho Výkazem výměr.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</si>
  <si>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</si>
  <si>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</si>
  <si>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</si>
  <si>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</si>
  <si>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</si>
  <si>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práce-bourání</t>
  </si>
  <si>
    <t xml:space="preserve">      94 - Lešení a stavební výtahy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</si>
  <si>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</si>
  <si>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</si>
  <si>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</si>
  <si>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</si>
  <si>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</si>
  <si>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</si>
  <si>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</si>
  <si>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</si>
  <si>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</si>
  <si>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</si>
  <si>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</si>
  <si>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</si>
  <si>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</si>
  <si>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</si>
  <si>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</si>
  <si>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</si>
  <si>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</si>
  <si>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</si>
  <si>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</si>
  <si>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</si>
  <si>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</si>
  <si>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</si>
  <si>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</si>
  <si>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</si>
  <si>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</si>
  <si>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</si>
  <si>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</si>
  <si>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</si>
  <si>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</si>
  <si>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</si>
  <si>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</si>
  <si>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</si>
  <si>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</si>
  <si>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</si>
  <si>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</si>
  <si>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</si>
  <si>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</si>
  <si>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</si>
  <si>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</si>
  <si>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</si>
  <si>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</si>
  <si>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</si>
  <si>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94</t>
  </si>
  <si>
    <t>Lešení a stavební výtahy</t>
  </si>
  <si>
    <t>K</t>
  </si>
  <si>
    <t>941111122</t>
  </si>
  <si>
    <t>Montáž lešení řadového trubkového lehkého s podlahami zatížení do 200 kg/m2 š do 1,2 m v do 25 m</t>
  </si>
  <si>
    <t>m2</t>
  </si>
  <si>
    <t>CS ÚRS 2017 01</t>
  </si>
  <si>
    <t>4</t>
  </si>
  <si>
    <t>3</t>
  </si>
  <si>
    <t>-656378441</t>
  </si>
  <si>
    <t>VV</t>
  </si>
  <si>
    <t>"severozápadní" (30,24+0,85+2,72+1,2*4)*12</t>
  </si>
  <si>
    <t>True</t>
  </si>
  <si>
    <t>"jihozápadní" (48,56-1,34+11,8*2+1,2*2)*12-(5,5*4+11,8*(5+3))+6*2</t>
  </si>
  <si>
    <t>"jihovýchodní" (34,29-2,65+1,2*4)*11,5-6*6</t>
  </si>
  <si>
    <t>"severovýchodní" (47,22-3,5*2+10*2+4,15+1,32+1,2*6)*11,5-7*6</t>
  </si>
  <si>
    <t>Součet</t>
  </si>
  <si>
    <t>941111222</t>
  </si>
  <si>
    <t>Příplatek k lešení řadovému trubkovému lehkému s podlahami š 1,2 m v 25 m za první a ZKD den použití</t>
  </si>
  <si>
    <t>-1737421300</t>
  </si>
  <si>
    <t>2416,855*30 "Přepočtené koeficientem množství</t>
  </si>
  <si>
    <t>941111822</t>
  </si>
  <si>
    <t>Demontáž lešení řadového trubkového lehkého s podlahami zatížení do 200 kg/m2 š do 1,2 m v do 25 m</t>
  </si>
  <si>
    <t>591902512</t>
  </si>
  <si>
    <t>94596001</t>
  </si>
  <si>
    <t>Stavební výteh GEDA</t>
  </si>
  <si>
    <t>kpl.</t>
  </si>
  <si>
    <t>1350969068</t>
  </si>
  <si>
    <t>5</t>
  </si>
  <si>
    <t>945421110</t>
  </si>
  <si>
    <t>Hydraulická zvedací plošina včetně obsluhy instalovaná na automobilovém podvozku, výšky zdvihu do 18 m</t>
  </si>
  <si>
    <t>hod</t>
  </si>
  <si>
    <t>1588703878</t>
  </si>
  <si>
    <t>"střechy nad přístavky" 48</t>
  </si>
  <si>
    <t>6</t>
  </si>
  <si>
    <t>949101112</t>
  </si>
  <si>
    <t>Lešení pomocné pracovní pro objekty pozemních staveb pro zatížení do 150 kg/m2, o výšce lešeňové podlahy přes 1,9 do 3,5 m</t>
  </si>
  <si>
    <t>-178772455</t>
  </si>
  <si>
    <t>"pro bourání komínů" (2*2*4+3*2)*2</t>
  </si>
  <si>
    <t>"jihozápadní - vstup" 5,29*1*2</t>
  </si>
  <si>
    <t>"jihovýchodní - bok přístavku" 1,5*1</t>
  </si>
  <si>
    <t>"jihovýchodní - čelo přístavku" 4,5*1</t>
  </si>
  <si>
    <t>96</t>
  </si>
  <si>
    <t>Bourání konstrukcí</t>
  </si>
  <si>
    <t>7</t>
  </si>
  <si>
    <t>962032241</t>
  </si>
  <si>
    <t>Bourání zdiva nadzákladového z cihel nebo tvárnic z cihel pálených nebo vápenopískových, na maltu cementovou, objemu přes 1 m3</t>
  </si>
  <si>
    <t>m3</t>
  </si>
  <si>
    <t>CS ÚRS 2019 01</t>
  </si>
  <si>
    <t>1426641817</t>
  </si>
  <si>
    <t>PSC</t>
  </si>
  <si>
    <t xml:space="preserve">Poznámka k souboru cen:
1. Bourání pilířů o průřezu přes 0,36 m2 se oceňuje příslušnými cenami -2230, -2231, -2240, -2241,-2253 a -2254 jako bourání zdiva nadzákladového cihelného.
</t>
  </si>
  <si>
    <t>bourání nadstřešní atiky</t>
  </si>
  <si>
    <t>12*0,3*0,7</t>
  </si>
  <si>
    <t>8</t>
  </si>
  <si>
    <t>962032641</t>
  </si>
  <si>
    <t>Bourání zdiva komínového nad střechou z cihel na MC</t>
  </si>
  <si>
    <t>-1740497349</t>
  </si>
  <si>
    <t>"komín 1500/600"(0,6*0,6+0,45*0,9)*3</t>
  </si>
  <si>
    <t>"komín 1000/450" 1*0,45*2</t>
  </si>
  <si>
    <t>"komín 1000/450" 0,45*1*3,5</t>
  </si>
  <si>
    <t>"komín 2250/450" 2,25*0,45*3</t>
  </si>
  <si>
    <t>"komín 750/450" 0,45*0,75*1,5</t>
  </si>
  <si>
    <t>97</t>
  </si>
  <si>
    <t>Prorážení otvorů a ostatní bourací práce</t>
  </si>
  <si>
    <t>975073111</t>
  </si>
  <si>
    <t>Jednostranné podchycení střešních vazníků dřevěnou výztuhou v. podchycení do 3,5 m a při zatížení hmotností do 1000 kg/m</t>
  </si>
  <si>
    <t>m</t>
  </si>
  <si>
    <t>1223752745</t>
  </si>
  <si>
    <t>997</t>
  </si>
  <si>
    <t>Přesun sutě</t>
  </si>
  <si>
    <t>997013113</t>
  </si>
  <si>
    <t>Vnitrostaveništní doprava suti a vybouraných hmot vodorovně do 50 m svisle s použitím mechanizace pro budovy a haly výšky přes 9 do 12 m</t>
  </si>
  <si>
    <t>t</t>
  </si>
  <si>
    <t>-485987280</t>
  </si>
  <si>
    <t>11</t>
  </si>
  <si>
    <t>997013501</t>
  </si>
  <si>
    <t>Odvoz suti a vybouraných hmot na skládku nebo meziskládku se složením, na vzdálenost do 1 km</t>
  </si>
  <si>
    <t>1879828877</t>
  </si>
  <si>
    <t>12</t>
  </si>
  <si>
    <t>997013509</t>
  </si>
  <si>
    <t>Odvoz suti a vybouraných hmot na skládku nebo meziskládku se složením, na vzdálenost Příplatek k ceně za každý další i započatý 1 km přes 1 km</t>
  </si>
  <si>
    <t>-1536169549</t>
  </si>
  <si>
    <t>34,534*25 "Přepočtené koeficientem množství</t>
  </si>
  <si>
    <t>13</t>
  </si>
  <si>
    <t>997013831</t>
  </si>
  <si>
    <t>Poplatek za uložení stavebního odpadu na skládce (skládkovné) směsného</t>
  </si>
  <si>
    <t>1869948398</t>
  </si>
  <si>
    <t>34,534-10,006</t>
  </si>
  <si>
    <t>14</t>
  </si>
  <si>
    <t>997960001R</t>
  </si>
  <si>
    <t>Odvoz do sběrných surovin - kovový odpad</t>
  </si>
  <si>
    <t>-1449236794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</si>
  <si>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</si>
  <si>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</si>
  <si>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</si>
  <si>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</si>
  <si>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2037966455</t>
  </si>
  <si>
    <t>PSV</t>
  </si>
  <si>
    <t>Práce a dodávky PSV</t>
  </si>
  <si>
    <t>712</t>
  </si>
  <si>
    <t>Povlakové krytiny</t>
  </si>
  <si>
    <t>16</t>
  </si>
  <si>
    <t>712491171</t>
  </si>
  <si>
    <t>Provedení povlakové krytiny střech do 30° podkladní textilní vrstvy</t>
  </si>
  <si>
    <t>1925786550</t>
  </si>
  <si>
    <t>"1 přístavek" 1,8*2,2</t>
  </si>
  <si>
    <t>"2 přístavek" (7,1+4,2)*0,5*1,5+1,5*1,5</t>
  </si>
  <si>
    <t>"3 přístavek" 4,9*5,5-(0,8*2,5+0,7*4,5)</t>
  </si>
  <si>
    <t>"4 přístavek" (7,4+6,4)*0,5*2,7+(5+2,4)*0,5*1</t>
  </si>
  <si>
    <t>"5 přístavek" 3*5*2</t>
  </si>
  <si>
    <t>"6 přístavek" 8*4,4</t>
  </si>
  <si>
    <t>"7 přístavek" 2,8*2,9+(7,5+6,5)*0,5*4,3+(5,6+1,1)*0,5*1</t>
  </si>
  <si>
    <t>hlavní střecha</t>
  </si>
  <si>
    <t>"1sklon 7,5°"(26,4+20,8+10,4+4,7)*0,5*2,8*2-8,5*2,8</t>
  </si>
  <si>
    <t>"2sklon 7,5°"(34,8+26,4+10,4+4,7)*0,5*2,8*2-8,5*2,8</t>
  </si>
  <si>
    <t>"sklon 24°"(9,2+1)*0,5*4,7*2+8,5*5,1*0,5*2</t>
  </si>
  <si>
    <t>"sklon 24°"1*3,5*2</t>
  </si>
  <si>
    <t>"sklon 30°"(12,1+11,5)*0,5*0,45*2-(5,7*0,3)+4,3*0,45*2</t>
  </si>
  <si>
    <t>"sklon 30°"(10,7+9,7)*0,5*0,45*4</t>
  </si>
  <si>
    <t>"provedeno"(-150)</t>
  </si>
  <si>
    <t>17</t>
  </si>
  <si>
    <t>712654511</t>
  </si>
  <si>
    <t>Provedení povlakové krytiny střech do 75° přibitím podkladního pásu</t>
  </si>
  <si>
    <t>1712269575</t>
  </si>
  <si>
    <t>"1sklon 45°"(16,1+20,8)*0,5*3,3*2-(7,9+3,4)*0,5*3,3+4,7*3,3</t>
  </si>
  <si>
    <t>"2sklon 45°"(16,1+10,7)*0,5*5,6*2-3,4*2,4</t>
  </si>
  <si>
    <t>"3sklon 45°"(16,1+10,7)*0,5*5,6*2-3,4*2,4</t>
  </si>
  <si>
    <t>"1sklon 45°"(26,4+21,7)*0,5*3,3*2-(7,9+3,4)*0,5*3,3+4,7*3,3</t>
  </si>
  <si>
    <t>"sklon 70°"6,2*1,5*0,5</t>
  </si>
  <si>
    <t>"sklon 70°"(11,5+8,5+12,2+9,2)*0,5*4,5*2-(7,9*4*0,5*2+5,7*2+5,7*1,5*0,5)</t>
  </si>
  <si>
    <t>"provedeno"(-230)</t>
  </si>
  <si>
    <t>18</t>
  </si>
  <si>
    <t>M</t>
  </si>
  <si>
    <t>283292225</t>
  </si>
  <si>
    <t>strukturovaná rohož pod plechovou krytinu</t>
  </si>
  <si>
    <t>CS ÚRS 2010 01</t>
  </si>
  <si>
    <t>32</t>
  </si>
  <si>
    <t>-976505241</t>
  </si>
  <si>
    <t>(635,495+701,745)*1,2</t>
  </si>
  <si>
    <t>"Přepočtené koeficientem množství"</t>
  </si>
  <si>
    <t>provedeno</t>
  </si>
  <si>
    <t xml:space="preserve"> (-380)*1,2</t>
  </si>
  <si>
    <t>19</t>
  </si>
  <si>
    <t>998712103</t>
  </si>
  <si>
    <t>Přesun hmot pro krytiny povlakové v objektech v do 24 m</t>
  </si>
  <si>
    <t>609674628</t>
  </si>
  <si>
    <t>713</t>
  </si>
  <si>
    <t>Izolace tepelné</t>
  </si>
  <si>
    <t>20</t>
  </si>
  <si>
    <t>713191131</t>
  </si>
  <si>
    <t>Izolace tepelné podlah, stropů vrchem a střech překrytí PE fólií tl. 0,2 mm</t>
  </si>
  <si>
    <t>-170296171</t>
  </si>
  <si>
    <t>provizorní zakrytí střechy</t>
  </si>
  <si>
    <t>"střecha" 1337,24*1,5</t>
  </si>
  <si>
    <t>"střecha" -380*1,5</t>
  </si>
  <si>
    <t>998713103</t>
  </si>
  <si>
    <t>Přesun hmot pro izolace tepelné v objektech v do 24 m</t>
  </si>
  <si>
    <t>-981332949</t>
  </si>
  <si>
    <t>732</t>
  </si>
  <si>
    <t>Ústřední vytápění - strojovny</t>
  </si>
  <si>
    <t>22</t>
  </si>
  <si>
    <t>732320817</t>
  </si>
  <si>
    <t>Demontáž nádrží beztlakých nebo tlakových odpojení od rozvodů potrubí nádrže o obsahu přes 2 000 do 3 000 l</t>
  </si>
  <si>
    <t>kus</t>
  </si>
  <si>
    <t>1947286174</t>
  </si>
  <si>
    <t>P</t>
  </si>
  <si>
    <t>Poznámka k položce:
expanzní nádrž umístěná v půdním prostoru již nepoužívaná</t>
  </si>
  <si>
    <t>733</t>
  </si>
  <si>
    <t>Ústřední vytápění - rozvodné potrubí</t>
  </si>
  <si>
    <t>23</t>
  </si>
  <si>
    <t>733120826</t>
  </si>
  <si>
    <t>Demontáž potrubí z trubek ocelových hladkých D přes 60,3 do 89</t>
  </si>
  <si>
    <t>-225281934</t>
  </si>
  <si>
    <t>"potrubí k expanzní nádrži v půdním prostoru"</t>
  </si>
  <si>
    <t>2*10,0</t>
  </si>
  <si>
    <t>741</t>
  </si>
  <si>
    <t>Elektroinstalace - silnoproud</t>
  </si>
  <si>
    <t>24</t>
  </si>
  <si>
    <t>741120005</t>
  </si>
  <si>
    <t>Montáž vodičů izolovaných měděných bez ukončení uložených pod omítku plných a laněných (CY), průřezu žíly 25 až 35 mm2</t>
  </si>
  <si>
    <t>-111810695</t>
  </si>
  <si>
    <t>25</t>
  </si>
  <si>
    <t>341408280</t>
  </si>
  <si>
    <t>vodič silový s Cu jádrem CY H07 V-R 16 mm2</t>
  </si>
  <si>
    <t>-1134490977</t>
  </si>
  <si>
    <t>26</t>
  </si>
  <si>
    <t>741420001</t>
  </si>
  <si>
    <t>Montáž hromosvodného vedení svodových drátů nebo lan s podpěrami, D do 10 mm</t>
  </si>
  <si>
    <t>-485578945</t>
  </si>
  <si>
    <t>27</t>
  </si>
  <si>
    <t>354410720</t>
  </si>
  <si>
    <t>drát průměr 8 mm FeZn</t>
  </si>
  <si>
    <t>kg</t>
  </si>
  <si>
    <t>-1012796566</t>
  </si>
  <si>
    <t>28</t>
  </si>
  <si>
    <t>354415600</t>
  </si>
  <si>
    <t>podpěra vedení FeZn na plechové střechy 110 mm</t>
  </si>
  <si>
    <t>1633036040</t>
  </si>
  <si>
    <t>29</t>
  </si>
  <si>
    <t>354414150</t>
  </si>
  <si>
    <t>podpěra vedení FeZn do zdiva 150 mm</t>
  </si>
  <si>
    <t>796199363</t>
  </si>
  <si>
    <t>30</t>
  </si>
  <si>
    <t>741420021</t>
  </si>
  <si>
    <t>Montáž hromosvodného vedení svorek se 2 šrouby</t>
  </si>
  <si>
    <t>-425597747</t>
  </si>
  <si>
    <t>31</t>
  </si>
  <si>
    <t>354419050</t>
  </si>
  <si>
    <t>svorka připojovací k připojení okapových žlabů</t>
  </si>
  <si>
    <t>1511630578</t>
  </si>
  <si>
    <t>354418750</t>
  </si>
  <si>
    <t>svorka křížová pro vodič D 6-10 mm</t>
  </si>
  <si>
    <t>1908713964</t>
  </si>
  <si>
    <t>33</t>
  </si>
  <si>
    <t>354418850</t>
  </si>
  <si>
    <t>svorka spojovací pro lano D 8-10 mm</t>
  </si>
  <si>
    <t>602502706</t>
  </si>
  <si>
    <t>34</t>
  </si>
  <si>
    <t>354418950</t>
  </si>
  <si>
    <t>svorka připojovací k připojení kovových částí</t>
  </si>
  <si>
    <t>-1912507665</t>
  </si>
  <si>
    <t>35</t>
  </si>
  <si>
    <t>354419250</t>
  </si>
  <si>
    <t>svorka zkušební pro lano D 6-12 mm, FeZn</t>
  </si>
  <si>
    <t>1231690596</t>
  </si>
  <si>
    <t>36</t>
  </si>
  <si>
    <t>741420022</t>
  </si>
  <si>
    <t>Montáž hromosvodného vedení svorek se 3 a více šrouby</t>
  </si>
  <si>
    <t>1592737319</t>
  </si>
  <si>
    <t>37</t>
  </si>
  <si>
    <t>354311600</t>
  </si>
  <si>
    <t>svorka univerzální 669101 pro lano 4-16 mm2</t>
  </si>
  <si>
    <t>1659867475</t>
  </si>
  <si>
    <t>38</t>
  </si>
  <si>
    <t>741420051</t>
  </si>
  <si>
    <t>Montáž hromosvodného vedení ochranných prvků úhelníků nebo trubek s držáky do zdiva</t>
  </si>
  <si>
    <t>1001721231</t>
  </si>
  <si>
    <t>39</t>
  </si>
  <si>
    <t>354418300</t>
  </si>
  <si>
    <t>úhelník ochranný na ochranu svodu - 1700 mm, FeZn</t>
  </si>
  <si>
    <t>-2077141117</t>
  </si>
  <si>
    <t>40</t>
  </si>
  <si>
    <t>741420083</t>
  </si>
  <si>
    <t>Montáž hromosvodného vedení doplňků štítků k označení svodů</t>
  </si>
  <si>
    <t>-506827294</t>
  </si>
  <si>
    <t>41</t>
  </si>
  <si>
    <t>354421100</t>
  </si>
  <si>
    <t>štítek plastový -  čísla svodů</t>
  </si>
  <si>
    <t>-322919971</t>
  </si>
  <si>
    <t>42</t>
  </si>
  <si>
    <t>741430001</t>
  </si>
  <si>
    <t>Montáž jímacích tyčí délky do 3 m, na konstrukci dřevěnou mimo krov</t>
  </si>
  <si>
    <t>414269801</t>
  </si>
  <si>
    <t>43</t>
  </si>
  <si>
    <t>354410400R</t>
  </si>
  <si>
    <t>tyč jímací se závitem do dřeva 2500 mm FeZn</t>
  </si>
  <si>
    <t>-1362050329</t>
  </si>
  <si>
    <t>44</t>
  </si>
  <si>
    <t>741990041</t>
  </si>
  <si>
    <t>Ostatní doplňkové práce elektromontážní montáž tabulek pro rozvodny a elektrická zařízení výstražné a označovací</t>
  </si>
  <si>
    <t>-1355412854</t>
  </si>
  <si>
    <t>45</t>
  </si>
  <si>
    <t>735345300</t>
  </si>
  <si>
    <t>tabulka bezpečnostní s tiskem 2 barvy A5 148x210 mm</t>
  </si>
  <si>
    <t>1612213377</t>
  </si>
  <si>
    <t>742</t>
  </si>
  <si>
    <t>Elektroinstalace - slaboproud</t>
  </si>
  <si>
    <t>46</t>
  </si>
  <si>
    <t>742420021</t>
  </si>
  <si>
    <t>Montáž společné televizní antény antenního stožáru včetně upevňovacího materiálu</t>
  </si>
  <si>
    <t>1921012422</t>
  </si>
  <si>
    <t>47</t>
  </si>
  <si>
    <t>596602530R</t>
  </si>
  <si>
    <t>stožárek STA v provedení FeZn vč. kotvení a výložníků pro antény</t>
  </si>
  <si>
    <t>-1210305666</t>
  </si>
  <si>
    <t>762</t>
  </si>
  <si>
    <t>Konstrukce tesařské</t>
  </si>
  <si>
    <t>48</t>
  </si>
  <si>
    <t>762085103</t>
  </si>
  <si>
    <t>Práce společné pro tesařské konstrukce montáž ocelových spojovacích prostředků (materiál ve specifikaci) kotevních želez příložek, patek, táhel</t>
  </si>
  <si>
    <t>-659346739</t>
  </si>
  <si>
    <t>49</t>
  </si>
  <si>
    <t>553970000R</t>
  </si>
  <si>
    <t>Atypické kovové výrobky pozinkované</t>
  </si>
  <si>
    <t>-418229707</t>
  </si>
  <si>
    <t>50*2,0</t>
  </si>
  <si>
    <t>50</t>
  </si>
  <si>
    <t>762085112</t>
  </si>
  <si>
    <t>Práce společné pro tesařské konstrukce montáž ocelových spojovacích prostředků (materiál ve specifikaci) svorníků, šroubů délky přes 150 do 300 mm</t>
  </si>
  <si>
    <t>768361664</t>
  </si>
  <si>
    <t>51</t>
  </si>
  <si>
    <t>311971030</t>
  </si>
  <si>
    <t>tyč závitová pozinkovaná 4.6 M12x 1000 mm</t>
  </si>
  <si>
    <t>1713471125</t>
  </si>
  <si>
    <t>100*0,3*1,1</t>
  </si>
  <si>
    <t>52</t>
  </si>
  <si>
    <t>311111300</t>
  </si>
  <si>
    <t>matice přesná šestihranná ČSN 021401 DIN 934 - 8, M 12</t>
  </si>
  <si>
    <t>tis kus</t>
  </si>
  <si>
    <t>-383369668</t>
  </si>
  <si>
    <t>2*33*0,001*1,1</t>
  </si>
  <si>
    <t>53</t>
  </si>
  <si>
    <t>762331931</t>
  </si>
  <si>
    <t>Vázané konstrukce krovů vyřezání části střešní vazby průřezové plochy řeziva přes 224 do 288 cm2, délky vyřezané části krovového prvku do 3 m</t>
  </si>
  <si>
    <t>-1844943526</t>
  </si>
  <si>
    <t>"předpoklad - oprava krokví a pozednice"</t>
  </si>
  <si>
    <t>25*2,0+50,0</t>
  </si>
  <si>
    <t>54</t>
  </si>
  <si>
    <t>762332922</t>
  </si>
  <si>
    <t>Vázané konstrukce krovů doplnění části střešní vazby z hranolů, nebo hranolků (materiál v ceně), průřezové plochy přes 120 do 224 cm2</t>
  </si>
  <si>
    <t>272594318</t>
  </si>
  <si>
    <t xml:space="preserve">Poznámka k souboru cen:
1. U položek vyřezání střešní vazby -1911 až -1954 se množství měrných jednotek určuje v m délky prvků, bez čepů.
2. U položek doplnění části střešní vazby -2921 až -3915 se množství měrných jednotek určuje v m součtem délek jednotlivých prvků.
3. Ceny lze použít i pro ocenění oprav prostorových vázáných konstrukcí.
</t>
  </si>
  <si>
    <t>doplnění námětů a konců krokví + kotvení ke stávající krokvi a pozednici</t>
  </si>
  <si>
    <t>2 x příložka ke každé krokvi + kotvení</t>
  </si>
  <si>
    <t>(0,6*2)*100</t>
  </si>
  <si>
    <t>55</t>
  </si>
  <si>
    <t>762332923</t>
  </si>
  <si>
    <t>Vázané konstrukce krovů doplnění části střešní vazby z hranolů, nebo hranolků (materiál v ceně), průřezové plochy přes 224 do 288 cm2</t>
  </si>
  <si>
    <t>1593748921</t>
  </si>
  <si>
    <t>56</t>
  </si>
  <si>
    <t>762341932</t>
  </si>
  <si>
    <t>Vyřezání části bednění střech z prken tl do 32 mm plochy jednotlivě do 4 m2</t>
  </si>
  <si>
    <t>311894384</t>
  </si>
  <si>
    <t>133,724*2</t>
  </si>
  <si>
    <t>57</t>
  </si>
  <si>
    <t>762343912</t>
  </si>
  <si>
    <t>Zabednění otvorů ve střeše prkny tl do 32mm plochy jednotlivě do 4 m2</t>
  </si>
  <si>
    <t>1736299036</t>
  </si>
  <si>
    <t>"výměna předpoklad 20%"1337,24*0,2</t>
  </si>
  <si>
    <t>58</t>
  </si>
  <si>
    <t>998762103</t>
  </si>
  <si>
    <t>Přesun hmot pro kce tesařské v objektech v do 24 m</t>
  </si>
  <si>
    <t>-1242157302</t>
  </si>
  <si>
    <t>764</t>
  </si>
  <si>
    <t>Konstrukce klempířské</t>
  </si>
  <si>
    <t>59</t>
  </si>
  <si>
    <t>764001851</t>
  </si>
  <si>
    <t>Demontáž klempířských konstrukcí oplechování hřebene s větrací mřížkou nebo podkladním plechem do suti</t>
  </si>
  <si>
    <t>-1466638880</t>
  </si>
  <si>
    <t>60</t>
  </si>
  <si>
    <t>764001891</t>
  </si>
  <si>
    <t>Demontáž klempířských konstrukcí oplechování úžlabí do suti</t>
  </si>
  <si>
    <t>236371774</t>
  </si>
  <si>
    <t>61</t>
  </si>
  <si>
    <t>764002801</t>
  </si>
  <si>
    <t>Demontáž klempířských konstrukcí závětrné lišty do suti</t>
  </si>
  <si>
    <t>-1569128756</t>
  </si>
  <si>
    <t>62</t>
  </si>
  <si>
    <t>764002812</t>
  </si>
  <si>
    <t>Demontáž klempířských konstrukcí okapového plechu do suti, v krytině skládané</t>
  </si>
  <si>
    <t>1728466836</t>
  </si>
  <si>
    <t>63</t>
  </si>
  <si>
    <t>764002821</t>
  </si>
  <si>
    <t>Demontáž klempířských konstrukcí střešního výlezu do suti</t>
  </si>
  <si>
    <t>779194346</t>
  </si>
  <si>
    <t>64</t>
  </si>
  <si>
    <t>764002841</t>
  </si>
  <si>
    <t>Demontáž klempířských konstrukcí oplechování horních ploch zdí a nadezdívek do suti</t>
  </si>
  <si>
    <t>1973256688</t>
  </si>
  <si>
    <t>23,6+5,6</t>
  </si>
  <si>
    <t>65</t>
  </si>
  <si>
    <t>764002861</t>
  </si>
  <si>
    <t>Demontáž klempířských konstrukcí oplechování říms do suti</t>
  </si>
  <si>
    <t>-1709983537</t>
  </si>
  <si>
    <t>66</t>
  </si>
  <si>
    <t>764002871</t>
  </si>
  <si>
    <t>Demontáž klempířských konstrukcí lemování zdí do suti</t>
  </si>
  <si>
    <t>1319814521</t>
  </si>
  <si>
    <t>67</t>
  </si>
  <si>
    <t>764002881</t>
  </si>
  <si>
    <t>Demontáž klempířských konstrukcí lemování střešních prostupů do suti</t>
  </si>
  <si>
    <t>311340957</t>
  </si>
  <si>
    <t>68</t>
  </si>
  <si>
    <t>764003801</t>
  </si>
  <si>
    <t>Demontáž klempířských konstrukcí lemování trub, konzol, držáků, ventilačních nástavců a ostatních kusových prvků do suti</t>
  </si>
  <si>
    <t>-1250397832</t>
  </si>
  <si>
    <t>2+10+10+10</t>
  </si>
  <si>
    <t>69</t>
  </si>
  <si>
    <t>764004801</t>
  </si>
  <si>
    <t>Demontáž klempířských konstrukcí žlabu podokapního do suti</t>
  </si>
  <si>
    <t>1740959183</t>
  </si>
  <si>
    <t>70</t>
  </si>
  <si>
    <t>764004861</t>
  </si>
  <si>
    <t>Demontáž klempířských konstrukcí svodu do suti</t>
  </si>
  <si>
    <t>1134957048</t>
  </si>
  <si>
    <t>71</t>
  </si>
  <si>
    <t>764367801</t>
  </si>
  <si>
    <t>Demontáž oplechování vikýře do 45°</t>
  </si>
  <si>
    <t>384916289</t>
  </si>
  <si>
    <t>72</t>
  </si>
  <si>
    <t>764359810</t>
  </si>
  <si>
    <t>Demontáž kotlík kónický do 30°</t>
  </si>
  <si>
    <t>-387558678</t>
  </si>
  <si>
    <t>73</t>
  </si>
  <si>
    <t>764001114</t>
  </si>
  <si>
    <t>Montáž podkladního plechu rozvinuté šířky do 400 mm</t>
  </si>
  <si>
    <t>571911687</t>
  </si>
  <si>
    <t>hlavní střecha - zlom</t>
  </si>
  <si>
    <t>"levé křídlo"(20,7+4,3)*2-7,9+6,5+2,4</t>
  </si>
  <si>
    <t>"pravé křídlo"(26,4+4,7)*2-7,9+9,3+1,1</t>
  </si>
  <si>
    <t>"střed"(10,7*4+11,5+4,3*2+3*2)</t>
  </si>
  <si>
    <t>74</t>
  </si>
  <si>
    <t>191123710</t>
  </si>
  <si>
    <t>plech titanzinkový, svitek š 1000 mm, předzvětralý modrošedý tl. 0,7 mm 3000 kg</t>
  </si>
  <si>
    <t>-630195136</t>
  </si>
  <si>
    <t>184,6*0,25/1,0</t>
  </si>
  <si>
    <t>46,15*1,3 "Přepočtené koeficientem množství</t>
  </si>
  <si>
    <t>75</t>
  </si>
  <si>
    <t>764041420</t>
  </si>
  <si>
    <t>Dilatační lišta z titanzinkového předzvětralého plechu připojovací, včetně tmelení rš 80 mm</t>
  </si>
  <si>
    <t>1061948</t>
  </si>
  <si>
    <t>55,9+(0,5*2+1,2)</t>
  </si>
  <si>
    <t>76</t>
  </si>
  <si>
    <t>764141411R</t>
  </si>
  <si>
    <t>Krytina ze svitků nebo tabulí z titanzinkového předzvětralého plechu s úpravou u okapů, prostupů a výčnělků střechy rovné drážkováním ze svitků rš 670 mm, sklon střechy do 30 st.</t>
  </si>
  <si>
    <t>1833388330</t>
  </si>
  <si>
    <t>"provedená část"(-380)</t>
  </si>
  <si>
    <t>77</t>
  </si>
  <si>
    <t>764241413</t>
  </si>
  <si>
    <t>Oplechování střešních prvků z titanzinkového předzvětralého plechu hřebene nevětraného s použitím hřebenového plechu rš 250 mm</t>
  </si>
  <si>
    <t>-1054770470</t>
  </si>
  <si>
    <t>hřeben</t>
  </si>
  <si>
    <t>"přístavek" 5</t>
  </si>
  <si>
    <t>"sklon 24°"1*2</t>
  </si>
  <si>
    <t>"sklon 45" 3,4+9,3+12,7*2+9,1+9,3</t>
  </si>
  <si>
    <t>78</t>
  </si>
  <si>
    <t>764241443</t>
  </si>
  <si>
    <t>Oplechování střešních prvků z titanzinkového předzvětralého plechu nároží nevětraného s použitím nárožního plechu rš 250 mm</t>
  </si>
  <si>
    <t>1989332803</t>
  </si>
  <si>
    <t>nároží</t>
  </si>
  <si>
    <t>"přístavek" 2,1*2+3+4,5</t>
  </si>
  <si>
    <t>"1sklon 7,5"3,9*4*2</t>
  </si>
  <si>
    <t>"sklon 24°"3,5*2+6,5*4</t>
  </si>
  <si>
    <t>"sklon 45°"(4*4+3*2)*2</t>
  </si>
  <si>
    <t>"sklon 30-70°"5,5*4</t>
  </si>
  <si>
    <t>79</t>
  </si>
  <si>
    <t>764241467</t>
  </si>
  <si>
    <t>Oplechování střešních prvků z titanzinkového předzvětralého plechu úžlabí rš 670 mm</t>
  </si>
  <si>
    <t>1677995795</t>
  </si>
  <si>
    <t>"střed.budova" (5+6,5)*4</t>
  </si>
  <si>
    <t>80</t>
  </si>
  <si>
    <t>764242404</t>
  </si>
  <si>
    <t>Oplechování střešních prvků z titanzinkového předzvětralého plechu štítu závětrnou lištou rš 330 mm</t>
  </si>
  <si>
    <t>312720455</t>
  </si>
  <si>
    <t>"1 přístavek" 2,2*2</t>
  </si>
  <si>
    <t>"3 přístavek" 5,5+1,5+1</t>
  </si>
  <si>
    <t>"4 přístavek" 1</t>
  </si>
  <si>
    <t>"5 přístavek" 0,3*2</t>
  </si>
  <si>
    <t>81</t>
  </si>
  <si>
    <t>764242434</t>
  </si>
  <si>
    <t>Oplechování střešních prvků z titanzinkového předzvětralého plechu okapu okapovým plechem střechy rovné rš 330 mm</t>
  </si>
  <si>
    <t>-1729443410</t>
  </si>
  <si>
    <t>"1 přístavek" 2</t>
  </si>
  <si>
    <t>"2 přístavek" 7,5+1,5*2</t>
  </si>
  <si>
    <t>"3 přístavek" 5</t>
  </si>
  <si>
    <t>"4 přístavek" (7,5+5+3+1)</t>
  </si>
  <si>
    <t>"5 přístavek"5*2</t>
  </si>
  <si>
    <t>"6 přístavek" 8</t>
  </si>
  <si>
    <t>"7 přístavek" 3*2+1,5+7,5+5,5+1</t>
  </si>
  <si>
    <t>"vikýř°"(1*2+6,5)</t>
  </si>
  <si>
    <t>"levé křídlo"(26,4+10,4)*2-(9,3+8,5)+9,3+1,1</t>
  </si>
  <si>
    <t>"pravé křídlo"(34,8+10,4)*2-(8,5+6,5+2,3)+6,5+2,4</t>
  </si>
  <si>
    <t>"střed"(12,1+4,5*2+7,5*2+28)</t>
  </si>
  <si>
    <t>82</t>
  </si>
  <si>
    <t>764244407</t>
  </si>
  <si>
    <t>Oplechování horních ploch zdí a nadezdívek (atik) z titanzinkového předzvětralého plechu mechanicky kotvené rš 670 mm</t>
  </si>
  <si>
    <t>40073928</t>
  </si>
  <si>
    <t>"přístřešek 5" 5,6</t>
  </si>
  <si>
    <t>83</t>
  </si>
  <si>
    <t>764341414</t>
  </si>
  <si>
    <t>Lemování zdí z titanzinkového předzvětralého plechu boční nebo horní rovných, střech s krytinou skládanou mimo prejzovou rš 330 mm</t>
  </si>
  <si>
    <t>-1000930845</t>
  </si>
  <si>
    <t>"1 přístavek" 1,8</t>
  </si>
  <si>
    <t>"2 přístavek" 4,5+1,5*2</t>
  </si>
  <si>
    <t>"3 přístavek"1+2,7+4+1</t>
  </si>
  <si>
    <t>"5 přístavek" 3*2+5,6</t>
  </si>
  <si>
    <t>"6 přístavek" 8+4,4*2</t>
  </si>
  <si>
    <t>"vikýř°"1,5*2+6,5</t>
  </si>
  <si>
    <t>"požární zeď" 5,6*4</t>
  </si>
  <si>
    <t>84</t>
  </si>
  <si>
    <t>764344412</t>
  </si>
  <si>
    <t>Lemování prostupů z titanzinkového předzvětralého plechu bez lišty, střech s krytinou skládanou nebo z plechu</t>
  </si>
  <si>
    <t>-1592488294</t>
  </si>
  <si>
    <t>"komín" (0,5*2+1,2)*0,66</t>
  </si>
  <si>
    <t>85</t>
  </si>
  <si>
    <t>764346421</t>
  </si>
  <si>
    <t>Lemování ventilačních nástavců z titanzinkového předzvětralého plechu výšky do 1000 mm, se stříškou střech s krytinou skládanou mimo prejzovou nebo z plechu, průměru do 75 mm</t>
  </si>
  <si>
    <t>-1120013500</t>
  </si>
  <si>
    <t>"anténa" 2</t>
  </si>
  <si>
    <t>86</t>
  </si>
  <si>
    <t>764346423</t>
  </si>
  <si>
    <t>Lemování ventilačních nástavců z titanzinkového předzvětralého plechu výšky do 1000 mm, se stříškou střech s krytinou skládanou mimo prejzovou nebo z plechu, průměru přes 100 do 150 mm</t>
  </si>
  <si>
    <t>-1635881896</t>
  </si>
  <si>
    <t>"větrací hlavice" 10</t>
  </si>
  <si>
    <t>87</t>
  </si>
  <si>
    <t>764246530</t>
  </si>
  <si>
    <t>Ventilační nástavec Zn-Ti průměr 150 mm hladká krytina</t>
  </si>
  <si>
    <t>1210753169</t>
  </si>
  <si>
    <t>88</t>
  </si>
  <si>
    <t>764247530</t>
  </si>
  <si>
    <t>Stříška Zn-Ti průměr 150 mm</t>
  </si>
  <si>
    <t>-1900222732</t>
  </si>
  <si>
    <t>89</t>
  </si>
  <si>
    <t>764541405</t>
  </si>
  <si>
    <t>Žlab podokapní z titanzinkového předzvětralého plechu včetně háků a čel půlkruhový rš 330 mm</t>
  </si>
  <si>
    <t>563260134</t>
  </si>
  <si>
    <t>"levé křídlo"(26,4+10,4)*2-(9,3+8,5)</t>
  </si>
  <si>
    <t>"pravé křídlo"(34,8+10,4)*2-(8,5+6,5+2,3)</t>
  </si>
  <si>
    <t>"provedená část"(-61)</t>
  </si>
  <si>
    <t>90</t>
  </si>
  <si>
    <t>764252515</t>
  </si>
  <si>
    <t>Montáž Zn-Ti žlab podokapní - háky půlkruhové</t>
  </si>
  <si>
    <t>77880801</t>
  </si>
  <si>
    <t>91</t>
  </si>
  <si>
    <t>553498590</t>
  </si>
  <si>
    <t>hák žlabový opláštěný titanzinek 201-225, 333 mm</t>
  </si>
  <si>
    <t>-2078775995</t>
  </si>
  <si>
    <t>92</t>
  </si>
  <si>
    <t>764541446</t>
  </si>
  <si>
    <t>Žlab podokapní z titanzinkového předzvětralého plechu včetně háků a čel kotlík oválný (trychtýřový), rš žlabu/průměr svodu 330/100 mm</t>
  </si>
  <si>
    <t>268077757</t>
  </si>
  <si>
    <t>93</t>
  </si>
  <si>
    <t>764542465</t>
  </si>
  <si>
    <t>Žlab nadřímsový z titanzinkového předvětralého plechu hranatý, včetně čel a hrdel maska hladká včetně čel rš 400 mm</t>
  </si>
  <si>
    <t>665974184</t>
  </si>
  <si>
    <t>"přechod střechy 70-24"(8,5+9,2)*2</t>
  </si>
  <si>
    <t>764547404</t>
  </si>
  <si>
    <t>Dilatace žlabu z titanzinkovaného plechu vložením dilatačního pásu s pryžovou vložkou rš 330 mm</t>
  </si>
  <si>
    <t>1071764173</t>
  </si>
  <si>
    <t>95</t>
  </si>
  <si>
    <t>764548423</t>
  </si>
  <si>
    <t>Svod z titanzinkového předzvětralého plechu včetně objímek, kolen a odskoků kruhový, průměru 100 mm</t>
  </si>
  <si>
    <t>-284312417</t>
  </si>
  <si>
    <t>"přístavek1-7"2+5,5+4+12+4,5*2+1,5+12*2</t>
  </si>
  <si>
    <t>"levé křídlo"12*4+4</t>
  </si>
  <si>
    <t>"pravé křídlo"12*4+7,5</t>
  </si>
  <si>
    <t>"střed"12,5*5</t>
  </si>
  <si>
    <t>113</t>
  </si>
  <si>
    <t>764243456</t>
  </si>
  <si>
    <t>Oplechování střešních prvků z titanzinkového předzvětralého plechu sněhový zachytávač průbežný dvoutrubkový</t>
  </si>
  <si>
    <t>1489898512</t>
  </si>
  <si>
    <t xml:space="preserve">Poznámka k souboru cen:
1. V cenách 764 24-1405 až - 2457 nejsou započteny náklady na podkladní plech. Ten se oceňuje souborem cen 764 01-14..Podkladní plech z pozinkovaného plechu v tl. 1,0 mm a rozvinuté šířce dle rš střešního prvku.
</t>
  </si>
  <si>
    <t>Dodávka + montáž</t>
  </si>
  <si>
    <t>998764103</t>
  </si>
  <si>
    <t>Přesun hmot pro konstrukce klempířské v objektech v do 24 m</t>
  </si>
  <si>
    <t>1065017893</t>
  </si>
  <si>
    <t>766</t>
  </si>
  <si>
    <t>Konstrukce truhlářské</t>
  </si>
  <si>
    <t>76667100R</t>
  </si>
  <si>
    <t>Montáž střešního okna do krytiny falcované 66 x 118 cm</t>
  </si>
  <si>
    <t>-1212539229</t>
  </si>
  <si>
    <t>98</t>
  </si>
  <si>
    <t>611241010</t>
  </si>
  <si>
    <t>okno střešní výlez GXL 3060 66 x 118 cm</t>
  </si>
  <si>
    <t>-412122161</t>
  </si>
  <si>
    <t>99</t>
  </si>
  <si>
    <t>611241519</t>
  </si>
  <si>
    <t>lemování oken do falcované krytiny F06 66 x 118</t>
  </si>
  <si>
    <t>-1306948652</t>
  </si>
  <si>
    <t>611242310</t>
  </si>
  <si>
    <t>manžeta z parotěsné fólie BBX F06 66 x 118 cm</t>
  </si>
  <si>
    <t>1419903663</t>
  </si>
  <si>
    <t>101</t>
  </si>
  <si>
    <t>998766103</t>
  </si>
  <si>
    <t>Přesun hmot pro konstrukce truhlářské v objektech v do 24 m</t>
  </si>
  <si>
    <t>1416785483</t>
  </si>
  <si>
    <t>767</t>
  </si>
  <si>
    <t>Konstrukce zámečnické</t>
  </si>
  <si>
    <t>102</t>
  </si>
  <si>
    <t>767392803</t>
  </si>
  <si>
    <t>Demontáž krytin střech z plechů přistřelovaných</t>
  </si>
  <si>
    <t>1850678352</t>
  </si>
  <si>
    <t>1337,240-380</t>
  </si>
  <si>
    <t>103</t>
  </si>
  <si>
    <t>767996805</t>
  </si>
  <si>
    <t>Demontáž ostatních zámečnických konstrukcí o hmotnosti jednotlivých dílů rozebráním přes 500 kg</t>
  </si>
  <si>
    <t>1004384175</t>
  </si>
  <si>
    <t>(1,2*1,5*4+1,2*1,2*2)*8,0*8</t>
  </si>
  <si>
    <t>783</t>
  </si>
  <si>
    <t>Dokončovací práce - nátěry</t>
  </si>
  <si>
    <t>104</t>
  </si>
  <si>
    <t>783213021</t>
  </si>
  <si>
    <t>Napouštěcí nátěr tesařských prvků proti dřevokazným houbám, hmyzu a plísním nezabudovaných do konstrukce dvojnásobný syntetický</t>
  </si>
  <si>
    <t>-1204023573</t>
  </si>
  <si>
    <t>"výměna předpoklad 10%"1337,24*0,1*2,35</t>
  </si>
  <si>
    <t>Práce a dodávky M</t>
  </si>
  <si>
    <t>21-M</t>
  </si>
  <si>
    <t>Elektromontáže</t>
  </si>
  <si>
    <t>105</t>
  </si>
  <si>
    <t>210040172</t>
  </si>
  <si>
    <t>Montáž vzpěr venkovního vedení nn střešníkových včetně odkrytí a zakrytí střechy a oplechování na pomocný trámek nebo krov</t>
  </si>
  <si>
    <t>181247195</t>
  </si>
  <si>
    <t>106</t>
  </si>
  <si>
    <t>130102180R</t>
  </si>
  <si>
    <t>izolační vzpěra 690 mm (např. Dehn)</t>
  </si>
  <si>
    <t>128</t>
  </si>
  <si>
    <t>-430064622</t>
  </si>
  <si>
    <t>HZS</t>
  </si>
  <si>
    <t>Hodinové zúčtovací sazby</t>
  </si>
  <si>
    <t>107</t>
  </si>
  <si>
    <t>HZS2152</t>
  </si>
  <si>
    <t>Hodinové zúčtovací sazby profesí PSV provádění stavebních konstrukcí klempíř odborný</t>
  </si>
  <si>
    <t>512</t>
  </si>
  <si>
    <t>197800486</t>
  </si>
  <si>
    <t>VRN</t>
  </si>
  <si>
    <t>Vedlejší rozpočtové náklady</t>
  </si>
  <si>
    <t>VRN1</t>
  </si>
  <si>
    <t>Průzkumné, geodetické a projektové práce</t>
  </si>
  <si>
    <t>108</t>
  </si>
  <si>
    <t>013254000</t>
  </si>
  <si>
    <t>Průzkumné, geodetické a projektové práce projektové práce dokumentace stavby (výkresová a textová) skutečného provedení stavby</t>
  </si>
  <si>
    <t>kpl</t>
  </si>
  <si>
    <t>1024</t>
  </si>
  <si>
    <t>39410864</t>
  </si>
  <si>
    <t>dokladová část při předání stavby</t>
  </si>
  <si>
    <t>VRN3</t>
  </si>
  <si>
    <t>Zařízení staveniště</t>
  </si>
  <si>
    <t>109</t>
  </si>
  <si>
    <t>030001000</t>
  </si>
  <si>
    <t>Základní rozdělení průvodních činností a nákladů zařízení staveniště</t>
  </si>
  <si>
    <t>-1766767158</t>
  </si>
  <si>
    <t>oplocení staveniště v délce 210 metrů, uzamykatelná brána</t>
  </si>
  <si>
    <t>mobilní záchod</t>
  </si>
  <si>
    <t>kontejner na směsný odpad</t>
  </si>
  <si>
    <t>sklad materiálu, ochrana před deštěm</t>
  </si>
  <si>
    <t>VRN4</t>
  </si>
  <si>
    <t>Inženýrská činnost</t>
  </si>
  <si>
    <t>110</t>
  </si>
  <si>
    <t>044002000</t>
  </si>
  <si>
    <t>Hlavní tituly průvodních činností a nákladů inženýrská činnost revize</t>
  </si>
  <si>
    <t>344160564</t>
  </si>
  <si>
    <t>Poznámka k položce:
část hromosvodu na střeše</t>
  </si>
  <si>
    <t>revize hromosvodu</t>
  </si>
  <si>
    <t>111</t>
  </si>
  <si>
    <t>045002000</t>
  </si>
  <si>
    <t>Hlavní tituly průvodních činností a nákladů inženýrská činnost kompletační a koordinační činnost</t>
  </si>
  <si>
    <t>-116625213</t>
  </si>
  <si>
    <t>VRN9</t>
  </si>
  <si>
    <t>Ostatní náklady</t>
  </si>
  <si>
    <t>112</t>
  </si>
  <si>
    <t>092002000</t>
  </si>
  <si>
    <t>Hlavní tituly průvodních činností a nákladů ostatní náklady související s provozem</t>
  </si>
  <si>
    <t>266389534</t>
  </si>
  <si>
    <t>zajištění provozu školy, zajištění vstupů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</si>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</sst>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2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spans="2:7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21</v>
      </c>
      <c r="AL7" s="21"/>
      <c r="AM7" s="21"/>
      <c r="AN7" s="26" t="s">
        <v>22</v>
      </c>
      <c r="AO7" s="21"/>
      <c r="AP7" s="21"/>
      <c r="AQ7" s="21"/>
      <c r="AR7" s="19"/>
      <c r="BE7" s="30"/>
      <c r="BS7" s="16" t="s">
        <v>23</v>
      </c>
    </row>
    <row r="8" spans="2:71" ht="12" customHeight="1">
      <c r="B8" s="20"/>
      <c r="C8" s="21"/>
      <c r="D8" s="31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26</v>
      </c>
      <c r="AL8" s="21"/>
      <c r="AM8" s="21"/>
      <c r="AN8" s="32" t="s">
        <v>27</v>
      </c>
      <c r="AO8" s="21"/>
      <c r="AP8" s="21"/>
      <c r="AQ8" s="21"/>
      <c r="AR8" s="19"/>
      <c r="BE8" s="30"/>
      <c r="BS8" s="16" t="s">
        <v>28</v>
      </c>
    </row>
    <row r="9" spans="2:71" ht="29.25" customHeight="1">
      <c r="B9" s="20"/>
      <c r="C9" s="21"/>
      <c r="D9" s="25" t="s">
        <v>29</v>
      </c>
      <c r="E9" s="21"/>
      <c r="F9" s="21"/>
      <c r="G9" s="21"/>
      <c r="H9" s="21"/>
      <c r="I9" s="21"/>
      <c r="J9" s="21"/>
      <c r="K9" s="33" t="s">
        <v>30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31</v>
      </c>
      <c r="AL9" s="21"/>
      <c r="AM9" s="21"/>
      <c r="AN9" s="33" t="s">
        <v>32</v>
      </c>
      <c r="AO9" s="21"/>
      <c r="AP9" s="21"/>
      <c r="AQ9" s="21"/>
      <c r="AR9" s="19"/>
      <c r="BE9" s="30"/>
      <c r="BS9" s="16" t="s">
        <v>33</v>
      </c>
    </row>
    <row r="10" spans="2:71" ht="12" customHeight="1">
      <c r="B10" s="20"/>
      <c r="C10" s="21"/>
      <c r="D10" s="31" t="s">
        <v>34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35</v>
      </c>
      <c r="AL10" s="21"/>
      <c r="AM10" s="21"/>
      <c r="AN10" s="26" t="s">
        <v>36</v>
      </c>
      <c r="AO10" s="21"/>
      <c r="AP10" s="21"/>
      <c r="AQ10" s="21"/>
      <c r="AR10" s="19"/>
      <c r="BE10" s="30"/>
      <c r="BS10" s="16" t="s">
        <v>18</v>
      </c>
    </row>
    <row r="11" spans="2:71" ht="18.45" customHeight="1">
      <c r="B11" s="20"/>
      <c r="C11" s="21"/>
      <c r="D11" s="21"/>
      <c r="E11" s="26" t="s">
        <v>37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38</v>
      </c>
      <c r="AL11" s="21"/>
      <c r="AM11" s="21"/>
      <c r="AN11" s="26" t="s">
        <v>36</v>
      </c>
      <c r="AO11" s="21"/>
      <c r="AP11" s="21"/>
      <c r="AQ11" s="21"/>
      <c r="AR11" s="19"/>
      <c r="BE11" s="30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spans="2:71" ht="12" customHeight="1">
      <c r="B13" s="20"/>
      <c r="C13" s="21"/>
      <c r="D13" s="31" t="s">
        <v>39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35</v>
      </c>
      <c r="AL13" s="21"/>
      <c r="AM13" s="21"/>
      <c r="AN13" s="34" t="s">
        <v>40</v>
      </c>
      <c r="AO13" s="21"/>
      <c r="AP13" s="21"/>
      <c r="AQ13" s="21"/>
      <c r="AR13" s="19"/>
      <c r="BE13" s="30"/>
      <c r="BS13" s="16" t="s">
        <v>18</v>
      </c>
    </row>
    <row r="14" spans="2:71" ht="12">
      <c r="B14" s="20"/>
      <c r="C14" s="21"/>
      <c r="D14" s="21"/>
      <c r="E14" s="34" t="s">
        <v>40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38</v>
      </c>
      <c r="AL14" s="21"/>
      <c r="AM14" s="21"/>
      <c r="AN14" s="34" t="s">
        <v>40</v>
      </c>
      <c r="AO14" s="21"/>
      <c r="AP14" s="21"/>
      <c r="AQ14" s="21"/>
      <c r="AR14" s="19"/>
      <c r="BE14" s="30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41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35</v>
      </c>
      <c r="AL16" s="21"/>
      <c r="AM16" s="21"/>
      <c r="AN16" s="26" t="s">
        <v>36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42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38</v>
      </c>
      <c r="AL17" s="21"/>
      <c r="AM17" s="21"/>
      <c r="AN17" s="26" t="s">
        <v>36</v>
      </c>
      <c r="AO17" s="21"/>
      <c r="AP17" s="21"/>
      <c r="AQ17" s="21"/>
      <c r="AR17" s="19"/>
      <c r="BE17" s="30"/>
      <c r="BS17" s="16" t="s">
        <v>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35</v>
      </c>
      <c r="AL19" s="21"/>
      <c r="AM19" s="21"/>
      <c r="AN19" s="26" t="s">
        <v>36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44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38</v>
      </c>
      <c r="AL20" s="21"/>
      <c r="AM20" s="21"/>
      <c r="AN20" s="26" t="s">
        <v>36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45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01.25" customHeight="1">
      <c r="B23" s="20"/>
      <c r="C23" s="21"/>
      <c r="D23" s="21"/>
      <c r="E23" s="36" t="s">
        <v>46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2:57" s="1" customFormat="1" ht="25.9" customHeight="1">
      <c r="B26" s="38"/>
      <c r="C26" s="39"/>
      <c r="D26" s="40" t="s">
        <v>47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50</v>
      </c>
      <c r="AL28" s="44"/>
      <c r="AM28" s="44"/>
      <c r="AN28" s="44"/>
      <c r="AO28" s="44"/>
      <c r="AP28" s="39"/>
      <c r="AQ28" s="39"/>
      <c r="AR28" s="43"/>
      <c r="BE28" s="30"/>
    </row>
    <row r="29" spans="2:57" s="2" customFormat="1" ht="14.4" customHeight="1">
      <c r="B29" s="45"/>
      <c r="C29" s="46"/>
      <c r="D29" s="31" t="s">
        <v>51</v>
      </c>
      <c r="E29" s="46"/>
      <c r="F29" s="31" t="s">
        <v>52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0"/>
    </row>
    <row r="30" spans="2:57" s="2" customFormat="1" ht="14.4" customHeight="1">
      <c r="B30" s="45"/>
      <c r="C30" s="46"/>
      <c r="D30" s="46"/>
      <c r="E30" s="46"/>
      <c r="F30" s="31" t="s">
        <v>53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0"/>
    </row>
    <row r="31" spans="2:57" s="2" customFormat="1" ht="14.4" customHeight="1" hidden="1">
      <c r="B31" s="45"/>
      <c r="C31" s="46"/>
      <c r="D31" s="46"/>
      <c r="E31" s="46"/>
      <c r="F31" s="31" t="s">
        <v>54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0"/>
    </row>
    <row r="32" spans="2:57" s="2" customFormat="1" ht="14.4" customHeight="1" hidden="1">
      <c r="B32" s="45"/>
      <c r="C32" s="46"/>
      <c r="D32" s="46"/>
      <c r="E32" s="46"/>
      <c r="F32" s="31" t="s">
        <v>55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0"/>
    </row>
    <row r="33" spans="2:44" s="2" customFormat="1" ht="14.4" customHeight="1" hidden="1">
      <c r="B33" s="45"/>
      <c r="C33" s="46"/>
      <c r="D33" s="46"/>
      <c r="E33" s="46"/>
      <c r="F33" s="31" t="s">
        <v>56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0"/>
      <c r="D35" s="51" t="s">
        <v>57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58</v>
      </c>
      <c r="U35" s="52"/>
      <c r="V35" s="52"/>
      <c r="W35" s="52"/>
      <c r="X35" s="54" t="s">
        <v>59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2" t="s">
        <v>60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1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999142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ZŠ Ostrov, Krušnohorská 34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1" t="s">
        <v>24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Ostrov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26</v>
      </c>
      <c r="AJ47" s="39"/>
      <c r="AK47" s="39"/>
      <c r="AL47" s="39"/>
      <c r="AM47" s="67" t="str">
        <f>IF(AN8="","",AN8)</f>
        <v>1. 3. 2019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3.65" customHeight="1">
      <c r="B49" s="38"/>
      <c r="C49" s="31" t="s">
        <v>34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 xml:space="preserve"> Karlovarský kraj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41</v>
      </c>
      <c r="AJ49" s="39"/>
      <c r="AK49" s="39"/>
      <c r="AL49" s="39"/>
      <c r="AM49" s="68" t="str">
        <f>IF(E17="","",E17)</f>
        <v>G.PROJEKT - Ing. Roman Gajdoš</v>
      </c>
      <c r="AN49" s="39"/>
      <c r="AO49" s="39"/>
      <c r="AP49" s="39"/>
      <c r="AQ49" s="39"/>
      <c r="AR49" s="43"/>
      <c r="AS49" s="69" t="s">
        <v>61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1" t="s">
        <v>39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43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62</v>
      </c>
      <c r="D52" s="82"/>
      <c r="E52" s="82"/>
      <c r="F52" s="82"/>
      <c r="G52" s="82"/>
      <c r="H52" s="83"/>
      <c r="I52" s="84" t="s">
        <v>63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64</v>
      </c>
      <c r="AH52" s="82"/>
      <c r="AI52" s="82"/>
      <c r="AJ52" s="82"/>
      <c r="AK52" s="82"/>
      <c r="AL52" s="82"/>
      <c r="AM52" s="82"/>
      <c r="AN52" s="84" t="s">
        <v>65</v>
      </c>
      <c r="AO52" s="82"/>
      <c r="AP52" s="82"/>
      <c r="AQ52" s="86" t="s">
        <v>66</v>
      </c>
      <c r="AR52" s="43"/>
      <c r="AS52" s="87" t="s">
        <v>67</v>
      </c>
      <c r="AT52" s="88" t="s">
        <v>68</v>
      </c>
      <c r="AU52" s="88" t="s">
        <v>69</v>
      </c>
      <c r="AV52" s="88" t="s">
        <v>70</v>
      </c>
      <c r="AW52" s="88" t="s">
        <v>71</v>
      </c>
      <c r="AX52" s="88" t="s">
        <v>72</v>
      </c>
      <c r="AY52" s="88" t="s">
        <v>73</v>
      </c>
      <c r="AZ52" s="88" t="s">
        <v>74</v>
      </c>
      <c r="BA52" s="88" t="s">
        <v>75</v>
      </c>
      <c r="BB52" s="88" t="s">
        <v>76</v>
      </c>
      <c r="BC52" s="88" t="s">
        <v>77</v>
      </c>
      <c r="BD52" s="89" t="s">
        <v>78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79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36</v>
      </c>
      <c r="AR54" s="99"/>
      <c r="AS54" s="100">
        <f>ROUND(AS55,2)</f>
        <v>0</v>
      </c>
      <c r="AT54" s="101">
        <f>ROUND(SUM(AV54:AW54),2)</f>
        <v>0</v>
      </c>
      <c r="AU54" s="102">
        <f>ROUND(AU55,5)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80</v>
      </c>
      <c r="BT54" s="104" t="s">
        <v>81</v>
      </c>
      <c r="BU54" s="105" t="s">
        <v>82</v>
      </c>
      <c r="BV54" s="104" t="s">
        <v>83</v>
      </c>
      <c r="BW54" s="104" t="s">
        <v>5</v>
      </c>
      <c r="BX54" s="104" t="s">
        <v>84</v>
      </c>
      <c r="CL54" s="104" t="s">
        <v>20</v>
      </c>
    </row>
    <row r="55" spans="1:91" s="5" customFormat="1" ht="16.5" customHeight="1">
      <c r="A55" s="106" t="s">
        <v>85</v>
      </c>
      <c r="B55" s="107"/>
      <c r="C55" s="108"/>
      <c r="D55" s="109" t="s">
        <v>86</v>
      </c>
      <c r="E55" s="109"/>
      <c r="F55" s="109"/>
      <c r="G55" s="109"/>
      <c r="H55" s="109"/>
      <c r="I55" s="110"/>
      <c r="J55" s="109" t="s">
        <v>87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'SO 02 - Výměna střešní kr...'!J30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88</v>
      </c>
      <c r="AR55" s="113"/>
      <c r="AS55" s="114">
        <v>0</v>
      </c>
      <c r="AT55" s="115">
        <f>ROUND(SUM(AV55:AW55),2)</f>
        <v>0</v>
      </c>
      <c r="AU55" s="116">
        <f>'SO 02 - Výměna střešní kr...'!P106</f>
        <v>0</v>
      </c>
      <c r="AV55" s="115">
        <f>'SO 02 - Výměna střešní kr...'!J33</f>
        <v>0</v>
      </c>
      <c r="AW55" s="115">
        <f>'SO 02 - Výměna střešní kr...'!J34</f>
        <v>0</v>
      </c>
      <c r="AX55" s="115">
        <f>'SO 02 - Výměna střešní kr...'!J35</f>
        <v>0</v>
      </c>
      <c r="AY55" s="115">
        <f>'SO 02 - Výměna střešní kr...'!J36</f>
        <v>0</v>
      </c>
      <c r="AZ55" s="115">
        <f>'SO 02 - Výměna střešní kr...'!F33</f>
        <v>0</v>
      </c>
      <c r="BA55" s="115">
        <f>'SO 02 - Výměna střešní kr...'!F34</f>
        <v>0</v>
      </c>
      <c r="BB55" s="115">
        <f>'SO 02 - Výměna střešní kr...'!F35</f>
        <v>0</v>
      </c>
      <c r="BC55" s="115">
        <f>'SO 02 - Výměna střešní kr...'!F36</f>
        <v>0</v>
      </c>
      <c r="BD55" s="117">
        <f>'SO 02 - Výměna střešní kr...'!F37</f>
        <v>0</v>
      </c>
      <c r="BT55" s="118" t="s">
        <v>23</v>
      </c>
      <c r="BV55" s="118" t="s">
        <v>83</v>
      </c>
      <c r="BW55" s="118" t="s">
        <v>89</v>
      </c>
      <c r="BX55" s="118" t="s">
        <v>5</v>
      </c>
      <c r="CL55" s="118" t="s">
        <v>36</v>
      </c>
      <c r="CM55" s="118" t="s">
        <v>90</v>
      </c>
    </row>
    <row r="56" spans="2:44" s="1" customFormat="1" ht="30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  <row r="57" spans="2:44" s="1" customFormat="1" ht="6.9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3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SO 02 - Výměna střešní k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89</v>
      </c>
    </row>
    <row r="3" spans="2:46" ht="6.95" customHeight="1">
      <c r="B3" s="120"/>
      <c r="C3" s="121"/>
      <c r="D3" s="121"/>
      <c r="E3" s="121"/>
      <c r="F3" s="121"/>
      <c r="G3" s="121"/>
      <c r="H3" s="121"/>
      <c r="I3" s="122"/>
      <c r="J3" s="121"/>
      <c r="K3" s="121"/>
      <c r="L3" s="19"/>
      <c r="AT3" s="16" t="s">
        <v>90</v>
      </c>
    </row>
    <row r="4" spans="2:46" ht="24.95" customHeight="1">
      <c r="B4" s="19"/>
      <c r="D4" s="123" t="s">
        <v>91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4" t="s">
        <v>16</v>
      </c>
      <c r="L6" s="19"/>
    </row>
    <row r="7" spans="2:12" ht="16.5" customHeight="1">
      <c r="B7" s="19"/>
      <c r="E7" s="125" t="str">
        <f>'Rekapitulace stavby'!K6</f>
        <v>ZŠ Ostrov, Krušnohorská 34</v>
      </c>
      <c r="F7" s="124"/>
      <c r="G7" s="124"/>
      <c r="H7" s="124"/>
      <c r="L7" s="19"/>
    </row>
    <row r="8" spans="2:12" s="1" customFormat="1" ht="12" customHeight="1">
      <c r="B8" s="43"/>
      <c r="D8" s="124" t="s">
        <v>92</v>
      </c>
      <c r="I8" s="126"/>
      <c r="L8" s="43"/>
    </row>
    <row r="9" spans="2:12" s="1" customFormat="1" ht="36.95" customHeight="1">
      <c r="B9" s="43"/>
      <c r="E9" s="127" t="s">
        <v>93</v>
      </c>
      <c r="F9" s="1"/>
      <c r="G9" s="1"/>
      <c r="H9" s="1"/>
      <c r="I9" s="126"/>
      <c r="L9" s="43"/>
    </row>
    <row r="10" spans="2:12" s="1" customFormat="1" ht="12">
      <c r="B10" s="43"/>
      <c r="I10" s="126"/>
      <c r="L10" s="43"/>
    </row>
    <row r="11" spans="2:12" s="1" customFormat="1" ht="12" customHeight="1">
      <c r="B11" s="43"/>
      <c r="D11" s="124" t="s">
        <v>19</v>
      </c>
      <c r="F11" s="16" t="s">
        <v>36</v>
      </c>
      <c r="I11" s="128" t="s">
        <v>21</v>
      </c>
      <c r="J11" s="16" t="s">
        <v>36</v>
      </c>
      <c r="L11" s="43"/>
    </row>
    <row r="12" spans="2:12" s="1" customFormat="1" ht="12" customHeight="1">
      <c r="B12" s="43"/>
      <c r="D12" s="124" t="s">
        <v>24</v>
      </c>
      <c r="F12" s="16" t="s">
        <v>25</v>
      </c>
      <c r="I12" s="128" t="s">
        <v>26</v>
      </c>
      <c r="J12" s="129" t="str">
        <f>'Rekapitulace stavby'!AN8</f>
        <v>1. 3. 2019</v>
      </c>
      <c r="L12" s="43"/>
    </row>
    <row r="13" spans="2:12" s="1" customFormat="1" ht="10.8" customHeight="1">
      <c r="B13" s="43"/>
      <c r="I13" s="126"/>
      <c r="L13" s="43"/>
    </row>
    <row r="14" spans="2:12" s="1" customFormat="1" ht="12" customHeight="1">
      <c r="B14" s="43"/>
      <c r="D14" s="124" t="s">
        <v>34</v>
      </c>
      <c r="I14" s="128" t="s">
        <v>35</v>
      </c>
      <c r="J14" s="16" t="s">
        <v>36</v>
      </c>
      <c r="L14" s="43"/>
    </row>
    <row r="15" spans="2:12" s="1" customFormat="1" ht="18" customHeight="1">
      <c r="B15" s="43"/>
      <c r="E15" s="16" t="s">
        <v>44</v>
      </c>
      <c r="I15" s="128" t="s">
        <v>38</v>
      </c>
      <c r="J15" s="16" t="s">
        <v>36</v>
      </c>
      <c r="L15" s="43"/>
    </row>
    <row r="16" spans="2:12" s="1" customFormat="1" ht="6.95" customHeight="1">
      <c r="B16" s="43"/>
      <c r="I16" s="126"/>
      <c r="L16" s="43"/>
    </row>
    <row r="17" spans="2:12" s="1" customFormat="1" ht="12" customHeight="1">
      <c r="B17" s="43"/>
      <c r="D17" s="124" t="s">
        <v>39</v>
      </c>
      <c r="I17" s="128" t="s">
        <v>35</v>
      </c>
      <c r="J17" s="32" t="str">
        <f>'Rekapitulace stavby'!AN13</f>
        <v>Vyplň údaj</v>
      </c>
      <c r="L17" s="43"/>
    </row>
    <row r="18" spans="2:12" s="1" customFormat="1" ht="18" customHeight="1">
      <c r="B18" s="43"/>
      <c r="E18" s="32" t="str">
        <f>'Rekapitulace stavby'!E14</f>
        <v>Vyplň údaj</v>
      </c>
      <c r="F18" s="16"/>
      <c r="G18" s="16"/>
      <c r="H18" s="16"/>
      <c r="I18" s="128" t="s">
        <v>38</v>
      </c>
      <c r="J18" s="32" t="str">
        <f>'Rekapitulace stavby'!AN14</f>
        <v>Vyplň údaj</v>
      </c>
      <c r="L18" s="43"/>
    </row>
    <row r="19" spans="2:12" s="1" customFormat="1" ht="6.95" customHeight="1">
      <c r="B19" s="43"/>
      <c r="I19" s="126"/>
      <c r="L19" s="43"/>
    </row>
    <row r="20" spans="2:12" s="1" customFormat="1" ht="12" customHeight="1">
      <c r="B20" s="43"/>
      <c r="D20" s="124" t="s">
        <v>41</v>
      </c>
      <c r="I20" s="128" t="s">
        <v>35</v>
      </c>
      <c r="J20" s="16" t="s">
        <v>36</v>
      </c>
      <c r="L20" s="43"/>
    </row>
    <row r="21" spans="2:12" s="1" customFormat="1" ht="18" customHeight="1">
      <c r="B21" s="43"/>
      <c r="E21" s="16" t="s">
        <v>42</v>
      </c>
      <c r="I21" s="128" t="s">
        <v>38</v>
      </c>
      <c r="J21" s="16" t="s">
        <v>36</v>
      </c>
      <c r="L21" s="43"/>
    </row>
    <row r="22" spans="2:12" s="1" customFormat="1" ht="6.95" customHeight="1">
      <c r="B22" s="43"/>
      <c r="I22" s="126"/>
      <c r="L22" s="43"/>
    </row>
    <row r="23" spans="2:12" s="1" customFormat="1" ht="12" customHeight="1">
      <c r="B23" s="43"/>
      <c r="D23" s="124" t="s">
        <v>43</v>
      </c>
      <c r="I23" s="128" t="s">
        <v>35</v>
      </c>
      <c r="J23" s="16" t="str">
        <f>IF('Rekapitulace stavby'!AN19="","",'Rekapitulace stavby'!AN19)</f>
        <v/>
      </c>
      <c r="L23" s="43"/>
    </row>
    <row r="24" spans="2:12" s="1" customFormat="1" ht="18" customHeight="1">
      <c r="B24" s="43"/>
      <c r="E24" s="16" t="str">
        <f>IF('Rekapitulace stavby'!E20="","",'Rekapitulace stavby'!E20)</f>
        <v xml:space="preserve"> </v>
      </c>
      <c r="I24" s="128" t="s">
        <v>38</v>
      </c>
      <c r="J24" s="16" t="str">
        <f>IF('Rekapitulace stavby'!AN20="","",'Rekapitulace stavby'!AN20)</f>
        <v/>
      </c>
      <c r="L24" s="43"/>
    </row>
    <row r="25" spans="2:12" s="1" customFormat="1" ht="6.95" customHeight="1">
      <c r="B25" s="43"/>
      <c r="I25" s="126"/>
      <c r="L25" s="43"/>
    </row>
    <row r="26" spans="2:12" s="1" customFormat="1" ht="12" customHeight="1">
      <c r="B26" s="43"/>
      <c r="D26" s="124" t="s">
        <v>45</v>
      </c>
      <c r="I26" s="126"/>
      <c r="L26" s="43"/>
    </row>
    <row r="27" spans="2:12" s="6" customFormat="1" ht="67.5" customHeight="1">
      <c r="B27" s="130"/>
      <c r="E27" s="131" t="s">
        <v>94</v>
      </c>
      <c r="F27" s="131"/>
      <c r="G27" s="131"/>
      <c r="H27" s="131"/>
      <c r="I27" s="132"/>
      <c r="L27" s="130"/>
    </row>
    <row r="28" spans="2:12" s="1" customFormat="1" ht="6.95" customHeight="1">
      <c r="B28" s="43"/>
      <c r="I28" s="126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3"/>
      <c r="J29" s="71"/>
      <c r="K29" s="71"/>
      <c r="L29" s="43"/>
    </row>
    <row r="30" spans="2:12" s="1" customFormat="1" ht="25.4" customHeight="1">
      <c r="B30" s="43"/>
      <c r="D30" s="134" t="s">
        <v>47</v>
      </c>
      <c r="I30" s="126"/>
      <c r="J30" s="135">
        <f>ROUND(J106,2)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3"/>
      <c r="J31" s="71"/>
      <c r="K31" s="71"/>
      <c r="L31" s="43"/>
    </row>
    <row r="32" spans="2:12" s="1" customFormat="1" ht="14.4" customHeight="1">
      <c r="B32" s="43"/>
      <c r="F32" s="136" t="s">
        <v>49</v>
      </c>
      <c r="I32" s="137" t="s">
        <v>48</v>
      </c>
      <c r="J32" s="136" t="s">
        <v>50</v>
      </c>
      <c r="L32" s="43"/>
    </row>
    <row r="33" spans="2:12" s="1" customFormat="1" ht="14.4" customHeight="1">
      <c r="B33" s="43"/>
      <c r="D33" s="124" t="s">
        <v>51</v>
      </c>
      <c r="E33" s="124" t="s">
        <v>52</v>
      </c>
      <c r="F33" s="138">
        <f>ROUND((SUM(BE106:BE458)),2)</f>
        <v>0</v>
      </c>
      <c r="I33" s="139">
        <v>0.21</v>
      </c>
      <c r="J33" s="138">
        <f>ROUND(((SUM(BE106:BE458))*I33),2)</f>
        <v>0</v>
      </c>
      <c r="L33" s="43"/>
    </row>
    <row r="34" spans="2:12" s="1" customFormat="1" ht="14.4" customHeight="1">
      <c r="B34" s="43"/>
      <c r="E34" s="124" t="s">
        <v>53</v>
      </c>
      <c r="F34" s="138">
        <f>ROUND((SUM(BF106:BF458)),2)</f>
        <v>0</v>
      </c>
      <c r="I34" s="139">
        <v>0.15</v>
      </c>
      <c r="J34" s="138">
        <f>ROUND(((SUM(BF106:BF458))*I34),2)</f>
        <v>0</v>
      </c>
      <c r="L34" s="43"/>
    </row>
    <row r="35" spans="2:12" s="1" customFormat="1" ht="14.4" customHeight="1" hidden="1">
      <c r="B35" s="43"/>
      <c r="E35" s="124" t="s">
        <v>54</v>
      </c>
      <c r="F35" s="138">
        <f>ROUND((SUM(BG106:BG458)),2)</f>
        <v>0</v>
      </c>
      <c r="I35" s="139">
        <v>0.21</v>
      </c>
      <c r="J35" s="138">
        <f>0</f>
        <v>0</v>
      </c>
      <c r="L35" s="43"/>
    </row>
    <row r="36" spans="2:12" s="1" customFormat="1" ht="14.4" customHeight="1" hidden="1">
      <c r="B36" s="43"/>
      <c r="E36" s="124" t="s">
        <v>55</v>
      </c>
      <c r="F36" s="138">
        <f>ROUND((SUM(BH106:BH458)),2)</f>
        <v>0</v>
      </c>
      <c r="I36" s="139">
        <v>0.15</v>
      </c>
      <c r="J36" s="138">
        <f>0</f>
        <v>0</v>
      </c>
      <c r="L36" s="43"/>
    </row>
    <row r="37" spans="2:12" s="1" customFormat="1" ht="14.4" customHeight="1" hidden="1">
      <c r="B37" s="43"/>
      <c r="E37" s="124" t="s">
        <v>56</v>
      </c>
      <c r="F37" s="138">
        <f>ROUND((SUM(BI106:BI458)),2)</f>
        <v>0</v>
      </c>
      <c r="I37" s="139">
        <v>0</v>
      </c>
      <c r="J37" s="138">
        <f>0</f>
        <v>0</v>
      </c>
      <c r="L37" s="43"/>
    </row>
    <row r="38" spans="2:12" s="1" customFormat="1" ht="6.95" customHeight="1">
      <c r="B38" s="43"/>
      <c r="I38" s="126"/>
      <c r="L38" s="43"/>
    </row>
    <row r="39" spans="2:12" s="1" customFormat="1" ht="25.4" customHeight="1">
      <c r="B39" s="43"/>
      <c r="C39" s="140"/>
      <c r="D39" s="141" t="s">
        <v>57</v>
      </c>
      <c r="E39" s="142"/>
      <c r="F39" s="142"/>
      <c r="G39" s="143" t="s">
        <v>58</v>
      </c>
      <c r="H39" s="144" t="s">
        <v>59</v>
      </c>
      <c r="I39" s="145"/>
      <c r="J39" s="146">
        <f>SUM(J30:J37)</f>
        <v>0</v>
      </c>
      <c r="K39" s="147"/>
      <c r="L39" s="43"/>
    </row>
    <row r="40" spans="2:12" s="1" customFormat="1" ht="14.4" customHeight="1">
      <c r="B40" s="148"/>
      <c r="C40" s="149"/>
      <c r="D40" s="149"/>
      <c r="E40" s="149"/>
      <c r="F40" s="149"/>
      <c r="G40" s="149"/>
      <c r="H40" s="149"/>
      <c r="I40" s="150"/>
      <c r="J40" s="149"/>
      <c r="K40" s="149"/>
      <c r="L40" s="43"/>
    </row>
    <row r="44" spans="2:12" s="1" customFormat="1" ht="6.95" customHeight="1">
      <c r="B44" s="151"/>
      <c r="C44" s="152"/>
      <c r="D44" s="152"/>
      <c r="E44" s="152"/>
      <c r="F44" s="152"/>
      <c r="G44" s="152"/>
      <c r="H44" s="152"/>
      <c r="I44" s="153"/>
      <c r="J44" s="152"/>
      <c r="K44" s="152"/>
      <c r="L44" s="43"/>
    </row>
    <row r="45" spans="2:12" s="1" customFormat="1" ht="24.95" customHeight="1">
      <c r="B45" s="38"/>
      <c r="C45" s="22" t="s">
        <v>95</v>
      </c>
      <c r="D45" s="39"/>
      <c r="E45" s="39"/>
      <c r="F45" s="39"/>
      <c r="G45" s="39"/>
      <c r="H45" s="39"/>
      <c r="I45" s="126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26"/>
      <c r="J46" s="39"/>
      <c r="K46" s="39"/>
      <c r="L46" s="43"/>
    </row>
    <row r="47" spans="2:12" s="1" customFormat="1" ht="12" customHeight="1">
      <c r="B47" s="38"/>
      <c r="C47" s="31" t="s">
        <v>16</v>
      </c>
      <c r="D47" s="39"/>
      <c r="E47" s="39"/>
      <c r="F47" s="39"/>
      <c r="G47" s="39"/>
      <c r="H47" s="39"/>
      <c r="I47" s="126"/>
      <c r="J47" s="39"/>
      <c r="K47" s="39"/>
      <c r="L47" s="43"/>
    </row>
    <row r="48" spans="2:12" s="1" customFormat="1" ht="16.5" customHeight="1">
      <c r="B48" s="38"/>
      <c r="C48" s="39"/>
      <c r="D48" s="39"/>
      <c r="E48" s="154" t="str">
        <f>E7</f>
        <v>ZŠ Ostrov, Krušnohorská 34</v>
      </c>
      <c r="F48" s="31"/>
      <c r="G48" s="31"/>
      <c r="H48" s="31"/>
      <c r="I48" s="126"/>
      <c r="J48" s="39"/>
      <c r="K48" s="39"/>
      <c r="L48" s="43"/>
    </row>
    <row r="49" spans="2:12" s="1" customFormat="1" ht="12" customHeight="1">
      <c r="B49" s="38"/>
      <c r="C49" s="31" t="s">
        <v>92</v>
      </c>
      <c r="D49" s="39"/>
      <c r="E49" s="39"/>
      <c r="F49" s="39"/>
      <c r="G49" s="39"/>
      <c r="H49" s="39"/>
      <c r="I49" s="126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SO 02 - Výměna střešní krytiny</v>
      </c>
      <c r="F50" s="39"/>
      <c r="G50" s="39"/>
      <c r="H50" s="39"/>
      <c r="I50" s="126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26"/>
      <c r="J51" s="39"/>
      <c r="K51" s="39"/>
      <c r="L51" s="43"/>
    </row>
    <row r="52" spans="2:12" s="1" customFormat="1" ht="12" customHeight="1">
      <c r="B52" s="38"/>
      <c r="C52" s="31" t="s">
        <v>24</v>
      </c>
      <c r="D52" s="39"/>
      <c r="E52" s="39"/>
      <c r="F52" s="26" t="str">
        <f>F12</f>
        <v>Ostrov</v>
      </c>
      <c r="G52" s="39"/>
      <c r="H52" s="39"/>
      <c r="I52" s="128" t="s">
        <v>26</v>
      </c>
      <c r="J52" s="67" t="str">
        <f>IF(J12="","",J12)</f>
        <v>1. 3. 2019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26"/>
      <c r="J53" s="39"/>
      <c r="K53" s="39"/>
      <c r="L53" s="43"/>
    </row>
    <row r="54" spans="2:12" s="1" customFormat="1" ht="24.9" customHeight="1">
      <c r="B54" s="38"/>
      <c r="C54" s="31" t="s">
        <v>34</v>
      </c>
      <c r="D54" s="39"/>
      <c r="E54" s="39"/>
      <c r="F54" s="26" t="str">
        <f>E15</f>
        <v xml:space="preserve"> </v>
      </c>
      <c r="G54" s="39"/>
      <c r="H54" s="39"/>
      <c r="I54" s="128" t="s">
        <v>41</v>
      </c>
      <c r="J54" s="36" t="str">
        <f>E21</f>
        <v>G.PROJEKT - Ing. Roman Gajdoš</v>
      </c>
      <c r="K54" s="39"/>
      <c r="L54" s="43"/>
    </row>
    <row r="55" spans="2:12" s="1" customFormat="1" ht="13.65" customHeight="1">
      <c r="B55" s="38"/>
      <c r="C55" s="31" t="s">
        <v>39</v>
      </c>
      <c r="D55" s="39"/>
      <c r="E55" s="39"/>
      <c r="F55" s="26" t="str">
        <f>IF(E18="","",E18)</f>
        <v>Vyplň údaj</v>
      </c>
      <c r="G55" s="39"/>
      <c r="H55" s="39"/>
      <c r="I55" s="128" t="s">
        <v>43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26"/>
      <c r="J56" s="39"/>
      <c r="K56" s="39"/>
      <c r="L56" s="43"/>
    </row>
    <row r="57" spans="2:12" s="1" customFormat="1" ht="29.25" customHeight="1">
      <c r="B57" s="38"/>
      <c r="C57" s="155" t="s">
        <v>96</v>
      </c>
      <c r="D57" s="156"/>
      <c r="E57" s="156"/>
      <c r="F57" s="156"/>
      <c r="G57" s="156"/>
      <c r="H57" s="156"/>
      <c r="I57" s="157"/>
      <c r="J57" s="158" t="s">
        <v>97</v>
      </c>
      <c r="K57" s="156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26"/>
      <c r="J58" s="39"/>
      <c r="K58" s="39"/>
      <c r="L58" s="43"/>
    </row>
    <row r="59" spans="2:47" s="1" customFormat="1" ht="22.8" customHeight="1">
      <c r="B59" s="38"/>
      <c r="C59" s="159" t="s">
        <v>79</v>
      </c>
      <c r="D59" s="39"/>
      <c r="E59" s="39"/>
      <c r="F59" s="39"/>
      <c r="G59" s="39"/>
      <c r="H59" s="39"/>
      <c r="I59" s="126"/>
      <c r="J59" s="97">
        <f>J106</f>
        <v>0</v>
      </c>
      <c r="K59" s="39"/>
      <c r="L59" s="43"/>
      <c r="AU59" s="16" t="s">
        <v>98</v>
      </c>
    </row>
    <row r="60" spans="2:12" s="7" customFormat="1" ht="24.95" customHeight="1">
      <c r="B60" s="160"/>
      <c r="C60" s="161"/>
      <c r="D60" s="162" t="s">
        <v>99</v>
      </c>
      <c r="E60" s="163"/>
      <c r="F60" s="163"/>
      <c r="G60" s="163"/>
      <c r="H60" s="163"/>
      <c r="I60" s="164"/>
      <c r="J60" s="165">
        <f>J107</f>
        <v>0</v>
      </c>
      <c r="K60" s="161"/>
      <c r="L60" s="166"/>
    </row>
    <row r="61" spans="2:12" s="8" customFormat="1" ht="19.9" customHeight="1">
      <c r="B61" s="167"/>
      <c r="C61" s="168"/>
      <c r="D61" s="169" t="s">
        <v>100</v>
      </c>
      <c r="E61" s="170"/>
      <c r="F61" s="170"/>
      <c r="G61" s="170"/>
      <c r="H61" s="170"/>
      <c r="I61" s="171"/>
      <c r="J61" s="172">
        <f>J108</f>
        <v>0</v>
      </c>
      <c r="K61" s="168"/>
      <c r="L61" s="173"/>
    </row>
    <row r="62" spans="2:12" s="8" customFormat="1" ht="14.85" customHeight="1">
      <c r="B62" s="167"/>
      <c r="C62" s="168"/>
      <c r="D62" s="169" t="s">
        <v>101</v>
      </c>
      <c r="E62" s="170"/>
      <c r="F62" s="170"/>
      <c r="G62" s="170"/>
      <c r="H62" s="170"/>
      <c r="I62" s="171"/>
      <c r="J62" s="172">
        <f>J109</f>
        <v>0</v>
      </c>
      <c r="K62" s="168"/>
      <c r="L62" s="173"/>
    </row>
    <row r="63" spans="2:12" s="8" customFormat="1" ht="14.85" customHeight="1">
      <c r="B63" s="167"/>
      <c r="C63" s="168"/>
      <c r="D63" s="169" t="s">
        <v>102</v>
      </c>
      <c r="E63" s="170"/>
      <c r="F63" s="170"/>
      <c r="G63" s="170"/>
      <c r="H63" s="170"/>
      <c r="I63" s="171"/>
      <c r="J63" s="172">
        <f>J129</f>
        <v>0</v>
      </c>
      <c r="K63" s="168"/>
      <c r="L63" s="173"/>
    </row>
    <row r="64" spans="2:12" s="8" customFormat="1" ht="14.85" customHeight="1">
      <c r="B64" s="167"/>
      <c r="C64" s="168"/>
      <c r="D64" s="169" t="s">
        <v>103</v>
      </c>
      <c r="E64" s="170"/>
      <c r="F64" s="170"/>
      <c r="G64" s="170"/>
      <c r="H64" s="170"/>
      <c r="I64" s="171"/>
      <c r="J64" s="172">
        <f>J142</f>
        <v>0</v>
      </c>
      <c r="K64" s="168"/>
      <c r="L64" s="173"/>
    </row>
    <row r="65" spans="2:12" s="8" customFormat="1" ht="19.9" customHeight="1">
      <c r="B65" s="167"/>
      <c r="C65" s="168"/>
      <c r="D65" s="169" t="s">
        <v>104</v>
      </c>
      <c r="E65" s="170"/>
      <c r="F65" s="170"/>
      <c r="G65" s="170"/>
      <c r="H65" s="170"/>
      <c r="I65" s="171"/>
      <c r="J65" s="172">
        <f>J144</f>
        <v>0</v>
      </c>
      <c r="K65" s="168"/>
      <c r="L65" s="173"/>
    </row>
    <row r="66" spans="2:12" s="8" customFormat="1" ht="19.9" customHeight="1">
      <c r="B66" s="167"/>
      <c r="C66" s="168"/>
      <c r="D66" s="169" t="s">
        <v>105</v>
      </c>
      <c r="E66" s="170"/>
      <c r="F66" s="170"/>
      <c r="G66" s="170"/>
      <c r="H66" s="170"/>
      <c r="I66" s="171"/>
      <c r="J66" s="172">
        <f>J153</f>
        <v>0</v>
      </c>
      <c r="K66" s="168"/>
      <c r="L66" s="173"/>
    </row>
    <row r="67" spans="2:12" s="7" customFormat="1" ht="24.95" customHeight="1">
      <c r="B67" s="160"/>
      <c r="C67" s="161"/>
      <c r="D67" s="162" t="s">
        <v>106</v>
      </c>
      <c r="E67" s="163"/>
      <c r="F67" s="163"/>
      <c r="G67" s="163"/>
      <c r="H67" s="163"/>
      <c r="I67" s="164"/>
      <c r="J67" s="165">
        <f>J155</f>
        <v>0</v>
      </c>
      <c r="K67" s="161"/>
      <c r="L67" s="166"/>
    </row>
    <row r="68" spans="2:12" s="8" customFormat="1" ht="19.9" customHeight="1">
      <c r="B68" s="167"/>
      <c r="C68" s="168"/>
      <c r="D68" s="169" t="s">
        <v>107</v>
      </c>
      <c r="E68" s="170"/>
      <c r="F68" s="170"/>
      <c r="G68" s="170"/>
      <c r="H68" s="170"/>
      <c r="I68" s="171"/>
      <c r="J68" s="172">
        <f>J156</f>
        <v>0</v>
      </c>
      <c r="K68" s="168"/>
      <c r="L68" s="173"/>
    </row>
    <row r="69" spans="2:12" s="8" customFormat="1" ht="19.9" customHeight="1">
      <c r="B69" s="167"/>
      <c r="C69" s="168"/>
      <c r="D69" s="169" t="s">
        <v>108</v>
      </c>
      <c r="E69" s="170"/>
      <c r="F69" s="170"/>
      <c r="G69" s="170"/>
      <c r="H69" s="170"/>
      <c r="I69" s="171"/>
      <c r="J69" s="172">
        <f>J190</f>
        <v>0</v>
      </c>
      <c r="K69" s="168"/>
      <c r="L69" s="173"/>
    </row>
    <row r="70" spans="2:12" s="8" customFormat="1" ht="19.9" customHeight="1">
      <c r="B70" s="167"/>
      <c r="C70" s="168"/>
      <c r="D70" s="169" t="s">
        <v>109</v>
      </c>
      <c r="E70" s="170"/>
      <c r="F70" s="170"/>
      <c r="G70" s="170"/>
      <c r="H70" s="170"/>
      <c r="I70" s="171"/>
      <c r="J70" s="172">
        <f>J198</f>
        <v>0</v>
      </c>
      <c r="K70" s="168"/>
      <c r="L70" s="173"/>
    </row>
    <row r="71" spans="2:12" s="8" customFormat="1" ht="19.9" customHeight="1">
      <c r="B71" s="167"/>
      <c r="C71" s="168"/>
      <c r="D71" s="169" t="s">
        <v>110</v>
      </c>
      <c r="E71" s="170"/>
      <c r="F71" s="170"/>
      <c r="G71" s="170"/>
      <c r="H71" s="170"/>
      <c r="I71" s="171"/>
      <c r="J71" s="172">
        <f>J201</f>
        <v>0</v>
      </c>
      <c r="K71" s="168"/>
      <c r="L71" s="173"/>
    </row>
    <row r="72" spans="2:12" s="8" customFormat="1" ht="19.9" customHeight="1">
      <c r="B72" s="167"/>
      <c r="C72" s="168"/>
      <c r="D72" s="169" t="s">
        <v>111</v>
      </c>
      <c r="E72" s="170"/>
      <c r="F72" s="170"/>
      <c r="G72" s="170"/>
      <c r="H72" s="170"/>
      <c r="I72" s="171"/>
      <c r="J72" s="172">
        <f>J206</f>
        <v>0</v>
      </c>
      <c r="K72" s="168"/>
      <c r="L72" s="173"/>
    </row>
    <row r="73" spans="2:12" s="8" customFormat="1" ht="19.9" customHeight="1">
      <c r="B73" s="167"/>
      <c r="C73" s="168"/>
      <c r="D73" s="169" t="s">
        <v>112</v>
      </c>
      <c r="E73" s="170"/>
      <c r="F73" s="170"/>
      <c r="G73" s="170"/>
      <c r="H73" s="170"/>
      <c r="I73" s="171"/>
      <c r="J73" s="172">
        <f>J229</f>
        <v>0</v>
      </c>
      <c r="K73" s="168"/>
      <c r="L73" s="173"/>
    </row>
    <row r="74" spans="2:12" s="8" customFormat="1" ht="19.9" customHeight="1">
      <c r="B74" s="167"/>
      <c r="C74" s="168"/>
      <c r="D74" s="169" t="s">
        <v>113</v>
      </c>
      <c r="E74" s="170"/>
      <c r="F74" s="170"/>
      <c r="G74" s="170"/>
      <c r="H74" s="170"/>
      <c r="I74" s="171"/>
      <c r="J74" s="172">
        <f>J232</f>
        <v>0</v>
      </c>
      <c r="K74" s="168"/>
      <c r="L74" s="173"/>
    </row>
    <row r="75" spans="2:12" s="8" customFormat="1" ht="19.9" customHeight="1">
      <c r="B75" s="167"/>
      <c r="C75" s="168"/>
      <c r="D75" s="169" t="s">
        <v>114</v>
      </c>
      <c r="E75" s="170"/>
      <c r="F75" s="170"/>
      <c r="G75" s="170"/>
      <c r="H75" s="170"/>
      <c r="I75" s="171"/>
      <c r="J75" s="172">
        <f>J264</f>
        <v>0</v>
      </c>
      <c r="K75" s="168"/>
      <c r="L75" s="173"/>
    </row>
    <row r="76" spans="2:12" s="8" customFormat="1" ht="19.9" customHeight="1">
      <c r="B76" s="167"/>
      <c r="C76" s="168"/>
      <c r="D76" s="169" t="s">
        <v>115</v>
      </c>
      <c r="E76" s="170"/>
      <c r="F76" s="170"/>
      <c r="G76" s="170"/>
      <c r="H76" s="170"/>
      <c r="I76" s="171"/>
      <c r="J76" s="172">
        <f>J413</f>
        <v>0</v>
      </c>
      <c r="K76" s="168"/>
      <c r="L76" s="173"/>
    </row>
    <row r="77" spans="2:12" s="8" customFormat="1" ht="19.9" customHeight="1">
      <c r="B77" s="167"/>
      <c r="C77" s="168"/>
      <c r="D77" s="169" t="s">
        <v>116</v>
      </c>
      <c r="E77" s="170"/>
      <c r="F77" s="170"/>
      <c r="G77" s="170"/>
      <c r="H77" s="170"/>
      <c r="I77" s="171"/>
      <c r="J77" s="172">
        <f>J419</f>
        <v>0</v>
      </c>
      <c r="K77" s="168"/>
      <c r="L77" s="173"/>
    </row>
    <row r="78" spans="2:12" s="8" customFormat="1" ht="19.9" customHeight="1">
      <c r="B78" s="167"/>
      <c r="C78" s="168"/>
      <c r="D78" s="169" t="s">
        <v>117</v>
      </c>
      <c r="E78" s="170"/>
      <c r="F78" s="170"/>
      <c r="G78" s="170"/>
      <c r="H78" s="170"/>
      <c r="I78" s="171"/>
      <c r="J78" s="172">
        <f>J427</f>
        <v>0</v>
      </c>
      <c r="K78" s="168"/>
      <c r="L78" s="173"/>
    </row>
    <row r="79" spans="2:12" s="7" customFormat="1" ht="24.95" customHeight="1">
      <c r="B79" s="160"/>
      <c r="C79" s="161"/>
      <c r="D79" s="162" t="s">
        <v>118</v>
      </c>
      <c r="E79" s="163"/>
      <c r="F79" s="163"/>
      <c r="G79" s="163"/>
      <c r="H79" s="163"/>
      <c r="I79" s="164"/>
      <c r="J79" s="165">
        <f>J431</f>
        <v>0</v>
      </c>
      <c r="K79" s="161"/>
      <c r="L79" s="166"/>
    </row>
    <row r="80" spans="2:12" s="8" customFormat="1" ht="19.9" customHeight="1">
      <c r="B80" s="167"/>
      <c r="C80" s="168"/>
      <c r="D80" s="169" t="s">
        <v>119</v>
      </c>
      <c r="E80" s="170"/>
      <c r="F80" s="170"/>
      <c r="G80" s="170"/>
      <c r="H80" s="170"/>
      <c r="I80" s="171"/>
      <c r="J80" s="172">
        <f>J432</f>
        <v>0</v>
      </c>
      <c r="K80" s="168"/>
      <c r="L80" s="173"/>
    </row>
    <row r="81" spans="2:12" s="7" customFormat="1" ht="24.95" customHeight="1">
      <c r="B81" s="160"/>
      <c r="C81" s="161"/>
      <c r="D81" s="162" t="s">
        <v>120</v>
      </c>
      <c r="E81" s="163"/>
      <c r="F81" s="163"/>
      <c r="G81" s="163"/>
      <c r="H81" s="163"/>
      <c r="I81" s="164"/>
      <c r="J81" s="165">
        <f>J435</f>
        <v>0</v>
      </c>
      <c r="K81" s="161"/>
      <c r="L81" s="166"/>
    </row>
    <row r="82" spans="2:12" s="7" customFormat="1" ht="24.95" customHeight="1">
      <c r="B82" s="160"/>
      <c r="C82" s="161"/>
      <c r="D82" s="162" t="s">
        <v>121</v>
      </c>
      <c r="E82" s="163"/>
      <c r="F82" s="163"/>
      <c r="G82" s="163"/>
      <c r="H82" s="163"/>
      <c r="I82" s="164"/>
      <c r="J82" s="165">
        <f>J437</f>
        <v>0</v>
      </c>
      <c r="K82" s="161"/>
      <c r="L82" s="166"/>
    </row>
    <row r="83" spans="2:12" s="8" customFormat="1" ht="19.9" customHeight="1">
      <c r="B83" s="167"/>
      <c r="C83" s="168"/>
      <c r="D83" s="169" t="s">
        <v>122</v>
      </c>
      <c r="E83" s="170"/>
      <c r="F83" s="170"/>
      <c r="G83" s="170"/>
      <c r="H83" s="170"/>
      <c r="I83" s="171"/>
      <c r="J83" s="172">
        <f>J438</f>
        <v>0</v>
      </c>
      <c r="K83" s="168"/>
      <c r="L83" s="173"/>
    </row>
    <row r="84" spans="2:12" s="8" customFormat="1" ht="19.9" customHeight="1">
      <c r="B84" s="167"/>
      <c r="C84" s="168"/>
      <c r="D84" s="169" t="s">
        <v>123</v>
      </c>
      <c r="E84" s="170"/>
      <c r="F84" s="170"/>
      <c r="G84" s="170"/>
      <c r="H84" s="170"/>
      <c r="I84" s="171"/>
      <c r="J84" s="172">
        <f>J442</f>
        <v>0</v>
      </c>
      <c r="K84" s="168"/>
      <c r="L84" s="173"/>
    </row>
    <row r="85" spans="2:12" s="8" customFormat="1" ht="19.9" customHeight="1">
      <c r="B85" s="167"/>
      <c r="C85" s="168"/>
      <c r="D85" s="169" t="s">
        <v>124</v>
      </c>
      <c r="E85" s="170"/>
      <c r="F85" s="170"/>
      <c r="G85" s="170"/>
      <c r="H85" s="170"/>
      <c r="I85" s="171"/>
      <c r="J85" s="172">
        <f>J449</f>
        <v>0</v>
      </c>
      <c r="K85" s="168"/>
      <c r="L85" s="173"/>
    </row>
    <row r="86" spans="2:12" s="8" customFormat="1" ht="19.9" customHeight="1">
      <c r="B86" s="167"/>
      <c r="C86" s="168"/>
      <c r="D86" s="169" t="s">
        <v>125</v>
      </c>
      <c r="E86" s="170"/>
      <c r="F86" s="170"/>
      <c r="G86" s="170"/>
      <c r="H86" s="170"/>
      <c r="I86" s="171"/>
      <c r="J86" s="172">
        <f>J455</f>
        <v>0</v>
      </c>
      <c r="K86" s="168"/>
      <c r="L86" s="173"/>
    </row>
    <row r="87" spans="2:12" s="1" customFormat="1" ht="21.8" customHeight="1">
      <c r="B87" s="38"/>
      <c r="C87" s="39"/>
      <c r="D87" s="39"/>
      <c r="E87" s="39"/>
      <c r="F87" s="39"/>
      <c r="G87" s="39"/>
      <c r="H87" s="39"/>
      <c r="I87" s="126"/>
      <c r="J87" s="39"/>
      <c r="K87" s="39"/>
      <c r="L87" s="43"/>
    </row>
    <row r="88" spans="2:12" s="1" customFormat="1" ht="6.95" customHeight="1">
      <c r="B88" s="57"/>
      <c r="C88" s="58"/>
      <c r="D88" s="58"/>
      <c r="E88" s="58"/>
      <c r="F88" s="58"/>
      <c r="G88" s="58"/>
      <c r="H88" s="58"/>
      <c r="I88" s="150"/>
      <c r="J88" s="58"/>
      <c r="K88" s="58"/>
      <c r="L88" s="43"/>
    </row>
    <row r="92" spans="2:12" s="1" customFormat="1" ht="6.95" customHeight="1">
      <c r="B92" s="59"/>
      <c r="C92" s="60"/>
      <c r="D92" s="60"/>
      <c r="E92" s="60"/>
      <c r="F92" s="60"/>
      <c r="G92" s="60"/>
      <c r="H92" s="60"/>
      <c r="I92" s="153"/>
      <c r="J92" s="60"/>
      <c r="K92" s="60"/>
      <c r="L92" s="43"/>
    </row>
    <row r="93" spans="2:12" s="1" customFormat="1" ht="24.95" customHeight="1">
      <c r="B93" s="38"/>
      <c r="C93" s="22" t="s">
        <v>126</v>
      </c>
      <c r="D93" s="39"/>
      <c r="E93" s="39"/>
      <c r="F93" s="39"/>
      <c r="G93" s="39"/>
      <c r="H93" s="39"/>
      <c r="I93" s="126"/>
      <c r="J93" s="39"/>
      <c r="K93" s="39"/>
      <c r="L93" s="43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26"/>
      <c r="J94" s="39"/>
      <c r="K94" s="39"/>
      <c r="L94" s="43"/>
    </row>
    <row r="95" spans="2:12" s="1" customFormat="1" ht="12" customHeight="1">
      <c r="B95" s="38"/>
      <c r="C95" s="31" t="s">
        <v>16</v>
      </c>
      <c r="D95" s="39"/>
      <c r="E95" s="39"/>
      <c r="F95" s="39"/>
      <c r="G95" s="39"/>
      <c r="H95" s="39"/>
      <c r="I95" s="126"/>
      <c r="J95" s="39"/>
      <c r="K95" s="39"/>
      <c r="L95" s="43"/>
    </row>
    <row r="96" spans="2:12" s="1" customFormat="1" ht="16.5" customHeight="1">
      <c r="B96" s="38"/>
      <c r="C96" s="39"/>
      <c r="D96" s="39"/>
      <c r="E96" s="154" t="str">
        <f>E7</f>
        <v>ZŠ Ostrov, Krušnohorská 34</v>
      </c>
      <c r="F96" s="31"/>
      <c r="G96" s="31"/>
      <c r="H96" s="31"/>
      <c r="I96" s="126"/>
      <c r="J96" s="39"/>
      <c r="K96" s="39"/>
      <c r="L96" s="43"/>
    </row>
    <row r="97" spans="2:12" s="1" customFormat="1" ht="12" customHeight="1">
      <c r="B97" s="38"/>
      <c r="C97" s="31" t="s">
        <v>92</v>
      </c>
      <c r="D97" s="39"/>
      <c r="E97" s="39"/>
      <c r="F97" s="39"/>
      <c r="G97" s="39"/>
      <c r="H97" s="39"/>
      <c r="I97" s="126"/>
      <c r="J97" s="39"/>
      <c r="K97" s="39"/>
      <c r="L97" s="43"/>
    </row>
    <row r="98" spans="2:12" s="1" customFormat="1" ht="16.5" customHeight="1">
      <c r="B98" s="38"/>
      <c r="C98" s="39"/>
      <c r="D98" s="39"/>
      <c r="E98" s="64" t="str">
        <f>E9</f>
        <v>SO 02 - Výměna střešní krytiny</v>
      </c>
      <c r="F98" s="39"/>
      <c r="G98" s="39"/>
      <c r="H98" s="39"/>
      <c r="I98" s="126"/>
      <c r="J98" s="39"/>
      <c r="K98" s="39"/>
      <c r="L98" s="43"/>
    </row>
    <row r="99" spans="2:12" s="1" customFormat="1" ht="6.95" customHeight="1">
      <c r="B99" s="38"/>
      <c r="C99" s="39"/>
      <c r="D99" s="39"/>
      <c r="E99" s="39"/>
      <c r="F99" s="39"/>
      <c r="G99" s="39"/>
      <c r="H99" s="39"/>
      <c r="I99" s="126"/>
      <c r="J99" s="39"/>
      <c r="K99" s="39"/>
      <c r="L99" s="43"/>
    </row>
    <row r="100" spans="2:12" s="1" customFormat="1" ht="12" customHeight="1">
      <c r="B100" s="38"/>
      <c r="C100" s="31" t="s">
        <v>24</v>
      </c>
      <c r="D100" s="39"/>
      <c r="E100" s="39"/>
      <c r="F100" s="26" t="str">
        <f>F12</f>
        <v>Ostrov</v>
      </c>
      <c r="G100" s="39"/>
      <c r="H100" s="39"/>
      <c r="I100" s="128" t="s">
        <v>26</v>
      </c>
      <c r="J100" s="67" t="str">
        <f>IF(J12="","",J12)</f>
        <v>1. 3. 2019</v>
      </c>
      <c r="K100" s="39"/>
      <c r="L100" s="43"/>
    </row>
    <row r="101" spans="2:12" s="1" customFormat="1" ht="6.95" customHeight="1">
      <c r="B101" s="38"/>
      <c r="C101" s="39"/>
      <c r="D101" s="39"/>
      <c r="E101" s="39"/>
      <c r="F101" s="39"/>
      <c r="G101" s="39"/>
      <c r="H101" s="39"/>
      <c r="I101" s="126"/>
      <c r="J101" s="39"/>
      <c r="K101" s="39"/>
      <c r="L101" s="43"/>
    </row>
    <row r="102" spans="2:12" s="1" customFormat="1" ht="24.9" customHeight="1">
      <c r="B102" s="38"/>
      <c r="C102" s="31" t="s">
        <v>34</v>
      </c>
      <c r="D102" s="39"/>
      <c r="E102" s="39"/>
      <c r="F102" s="26" t="str">
        <f>E15</f>
        <v xml:space="preserve"> </v>
      </c>
      <c r="G102" s="39"/>
      <c r="H102" s="39"/>
      <c r="I102" s="128" t="s">
        <v>41</v>
      </c>
      <c r="J102" s="36" t="str">
        <f>E21</f>
        <v>G.PROJEKT - Ing. Roman Gajdoš</v>
      </c>
      <c r="K102" s="39"/>
      <c r="L102" s="43"/>
    </row>
    <row r="103" spans="2:12" s="1" customFormat="1" ht="13.65" customHeight="1">
      <c r="B103" s="38"/>
      <c r="C103" s="31" t="s">
        <v>39</v>
      </c>
      <c r="D103" s="39"/>
      <c r="E103" s="39"/>
      <c r="F103" s="26" t="str">
        <f>IF(E18="","",E18)</f>
        <v>Vyplň údaj</v>
      </c>
      <c r="G103" s="39"/>
      <c r="H103" s="39"/>
      <c r="I103" s="128" t="s">
        <v>43</v>
      </c>
      <c r="J103" s="36" t="str">
        <f>E24</f>
        <v xml:space="preserve"> </v>
      </c>
      <c r="K103" s="39"/>
      <c r="L103" s="43"/>
    </row>
    <row r="104" spans="2:12" s="1" customFormat="1" ht="10.3" customHeight="1">
      <c r="B104" s="38"/>
      <c r="C104" s="39"/>
      <c r="D104" s="39"/>
      <c r="E104" s="39"/>
      <c r="F104" s="39"/>
      <c r="G104" s="39"/>
      <c r="H104" s="39"/>
      <c r="I104" s="126"/>
      <c r="J104" s="39"/>
      <c r="K104" s="39"/>
      <c r="L104" s="43"/>
    </row>
    <row r="105" spans="2:20" s="9" customFormat="1" ht="29.25" customHeight="1">
      <c r="B105" s="174"/>
      <c r="C105" s="175" t="s">
        <v>127</v>
      </c>
      <c r="D105" s="176" t="s">
        <v>66</v>
      </c>
      <c r="E105" s="176" t="s">
        <v>62</v>
      </c>
      <c r="F105" s="176" t="s">
        <v>63</v>
      </c>
      <c r="G105" s="176" t="s">
        <v>128</v>
      </c>
      <c r="H105" s="176" t="s">
        <v>129</v>
      </c>
      <c r="I105" s="177" t="s">
        <v>130</v>
      </c>
      <c r="J105" s="176" t="s">
        <v>97</v>
      </c>
      <c r="K105" s="178" t="s">
        <v>131</v>
      </c>
      <c r="L105" s="179"/>
      <c r="M105" s="87" t="s">
        <v>36</v>
      </c>
      <c r="N105" s="88" t="s">
        <v>51</v>
      </c>
      <c r="O105" s="88" t="s">
        <v>132</v>
      </c>
      <c r="P105" s="88" t="s">
        <v>133</v>
      </c>
      <c r="Q105" s="88" t="s">
        <v>134</v>
      </c>
      <c r="R105" s="88" t="s">
        <v>135</v>
      </c>
      <c r="S105" s="88" t="s">
        <v>136</v>
      </c>
      <c r="T105" s="89" t="s">
        <v>137</v>
      </c>
    </row>
    <row r="106" spans="2:63" s="1" customFormat="1" ht="22.8" customHeight="1">
      <c r="B106" s="38"/>
      <c r="C106" s="94" t="s">
        <v>138</v>
      </c>
      <c r="D106" s="39"/>
      <c r="E106" s="39"/>
      <c r="F106" s="39"/>
      <c r="G106" s="39"/>
      <c r="H106" s="39"/>
      <c r="I106" s="126"/>
      <c r="J106" s="180">
        <f>BK106</f>
        <v>0</v>
      </c>
      <c r="K106" s="39"/>
      <c r="L106" s="43"/>
      <c r="M106" s="90"/>
      <c r="N106" s="91"/>
      <c r="O106" s="91"/>
      <c r="P106" s="181">
        <f>P107+P155+P431+P435+P437</f>
        <v>0</v>
      </c>
      <c r="Q106" s="91"/>
      <c r="R106" s="181">
        <f>R107+R155+R431+R435+R437</f>
        <v>27.822060608000005</v>
      </c>
      <c r="S106" s="91"/>
      <c r="T106" s="182">
        <f>T107+T155+T431+T435+T437</f>
        <v>33.78767808</v>
      </c>
      <c r="AT106" s="16" t="s">
        <v>80</v>
      </c>
      <c r="AU106" s="16" t="s">
        <v>98</v>
      </c>
      <c r="BK106" s="183">
        <f>BK107+BK155+BK431+BK435+BK437</f>
        <v>0</v>
      </c>
    </row>
    <row r="107" spans="2:63" s="10" customFormat="1" ht="25.9" customHeight="1">
      <c r="B107" s="184"/>
      <c r="C107" s="185"/>
      <c r="D107" s="186" t="s">
        <v>80</v>
      </c>
      <c r="E107" s="187" t="s">
        <v>139</v>
      </c>
      <c r="F107" s="187" t="s">
        <v>140</v>
      </c>
      <c r="G107" s="185"/>
      <c r="H107" s="185"/>
      <c r="I107" s="188"/>
      <c r="J107" s="189">
        <f>BK107</f>
        <v>0</v>
      </c>
      <c r="K107" s="185"/>
      <c r="L107" s="190"/>
      <c r="M107" s="191"/>
      <c r="N107" s="192"/>
      <c r="O107" s="192"/>
      <c r="P107" s="193">
        <f>P108+P144+P153</f>
        <v>0</v>
      </c>
      <c r="Q107" s="192"/>
      <c r="R107" s="193">
        <f>R108+R144+R153</f>
        <v>0.6412218</v>
      </c>
      <c r="S107" s="192"/>
      <c r="T107" s="194">
        <f>T108+T144+T153</f>
        <v>18.806694</v>
      </c>
      <c r="AR107" s="195" t="s">
        <v>23</v>
      </c>
      <c r="AT107" s="196" t="s">
        <v>80</v>
      </c>
      <c r="AU107" s="196" t="s">
        <v>81</v>
      </c>
      <c r="AY107" s="195" t="s">
        <v>141</v>
      </c>
      <c r="BK107" s="197">
        <f>BK108+BK144+BK153</f>
        <v>0</v>
      </c>
    </row>
    <row r="108" spans="2:63" s="10" customFormat="1" ht="22.8" customHeight="1">
      <c r="B108" s="184"/>
      <c r="C108" s="185"/>
      <c r="D108" s="186" t="s">
        <v>80</v>
      </c>
      <c r="E108" s="198" t="s">
        <v>142</v>
      </c>
      <c r="F108" s="198" t="s">
        <v>143</v>
      </c>
      <c r="G108" s="185"/>
      <c r="H108" s="185"/>
      <c r="I108" s="188"/>
      <c r="J108" s="199">
        <f>BK108</f>
        <v>0</v>
      </c>
      <c r="K108" s="185"/>
      <c r="L108" s="190"/>
      <c r="M108" s="191"/>
      <c r="N108" s="192"/>
      <c r="O108" s="192"/>
      <c r="P108" s="193">
        <f>P109+P129+P142</f>
        <v>0</v>
      </c>
      <c r="Q108" s="192"/>
      <c r="R108" s="193">
        <f>R109+R129+R142</f>
        <v>0.6412218</v>
      </c>
      <c r="S108" s="192"/>
      <c r="T108" s="194">
        <f>T109+T129+T142</f>
        <v>18.806694</v>
      </c>
      <c r="AR108" s="195" t="s">
        <v>23</v>
      </c>
      <c r="AT108" s="196" t="s">
        <v>80</v>
      </c>
      <c r="AU108" s="196" t="s">
        <v>23</v>
      </c>
      <c r="AY108" s="195" t="s">
        <v>141</v>
      </c>
      <c r="BK108" s="197">
        <f>BK109+BK129+BK142</f>
        <v>0</v>
      </c>
    </row>
    <row r="109" spans="2:63" s="10" customFormat="1" ht="20.85" customHeight="1">
      <c r="B109" s="184"/>
      <c r="C109" s="185"/>
      <c r="D109" s="186" t="s">
        <v>80</v>
      </c>
      <c r="E109" s="198" t="s">
        <v>144</v>
      </c>
      <c r="F109" s="198" t="s">
        <v>145</v>
      </c>
      <c r="G109" s="185"/>
      <c r="H109" s="185"/>
      <c r="I109" s="188"/>
      <c r="J109" s="199">
        <f>BK109</f>
        <v>0</v>
      </c>
      <c r="K109" s="185"/>
      <c r="L109" s="190"/>
      <c r="M109" s="191"/>
      <c r="N109" s="192"/>
      <c r="O109" s="192"/>
      <c r="P109" s="193">
        <f>SUM(P110:P128)</f>
        <v>0</v>
      </c>
      <c r="Q109" s="192"/>
      <c r="R109" s="193">
        <f>SUM(R110:R128)</f>
        <v>0.0127218</v>
      </c>
      <c r="S109" s="192"/>
      <c r="T109" s="194">
        <f>SUM(T110:T128)</f>
        <v>0</v>
      </c>
      <c r="AR109" s="195" t="s">
        <v>23</v>
      </c>
      <c r="AT109" s="196" t="s">
        <v>80</v>
      </c>
      <c r="AU109" s="196" t="s">
        <v>90</v>
      </c>
      <c r="AY109" s="195" t="s">
        <v>141</v>
      </c>
      <c r="BK109" s="197">
        <f>SUM(BK110:BK128)</f>
        <v>0</v>
      </c>
    </row>
    <row r="110" spans="2:65" s="1" customFormat="1" ht="16.5" customHeight="1">
      <c r="B110" s="38"/>
      <c r="C110" s="200" t="s">
        <v>23</v>
      </c>
      <c r="D110" s="200" t="s">
        <v>146</v>
      </c>
      <c r="E110" s="201" t="s">
        <v>147</v>
      </c>
      <c r="F110" s="202" t="s">
        <v>148</v>
      </c>
      <c r="G110" s="203" t="s">
        <v>149</v>
      </c>
      <c r="H110" s="204">
        <v>2416.855</v>
      </c>
      <c r="I110" s="205"/>
      <c r="J110" s="206">
        <f>ROUND(I110*H110,2)</f>
        <v>0</v>
      </c>
      <c r="K110" s="202" t="s">
        <v>150</v>
      </c>
      <c r="L110" s="43"/>
      <c r="M110" s="207" t="s">
        <v>36</v>
      </c>
      <c r="N110" s="208" t="s">
        <v>52</v>
      </c>
      <c r="O110" s="79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16" t="s">
        <v>151</v>
      </c>
      <c r="AT110" s="16" t="s">
        <v>146</v>
      </c>
      <c r="AU110" s="16" t="s">
        <v>152</v>
      </c>
      <c r="AY110" s="16" t="s">
        <v>141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6" t="s">
        <v>23</v>
      </c>
      <c r="BK110" s="211">
        <f>ROUND(I110*H110,2)</f>
        <v>0</v>
      </c>
      <c r="BL110" s="16" t="s">
        <v>151</v>
      </c>
      <c r="BM110" s="16" t="s">
        <v>153</v>
      </c>
    </row>
    <row r="111" spans="2:51" s="11" customFormat="1" ht="12">
      <c r="B111" s="212"/>
      <c r="C111" s="213"/>
      <c r="D111" s="214" t="s">
        <v>154</v>
      </c>
      <c r="E111" s="215" t="s">
        <v>36</v>
      </c>
      <c r="F111" s="216" t="s">
        <v>155</v>
      </c>
      <c r="G111" s="213"/>
      <c r="H111" s="217">
        <v>463.32</v>
      </c>
      <c r="I111" s="218"/>
      <c r="J111" s="213"/>
      <c r="K111" s="213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154</v>
      </c>
      <c r="AU111" s="223" t="s">
        <v>152</v>
      </c>
      <c r="AV111" s="11" t="s">
        <v>90</v>
      </c>
      <c r="AW111" s="11" t="s">
        <v>156</v>
      </c>
      <c r="AX111" s="11" t="s">
        <v>81</v>
      </c>
      <c r="AY111" s="223" t="s">
        <v>141</v>
      </c>
    </row>
    <row r="112" spans="2:51" s="11" customFormat="1" ht="12">
      <c r="B112" s="212"/>
      <c r="C112" s="213"/>
      <c r="D112" s="214" t="s">
        <v>154</v>
      </c>
      <c r="E112" s="215" t="s">
        <v>36</v>
      </c>
      <c r="F112" s="216" t="s">
        <v>157</v>
      </c>
      <c r="G112" s="213"/>
      <c r="H112" s="217">
        <v>774.24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154</v>
      </c>
      <c r="AU112" s="223" t="s">
        <v>152</v>
      </c>
      <c r="AV112" s="11" t="s">
        <v>90</v>
      </c>
      <c r="AW112" s="11" t="s">
        <v>156</v>
      </c>
      <c r="AX112" s="11" t="s">
        <v>81</v>
      </c>
      <c r="AY112" s="223" t="s">
        <v>141</v>
      </c>
    </row>
    <row r="113" spans="2:51" s="11" customFormat="1" ht="12">
      <c r="B113" s="212"/>
      <c r="C113" s="213"/>
      <c r="D113" s="214" t="s">
        <v>154</v>
      </c>
      <c r="E113" s="215" t="s">
        <v>36</v>
      </c>
      <c r="F113" s="216" t="s">
        <v>158</v>
      </c>
      <c r="G113" s="213"/>
      <c r="H113" s="217">
        <v>383.06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154</v>
      </c>
      <c r="AU113" s="223" t="s">
        <v>152</v>
      </c>
      <c r="AV113" s="11" t="s">
        <v>90</v>
      </c>
      <c r="AW113" s="11" t="s">
        <v>156</v>
      </c>
      <c r="AX113" s="11" t="s">
        <v>81</v>
      </c>
      <c r="AY113" s="223" t="s">
        <v>141</v>
      </c>
    </row>
    <row r="114" spans="2:51" s="11" customFormat="1" ht="12">
      <c r="B114" s="212"/>
      <c r="C114" s="213"/>
      <c r="D114" s="214" t="s">
        <v>154</v>
      </c>
      <c r="E114" s="215" t="s">
        <v>36</v>
      </c>
      <c r="F114" s="216" t="s">
        <v>159</v>
      </c>
      <c r="G114" s="213"/>
      <c r="H114" s="217">
        <v>796.235</v>
      </c>
      <c r="I114" s="218"/>
      <c r="J114" s="213"/>
      <c r="K114" s="213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154</v>
      </c>
      <c r="AU114" s="223" t="s">
        <v>152</v>
      </c>
      <c r="AV114" s="11" t="s">
        <v>90</v>
      </c>
      <c r="AW114" s="11" t="s">
        <v>156</v>
      </c>
      <c r="AX114" s="11" t="s">
        <v>81</v>
      </c>
      <c r="AY114" s="223" t="s">
        <v>141</v>
      </c>
    </row>
    <row r="115" spans="2:51" s="12" customFormat="1" ht="12">
      <c r="B115" s="224"/>
      <c r="C115" s="225"/>
      <c r="D115" s="214" t="s">
        <v>154</v>
      </c>
      <c r="E115" s="226" t="s">
        <v>36</v>
      </c>
      <c r="F115" s="227" t="s">
        <v>160</v>
      </c>
      <c r="G115" s="225"/>
      <c r="H115" s="228">
        <v>2416.855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AT115" s="234" t="s">
        <v>154</v>
      </c>
      <c r="AU115" s="234" t="s">
        <v>152</v>
      </c>
      <c r="AV115" s="12" t="s">
        <v>151</v>
      </c>
      <c r="AW115" s="12" t="s">
        <v>4</v>
      </c>
      <c r="AX115" s="12" t="s">
        <v>23</v>
      </c>
      <c r="AY115" s="234" t="s">
        <v>141</v>
      </c>
    </row>
    <row r="116" spans="2:65" s="1" customFormat="1" ht="16.5" customHeight="1">
      <c r="B116" s="38"/>
      <c r="C116" s="200" t="s">
        <v>90</v>
      </c>
      <c r="D116" s="200" t="s">
        <v>146</v>
      </c>
      <c r="E116" s="201" t="s">
        <v>161</v>
      </c>
      <c r="F116" s="202" t="s">
        <v>162</v>
      </c>
      <c r="G116" s="203" t="s">
        <v>149</v>
      </c>
      <c r="H116" s="204">
        <v>72505.65</v>
      </c>
      <c r="I116" s="205"/>
      <c r="J116" s="206">
        <f>ROUND(I116*H116,2)</f>
        <v>0</v>
      </c>
      <c r="K116" s="202" t="s">
        <v>150</v>
      </c>
      <c r="L116" s="43"/>
      <c r="M116" s="207" t="s">
        <v>36</v>
      </c>
      <c r="N116" s="208" t="s">
        <v>52</v>
      </c>
      <c r="O116" s="79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AR116" s="16" t="s">
        <v>151</v>
      </c>
      <c r="AT116" s="16" t="s">
        <v>146</v>
      </c>
      <c r="AU116" s="16" t="s">
        <v>152</v>
      </c>
      <c r="AY116" s="16" t="s">
        <v>141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6" t="s">
        <v>23</v>
      </c>
      <c r="BK116" s="211">
        <f>ROUND(I116*H116,2)</f>
        <v>0</v>
      </c>
      <c r="BL116" s="16" t="s">
        <v>151</v>
      </c>
      <c r="BM116" s="16" t="s">
        <v>163</v>
      </c>
    </row>
    <row r="117" spans="2:51" s="11" customFormat="1" ht="12">
      <c r="B117" s="212"/>
      <c r="C117" s="213"/>
      <c r="D117" s="214" t="s">
        <v>154</v>
      </c>
      <c r="E117" s="215" t="s">
        <v>36</v>
      </c>
      <c r="F117" s="216" t="s">
        <v>164</v>
      </c>
      <c r="G117" s="213"/>
      <c r="H117" s="217">
        <v>72505.65</v>
      </c>
      <c r="I117" s="218"/>
      <c r="J117" s="213"/>
      <c r="K117" s="213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154</v>
      </c>
      <c r="AU117" s="223" t="s">
        <v>152</v>
      </c>
      <c r="AV117" s="11" t="s">
        <v>90</v>
      </c>
      <c r="AW117" s="11" t="s">
        <v>156</v>
      </c>
      <c r="AX117" s="11" t="s">
        <v>23</v>
      </c>
      <c r="AY117" s="223" t="s">
        <v>141</v>
      </c>
    </row>
    <row r="118" spans="2:65" s="1" customFormat="1" ht="16.5" customHeight="1">
      <c r="B118" s="38"/>
      <c r="C118" s="200" t="s">
        <v>152</v>
      </c>
      <c r="D118" s="200" t="s">
        <v>146</v>
      </c>
      <c r="E118" s="201" t="s">
        <v>165</v>
      </c>
      <c r="F118" s="202" t="s">
        <v>166</v>
      </c>
      <c r="G118" s="203" t="s">
        <v>149</v>
      </c>
      <c r="H118" s="204">
        <v>2416.846</v>
      </c>
      <c r="I118" s="205"/>
      <c r="J118" s="206">
        <f>ROUND(I118*H118,2)</f>
        <v>0</v>
      </c>
      <c r="K118" s="202" t="s">
        <v>150</v>
      </c>
      <c r="L118" s="43"/>
      <c r="M118" s="207" t="s">
        <v>36</v>
      </c>
      <c r="N118" s="208" t="s">
        <v>52</v>
      </c>
      <c r="O118" s="79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16" t="s">
        <v>151</v>
      </c>
      <c r="AT118" s="16" t="s">
        <v>146</v>
      </c>
      <c r="AU118" s="16" t="s">
        <v>152</v>
      </c>
      <c r="AY118" s="16" t="s">
        <v>141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6" t="s">
        <v>23</v>
      </c>
      <c r="BK118" s="211">
        <f>ROUND(I118*H118,2)</f>
        <v>0</v>
      </c>
      <c r="BL118" s="16" t="s">
        <v>151</v>
      </c>
      <c r="BM118" s="16" t="s">
        <v>167</v>
      </c>
    </row>
    <row r="119" spans="2:65" s="1" customFormat="1" ht="16.5" customHeight="1">
      <c r="B119" s="38"/>
      <c r="C119" s="200" t="s">
        <v>151</v>
      </c>
      <c r="D119" s="200" t="s">
        <v>146</v>
      </c>
      <c r="E119" s="201" t="s">
        <v>168</v>
      </c>
      <c r="F119" s="202" t="s">
        <v>169</v>
      </c>
      <c r="G119" s="203" t="s">
        <v>170</v>
      </c>
      <c r="H119" s="204">
        <v>1</v>
      </c>
      <c r="I119" s="205"/>
      <c r="J119" s="206">
        <f>ROUND(I119*H119,2)</f>
        <v>0</v>
      </c>
      <c r="K119" s="202" t="s">
        <v>36</v>
      </c>
      <c r="L119" s="43"/>
      <c r="M119" s="207" t="s">
        <v>36</v>
      </c>
      <c r="N119" s="208" t="s">
        <v>52</v>
      </c>
      <c r="O119" s="79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AR119" s="16" t="s">
        <v>151</v>
      </c>
      <c r="AT119" s="16" t="s">
        <v>146</v>
      </c>
      <c r="AU119" s="16" t="s">
        <v>152</v>
      </c>
      <c r="AY119" s="16" t="s">
        <v>141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16" t="s">
        <v>23</v>
      </c>
      <c r="BK119" s="211">
        <f>ROUND(I119*H119,2)</f>
        <v>0</v>
      </c>
      <c r="BL119" s="16" t="s">
        <v>151</v>
      </c>
      <c r="BM119" s="16" t="s">
        <v>171</v>
      </c>
    </row>
    <row r="120" spans="2:65" s="1" customFormat="1" ht="16.5" customHeight="1">
      <c r="B120" s="38"/>
      <c r="C120" s="200" t="s">
        <v>172</v>
      </c>
      <c r="D120" s="200" t="s">
        <v>146</v>
      </c>
      <c r="E120" s="201" t="s">
        <v>173</v>
      </c>
      <c r="F120" s="202" t="s">
        <v>174</v>
      </c>
      <c r="G120" s="203" t="s">
        <v>175</v>
      </c>
      <c r="H120" s="204">
        <v>48</v>
      </c>
      <c r="I120" s="205"/>
      <c r="J120" s="206">
        <f>ROUND(I120*H120,2)</f>
        <v>0</v>
      </c>
      <c r="K120" s="202" t="s">
        <v>150</v>
      </c>
      <c r="L120" s="43"/>
      <c r="M120" s="207" t="s">
        <v>36</v>
      </c>
      <c r="N120" s="208" t="s">
        <v>52</v>
      </c>
      <c r="O120" s="79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AR120" s="16" t="s">
        <v>151</v>
      </c>
      <c r="AT120" s="16" t="s">
        <v>146</v>
      </c>
      <c r="AU120" s="16" t="s">
        <v>152</v>
      </c>
      <c r="AY120" s="16" t="s">
        <v>141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6" t="s">
        <v>23</v>
      </c>
      <c r="BK120" s="211">
        <f>ROUND(I120*H120,2)</f>
        <v>0</v>
      </c>
      <c r="BL120" s="16" t="s">
        <v>151</v>
      </c>
      <c r="BM120" s="16" t="s">
        <v>176</v>
      </c>
    </row>
    <row r="121" spans="2:51" s="11" customFormat="1" ht="12">
      <c r="B121" s="212"/>
      <c r="C121" s="213"/>
      <c r="D121" s="214" t="s">
        <v>154</v>
      </c>
      <c r="E121" s="215" t="s">
        <v>36</v>
      </c>
      <c r="F121" s="216" t="s">
        <v>177</v>
      </c>
      <c r="G121" s="213"/>
      <c r="H121" s="217">
        <v>48</v>
      </c>
      <c r="I121" s="218"/>
      <c r="J121" s="213"/>
      <c r="K121" s="213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154</v>
      </c>
      <c r="AU121" s="223" t="s">
        <v>152</v>
      </c>
      <c r="AV121" s="11" t="s">
        <v>90</v>
      </c>
      <c r="AW121" s="11" t="s">
        <v>156</v>
      </c>
      <c r="AX121" s="11" t="s">
        <v>81</v>
      </c>
      <c r="AY121" s="223" t="s">
        <v>141</v>
      </c>
    </row>
    <row r="122" spans="2:51" s="12" customFormat="1" ht="12">
      <c r="B122" s="224"/>
      <c r="C122" s="225"/>
      <c r="D122" s="214" t="s">
        <v>154</v>
      </c>
      <c r="E122" s="226" t="s">
        <v>36</v>
      </c>
      <c r="F122" s="227" t="s">
        <v>160</v>
      </c>
      <c r="G122" s="225"/>
      <c r="H122" s="228">
        <v>48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AT122" s="234" t="s">
        <v>154</v>
      </c>
      <c r="AU122" s="234" t="s">
        <v>152</v>
      </c>
      <c r="AV122" s="12" t="s">
        <v>151</v>
      </c>
      <c r="AW122" s="12" t="s">
        <v>4</v>
      </c>
      <c r="AX122" s="12" t="s">
        <v>23</v>
      </c>
      <c r="AY122" s="234" t="s">
        <v>141</v>
      </c>
    </row>
    <row r="123" spans="2:65" s="1" customFormat="1" ht="22.5" customHeight="1">
      <c r="B123" s="38"/>
      <c r="C123" s="200" t="s">
        <v>178</v>
      </c>
      <c r="D123" s="200" t="s">
        <v>146</v>
      </c>
      <c r="E123" s="201" t="s">
        <v>179</v>
      </c>
      <c r="F123" s="202" t="s">
        <v>180</v>
      </c>
      <c r="G123" s="203" t="s">
        <v>149</v>
      </c>
      <c r="H123" s="204">
        <v>60.58</v>
      </c>
      <c r="I123" s="205"/>
      <c r="J123" s="206">
        <f>ROUND(I123*H123,2)</f>
        <v>0</v>
      </c>
      <c r="K123" s="202" t="s">
        <v>150</v>
      </c>
      <c r="L123" s="43"/>
      <c r="M123" s="207" t="s">
        <v>36</v>
      </c>
      <c r="N123" s="208" t="s">
        <v>52</v>
      </c>
      <c r="O123" s="79"/>
      <c r="P123" s="209">
        <f>O123*H123</f>
        <v>0</v>
      </c>
      <c r="Q123" s="209">
        <v>0.00021</v>
      </c>
      <c r="R123" s="209">
        <f>Q123*H123</f>
        <v>0.0127218</v>
      </c>
      <c r="S123" s="209">
        <v>0</v>
      </c>
      <c r="T123" s="210">
        <f>S123*H123</f>
        <v>0</v>
      </c>
      <c r="AR123" s="16" t="s">
        <v>151</v>
      </c>
      <c r="AT123" s="16" t="s">
        <v>146</v>
      </c>
      <c r="AU123" s="16" t="s">
        <v>152</v>
      </c>
      <c r="AY123" s="16" t="s">
        <v>141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6" t="s">
        <v>23</v>
      </c>
      <c r="BK123" s="211">
        <f>ROUND(I123*H123,2)</f>
        <v>0</v>
      </c>
      <c r="BL123" s="16" t="s">
        <v>151</v>
      </c>
      <c r="BM123" s="16" t="s">
        <v>181</v>
      </c>
    </row>
    <row r="124" spans="2:51" s="11" customFormat="1" ht="12">
      <c r="B124" s="212"/>
      <c r="C124" s="213"/>
      <c r="D124" s="214" t="s">
        <v>154</v>
      </c>
      <c r="E124" s="215" t="s">
        <v>36</v>
      </c>
      <c r="F124" s="216" t="s">
        <v>182</v>
      </c>
      <c r="G124" s="213"/>
      <c r="H124" s="217">
        <v>44</v>
      </c>
      <c r="I124" s="218"/>
      <c r="J124" s="213"/>
      <c r="K124" s="213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154</v>
      </c>
      <c r="AU124" s="223" t="s">
        <v>152</v>
      </c>
      <c r="AV124" s="11" t="s">
        <v>90</v>
      </c>
      <c r="AW124" s="11" t="s">
        <v>156</v>
      </c>
      <c r="AX124" s="11" t="s">
        <v>81</v>
      </c>
      <c r="AY124" s="223" t="s">
        <v>141</v>
      </c>
    </row>
    <row r="125" spans="2:51" s="11" customFormat="1" ht="12">
      <c r="B125" s="212"/>
      <c r="C125" s="213"/>
      <c r="D125" s="214" t="s">
        <v>154</v>
      </c>
      <c r="E125" s="215" t="s">
        <v>36</v>
      </c>
      <c r="F125" s="216" t="s">
        <v>183</v>
      </c>
      <c r="G125" s="213"/>
      <c r="H125" s="217">
        <v>10.58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154</v>
      </c>
      <c r="AU125" s="223" t="s">
        <v>152</v>
      </c>
      <c r="AV125" s="11" t="s">
        <v>90</v>
      </c>
      <c r="AW125" s="11" t="s">
        <v>156</v>
      </c>
      <c r="AX125" s="11" t="s">
        <v>81</v>
      </c>
      <c r="AY125" s="223" t="s">
        <v>141</v>
      </c>
    </row>
    <row r="126" spans="2:51" s="11" customFormat="1" ht="12">
      <c r="B126" s="212"/>
      <c r="C126" s="213"/>
      <c r="D126" s="214" t="s">
        <v>154</v>
      </c>
      <c r="E126" s="215" t="s">
        <v>36</v>
      </c>
      <c r="F126" s="216" t="s">
        <v>184</v>
      </c>
      <c r="G126" s="213"/>
      <c r="H126" s="217">
        <v>1.5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154</v>
      </c>
      <c r="AU126" s="223" t="s">
        <v>152</v>
      </c>
      <c r="AV126" s="11" t="s">
        <v>90</v>
      </c>
      <c r="AW126" s="11" t="s">
        <v>156</v>
      </c>
      <c r="AX126" s="11" t="s">
        <v>81</v>
      </c>
      <c r="AY126" s="223" t="s">
        <v>141</v>
      </c>
    </row>
    <row r="127" spans="2:51" s="11" customFormat="1" ht="12">
      <c r="B127" s="212"/>
      <c r="C127" s="213"/>
      <c r="D127" s="214" t="s">
        <v>154</v>
      </c>
      <c r="E127" s="215" t="s">
        <v>36</v>
      </c>
      <c r="F127" s="216" t="s">
        <v>185</v>
      </c>
      <c r="G127" s="213"/>
      <c r="H127" s="217">
        <v>4.5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154</v>
      </c>
      <c r="AU127" s="223" t="s">
        <v>152</v>
      </c>
      <c r="AV127" s="11" t="s">
        <v>90</v>
      </c>
      <c r="AW127" s="11" t="s">
        <v>156</v>
      </c>
      <c r="AX127" s="11" t="s">
        <v>81</v>
      </c>
      <c r="AY127" s="223" t="s">
        <v>141</v>
      </c>
    </row>
    <row r="128" spans="2:51" s="12" customFormat="1" ht="12">
      <c r="B128" s="224"/>
      <c r="C128" s="225"/>
      <c r="D128" s="214" t="s">
        <v>154</v>
      </c>
      <c r="E128" s="226" t="s">
        <v>36</v>
      </c>
      <c r="F128" s="227" t="s">
        <v>160</v>
      </c>
      <c r="G128" s="225"/>
      <c r="H128" s="228">
        <v>60.58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154</v>
      </c>
      <c r="AU128" s="234" t="s">
        <v>152</v>
      </c>
      <c r="AV128" s="12" t="s">
        <v>151</v>
      </c>
      <c r="AW128" s="12" t="s">
        <v>4</v>
      </c>
      <c r="AX128" s="12" t="s">
        <v>23</v>
      </c>
      <c r="AY128" s="234" t="s">
        <v>141</v>
      </c>
    </row>
    <row r="129" spans="2:63" s="10" customFormat="1" ht="20.85" customHeight="1">
      <c r="B129" s="184"/>
      <c r="C129" s="185"/>
      <c r="D129" s="186" t="s">
        <v>80</v>
      </c>
      <c r="E129" s="198" t="s">
        <v>186</v>
      </c>
      <c r="F129" s="198" t="s">
        <v>187</v>
      </c>
      <c r="G129" s="185"/>
      <c r="H129" s="185"/>
      <c r="I129" s="188"/>
      <c r="J129" s="199">
        <f>BK129</f>
        <v>0</v>
      </c>
      <c r="K129" s="185"/>
      <c r="L129" s="190"/>
      <c r="M129" s="191"/>
      <c r="N129" s="192"/>
      <c r="O129" s="192"/>
      <c r="P129" s="193">
        <f>SUM(P130:P141)</f>
        <v>0</v>
      </c>
      <c r="Q129" s="192"/>
      <c r="R129" s="193">
        <f>SUM(R130:R141)</f>
        <v>0</v>
      </c>
      <c r="S129" s="192"/>
      <c r="T129" s="194">
        <f>SUM(T130:T141)</f>
        <v>18.806694</v>
      </c>
      <c r="AR129" s="195" t="s">
        <v>23</v>
      </c>
      <c r="AT129" s="196" t="s">
        <v>80</v>
      </c>
      <c r="AU129" s="196" t="s">
        <v>90</v>
      </c>
      <c r="AY129" s="195" t="s">
        <v>141</v>
      </c>
      <c r="BK129" s="197">
        <f>SUM(BK130:BK141)</f>
        <v>0</v>
      </c>
    </row>
    <row r="130" spans="2:65" s="1" customFormat="1" ht="22.5" customHeight="1">
      <c r="B130" s="38"/>
      <c r="C130" s="200" t="s">
        <v>188</v>
      </c>
      <c r="D130" s="200" t="s">
        <v>146</v>
      </c>
      <c r="E130" s="201" t="s">
        <v>189</v>
      </c>
      <c r="F130" s="202" t="s">
        <v>190</v>
      </c>
      <c r="G130" s="203" t="s">
        <v>191</v>
      </c>
      <c r="H130" s="204">
        <v>2.52</v>
      </c>
      <c r="I130" s="205"/>
      <c r="J130" s="206">
        <f>ROUND(I130*H130,2)</f>
        <v>0</v>
      </c>
      <c r="K130" s="202" t="s">
        <v>192</v>
      </c>
      <c r="L130" s="43"/>
      <c r="M130" s="207" t="s">
        <v>36</v>
      </c>
      <c r="N130" s="208" t="s">
        <v>52</v>
      </c>
      <c r="O130" s="79"/>
      <c r="P130" s="209">
        <f>O130*H130</f>
        <v>0</v>
      </c>
      <c r="Q130" s="209">
        <v>0</v>
      </c>
      <c r="R130" s="209">
        <f>Q130*H130</f>
        <v>0</v>
      </c>
      <c r="S130" s="209">
        <v>1.95</v>
      </c>
      <c r="T130" s="210">
        <f>S130*H130</f>
        <v>4.914</v>
      </c>
      <c r="AR130" s="16" t="s">
        <v>151</v>
      </c>
      <c r="AT130" s="16" t="s">
        <v>146</v>
      </c>
      <c r="AU130" s="16" t="s">
        <v>152</v>
      </c>
      <c r="AY130" s="16" t="s">
        <v>141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6" t="s">
        <v>23</v>
      </c>
      <c r="BK130" s="211">
        <f>ROUND(I130*H130,2)</f>
        <v>0</v>
      </c>
      <c r="BL130" s="16" t="s">
        <v>151</v>
      </c>
      <c r="BM130" s="16" t="s">
        <v>193</v>
      </c>
    </row>
    <row r="131" spans="2:47" s="1" customFormat="1" ht="12">
      <c r="B131" s="38"/>
      <c r="C131" s="39"/>
      <c r="D131" s="214" t="s">
        <v>194</v>
      </c>
      <c r="E131" s="39"/>
      <c r="F131" s="235" t="s">
        <v>195</v>
      </c>
      <c r="G131" s="39"/>
      <c r="H131" s="39"/>
      <c r="I131" s="126"/>
      <c r="J131" s="39"/>
      <c r="K131" s="39"/>
      <c r="L131" s="43"/>
      <c r="M131" s="236"/>
      <c r="N131" s="79"/>
      <c r="O131" s="79"/>
      <c r="P131" s="79"/>
      <c r="Q131" s="79"/>
      <c r="R131" s="79"/>
      <c r="S131" s="79"/>
      <c r="T131" s="80"/>
      <c r="AT131" s="16" t="s">
        <v>194</v>
      </c>
      <c r="AU131" s="16" t="s">
        <v>152</v>
      </c>
    </row>
    <row r="132" spans="2:51" s="13" customFormat="1" ht="12">
      <c r="B132" s="237"/>
      <c r="C132" s="238"/>
      <c r="D132" s="214" t="s">
        <v>154</v>
      </c>
      <c r="E132" s="239" t="s">
        <v>36</v>
      </c>
      <c r="F132" s="240" t="s">
        <v>196</v>
      </c>
      <c r="G132" s="238"/>
      <c r="H132" s="239" t="s">
        <v>36</v>
      </c>
      <c r="I132" s="241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154</v>
      </c>
      <c r="AU132" s="246" t="s">
        <v>152</v>
      </c>
      <c r="AV132" s="13" t="s">
        <v>23</v>
      </c>
      <c r="AW132" s="13" t="s">
        <v>156</v>
      </c>
      <c r="AX132" s="13" t="s">
        <v>81</v>
      </c>
      <c r="AY132" s="246" t="s">
        <v>141</v>
      </c>
    </row>
    <row r="133" spans="2:51" s="11" customFormat="1" ht="12">
      <c r="B133" s="212"/>
      <c r="C133" s="213"/>
      <c r="D133" s="214" t="s">
        <v>154</v>
      </c>
      <c r="E133" s="215" t="s">
        <v>36</v>
      </c>
      <c r="F133" s="216" t="s">
        <v>197</v>
      </c>
      <c r="G133" s="213"/>
      <c r="H133" s="217">
        <v>2.52</v>
      </c>
      <c r="I133" s="218"/>
      <c r="J133" s="213"/>
      <c r="K133" s="213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154</v>
      </c>
      <c r="AU133" s="223" t="s">
        <v>152</v>
      </c>
      <c r="AV133" s="11" t="s">
        <v>90</v>
      </c>
      <c r="AW133" s="11" t="s">
        <v>156</v>
      </c>
      <c r="AX133" s="11" t="s">
        <v>81</v>
      </c>
      <c r="AY133" s="223" t="s">
        <v>141</v>
      </c>
    </row>
    <row r="134" spans="2:51" s="12" customFormat="1" ht="12">
      <c r="B134" s="224"/>
      <c r="C134" s="225"/>
      <c r="D134" s="214" t="s">
        <v>154</v>
      </c>
      <c r="E134" s="226" t="s">
        <v>36</v>
      </c>
      <c r="F134" s="227" t="s">
        <v>160</v>
      </c>
      <c r="G134" s="225"/>
      <c r="H134" s="228">
        <v>2.52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AT134" s="234" t="s">
        <v>154</v>
      </c>
      <c r="AU134" s="234" t="s">
        <v>152</v>
      </c>
      <c r="AV134" s="12" t="s">
        <v>151</v>
      </c>
      <c r="AW134" s="12" t="s">
        <v>156</v>
      </c>
      <c r="AX134" s="12" t="s">
        <v>23</v>
      </c>
      <c r="AY134" s="234" t="s">
        <v>141</v>
      </c>
    </row>
    <row r="135" spans="2:65" s="1" customFormat="1" ht="16.5" customHeight="1">
      <c r="B135" s="38"/>
      <c r="C135" s="200" t="s">
        <v>198</v>
      </c>
      <c r="D135" s="200" t="s">
        <v>146</v>
      </c>
      <c r="E135" s="201" t="s">
        <v>199</v>
      </c>
      <c r="F135" s="202" t="s">
        <v>200</v>
      </c>
      <c r="G135" s="203" t="s">
        <v>191</v>
      </c>
      <c r="H135" s="204">
        <v>8.314</v>
      </c>
      <c r="I135" s="205"/>
      <c r="J135" s="206">
        <f>ROUND(I135*H135,2)</f>
        <v>0</v>
      </c>
      <c r="K135" s="202" t="s">
        <v>150</v>
      </c>
      <c r="L135" s="43"/>
      <c r="M135" s="207" t="s">
        <v>36</v>
      </c>
      <c r="N135" s="208" t="s">
        <v>52</v>
      </c>
      <c r="O135" s="79"/>
      <c r="P135" s="209">
        <f>O135*H135</f>
        <v>0</v>
      </c>
      <c r="Q135" s="209">
        <v>0</v>
      </c>
      <c r="R135" s="209">
        <f>Q135*H135</f>
        <v>0</v>
      </c>
      <c r="S135" s="209">
        <v>1.671</v>
      </c>
      <c r="T135" s="210">
        <f>S135*H135</f>
        <v>13.892694</v>
      </c>
      <c r="AR135" s="16" t="s">
        <v>151</v>
      </c>
      <c r="AT135" s="16" t="s">
        <v>146</v>
      </c>
      <c r="AU135" s="16" t="s">
        <v>152</v>
      </c>
      <c r="AY135" s="16" t="s">
        <v>141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6" t="s">
        <v>23</v>
      </c>
      <c r="BK135" s="211">
        <f>ROUND(I135*H135,2)</f>
        <v>0</v>
      </c>
      <c r="BL135" s="16" t="s">
        <v>151</v>
      </c>
      <c r="BM135" s="16" t="s">
        <v>201</v>
      </c>
    </row>
    <row r="136" spans="2:51" s="11" customFormat="1" ht="12">
      <c r="B136" s="212"/>
      <c r="C136" s="213"/>
      <c r="D136" s="214" t="s">
        <v>154</v>
      </c>
      <c r="E136" s="215" t="s">
        <v>36</v>
      </c>
      <c r="F136" s="216" t="s">
        <v>202</v>
      </c>
      <c r="G136" s="213"/>
      <c r="H136" s="217">
        <v>2.295</v>
      </c>
      <c r="I136" s="218"/>
      <c r="J136" s="213"/>
      <c r="K136" s="213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154</v>
      </c>
      <c r="AU136" s="223" t="s">
        <v>152</v>
      </c>
      <c r="AV136" s="11" t="s">
        <v>90</v>
      </c>
      <c r="AW136" s="11" t="s">
        <v>156</v>
      </c>
      <c r="AX136" s="11" t="s">
        <v>81</v>
      </c>
      <c r="AY136" s="223" t="s">
        <v>141</v>
      </c>
    </row>
    <row r="137" spans="2:51" s="11" customFormat="1" ht="12">
      <c r="B137" s="212"/>
      <c r="C137" s="213"/>
      <c r="D137" s="214" t="s">
        <v>154</v>
      </c>
      <c r="E137" s="215" t="s">
        <v>36</v>
      </c>
      <c r="F137" s="216" t="s">
        <v>203</v>
      </c>
      <c r="G137" s="213"/>
      <c r="H137" s="217">
        <v>0.9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154</v>
      </c>
      <c r="AU137" s="223" t="s">
        <v>152</v>
      </c>
      <c r="AV137" s="11" t="s">
        <v>90</v>
      </c>
      <c r="AW137" s="11" t="s">
        <v>156</v>
      </c>
      <c r="AX137" s="11" t="s">
        <v>81</v>
      </c>
      <c r="AY137" s="223" t="s">
        <v>141</v>
      </c>
    </row>
    <row r="138" spans="2:51" s="11" customFormat="1" ht="12">
      <c r="B138" s="212"/>
      <c r="C138" s="213"/>
      <c r="D138" s="214" t="s">
        <v>154</v>
      </c>
      <c r="E138" s="215" t="s">
        <v>36</v>
      </c>
      <c r="F138" s="216" t="s">
        <v>204</v>
      </c>
      <c r="G138" s="213"/>
      <c r="H138" s="217">
        <v>1.575</v>
      </c>
      <c r="I138" s="218"/>
      <c r="J138" s="213"/>
      <c r="K138" s="213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154</v>
      </c>
      <c r="AU138" s="223" t="s">
        <v>152</v>
      </c>
      <c r="AV138" s="11" t="s">
        <v>90</v>
      </c>
      <c r="AW138" s="11" t="s">
        <v>156</v>
      </c>
      <c r="AX138" s="11" t="s">
        <v>81</v>
      </c>
      <c r="AY138" s="223" t="s">
        <v>141</v>
      </c>
    </row>
    <row r="139" spans="2:51" s="11" customFormat="1" ht="12">
      <c r="B139" s="212"/>
      <c r="C139" s="213"/>
      <c r="D139" s="214" t="s">
        <v>154</v>
      </c>
      <c r="E139" s="215" t="s">
        <v>36</v>
      </c>
      <c r="F139" s="216" t="s">
        <v>205</v>
      </c>
      <c r="G139" s="213"/>
      <c r="H139" s="217">
        <v>3.0375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154</v>
      </c>
      <c r="AU139" s="223" t="s">
        <v>152</v>
      </c>
      <c r="AV139" s="11" t="s">
        <v>90</v>
      </c>
      <c r="AW139" s="11" t="s">
        <v>156</v>
      </c>
      <c r="AX139" s="11" t="s">
        <v>81</v>
      </c>
      <c r="AY139" s="223" t="s">
        <v>141</v>
      </c>
    </row>
    <row r="140" spans="2:51" s="11" customFormat="1" ht="12">
      <c r="B140" s="212"/>
      <c r="C140" s="213"/>
      <c r="D140" s="214" t="s">
        <v>154</v>
      </c>
      <c r="E140" s="215" t="s">
        <v>36</v>
      </c>
      <c r="F140" s="216" t="s">
        <v>206</v>
      </c>
      <c r="G140" s="213"/>
      <c r="H140" s="217">
        <v>0.50625</v>
      </c>
      <c r="I140" s="218"/>
      <c r="J140" s="213"/>
      <c r="K140" s="213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154</v>
      </c>
      <c r="AU140" s="223" t="s">
        <v>152</v>
      </c>
      <c r="AV140" s="11" t="s">
        <v>90</v>
      </c>
      <c r="AW140" s="11" t="s">
        <v>156</v>
      </c>
      <c r="AX140" s="11" t="s">
        <v>81</v>
      </c>
      <c r="AY140" s="223" t="s">
        <v>141</v>
      </c>
    </row>
    <row r="141" spans="2:51" s="12" customFormat="1" ht="12">
      <c r="B141" s="224"/>
      <c r="C141" s="225"/>
      <c r="D141" s="214" t="s">
        <v>154</v>
      </c>
      <c r="E141" s="226" t="s">
        <v>36</v>
      </c>
      <c r="F141" s="227" t="s">
        <v>160</v>
      </c>
      <c r="G141" s="225"/>
      <c r="H141" s="228">
        <v>8.31375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154</v>
      </c>
      <c r="AU141" s="234" t="s">
        <v>152</v>
      </c>
      <c r="AV141" s="12" t="s">
        <v>151</v>
      </c>
      <c r="AW141" s="12" t="s">
        <v>4</v>
      </c>
      <c r="AX141" s="12" t="s">
        <v>23</v>
      </c>
      <c r="AY141" s="234" t="s">
        <v>141</v>
      </c>
    </row>
    <row r="142" spans="2:63" s="10" customFormat="1" ht="20.85" customHeight="1">
      <c r="B142" s="184"/>
      <c r="C142" s="185"/>
      <c r="D142" s="186" t="s">
        <v>80</v>
      </c>
      <c r="E142" s="198" t="s">
        <v>207</v>
      </c>
      <c r="F142" s="198" t="s">
        <v>208</v>
      </c>
      <c r="G142" s="185"/>
      <c r="H142" s="185"/>
      <c r="I142" s="188"/>
      <c r="J142" s="199">
        <f>BK142</f>
        <v>0</v>
      </c>
      <c r="K142" s="185"/>
      <c r="L142" s="190"/>
      <c r="M142" s="191"/>
      <c r="N142" s="192"/>
      <c r="O142" s="192"/>
      <c r="P142" s="193">
        <f>P143</f>
        <v>0</v>
      </c>
      <c r="Q142" s="192"/>
      <c r="R142" s="193">
        <f>R143</f>
        <v>0.6285</v>
      </c>
      <c r="S142" s="192"/>
      <c r="T142" s="194">
        <f>T143</f>
        <v>0</v>
      </c>
      <c r="AR142" s="195" t="s">
        <v>23</v>
      </c>
      <c r="AT142" s="196" t="s">
        <v>80</v>
      </c>
      <c r="AU142" s="196" t="s">
        <v>90</v>
      </c>
      <c r="AY142" s="195" t="s">
        <v>141</v>
      </c>
      <c r="BK142" s="197">
        <f>BK143</f>
        <v>0</v>
      </c>
    </row>
    <row r="143" spans="2:65" s="1" customFormat="1" ht="22.5" customHeight="1">
      <c r="B143" s="38"/>
      <c r="C143" s="200" t="s">
        <v>142</v>
      </c>
      <c r="D143" s="200" t="s">
        <v>146</v>
      </c>
      <c r="E143" s="201" t="s">
        <v>209</v>
      </c>
      <c r="F143" s="202" t="s">
        <v>210</v>
      </c>
      <c r="G143" s="203" t="s">
        <v>211</v>
      </c>
      <c r="H143" s="204">
        <v>50</v>
      </c>
      <c r="I143" s="205"/>
      <c r="J143" s="206">
        <f>ROUND(I143*H143,2)</f>
        <v>0</v>
      </c>
      <c r="K143" s="202" t="s">
        <v>150</v>
      </c>
      <c r="L143" s="43"/>
      <c r="M143" s="207" t="s">
        <v>36</v>
      </c>
      <c r="N143" s="208" t="s">
        <v>52</v>
      </c>
      <c r="O143" s="79"/>
      <c r="P143" s="209">
        <f>O143*H143</f>
        <v>0</v>
      </c>
      <c r="Q143" s="209">
        <v>0.01257</v>
      </c>
      <c r="R143" s="209">
        <f>Q143*H143</f>
        <v>0.6285</v>
      </c>
      <c r="S143" s="209">
        <v>0</v>
      </c>
      <c r="T143" s="210">
        <f>S143*H143</f>
        <v>0</v>
      </c>
      <c r="AR143" s="16" t="s">
        <v>151</v>
      </c>
      <c r="AT143" s="16" t="s">
        <v>146</v>
      </c>
      <c r="AU143" s="16" t="s">
        <v>152</v>
      </c>
      <c r="AY143" s="16" t="s">
        <v>141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6" t="s">
        <v>23</v>
      </c>
      <c r="BK143" s="211">
        <f>ROUND(I143*H143,2)</f>
        <v>0</v>
      </c>
      <c r="BL143" s="16" t="s">
        <v>151</v>
      </c>
      <c r="BM143" s="16" t="s">
        <v>212</v>
      </c>
    </row>
    <row r="144" spans="2:63" s="10" customFormat="1" ht="22.8" customHeight="1">
      <c r="B144" s="184"/>
      <c r="C144" s="185"/>
      <c r="D144" s="186" t="s">
        <v>80</v>
      </c>
      <c r="E144" s="198" t="s">
        <v>213</v>
      </c>
      <c r="F144" s="198" t="s">
        <v>214</v>
      </c>
      <c r="G144" s="185"/>
      <c r="H144" s="185"/>
      <c r="I144" s="188"/>
      <c r="J144" s="199">
        <f>BK144</f>
        <v>0</v>
      </c>
      <c r="K144" s="185"/>
      <c r="L144" s="190"/>
      <c r="M144" s="191"/>
      <c r="N144" s="192"/>
      <c r="O144" s="192"/>
      <c r="P144" s="193">
        <f>SUM(P145:P152)</f>
        <v>0</v>
      </c>
      <c r="Q144" s="192"/>
      <c r="R144" s="193">
        <f>SUM(R145:R152)</f>
        <v>0</v>
      </c>
      <c r="S144" s="192"/>
      <c r="T144" s="194">
        <f>SUM(T145:T152)</f>
        <v>0</v>
      </c>
      <c r="AR144" s="195" t="s">
        <v>23</v>
      </c>
      <c r="AT144" s="196" t="s">
        <v>80</v>
      </c>
      <c r="AU144" s="196" t="s">
        <v>23</v>
      </c>
      <c r="AY144" s="195" t="s">
        <v>141</v>
      </c>
      <c r="BK144" s="197">
        <f>SUM(BK145:BK152)</f>
        <v>0</v>
      </c>
    </row>
    <row r="145" spans="2:65" s="1" customFormat="1" ht="22.5" customHeight="1">
      <c r="B145" s="38"/>
      <c r="C145" s="200" t="s">
        <v>28</v>
      </c>
      <c r="D145" s="200" t="s">
        <v>146</v>
      </c>
      <c r="E145" s="201" t="s">
        <v>215</v>
      </c>
      <c r="F145" s="202" t="s">
        <v>216</v>
      </c>
      <c r="G145" s="203" t="s">
        <v>217</v>
      </c>
      <c r="H145" s="204">
        <v>34.534</v>
      </c>
      <c r="I145" s="205"/>
      <c r="J145" s="206">
        <f>ROUND(I145*H145,2)</f>
        <v>0</v>
      </c>
      <c r="K145" s="202" t="s">
        <v>150</v>
      </c>
      <c r="L145" s="43"/>
      <c r="M145" s="207" t="s">
        <v>36</v>
      </c>
      <c r="N145" s="208" t="s">
        <v>52</v>
      </c>
      <c r="O145" s="79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AR145" s="16" t="s">
        <v>151</v>
      </c>
      <c r="AT145" s="16" t="s">
        <v>146</v>
      </c>
      <c r="AU145" s="16" t="s">
        <v>90</v>
      </c>
      <c r="AY145" s="16" t="s">
        <v>141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6" t="s">
        <v>23</v>
      </c>
      <c r="BK145" s="211">
        <f>ROUND(I145*H145,2)</f>
        <v>0</v>
      </c>
      <c r="BL145" s="16" t="s">
        <v>151</v>
      </c>
      <c r="BM145" s="16" t="s">
        <v>218</v>
      </c>
    </row>
    <row r="146" spans="2:65" s="1" customFormat="1" ht="16.5" customHeight="1">
      <c r="B146" s="38"/>
      <c r="C146" s="200" t="s">
        <v>219</v>
      </c>
      <c r="D146" s="200" t="s">
        <v>146</v>
      </c>
      <c r="E146" s="201" t="s">
        <v>220</v>
      </c>
      <c r="F146" s="202" t="s">
        <v>221</v>
      </c>
      <c r="G146" s="203" t="s">
        <v>217</v>
      </c>
      <c r="H146" s="204">
        <v>34.534</v>
      </c>
      <c r="I146" s="205"/>
      <c r="J146" s="206">
        <f>ROUND(I146*H146,2)</f>
        <v>0</v>
      </c>
      <c r="K146" s="202" t="s">
        <v>150</v>
      </c>
      <c r="L146" s="43"/>
      <c r="M146" s="207" t="s">
        <v>36</v>
      </c>
      <c r="N146" s="208" t="s">
        <v>52</v>
      </c>
      <c r="O146" s="79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AR146" s="16" t="s">
        <v>151</v>
      </c>
      <c r="AT146" s="16" t="s">
        <v>146</v>
      </c>
      <c r="AU146" s="16" t="s">
        <v>90</v>
      </c>
      <c r="AY146" s="16" t="s">
        <v>141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6" t="s">
        <v>23</v>
      </c>
      <c r="BK146" s="211">
        <f>ROUND(I146*H146,2)</f>
        <v>0</v>
      </c>
      <c r="BL146" s="16" t="s">
        <v>151</v>
      </c>
      <c r="BM146" s="16" t="s">
        <v>222</v>
      </c>
    </row>
    <row r="147" spans="2:65" s="1" customFormat="1" ht="22.5" customHeight="1">
      <c r="B147" s="38"/>
      <c r="C147" s="200" t="s">
        <v>223</v>
      </c>
      <c r="D147" s="200" t="s">
        <v>146</v>
      </c>
      <c r="E147" s="201" t="s">
        <v>224</v>
      </c>
      <c r="F147" s="202" t="s">
        <v>225</v>
      </c>
      <c r="G147" s="203" t="s">
        <v>217</v>
      </c>
      <c r="H147" s="204">
        <v>863.35</v>
      </c>
      <c r="I147" s="205"/>
      <c r="J147" s="206">
        <f>ROUND(I147*H147,2)</f>
        <v>0</v>
      </c>
      <c r="K147" s="202" t="s">
        <v>150</v>
      </c>
      <c r="L147" s="43"/>
      <c r="M147" s="207" t="s">
        <v>36</v>
      </c>
      <c r="N147" s="208" t="s">
        <v>52</v>
      </c>
      <c r="O147" s="79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AR147" s="16" t="s">
        <v>151</v>
      </c>
      <c r="AT147" s="16" t="s">
        <v>146</v>
      </c>
      <c r="AU147" s="16" t="s">
        <v>90</v>
      </c>
      <c r="AY147" s="16" t="s">
        <v>141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6" t="s">
        <v>23</v>
      </c>
      <c r="BK147" s="211">
        <f>ROUND(I147*H147,2)</f>
        <v>0</v>
      </c>
      <c r="BL147" s="16" t="s">
        <v>151</v>
      </c>
      <c r="BM147" s="16" t="s">
        <v>226</v>
      </c>
    </row>
    <row r="148" spans="2:51" s="11" customFormat="1" ht="12">
      <c r="B148" s="212"/>
      <c r="C148" s="213"/>
      <c r="D148" s="214" t="s">
        <v>154</v>
      </c>
      <c r="E148" s="215" t="s">
        <v>36</v>
      </c>
      <c r="F148" s="216" t="s">
        <v>227</v>
      </c>
      <c r="G148" s="213"/>
      <c r="H148" s="217">
        <v>863.35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154</v>
      </c>
      <c r="AU148" s="223" t="s">
        <v>90</v>
      </c>
      <c r="AV148" s="11" t="s">
        <v>90</v>
      </c>
      <c r="AW148" s="11" t="s">
        <v>156</v>
      </c>
      <c r="AX148" s="11" t="s">
        <v>23</v>
      </c>
      <c r="AY148" s="223" t="s">
        <v>141</v>
      </c>
    </row>
    <row r="149" spans="2:65" s="1" customFormat="1" ht="16.5" customHeight="1">
      <c r="B149" s="38"/>
      <c r="C149" s="200" t="s">
        <v>228</v>
      </c>
      <c r="D149" s="200" t="s">
        <v>146</v>
      </c>
      <c r="E149" s="201" t="s">
        <v>229</v>
      </c>
      <c r="F149" s="202" t="s">
        <v>230</v>
      </c>
      <c r="G149" s="203" t="s">
        <v>217</v>
      </c>
      <c r="H149" s="204">
        <v>24.528</v>
      </c>
      <c r="I149" s="205"/>
      <c r="J149" s="206">
        <f>ROUND(I149*H149,2)</f>
        <v>0</v>
      </c>
      <c r="K149" s="202" t="s">
        <v>150</v>
      </c>
      <c r="L149" s="43"/>
      <c r="M149" s="207" t="s">
        <v>36</v>
      </c>
      <c r="N149" s="208" t="s">
        <v>52</v>
      </c>
      <c r="O149" s="79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AR149" s="16" t="s">
        <v>151</v>
      </c>
      <c r="AT149" s="16" t="s">
        <v>146</v>
      </c>
      <c r="AU149" s="16" t="s">
        <v>90</v>
      </c>
      <c r="AY149" s="16" t="s">
        <v>141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6" t="s">
        <v>23</v>
      </c>
      <c r="BK149" s="211">
        <f>ROUND(I149*H149,2)</f>
        <v>0</v>
      </c>
      <c r="BL149" s="16" t="s">
        <v>151</v>
      </c>
      <c r="BM149" s="16" t="s">
        <v>231</v>
      </c>
    </row>
    <row r="150" spans="2:51" s="11" customFormat="1" ht="12">
      <c r="B150" s="212"/>
      <c r="C150" s="213"/>
      <c r="D150" s="214" t="s">
        <v>154</v>
      </c>
      <c r="E150" s="215" t="s">
        <v>36</v>
      </c>
      <c r="F150" s="216" t="s">
        <v>232</v>
      </c>
      <c r="G150" s="213"/>
      <c r="H150" s="217">
        <v>24.528</v>
      </c>
      <c r="I150" s="218"/>
      <c r="J150" s="213"/>
      <c r="K150" s="213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154</v>
      </c>
      <c r="AU150" s="223" t="s">
        <v>90</v>
      </c>
      <c r="AV150" s="11" t="s">
        <v>90</v>
      </c>
      <c r="AW150" s="11" t="s">
        <v>156</v>
      </c>
      <c r="AX150" s="11" t="s">
        <v>81</v>
      </c>
      <c r="AY150" s="223" t="s">
        <v>141</v>
      </c>
    </row>
    <row r="151" spans="2:51" s="12" customFormat="1" ht="12">
      <c r="B151" s="224"/>
      <c r="C151" s="225"/>
      <c r="D151" s="214" t="s">
        <v>154</v>
      </c>
      <c r="E151" s="226" t="s">
        <v>36</v>
      </c>
      <c r="F151" s="227" t="s">
        <v>160</v>
      </c>
      <c r="G151" s="225"/>
      <c r="H151" s="228">
        <v>24.528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154</v>
      </c>
      <c r="AU151" s="234" t="s">
        <v>90</v>
      </c>
      <c r="AV151" s="12" t="s">
        <v>151</v>
      </c>
      <c r="AW151" s="12" t="s">
        <v>4</v>
      </c>
      <c r="AX151" s="12" t="s">
        <v>23</v>
      </c>
      <c r="AY151" s="234" t="s">
        <v>141</v>
      </c>
    </row>
    <row r="152" spans="2:65" s="1" customFormat="1" ht="16.5" customHeight="1">
      <c r="B152" s="38"/>
      <c r="C152" s="200" t="s">
        <v>233</v>
      </c>
      <c r="D152" s="200" t="s">
        <v>146</v>
      </c>
      <c r="E152" s="201" t="s">
        <v>234</v>
      </c>
      <c r="F152" s="202" t="s">
        <v>235</v>
      </c>
      <c r="G152" s="203" t="s">
        <v>217</v>
      </c>
      <c r="H152" s="204">
        <v>-10.006</v>
      </c>
      <c r="I152" s="205"/>
      <c r="J152" s="206">
        <f>ROUND(I152*H152,2)</f>
        <v>0</v>
      </c>
      <c r="K152" s="202" t="s">
        <v>36</v>
      </c>
      <c r="L152" s="43"/>
      <c r="M152" s="207" t="s">
        <v>36</v>
      </c>
      <c r="N152" s="208" t="s">
        <v>52</v>
      </c>
      <c r="O152" s="79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AR152" s="16" t="s">
        <v>151</v>
      </c>
      <c r="AT152" s="16" t="s">
        <v>146</v>
      </c>
      <c r="AU152" s="16" t="s">
        <v>90</v>
      </c>
      <c r="AY152" s="16" t="s">
        <v>141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6" t="s">
        <v>23</v>
      </c>
      <c r="BK152" s="211">
        <f>ROUND(I152*H152,2)</f>
        <v>0</v>
      </c>
      <c r="BL152" s="16" t="s">
        <v>151</v>
      </c>
      <c r="BM152" s="16" t="s">
        <v>236</v>
      </c>
    </row>
    <row r="153" spans="2:63" s="10" customFormat="1" ht="22.8" customHeight="1">
      <c r="B153" s="184"/>
      <c r="C153" s="185"/>
      <c r="D153" s="186" t="s">
        <v>80</v>
      </c>
      <c r="E153" s="198" t="s">
        <v>237</v>
      </c>
      <c r="F153" s="198" t="s">
        <v>238</v>
      </c>
      <c r="G153" s="185"/>
      <c r="H153" s="185"/>
      <c r="I153" s="188"/>
      <c r="J153" s="199">
        <f>BK153</f>
        <v>0</v>
      </c>
      <c r="K153" s="185"/>
      <c r="L153" s="190"/>
      <c r="M153" s="191"/>
      <c r="N153" s="192"/>
      <c r="O153" s="192"/>
      <c r="P153" s="193">
        <f>P154</f>
        <v>0</v>
      </c>
      <c r="Q153" s="192"/>
      <c r="R153" s="193">
        <f>R154</f>
        <v>0</v>
      </c>
      <c r="S153" s="192"/>
      <c r="T153" s="194">
        <f>T154</f>
        <v>0</v>
      </c>
      <c r="AR153" s="195" t="s">
        <v>23</v>
      </c>
      <c r="AT153" s="196" t="s">
        <v>80</v>
      </c>
      <c r="AU153" s="196" t="s">
        <v>23</v>
      </c>
      <c r="AY153" s="195" t="s">
        <v>141</v>
      </c>
      <c r="BK153" s="197">
        <f>BK154</f>
        <v>0</v>
      </c>
    </row>
    <row r="154" spans="2:65" s="1" customFormat="1" ht="22.5" customHeight="1">
      <c r="B154" s="38"/>
      <c r="C154" s="200" t="s">
        <v>8</v>
      </c>
      <c r="D154" s="200" t="s">
        <v>146</v>
      </c>
      <c r="E154" s="201" t="s">
        <v>239</v>
      </c>
      <c r="F154" s="202" t="s">
        <v>240</v>
      </c>
      <c r="G154" s="203" t="s">
        <v>217</v>
      </c>
      <c r="H154" s="204">
        <v>5.265</v>
      </c>
      <c r="I154" s="205"/>
      <c r="J154" s="206">
        <f>ROUND(I154*H154,2)</f>
        <v>0</v>
      </c>
      <c r="K154" s="202" t="s">
        <v>150</v>
      </c>
      <c r="L154" s="43"/>
      <c r="M154" s="207" t="s">
        <v>36</v>
      </c>
      <c r="N154" s="208" t="s">
        <v>52</v>
      </c>
      <c r="O154" s="79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AR154" s="16" t="s">
        <v>151</v>
      </c>
      <c r="AT154" s="16" t="s">
        <v>146</v>
      </c>
      <c r="AU154" s="16" t="s">
        <v>90</v>
      </c>
      <c r="AY154" s="16" t="s">
        <v>141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6" t="s">
        <v>23</v>
      </c>
      <c r="BK154" s="211">
        <f>ROUND(I154*H154,2)</f>
        <v>0</v>
      </c>
      <c r="BL154" s="16" t="s">
        <v>151</v>
      </c>
      <c r="BM154" s="16" t="s">
        <v>241</v>
      </c>
    </row>
    <row r="155" spans="2:63" s="10" customFormat="1" ht="25.9" customHeight="1">
      <c r="B155" s="184"/>
      <c r="C155" s="185"/>
      <c r="D155" s="186" t="s">
        <v>80</v>
      </c>
      <c r="E155" s="187" t="s">
        <v>242</v>
      </c>
      <c r="F155" s="187" t="s">
        <v>243</v>
      </c>
      <c r="G155" s="185"/>
      <c r="H155" s="185"/>
      <c r="I155" s="188"/>
      <c r="J155" s="189">
        <f>BK155</f>
        <v>0</v>
      </c>
      <c r="K155" s="185"/>
      <c r="L155" s="190"/>
      <c r="M155" s="191"/>
      <c r="N155" s="192"/>
      <c r="O155" s="192"/>
      <c r="P155" s="193">
        <f>P156+P190+P198+P201+P206+P229+P232+P264+P413+P419+P427</f>
        <v>0</v>
      </c>
      <c r="Q155" s="192"/>
      <c r="R155" s="193">
        <f>R156+R190+R198+R201+R206+R229+R232+R264+R413+R419+R427</f>
        <v>23.180838808000004</v>
      </c>
      <c r="S155" s="192"/>
      <c r="T155" s="194">
        <f>T156+T190+T198+T201+T206+T229+T232+T264+T413+T419+T427</f>
        <v>14.98098408</v>
      </c>
      <c r="AR155" s="195" t="s">
        <v>90</v>
      </c>
      <c r="AT155" s="196" t="s">
        <v>80</v>
      </c>
      <c r="AU155" s="196" t="s">
        <v>81</v>
      </c>
      <c r="AY155" s="195" t="s">
        <v>141</v>
      </c>
      <c r="BK155" s="197">
        <f>BK156+BK190+BK198+BK201+BK206+BK229+BK232+BK264+BK413+BK419+BK427</f>
        <v>0</v>
      </c>
    </row>
    <row r="156" spans="2:63" s="10" customFormat="1" ht="22.8" customHeight="1">
      <c r="B156" s="184"/>
      <c r="C156" s="185"/>
      <c r="D156" s="186" t="s">
        <v>80</v>
      </c>
      <c r="E156" s="198" t="s">
        <v>244</v>
      </c>
      <c r="F156" s="198" t="s">
        <v>245</v>
      </c>
      <c r="G156" s="185"/>
      <c r="H156" s="185"/>
      <c r="I156" s="188"/>
      <c r="J156" s="199">
        <f>BK156</f>
        <v>0</v>
      </c>
      <c r="K156" s="185"/>
      <c r="L156" s="190"/>
      <c r="M156" s="191"/>
      <c r="N156" s="192"/>
      <c r="O156" s="192"/>
      <c r="P156" s="193">
        <f>SUM(P157:P189)</f>
        <v>0</v>
      </c>
      <c r="Q156" s="192"/>
      <c r="R156" s="193">
        <f>SUM(R157:R189)</f>
        <v>3.0534581000000003</v>
      </c>
      <c r="S156" s="192"/>
      <c r="T156" s="194">
        <f>SUM(T157:T189)</f>
        <v>0</v>
      </c>
      <c r="AR156" s="195" t="s">
        <v>90</v>
      </c>
      <c r="AT156" s="196" t="s">
        <v>80</v>
      </c>
      <c r="AU156" s="196" t="s">
        <v>23</v>
      </c>
      <c r="AY156" s="195" t="s">
        <v>141</v>
      </c>
      <c r="BK156" s="197">
        <f>SUM(BK157:BK189)</f>
        <v>0</v>
      </c>
    </row>
    <row r="157" spans="2:65" s="1" customFormat="1" ht="16.5" customHeight="1">
      <c r="B157" s="38"/>
      <c r="C157" s="200" t="s">
        <v>246</v>
      </c>
      <c r="D157" s="200" t="s">
        <v>146</v>
      </c>
      <c r="E157" s="201" t="s">
        <v>247</v>
      </c>
      <c r="F157" s="202" t="s">
        <v>248</v>
      </c>
      <c r="G157" s="203" t="s">
        <v>149</v>
      </c>
      <c r="H157" s="204">
        <v>485.495</v>
      </c>
      <c r="I157" s="205"/>
      <c r="J157" s="206">
        <f>ROUND(I157*H157,2)</f>
        <v>0</v>
      </c>
      <c r="K157" s="202" t="s">
        <v>150</v>
      </c>
      <c r="L157" s="43"/>
      <c r="M157" s="207" t="s">
        <v>36</v>
      </c>
      <c r="N157" s="208" t="s">
        <v>52</v>
      </c>
      <c r="O157" s="79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AR157" s="16" t="s">
        <v>246</v>
      </c>
      <c r="AT157" s="16" t="s">
        <v>146</v>
      </c>
      <c r="AU157" s="16" t="s">
        <v>90</v>
      </c>
      <c r="AY157" s="16" t="s">
        <v>141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6" t="s">
        <v>23</v>
      </c>
      <c r="BK157" s="211">
        <f>ROUND(I157*H157,2)</f>
        <v>0</v>
      </c>
      <c r="BL157" s="16" t="s">
        <v>246</v>
      </c>
      <c r="BM157" s="16" t="s">
        <v>249</v>
      </c>
    </row>
    <row r="158" spans="2:51" s="11" customFormat="1" ht="12">
      <c r="B158" s="212"/>
      <c r="C158" s="213"/>
      <c r="D158" s="214" t="s">
        <v>154</v>
      </c>
      <c r="E158" s="215" t="s">
        <v>36</v>
      </c>
      <c r="F158" s="216" t="s">
        <v>250</v>
      </c>
      <c r="G158" s="213"/>
      <c r="H158" s="217">
        <v>3.96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154</v>
      </c>
      <c r="AU158" s="223" t="s">
        <v>90</v>
      </c>
      <c r="AV158" s="11" t="s">
        <v>90</v>
      </c>
      <c r="AW158" s="11" t="s">
        <v>156</v>
      </c>
      <c r="AX158" s="11" t="s">
        <v>81</v>
      </c>
      <c r="AY158" s="223" t="s">
        <v>141</v>
      </c>
    </row>
    <row r="159" spans="2:51" s="11" customFormat="1" ht="12">
      <c r="B159" s="212"/>
      <c r="C159" s="213"/>
      <c r="D159" s="214" t="s">
        <v>154</v>
      </c>
      <c r="E159" s="215" t="s">
        <v>36</v>
      </c>
      <c r="F159" s="216" t="s">
        <v>251</v>
      </c>
      <c r="G159" s="213"/>
      <c r="H159" s="217">
        <v>10.725</v>
      </c>
      <c r="I159" s="218"/>
      <c r="J159" s="213"/>
      <c r="K159" s="213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154</v>
      </c>
      <c r="AU159" s="223" t="s">
        <v>90</v>
      </c>
      <c r="AV159" s="11" t="s">
        <v>90</v>
      </c>
      <c r="AW159" s="11" t="s">
        <v>156</v>
      </c>
      <c r="AX159" s="11" t="s">
        <v>81</v>
      </c>
      <c r="AY159" s="223" t="s">
        <v>141</v>
      </c>
    </row>
    <row r="160" spans="2:51" s="11" customFormat="1" ht="12">
      <c r="B160" s="212"/>
      <c r="C160" s="213"/>
      <c r="D160" s="214" t="s">
        <v>154</v>
      </c>
      <c r="E160" s="215" t="s">
        <v>36</v>
      </c>
      <c r="F160" s="216" t="s">
        <v>252</v>
      </c>
      <c r="G160" s="213"/>
      <c r="H160" s="217">
        <v>21.8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154</v>
      </c>
      <c r="AU160" s="223" t="s">
        <v>90</v>
      </c>
      <c r="AV160" s="11" t="s">
        <v>90</v>
      </c>
      <c r="AW160" s="11" t="s">
        <v>156</v>
      </c>
      <c r="AX160" s="11" t="s">
        <v>81</v>
      </c>
      <c r="AY160" s="223" t="s">
        <v>141</v>
      </c>
    </row>
    <row r="161" spans="2:51" s="11" customFormat="1" ht="12">
      <c r="B161" s="212"/>
      <c r="C161" s="213"/>
      <c r="D161" s="214" t="s">
        <v>154</v>
      </c>
      <c r="E161" s="215" t="s">
        <v>36</v>
      </c>
      <c r="F161" s="216" t="s">
        <v>253</v>
      </c>
      <c r="G161" s="213"/>
      <c r="H161" s="217">
        <v>22.33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154</v>
      </c>
      <c r="AU161" s="223" t="s">
        <v>90</v>
      </c>
      <c r="AV161" s="11" t="s">
        <v>90</v>
      </c>
      <c r="AW161" s="11" t="s">
        <v>156</v>
      </c>
      <c r="AX161" s="11" t="s">
        <v>81</v>
      </c>
      <c r="AY161" s="223" t="s">
        <v>141</v>
      </c>
    </row>
    <row r="162" spans="2:51" s="11" customFormat="1" ht="12">
      <c r="B162" s="212"/>
      <c r="C162" s="213"/>
      <c r="D162" s="214" t="s">
        <v>154</v>
      </c>
      <c r="E162" s="215" t="s">
        <v>36</v>
      </c>
      <c r="F162" s="216" t="s">
        <v>254</v>
      </c>
      <c r="G162" s="213"/>
      <c r="H162" s="217">
        <v>30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154</v>
      </c>
      <c r="AU162" s="223" t="s">
        <v>90</v>
      </c>
      <c r="AV162" s="11" t="s">
        <v>90</v>
      </c>
      <c r="AW162" s="11" t="s">
        <v>156</v>
      </c>
      <c r="AX162" s="11" t="s">
        <v>81</v>
      </c>
      <c r="AY162" s="223" t="s">
        <v>141</v>
      </c>
    </row>
    <row r="163" spans="2:51" s="11" customFormat="1" ht="12">
      <c r="B163" s="212"/>
      <c r="C163" s="213"/>
      <c r="D163" s="214" t="s">
        <v>154</v>
      </c>
      <c r="E163" s="215" t="s">
        <v>36</v>
      </c>
      <c r="F163" s="216" t="s">
        <v>255</v>
      </c>
      <c r="G163" s="213"/>
      <c r="H163" s="217">
        <v>35.2</v>
      </c>
      <c r="I163" s="218"/>
      <c r="J163" s="213"/>
      <c r="K163" s="213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154</v>
      </c>
      <c r="AU163" s="223" t="s">
        <v>90</v>
      </c>
      <c r="AV163" s="11" t="s">
        <v>90</v>
      </c>
      <c r="AW163" s="11" t="s">
        <v>156</v>
      </c>
      <c r="AX163" s="11" t="s">
        <v>81</v>
      </c>
      <c r="AY163" s="223" t="s">
        <v>141</v>
      </c>
    </row>
    <row r="164" spans="2:51" s="11" customFormat="1" ht="12">
      <c r="B164" s="212"/>
      <c r="C164" s="213"/>
      <c r="D164" s="214" t="s">
        <v>154</v>
      </c>
      <c r="E164" s="215" t="s">
        <v>36</v>
      </c>
      <c r="F164" s="216" t="s">
        <v>256</v>
      </c>
      <c r="G164" s="213"/>
      <c r="H164" s="217">
        <v>41.57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154</v>
      </c>
      <c r="AU164" s="223" t="s">
        <v>90</v>
      </c>
      <c r="AV164" s="11" t="s">
        <v>90</v>
      </c>
      <c r="AW164" s="11" t="s">
        <v>156</v>
      </c>
      <c r="AX164" s="11" t="s">
        <v>81</v>
      </c>
      <c r="AY164" s="223" t="s">
        <v>141</v>
      </c>
    </row>
    <row r="165" spans="2:51" s="13" customFormat="1" ht="12">
      <c r="B165" s="237"/>
      <c r="C165" s="238"/>
      <c r="D165" s="214" t="s">
        <v>154</v>
      </c>
      <c r="E165" s="239" t="s">
        <v>36</v>
      </c>
      <c r="F165" s="240" t="s">
        <v>257</v>
      </c>
      <c r="G165" s="238"/>
      <c r="H165" s="239" t="s">
        <v>36</v>
      </c>
      <c r="I165" s="241"/>
      <c r="J165" s="238"/>
      <c r="K165" s="238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154</v>
      </c>
      <c r="AU165" s="246" t="s">
        <v>90</v>
      </c>
      <c r="AV165" s="13" t="s">
        <v>23</v>
      </c>
      <c r="AW165" s="13" t="s">
        <v>156</v>
      </c>
      <c r="AX165" s="13" t="s">
        <v>81</v>
      </c>
      <c r="AY165" s="246" t="s">
        <v>141</v>
      </c>
    </row>
    <row r="166" spans="2:51" s="11" customFormat="1" ht="12">
      <c r="B166" s="212"/>
      <c r="C166" s="213"/>
      <c r="D166" s="214" t="s">
        <v>154</v>
      </c>
      <c r="E166" s="215" t="s">
        <v>36</v>
      </c>
      <c r="F166" s="216" t="s">
        <v>258</v>
      </c>
      <c r="G166" s="213"/>
      <c r="H166" s="217">
        <v>150.64</v>
      </c>
      <c r="I166" s="218"/>
      <c r="J166" s="213"/>
      <c r="K166" s="213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154</v>
      </c>
      <c r="AU166" s="223" t="s">
        <v>90</v>
      </c>
      <c r="AV166" s="11" t="s">
        <v>90</v>
      </c>
      <c r="AW166" s="11" t="s">
        <v>156</v>
      </c>
      <c r="AX166" s="11" t="s">
        <v>81</v>
      </c>
      <c r="AY166" s="223" t="s">
        <v>141</v>
      </c>
    </row>
    <row r="167" spans="2:51" s="11" customFormat="1" ht="12">
      <c r="B167" s="212"/>
      <c r="C167" s="213"/>
      <c r="D167" s="214" t="s">
        <v>154</v>
      </c>
      <c r="E167" s="215" t="s">
        <v>36</v>
      </c>
      <c r="F167" s="216" t="s">
        <v>259</v>
      </c>
      <c r="G167" s="213"/>
      <c r="H167" s="217">
        <v>189.84</v>
      </c>
      <c r="I167" s="218"/>
      <c r="J167" s="213"/>
      <c r="K167" s="213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154</v>
      </c>
      <c r="AU167" s="223" t="s">
        <v>90</v>
      </c>
      <c r="AV167" s="11" t="s">
        <v>90</v>
      </c>
      <c r="AW167" s="11" t="s">
        <v>156</v>
      </c>
      <c r="AX167" s="11" t="s">
        <v>81</v>
      </c>
      <c r="AY167" s="223" t="s">
        <v>141</v>
      </c>
    </row>
    <row r="168" spans="2:51" s="11" customFormat="1" ht="12">
      <c r="B168" s="212"/>
      <c r="C168" s="213"/>
      <c r="D168" s="214" t="s">
        <v>154</v>
      </c>
      <c r="E168" s="215" t="s">
        <v>36</v>
      </c>
      <c r="F168" s="216" t="s">
        <v>260</v>
      </c>
      <c r="G168" s="213"/>
      <c r="H168" s="217">
        <v>91.29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154</v>
      </c>
      <c r="AU168" s="223" t="s">
        <v>90</v>
      </c>
      <c r="AV168" s="11" t="s">
        <v>90</v>
      </c>
      <c r="AW168" s="11" t="s">
        <v>156</v>
      </c>
      <c r="AX168" s="11" t="s">
        <v>81</v>
      </c>
      <c r="AY168" s="223" t="s">
        <v>141</v>
      </c>
    </row>
    <row r="169" spans="2:51" s="11" customFormat="1" ht="12">
      <c r="B169" s="212"/>
      <c r="C169" s="213"/>
      <c r="D169" s="214" t="s">
        <v>154</v>
      </c>
      <c r="E169" s="215" t="s">
        <v>36</v>
      </c>
      <c r="F169" s="216" t="s">
        <v>261</v>
      </c>
      <c r="G169" s="213"/>
      <c r="H169" s="217">
        <v>7</v>
      </c>
      <c r="I169" s="218"/>
      <c r="J169" s="213"/>
      <c r="K169" s="213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154</v>
      </c>
      <c r="AU169" s="223" t="s">
        <v>90</v>
      </c>
      <c r="AV169" s="11" t="s">
        <v>90</v>
      </c>
      <c r="AW169" s="11" t="s">
        <v>156</v>
      </c>
      <c r="AX169" s="11" t="s">
        <v>81</v>
      </c>
      <c r="AY169" s="223" t="s">
        <v>141</v>
      </c>
    </row>
    <row r="170" spans="2:51" s="11" customFormat="1" ht="12">
      <c r="B170" s="212"/>
      <c r="C170" s="213"/>
      <c r="D170" s="214" t="s">
        <v>154</v>
      </c>
      <c r="E170" s="215" t="s">
        <v>36</v>
      </c>
      <c r="F170" s="216" t="s">
        <v>262</v>
      </c>
      <c r="G170" s="213"/>
      <c r="H170" s="217">
        <v>12.78</v>
      </c>
      <c r="I170" s="218"/>
      <c r="J170" s="213"/>
      <c r="K170" s="213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154</v>
      </c>
      <c r="AU170" s="223" t="s">
        <v>90</v>
      </c>
      <c r="AV170" s="11" t="s">
        <v>90</v>
      </c>
      <c r="AW170" s="11" t="s">
        <v>156</v>
      </c>
      <c r="AX170" s="11" t="s">
        <v>81</v>
      </c>
      <c r="AY170" s="223" t="s">
        <v>141</v>
      </c>
    </row>
    <row r="171" spans="2:51" s="11" customFormat="1" ht="12">
      <c r="B171" s="212"/>
      <c r="C171" s="213"/>
      <c r="D171" s="214" t="s">
        <v>154</v>
      </c>
      <c r="E171" s="215" t="s">
        <v>36</v>
      </c>
      <c r="F171" s="216" t="s">
        <v>263</v>
      </c>
      <c r="G171" s="213"/>
      <c r="H171" s="217">
        <v>18.36</v>
      </c>
      <c r="I171" s="218"/>
      <c r="J171" s="213"/>
      <c r="K171" s="213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154</v>
      </c>
      <c r="AU171" s="223" t="s">
        <v>90</v>
      </c>
      <c r="AV171" s="11" t="s">
        <v>90</v>
      </c>
      <c r="AW171" s="11" t="s">
        <v>156</v>
      </c>
      <c r="AX171" s="11" t="s">
        <v>81</v>
      </c>
      <c r="AY171" s="223" t="s">
        <v>141</v>
      </c>
    </row>
    <row r="172" spans="2:51" s="11" customFormat="1" ht="12">
      <c r="B172" s="212"/>
      <c r="C172" s="213"/>
      <c r="D172" s="214" t="s">
        <v>154</v>
      </c>
      <c r="E172" s="215" t="s">
        <v>36</v>
      </c>
      <c r="F172" s="216" t="s">
        <v>264</v>
      </c>
      <c r="G172" s="213"/>
      <c r="H172" s="217">
        <v>-150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154</v>
      </c>
      <c r="AU172" s="223" t="s">
        <v>90</v>
      </c>
      <c r="AV172" s="11" t="s">
        <v>90</v>
      </c>
      <c r="AW172" s="11" t="s">
        <v>156</v>
      </c>
      <c r="AX172" s="11" t="s">
        <v>81</v>
      </c>
      <c r="AY172" s="223" t="s">
        <v>141</v>
      </c>
    </row>
    <row r="173" spans="2:51" s="12" customFormat="1" ht="12">
      <c r="B173" s="224"/>
      <c r="C173" s="225"/>
      <c r="D173" s="214" t="s">
        <v>154</v>
      </c>
      <c r="E173" s="226" t="s">
        <v>36</v>
      </c>
      <c r="F173" s="227" t="s">
        <v>160</v>
      </c>
      <c r="G173" s="225"/>
      <c r="H173" s="228">
        <v>485.495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154</v>
      </c>
      <c r="AU173" s="234" t="s">
        <v>90</v>
      </c>
      <c r="AV173" s="12" t="s">
        <v>151</v>
      </c>
      <c r="AW173" s="12" t="s">
        <v>4</v>
      </c>
      <c r="AX173" s="12" t="s">
        <v>23</v>
      </c>
      <c r="AY173" s="234" t="s">
        <v>141</v>
      </c>
    </row>
    <row r="174" spans="2:65" s="1" customFormat="1" ht="16.5" customHeight="1">
      <c r="B174" s="38"/>
      <c r="C174" s="200" t="s">
        <v>265</v>
      </c>
      <c r="D174" s="200" t="s">
        <v>146</v>
      </c>
      <c r="E174" s="201" t="s">
        <v>266</v>
      </c>
      <c r="F174" s="202" t="s">
        <v>267</v>
      </c>
      <c r="G174" s="203" t="s">
        <v>149</v>
      </c>
      <c r="H174" s="204">
        <v>471.745</v>
      </c>
      <c r="I174" s="205"/>
      <c r="J174" s="206">
        <f>ROUND(I174*H174,2)</f>
        <v>0</v>
      </c>
      <c r="K174" s="202" t="s">
        <v>36</v>
      </c>
      <c r="L174" s="43"/>
      <c r="M174" s="207" t="s">
        <v>36</v>
      </c>
      <c r="N174" s="208" t="s">
        <v>52</v>
      </c>
      <c r="O174" s="79"/>
      <c r="P174" s="209">
        <f>O174*H174</f>
        <v>0</v>
      </c>
      <c r="Q174" s="209">
        <v>2E-05</v>
      </c>
      <c r="R174" s="209">
        <f>Q174*H174</f>
        <v>0.009434900000000001</v>
      </c>
      <c r="S174" s="209">
        <v>0</v>
      </c>
      <c r="T174" s="210">
        <f>S174*H174</f>
        <v>0</v>
      </c>
      <c r="AR174" s="16" t="s">
        <v>246</v>
      </c>
      <c r="AT174" s="16" t="s">
        <v>146</v>
      </c>
      <c r="AU174" s="16" t="s">
        <v>90</v>
      </c>
      <c r="AY174" s="16" t="s">
        <v>141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16" t="s">
        <v>23</v>
      </c>
      <c r="BK174" s="211">
        <f>ROUND(I174*H174,2)</f>
        <v>0</v>
      </c>
      <c r="BL174" s="16" t="s">
        <v>246</v>
      </c>
      <c r="BM174" s="16" t="s">
        <v>268</v>
      </c>
    </row>
    <row r="175" spans="2:51" s="11" customFormat="1" ht="12">
      <c r="B175" s="212"/>
      <c r="C175" s="213"/>
      <c r="D175" s="214" t="s">
        <v>154</v>
      </c>
      <c r="E175" s="215" t="s">
        <v>36</v>
      </c>
      <c r="F175" s="216" t="s">
        <v>269</v>
      </c>
      <c r="G175" s="213"/>
      <c r="H175" s="217">
        <v>118.635</v>
      </c>
      <c r="I175" s="218"/>
      <c r="J175" s="213"/>
      <c r="K175" s="213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154</v>
      </c>
      <c r="AU175" s="223" t="s">
        <v>90</v>
      </c>
      <c r="AV175" s="11" t="s">
        <v>90</v>
      </c>
      <c r="AW175" s="11" t="s">
        <v>156</v>
      </c>
      <c r="AX175" s="11" t="s">
        <v>81</v>
      </c>
      <c r="AY175" s="223" t="s">
        <v>141</v>
      </c>
    </row>
    <row r="176" spans="2:51" s="11" customFormat="1" ht="12">
      <c r="B176" s="212"/>
      <c r="C176" s="213"/>
      <c r="D176" s="214" t="s">
        <v>154</v>
      </c>
      <c r="E176" s="215" t="s">
        <v>36</v>
      </c>
      <c r="F176" s="216" t="s">
        <v>270</v>
      </c>
      <c r="G176" s="213"/>
      <c r="H176" s="217">
        <v>141.92</v>
      </c>
      <c r="I176" s="218"/>
      <c r="J176" s="213"/>
      <c r="K176" s="213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154</v>
      </c>
      <c r="AU176" s="223" t="s">
        <v>90</v>
      </c>
      <c r="AV176" s="11" t="s">
        <v>90</v>
      </c>
      <c r="AW176" s="11" t="s">
        <v>156</v>
      </c>
      <c r="AX176" s="11" t="s">
        <v>81</v>
      </c>
      <c r="AY176" s="223" t="s">
        <v>141</v>
      </c>
    </row>
    <row r="177" spans="2:51" s="11" customFormat="1" ht="12">
      <c r="B177" s="212"/>
      <c r="C177" s="213"/>
      <c r="D177" s="214" t="s">
        <v>154</v>
      </c>
      <c r="E177" s="215" t="s">
        <v>36</v>
      </c>
      <c r="F177" s="216" t="s">
        <v>271</v>
      </c>
      <c r="G177" s="213"/>
      <c r="H177" s="217">
        <v>141.92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154</v>
      </c>
      <c r="AU177" s="223" t="s">
        <v>90</v>
      </c>
      <c r="AV177" s="11" t="s">
        <v>90</v>
      </c>
      <c r="AW177" s="11" t="s">
        <v>156</v>
      </c>
      <c r="AX177" s="11" t="s">
        <v>81</v>
      </c>
      <c r="AY177" s="223" t="s">
        <v>141</v>
      </c>
    </row>
    <row r="178" spans="2:51" s="11" customFormat="1" ht="12">
      <c r="B178" s="212"/>
      <c r="C178" s="213"/>
      <c r="D178" s="214" t="s">
        <v>154</v>
      </c>
      <c r="E178" s="215" t="s">
        <v>36</v>
      </c>
      <c r="F178" s="216" t="s">
        <v>272</v>
      </c>
      <c r="G178" s="213"/>
      <c r="H178" s="217">
        <v>155.595</v>
      </c>
      <c r="I178" s="218"/>
      <c r="J178" s="213"/>
      <c r="K178" s="213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154</v>
      </c>
      <c r="AU178" s="223" t="s">
        <v>90</v>
      </c>
      <c r="AV178" s="11" t="s">
        <v>90</v>
      </c>
      <c r="AW178" s="11" t="s">
        <v>156</v>
      </c>
      <c r="AX178" s="11" t="s">
        <v>81</v>
      </c>
      <c r="AY178" s="223" t="s">
        <v>141</v>
      </c>
    </row>
    <row r="179" spans="2:51" s="11" customFormat="1" ht="12">
      <c r="B179" s="212"/>
      <c r="C179" s="213"/>
      <c r="D179" s="214" t="s">
        <v>154</v>
      </c>
      <c r="E179" s="215" t="s">
        <v>36</v>
      </c>
      <c r="F179" s="216" t="s">
        <v>273</v>
      </c>
      <c r="G179" s="213"/>
      <c r="H179" s="217">
        <v>4.65</v>
      </c>
      <c r="I179" s="218"/>
      <c r="J179" s="213"/>
      <c r="K179" s="213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154</v>
      </c>
      <c r="AU179" s="223" t="s">
        <v>90</v>
      </c>
      <c r="AV179" s="11" t="s">
        <v>90</v>
      </c>
      <c r="AW179" s="11" t="s">
        <v>156</v>
      </c>
      <c r="AX179" s="11" t="s">
        <v>81</v>
      </c>
      <c r="AY179" s="223" t="s">
        <v>141</v>
      </c>
    </row>
    <row r="180" spans="2:51" s="11" customFormat="1" ht="12">
      <c r="B180" s="212"/>
      <c r="C180" s="213"/>
      <c r="D180" s="214" t="s">
        <v>154</v>
      </c>
      <c r="E180" s="215" t="s">
        <v>36</v>
      </c>
      <c r="F180" s="216" t="s">
        <v>274</v>
      </c>
      <c r="G180" s="213"/>
      <c r="H180" s="217">
        <v>139.025</v>
      </c>
      <c r="I180" s="218"/>
      <c r="J180" s="213"/>
      <c r="K180" s="213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154</v>
      </c>
      <c r="AU180" s="223" t="s">
        <v>90</v>
      </c>
      <c r="AV180" s="11" t="s">
        <v>90</v>
      </c>
      <c r="AW180" s="11" t="s">
        <v>156</v>
      </c>
      <c r="AX180" s="11" t="s">
        <v>81</v>
      </c>
      <c r="AY180" s="223" t="s">
        <v>141</v>
      </c>
    </row>
    <row r="181" spans="2:51" s="11" customFormat="1" ht="12">
      <c r="B181" s="212"/>
      <c r="C181" s="213"/>
      <c r="D181" s="214" t="s">
        <v>154</v>
      </c>
      <c r="E181" s="215" t="s">
        <v>36</v>
      </c>
      <c r="F181" s="216" t="s">
        <v>275</v>
      </c>
      <c r="G181" s="213"/>
      <c r="H181" s="217">
        <v>-230</v>
      </c>
      <c r="I181" s="218"/>
      <c r="J181" s="213"/>
      <c r="K181" s="213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154</v>
      </c>
      <c r="AU181" s="223" t="s">
        <v>90</v>
      </c>
      <c r="AV181" s="11" t="s">
        <v>90</v>
      </c>
      <c r="AW181" s="11" t="s">
        <v>156</v>
      </c>
      <c r="AX181" s="11" t="s">
        <v>81</v>
      </c>
      <c r="AY181" s="223" t="s">
        <v>141</v>
      </c>
    </row>
    <row r="182" spans="2:51" s="12" customFormat="1" ht="12">
      <c r="B182" s="224"/>
      <c r="C182" s="225"/>
      <c r="D182" s="214" t="s">
        <v>154</v>
      </c>
      <c r="E182" s="226" t="s">
        <v>36</v>
      </c>
      <c r="F182" s="227" t="s">
        <v>160</v>
      </c>
      <c r="G182" s="225"/>
      <c r="H182" s="228">
        <v>471.745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154</v>
      </c>
      <c r="AU182" s="234" t="s">
        <v>90</v>
      </c>
      <c r="AV182" s="12" t="s">
        <v>151</v>
      </c>
      <c r="AW182" s="12" t="s">
        <v>4</v>
      </c>
      <c r="AX182" s="12" t="s">
        <v>23</v>
      </c>
      <c r="AY182" s="234" t="s">
        <v>141</v>
      </c>
    </row>
    <row r="183" spans="2:65" s="1" customFormat="1" ht="16.5" customHeight="1">
      <c r="B183" s="38"/>
      <c r="C183" s="247" t="s">
        <v>276</v>
      </c>
      <c r="D183" s="247" t="s">
        <v>277</v>
      </c>
      <c r="E183" s="248" t="s">
        <v>278</v>
      </c>
      <c r="F183" s="249" t="s">
        <v>279</v>
      </c>
      <c r="G183" s="250" t="s">
        <v>149</v>
      </c>
      <c r="H183" s="251">
        <v>1148.688</v>
      </c>
      <c r="I183" s="252"/>
      <c r="J183" s="253">
        <f>ROUND(I183*H183,2)</f>
        <v>0</v>
      </c>
      <c r="K183" s="249" t="s">
        <v>280</v>
      </c>
      <c r="L183" s="254"/>
      <c r="M183" s="255" t="s">
        <v>36</v>
      </c>
      <c r="N183" s="256" t="s">
        <v>52</v>
      </c>
      <c r="O183" s="79"/>
      <c r="P183" s="209">
        <f>O183*H183</f>
        <v>0</v>
      </c>
      <c r="Q183" s="209">
        <v>0.00265</v>
      </c>
      <c r="R183" s="209">
        <f>Q183*H183</f>
        <v>3.0440232000000003</v>
      </c>
      <c r="S183" s="209">
        <v>0</v>
      </c>
      <c r="T183" s="210">
        <f>S183*H183</f>
        <v>0</v>
      </c>
      <c r="AR183" s="16" t="s">
        <v>281</v>
      </c>
      <c r="AT183" s="16" t="s">
        <v>277</v>
      </c>
      <c r="AU183" s="16" t="s">
        <v>90</v>
      </c>
      <c r="AY183" s="16" t="s">
        <v>141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6" t="s">
        <v>23</v>
      </c>
      <c r="BK183" s="211">
        <f>ROUND(I183*H183,2)</f>
        <v>0</v>
      </c>
      <c r="BL183" s="16" t="s">
        <v>246</v>
      </c>
      <c r="BM183" s="16" t="s">
        <v>282</v>
      </c>
    </row>
    <row r="184" spans="2:51" s="11" customFormat="1" ht="12">
      <c r="B184" s="212"/>
      <c r="C184" s="213"/>
      <c r="D184" s="214" t="s">
        <v>154</v>
      </c>
      <c r="E184" s="215" t="s">
        <v>36</v>
      </c>
      <c r="F184" s="216" t="s">
        <v>283</v>
      </c>
      <c r="G184" s="213"/>
      <c r="H184" s="217">
        <v>1604.688</v>
      </c>
      <c r="I184" s="218"/>
      <c r="J184" s="213"/>
      <c r="K184" s="213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154</v>
      </c>
      <c r="AU184" s="223" t="s">
        <v>90</v>
      </c>
      <c r="AV184" s="11" t="s">
        <v>90</v>
      </c>
      <c r="AW184" s="11" t="s">
        <v>156</v>
      </c>
      <c r="AX184" s="11" t="s">
        <v>81</v>
      </c>
      <c r="AY184" s="223" t="s">
        <v>141</v>
      </c>
    </row>
    <row r="185" spans="2:51" s="13" customFormat="1" ht="12">
      <c r="B185" s="237"/>
      <c r="C185" s="238"/>
      <c r="D185" s="214" t="s">
        <v>154</v>
      </c>
      <c r="E185" s="239" t="s">
        <v>36</v>
      </c>
      <c r="F185" s="240" t="s">
        <v>284</v>
      </c>
      <c r="G185" s="238"/>
      <c r="H185" s="239" t="s">
        <v>36</v>
      </c>
      <c r="I185" s="241"/>
      <c r="J185" s="238"/>
      <c r="K185" s="238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154</v>
      </c>
      <c r="AU185" s="246" t="s">
        <v>90</v>
      </c>
      <c r="AV185" s="13" t="s">
        <v>23</v>
      </c>
      <c r="AW185" s="13" t="s">
        <v>156</v>
      </c>
      <c r="AX185" s="13" t="s">
        <v>81</v>
      </c>
      <c r="AY185" s="246" t="s">
        <v>141</v>
      </c>
    </row>
    <row r="186" spans="2:51" s="13" customFormat="1" ht="12">
      <c r="B186" s="237"/>
      <c r="C186" s="238"/>
      <c r="D186" s="214" t="s">
        <v>154</v>
      </c>
      <c r="E186" s="239" t="s">
        <v>36</v>
      </c>
      <c r="F186" s="240" t="s">
        <v>285</v>
      </c>
      <c r="G186" s="238"/>
      <c r="H186" s="239" t="s">
        <v>36</v>
      </c>
      <c r="I186" s="241"/>
      <c r="J186" s="238"/>
      <c r="K186" s="238"/>
      <c r="L186" s="242"/>
      <c r="M186" s="243"/>
      <c r="N186" s="244"/>
      <c r="O186" s="244"/>
      <c r="P186" s="244"/>
      <c r="Q186" s="244"/>
      <c r="R186" s="244"/>
      <c r="S186" s="244"/>
      <c r="T186" s="245"/>
      <c r="AT186" s="246" t="s">
        <v>154</v>
      </c>
      <c r="AU186" s="246" t="s">
        <v>90</v>
      </c>
      <c r="AV186" s="13" t="s">
        <v>23</v>
      </c>
      <c r="AW186" s="13" t="s">
        <v>156</v>
      </c>
      <c r="AX186" s="13" t="s">
        <v>81</v>
      </c>
      <c r="AY186" s="246" t="s">
        <v>141</v>
      </c>
    </row>
    <row r="187" spans="2:51" s="11" customFormat="1" ht="12">
      <c r="B187" s="212"/>
      <c r="C187" s="213"/>
      <c r="D187" s="214" t="s">
        <v>154</v>
      </c>
      <c r="E187" s="215" t="s">
        <v>36</v>
      </c>
      <c r="F187" s="216" t="s">
        <v>286</v>
      </c>
      <c r="G187" s="213"/>
      <c r="H187" s="217">
        <v>-456</v>
      </c>
      <c r="I187" s="218"/>
      <c r="J187" s="213"/>
      <c r="K187" s="213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154</v>
      </c>
      <c r="AU187" s="223" t="s">
        <v>90</v>
      </c>
      <c r="AV187" s="11" t="s">
        <v>90</v>
      </c>
      <c r="AW187" s="11" t="s">
        <v>156</v>
      </c>
      <c r="AX187" s="11" t="s">
        <v>81</v>
      </c>
      <c r="AY187" s="223" t="s">
        <v>141</v>
      </c>
    </row>
    <row r="188" spans="2:51" s="12" customFormat="1" ht="12">
      <c r="B188" s="224"/>
      <c r="C188" s="225"/>
      <c r="D188" s="214" t="s">
        <v>154</v>
      </c>
      <c r="E188" s="226" t="s">
        <v>36</v>
      </c>
      <c r="F188" s="227" t="s">
        <v>160</v>
      </c>
      <c r="G188" s="225"/>
      <c r="H188" s="228">
        <v>1148.688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154</v>
      </c>
      <c r="AU188" s="234" t="s">
        <v>90</v>
      </c>
      <c r="AV188" s="12" t="s">
        <v>151</v>
      </c>
      <c r="AW188" s="12" t="s">
        <v>156</v>
      </c>
      <c r="AX188" s="12" t="s">
        <v>23</v>
      </c>
      <c r="AY188" s="234" t="s">
        <v>141</v>
      </c>
    </row>
    <row r="189" spans="2:65" s="1" customFormat="1" ht="16.5" customHeight="1">
      <c r="B189" s="38"/>
      <c r="C189" s="200" t="s">
        <v>287</v>
      </c>
      <c r="D189" s="200" t="s">
        <v>146</v>
      </c>
      <c r="E189" s="201" t="s">
        <v>288</v>
      </c>
      <c r="F189" s="202" t="s">
        <v>289</v>
      </c>
      <c r="G189" s="203" t="s">
        <v>217</v>
      </c>
      <c r="H189" s="204">
        <v>4.14</v>
      </c>
      <c r="I189" s="205"/>
      <c r="J189" s="206">
        <f>ROUND(I189*H189,2)</f>
        <v>0</v>
      </c>
      <c r="K189" s="202" t="s">
        <v>150</v>
      </c>
      <c r="L189" s="43"/>
      <c r="M189" s="207" t="s">
        <v>36</v>
      </c>
      <c r="N189" s="208" t="s">
        <v>52</v>
      </c>
      <c r="O189" s="79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AR189" s="16" t="s">
        <v>246</v>
      </c>
      <c r="AT189" s="16" t="s">
        <v>146</v>
      </c>
      <c r="AU189" s="16" t="s">
        <v>90</v>
      </c>
      <c r="AY189" s="16" t="s">
        <v>141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6" t="s">
        <v>23</v>
      </c>
      <c r="BK189" s="211">
        <f>ROUND(I189*H189,2)</f>
        <v>0</v>
      </c>
      <c r="BL189" s="16" t="s">
        <v>246</v>
      </c>
      <c r="BM189" s="16" t="s">
        <v>290</v>
      </c>
    </row>
    <row r="190" spans="2:63" s="10" customFormat="1" ht="22.8" customHeight="1">
      <c r="B190" s="184"/>
      <c r="C190" s="185"/>
      <c r="D190" s="186" t="s">
        <v>80</v>
      </c>
      <c r="E190" s="198" t="s">
        <v>291</v>
      </c>
      <c r="F190" s="198" t="s">
        <v>292</v>
      </c>
      <c r="G190" s="185"/>
      <c r="H190" s="185"/>
      <c r="I190" s="188"/>
      <c r="J190" s="199">
        <f>BK190</f>
        <v>0</v>
      </c>
      <c r="K190" s="185"/>
      <c r="L190" s="190"/>
      <c r="M190" s="191"/>
      <c r="N190" s="192"/>
      <c r="O190" s="192"/>
      <c r="P190" s="193">
        <f>SUM(P191:P197)</f>
        <v>0</v>
      </c>
      <c r="Q190" s="192"/>
      <c r="R190" s="193">
        <f>SUM(R191:R197)</f>
        <v>0.5887026</v>
      </c>
      <c r="S190" s="192"/>
      <c r="T190" s="194">
        <f>SUM(T191:T197)</f>
        <v>0</v>
      </c>
      <c r="AR190" s="195" t="s">
        <v>90</v>
      </c>
      <c r="AT190" s="196" t="s">
        <v>80</v>
      </c>
      <c r="AU190" s="196" t="s">
        <v>23</v>
      </c>
      <c r="AY190" s="195" t="s">
        <v>141</v>
      </c>
      <c r="BK190" s="197">
        <f>SUM(BK191:BK197)</f>
        <v>0</v>
      </c>
    </row>
    <row r="191" spans="2:65" s="1" customFormat="1" ht="16.5" customHeight="1">
      <c r="B191" s="38"/>
      <c r="C191" s="200" t="s">
        <v>293</v>
      </c>
      <c r="D191" s="200" t="s">
        <v>146</v>
      </c>
      <c r="E191" s="201" t="s">
        <v>294</v>
      </c>
      <c r="F191" s="202" t="s">
        <v>295</v>
      </c>
      <c r="G191" s="203" t="s">
        <v>149</v>
      </c>
      <c r="H191" s="204">
        <v>1435.86</v>
      </c>
      <c r="I191" s="205"/>
      <c r="J191" s="206">
        <f>ROUND(I191*H191,2)</f>
        <v>0</v>
      </c>
      <c r="K191" s="202" t="s">
        <v>36</v>
      </c>
      <c r="L191" s="43"/>
      <c r="M191" s="207" t="s">
        <v>36</v>
      </c>
      <c r="N191" s="208" t="s">
        <v>52</v>
      </c>
      <c r="O191" s="79"/>
      <c r="P191" s="209">
        <f>O191*H191</f>
        <v>0</v>
      </c>
      <c r="Q191" s="209">
        <v>0.00041</v>
      </c>
      <c r="R191" s="209">
        <f>Q191*H191</f>
        <v>0.5887026</v>
      </c>
      <c r="S191" s="209">
        <v>0</v>
      </c>
      <c r="T191" s="210">
        <f>S191*H191</f>
        <v>0</v>
      </c>
      <c r="AR191" s="16" t="s">
        <v>246</v>
      </c>
      <c r="AT191" s="16" t="s">
        <v>146</v>
      </c>
      <c r="AU191" s="16" t="s">
        <v>90</v>
      </c>
      <c r="AY191" s="16" t="s">
        <v>141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6" t="s">
        <v>23</v>
      </c>
      <c r="BK191" s="211">
        <f>ROUND(I191*H191,2)</f>
        <v>0</v>
      </c>
      <c r="BL191" s="16" t="s">
        <v>246</v>
      </c>
      <c r="BM191" s="16" t="s">
        <v>296</v>
      </c>
    </row>
    <row r="192" spans="2:51" s="13" customFormat="1" ht="12">
      <c r="B192" s="237"/>
      <c r="C192" s="238"/>
      <c r="D192" s="214" t="s">
        <v>154</v>
      </c>
      <c r="E192" s="239" t="s">
        <v>36</v>
      </c>
      <c r="F192" s="240" t="s">
        <v>297</v>
      </c>
      <c r="G192" s="238"/>
      <c r="H192" s="239" t="s">
        <v>36</v>
      </c>
      <c r="I192" s="241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154</v>
      </c>
      <c r="AU192" s="246" t="s">
        <v>90</v>
      </c>
      <c r="AV192" s="13" t="s">
        <v>23</v>
      </c>
      <c r="AW192" s="13" t="s">
        <v>156</v>
      </c>
      <c r="AX192" s="13" t="s">
        <v>81</v>
      </c>
      <c r="AY192" s="246" t="s">
        <v>141</v>
      </c>
    </row>
    <row r="193" spans="2:51" s="11" customFormat="1" ht="12">
      <c r="B193" s="212"/>
      <c r="C193" s="213"/>
      <c r="D193" s="214" t="s">
        <v>154</v>
      </c>
      <c r="E193" s="215" t="s">
        <v>36</v>
      </c>
      <c r="F193" s="216" t="s">
        <v>298</v>
      </c>
      <c r="G193" s="213"/>
      <c r="H193" s="217">
        <v>2005.86</v>
      </c>
      <c r="I193" s="218"/>
      <c r="J193" s="213"/>
      <c r="K193" s="213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154</v>
      </c>
      <c r="AU193" s="223" t="s">
        <v>90</v>
      </c>
      <c r="AV193" s="11" t="s">
        <v>90</v>
      </c>
      <c r="AW193" s="11" t="s">
        <v>156</v>
      </c>
      <c r="AX193" s="11" t="s">
        <v>81</v>
      </c>
      <c r="AY193" s="223" t="s">
        <v>141</v>
      </c>
    </row>
    <row r="194" spans="2:51" s="13" customFormat="1" ht="12">
      <c r="B194" s="237"/>
      <c r="C194" s="238"/>
      <c r="D194" s="214" t="s">
        <v>154</v>
      </c>
      <c r="E194" s="239" t="s">
        <v>36</v>
      </c>
      <c r="F194" s="240" t="s">
        <v>285</v>
      </c>
      <c r="G194" s="238"/>
      <c r="H194" s="239" t="s">
        <v>36</v>
      </c>
      <c r="I194" s="241"/>
      <c r="J194" s="238"/>
      <c r="K194" s="238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154</v>
      </c>
      <c r="AU194" s="246" t="s">
        <v>90</v>
      </c>
      <c r="AV194" s="13" t="s">
        <v>23</v>
      </c>
      <c r="AW194" s="13" t="s">
        <v>156</v>
      </c>
      <c r="AX194" s="13" t="s">
        <v>81</v>
      </c>
      <c r="AY194" s="246" t="s">
        <v>141</v>
      </c>
    </row>
    <row r="195" spans="2:51" s="11" customFormat="1" ht="12">
      <c r="B195" s="212"/>
      <c r="C195" s="213"/>
      <c r="D195" s="214" t="s">
        <v>154</v>
      </c>
      <c r="E195" s="215" t="s">
        <v>36</v>
      </c>
      <c r="F195" s="216" t="s">
        <v>299</v>
      </c>
      <c r="G195" s="213"/>
      <c r="H195" s="217">
        <v>-570</v>
      </c>
      <c r="I195" s="218"/>
      <c r="J195" s="213"/>
      <c r="K195" s="213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154</v>
      </c>
      <c r="AU195" s="223" t="s">
        <v>90</v>
      </c>
      <c r="AV195" s="11" t="s">
        <v>90</v>
      </c>
      <c r="AW195" s="11" t="s">
        <v>156</v>
      </c>
      <c r="AX195" s="11" t="s">
        <v>81</v>
      </c>
      <c r="AY195" s="223" t="s">
        <v>141</v>
      </c>
    </row>
    <row r="196" spans="2:51" s="12" customFormat="1" ht="12">
      <c r="B196" s="224"/>
      <c r="C196" s="225"/>
      <c r="D196" s="214" t="s">
        <v>154</v>
      </c>
      <c r="E196" s="226" t="s">
        <v>36</v>
      </c>
      <c r="F196" s="227" t="s">
        <v>160</v>
      </c>
      <c r="G196" s="225"/>
      <c r="H196" s="228">
        <v>1435.86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154</v>
      </c>
      <c r="AU196" s="234" t="s">
        <v>90</v>
      </c>
      <c r="AV196" s="12" t="s">
        <v>151</v>
      </c>
      <c r="AW196" s="12" t="s">
        <v>156</v>
      </c>
      <c r="AX196" s="12" t="s">
        <v>23</v>
      </c>
      <c r="AY196" s="234" t="s">
        <v>141</v>
      </c>
    </row>
    <row r="197" spans="2:65" s="1" customFormat="1" ht="16.5" customHeight="1">
      <c r="B197" s="38"/>
      <c r="C197" s="200" t="s">
        <v>7</v>
      </c>
      <c r="D197" s="200" t="s">
        <v>146</v>
      </c>
      <c r="E197" s="201" t="s">
        <v>300</v>
      </c>
      <c r="F197" s="202" t="s">
        <v>301</v>
      </c>
      <c r="G197" s="203" t="s">
        <v>217</v>
      </c>
      <c r="H197" s="204">
        <v>0.822</v>
      </c>
      <c r="I197" s="205"/>
      <c r="J197" s="206">
        <f>ROUND(I197*H197,2)</f>
        <v>0</v>
      </c>
      <c r="K197" s="202" t="s">
        <v>150</v>
      </c>
      <c r="L197" s="43"/>
      <c r="M197" s="207" t="s">
        <v>36</v>
      </c>
      <c r="N197" s="208" t="s">
        <v>52</v>
      </c>
      <c r="O197" s="79"/>
      <c r="P197" s="209">
        <f>O197*H197</f>
        <v>0</v>
      </c>
      <c r="Q197" s="209">
        <v>0</v>
      </c>
      <c r="R197" s="209">
        <f>Q197*H197</f>
        <v>0</v>
      </c>
      <c r="S197" s="209">
        <v>0</v>
      </c>
      <c r="T197" s="210">
        <f>S197*H197</f>
        <v>0</v>
      </c>
      <c r="AR197" s="16" t="s">
        <v>246</v>
      </c>
      <c r="AT197" s="16" t="s">
        <v>146</v>
      </c>
      <c r="AU197" s="16" t="s">
        <v>90</v>
      </c>
      <c r="AY197" s="16" t="s">
        <v>141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6" t="s">
        <v>23</v>
      </c>
      <c r="BK197" s="211">
        <f>ROUND(I197*H197,2)</f>
        <v>0</v>
      </c>
      <c r="BL197" s="16" t="s">
        <v>246</v>
      </c>
      <c r="BM197" s="16" t="s">
        <v>302</v>
      </c>
    </row>
    <row r="198" spans="2:63" s="10" customFormat="1" ht="22.8" customHeight="1">
      <c r="B198" s="184"/>
      <c r="C198" s="185"/>
      <c r="D198" s="186" t="s">
        <v>80</v>
      </c>
      <c r="E198" s="198" t="s">
        <v>303</v>
      </c>
      <c r="F198" s="198" t="s">
        <v>304</v>
      </c>
      <c r="G198" s="185"/>
      <c r="H198" s="185"/>
      <c r="I198" s="188"/>
      <c r="J198" s="199">
        <f>BK198</f>
        <v>0</v>
      </c>
      <c r="K198" s="185"/>
      <c r="L198" s="190"/>
      <c r="M198" s="191"/>
      <c r="N198" s="192"/>
      <c r="O198" s="192"/>
      <c r="P198" s="193">
        <f>SUM(P199:P200)</f>
        <v>0</v>
      </c>
      <c r="Q198" s="192"/>
      <c r="R198" s="193">
        <f>SUM(R199:R200)</f>
        <v>0</v>
      </c>
      <c r="S198" s="192"/>
      <c r="T198" s="194">
        <f>SUM(T199:T200)</f>
        <v>0</v>
      </c>
      <c r="AR198" s="195" t="s">
        <v>90</v>
      </c>
      <c r="AT198" s="196" t="s">
        <v>80</v>
      </c>
      <c r="AU198" s="196" t="s">
        <v>23</v>
      </c>
      <c r="AY198" s="195" t="s">
        <v>141</v>
      </c>
      <c r="BK198" s="197">
        <f>SUM(BK199:BK200)</f>
        <v>0</v>
      </c>
    </row>
    <row r="199" spans="2:65" s="1" customFormat="1" ht="16.5" customHeight="1">
      <c r="B199" s="38"/>
      <c r="C199" s="200" t="s">
        <v>305</v>
      </c>
      <c r="D199" s="200" t="s">
        <v>146</v>
      </c>
      <c r="E199" s="201" t="s">
        <v>306</v>
      </c>
      <c r="F199" s="202" t="s">
        <v>307</v>
      </c>
      <c r="G199" s="203" t="s">
        <v>308</v>
      </c>
      <c r="H199" s="204">
        <v>1</v>
      </c>
      <c r="I199" s="205"/>
      <c r="J199" s="206">
        <f>ROUND(I199*H199,2)</f>
        <v>0</v>
      </c>
      <c r="K199" s="202" t="s">
        <v>150</v>
      </c>
      <c r="L199" s="43"/>
      <c r="M199" s="207" t="s">
        <v>36</v>
      </c>
      <c r="N199" s="208" t="s">
        <v>52</v>
      </c>
      <c r="O199" s="79"/>
      <c r="P199" s="209">
        <f>O199*H199</f>
        <v>0</v>
      </c>
      <c r="Q199" s="209">
        <v>0</v>
      </c>
      <c r="R199" s="209">
        <f>Q199*H199</f>
        <v>0</v>
      </c>
      <c r="S199" s="209">
        <v>0</v>
      </c>
      <c r="T199" s="210">
        <f>S199*H199</f>
        <v>0</v>
      </c>
      <c r="AR199" s="16" t="s">
        <v>246</v>
      </c>
      <c r="AT199" s="16" t="s">
        <v>146</v>
      </c>
      <c r="AU199" s="16" t="s">
        <v>90</v>
      </c>
      <c r="AY199" s="16" t="s">
        <v>141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6" t="s">
        <v>23</v>
      </c>
      <c r="BK199" s="211">
        <f>ROUND(I199*H199,2)</f>
        <v>0</v>
      </c>
      <c r="BL199" s="16" t="s">
        <v>246</v>
      </c>
      <c r="BM199" s="16" t="s">
        <v>309</v>
      </c>
    </row>
    <row r="200" spans="2:47" s="1" customFormat="1" ht="12">
      <c r="B200" s="38"/>
      <c r="C200" s="39"/>
      <c r="D200" s="214" t="s">
        <v>310</v>
      </c>
      <c r="E200" s="39"/>
      <c r="F200" s="235" t="s">
        <v>311</v>
      </c>
      <c r="G200" s="39"/>
      <c r="H200" s="39"/>
      <c r="I200" s="126"/>
      <c r="J200" s="39"/>
      <c r="K200" s="39"/>
      <c r="L200" s="43"/>
      <c r="M200" s="236"/>
      <c r="N200" s="79"/>
      <c r="O200" s="79"/>
      <c r="P200" s="79"/>
      <c r="Q200" s="79"/>
      <c r="R200" s="79"/>
      <c r="S200" s="79"/>
      <c r="T200" s="80"/>
      <c r="AT200" s="16" t="s">
        <v>310</v>
      </c>
      <c r="AU200" s="16" t="s">
        <v>90</v>
      </c>
    </row>
    <row r="201" spans="2:63" s="10" customFormat="1" ht="22.8" customHeight="1">
      <c r="B201" s="184"/>
      <c r="C201" s="185"/>
      <c r="D201" s="186" t="s">
        <v>80</v>
      </c>
      <c r="E201" s="198" t="s">
        <v>312</v>
      </c>
      <c r="F201" s="198" t="s">
        <v>313</v>
      </c>
      <c r="G201" s="185"/>
      <c r="H201" s="185"/>
      <c r="I201" s="188"/>
      <c r="J201" s="199">
        <f>BK201</f>
        <v>0</v>
      </c>
      <c r="K201" s="185"/>
      <c r="L201" s="190"/>
      <c r="M201" s="191"/>
      <c r="N201" s="192"/>
      <c r="O201" s="192"/>
      <c r="P201" s="193">
        <f>SUM(P202:P205)</f>
        <v>0</v>
      </c>
      <c r="Q201" s="192"/>
      <c r="R201" s="193">
        <f>SUM(R202:R205)</f>
        <v>0.0012000000000000001</v>
      </c>
      <c r="S201" s="192"/>
      <c r="T201" s="194">
        <f>SUM(T202:T205)</f>
        <v>0.16820000000000002</v>
      </c>
      <c r="AR201" s="195" t="s">
        <v>90</v>
      </c>
      <c r="AT201" s="196" t="s">
        <v>80</v>
      </c>
      <c r="AU201" s="196" t="s">
        <v>23</v>
      </c>
      <c r="AY201" s="195" t="s">
        <v>141</v>
      </c>
      <c r="BK201" s="197">
        <f>SUM(BK202:BK205)</f>
        <v>0</v>
      </c>
    </row>
    <row r="202" spans="2:65" s="1" customFormat="1" ht="16.5" customHeight="1">
      <c r="B202" s="38"/>
      <c r="C202" s="200" t="s">
        <v>314</v>
      </c>
      <c r="D202" s="200" t="s">
        <v>146</v>
      </c>
      <c r="E202" s="201" t="s">
        <v>315</v>
      </c>
      <c r="F202" s="202" t="s">
        <v>316</v>
      </c>
      <c r="G202" s="203" t="s">
        <v>211</v>
      </c>
      <c r="H202" s="204">
        <v>20</v>
      </c>
      <c r="I202" s="205"/>
      <c r="J202" s="206">
        <f>ROUND(I202*H202,2)</f>
        <v>0</v>
      </c>
      <c r="K202" s="202" t="s">
        <v>150</v>
      </c>
      <c r="L202" s="43"/>
      <c r="M202" s="207" t="s">
        <v>36</v>
      </c>
      <c r="N202" s="208" t="s">
        <v>52</v>
      </c>
      <c r="O202" s="79"/>
      <c r="P202" s="209">
        <f>O202*H202</f>
        <v>0</v>
      </c>
      <c r="Q202" s="209">
        <v>6E-05</v>
      </c>
      <c r="R202" s="209">
        <f>Q202*H202</f>
        <v>0.0012000000000000001</v>
      </c>
      <c r="S202" s="209">
        <v>0.00841</v>
      </c>
      <c r="T202" s="210">
        <f>S202*H202</f>
        <v>0.16820000000000002</v>
      </c>
      <c r="AR202" s="16" t="s">
        <v>246</v>
      </c>
      <c r="AT202" s="16" t="s">
        <v>146</v>
      </c>
      <c r="AU202" s="16" t="s">
        <v>90</v>
      </c>
      <c r="AY202" s="16" t="s">
        <v>141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6" t="s">
        <v>23</v>
      </c>
      <c r="BK202" s="211">
        <f>ROUND(I202*H202,2)</f>
        <v>0</v>
      </c>
      <c r="BL202" s="16" t="s">
        <v>246</v>
      </c>
      <c r="BM202" s="16" t="s">
        <v>317</v>
      </c>
    </row>
    <row r="203" spans="2:51" s="13" customFormat="1" ht="12">
      <c r="B203" s="237"/>
      <c r="C203" s="238"/>
      <c r="D203" s="214" t="s">
        <v>154</v>
      </c>
      <c r="E203" s="239" t="s">
        <v>36</v>
      </c>
      <c r="F203" s="240" t="s">
        <v>318</v>
      </c>
      <c r="G203" s="238"/>
      <c r="H203" s="239" t="s">
        <v>36</v>
      </c>
      <c r="I203" s="241"/>
      <c r="J203" s="238"/>
      <c r="K203" s="238"/>
      <c r="L203" s="242"/>
      <c r="M203" s="243"/>
      <c r="N203" s="244"/>
      <c r="O203" s="244"/>
      <c r="P203" s="244"/>
      <c r="Q203" s="244"/>
      <c r="R203" s="244"/>
      <c r="S203" s="244"/>
      <c r="T203" s="245"/>
      <c r="AT203" s="246" t="s">
        <v>154</v>
      </c>
      <c r="AU203" s="246" t="s">
        <v>90</v>
      </c>
      <c r="AV203" s="13" t="s">
        <v>23</v>
      </c>
      <c r="AW203" s="13" t="s">
        <v>156</v>
      </c>
      <c r="AX203" s="13" t="s">
        <v>81</v>
      </c>
      <c r="AY203" s="246" t="s">
        <v>141</v>
      </c>
    </row>
    <row r="204" spans="2:51" s="11" customFormat="1" ht="12">
      <c r="B204" s="212"/>
      <c r="C204" s="213"/>
      <c r="D204" s="214" t="s">
        <v>154</v>
      </c>
      <c r="E204" s="215" t="s">
        <v>36</v>
      </c>
      <c r="F204" s="216" t="s">
        <v>319</v>
      </c>
      <c r="G204" s="213"/>
      <c r="H204" s="217">
        <v>20</v>
      </c>
      <c r="I204" s="218"/>
      <c r="J204" s="213"/>
      <c r="K204" s="213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154</v>
      </c>
      <c r="AU204" s="223" t="s">
        <v>90</v>
      </c>
      <c r="AV204" s="11" t="s">
        <v>90</v>
      </c>
      <c r="AW204" s="11" t="s">
        <v>156</v>
      </c>
      <c r="AX204" s="11" t="s">
        <v>81</v>
      </c>
      <c r="AY204" s="223" t="s">
        <v>141</v>
      </c>
    </row>
    <row r="205" spans="2:51" s="12" customFormat="1" ht="12">
      <c r="B205" s="224"/>
      <c r="C205" s="225"/>
      <c r="D205" s="214" t="s">
        <v>154</v>
      </c>
      <c r="E205" s="226" t="s">
        <v>36</v>
      </c>
      <c r="F205" s="227" t="s">
        <v>160</v>
      </c>
      <c r="G205" s="225"/>
      <c r="H205" s="228">
        <v>20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154</v>
      </c>
      <c r="AU205" s="234" t="s">
        <v>90</v>
      </c>
      <c r="AV205" s="12" t="s">
        <v>151</v>
      </c>
      <c r="AW205" s="12" t="s">
        <v>4</v>
      </c>
      <c r="AX205" s="12" t="s">
        <v>23</v>
      </c>
      <c r="AY205" s="234" t="s">
        <v>141</v>
      </c>
    </row>
    <row r="206" spans="2:63" s="10" customFormat="1" ht="22.8" customHeight="1">
      <c r="B206" s="184"/>
      <c r="C206" s="185"/>
      <c r="D206" s="186" t="s">
        <v>80</v>
      </c>
      <c r="E206" s="198" t="s">
        <v>320</v>
      </c>
      <c r="F206" s="198" t="s">
        <v>321</v>
      </c>
      <c r="G206" s="185"/>
      <c r="H206" s="185"/>
      <c r="I206" s="188"/>
      <c r="J206" s="199">
        <f>BK206</f>
        <v>0</v>
      </c>
      <c r="K206" s="185"/>
      <c r="L206" s="190"/>
      <c r="M206" s="191"/>
      <c r="N206" s="192"/>
      <c r="O206" s="192"/>
      <c r="P206" s="193">
        <f>SUM(P207:P228)</f>
        <v>0</v>
      </c>
      <c r="Q206" s="192"/>
      <c r="R206" s="193">
        <f>SUM(R207:R228)</f>
        <v>0.8558100000000001</v>
      </c>
      <c r="S206" s="192"/>
      <c r="T206" s="194">
        <f>SUM(T207:T228)</f>
        <v>0</v>
      </c>
      <c r="AR206" s="195" t="s">
        <v>90</v>
      </c>
      <c r="AT206" s="196" t="s">
        <v>80</v>
      </c>
      <c r="AU206" s="196" t="s">
        <v>23</v>
      </c>
      <c r="AY206" s="195" t="s">
        <v>141</v>
      </c>
      <c r="BK206" s="197">
        <f>SUM(BK207:BK228)</f>
        <v>0</v>
      </c>
    </row>
    <row r="207" spans="2:65" s="1" customFormat="1" ht="22.5" customHeight="1">
      <c r="B207" s="38"/>
      <c r="C207" s="200" t="s">
        <v>322</v>
      </c>
      <c r="D207" s="200" t="s">
        <v>146</v>
      </c>
      <c r="E207" s="201" t="s">
        <v>323</v>
      </c>
      <c r="F207" s="202" t="s">
        <v>324</v>
      </c>
      <c r="G207" s="203" t="s">
        <v>211</v>
      </c>
      <c r="H207" s="204">
        <v>70</v>
      </c>
      <c r="I207" s="205"/>
      <c r="J207" s="206">
        <f>ROUND(I207*H207,2)</f>
        <v>0</v>
      </c>
      <c r="K207" s="202" t="s">
        <v>150</v>
      </c>
      <c r="L207" s="43"/>
      <c r="M207" s="207" t="s">
        <v>36</v>
      </c>
      <c r="N207" s="208" t="s">
        <v>52</v>
      </c>
      <c r="O207" s="79"/>
      <c r="P207" s="209">
        <f>O207*H207</f>
        <v>0</v>
      </c>
      <c r="Q207" s="209">
        <v>0</v>
      </c>
      <c r="R207" s="209">
        <f>Q207*H207</f>
        <v>0</v>
      </c>
      <c r="S207" s="209">
        <v>0</v>
      </c>
      <c r="T207" s="210">
        <f>S207*H207</f>
        <v>0</v>
      </c>
      <c r="AR207" s="16" t="s">
        <v>246</v>
      </c>
      <c r="AT207" s="16" t="s">
        <v>146</v>
      </c>
      <c r="AU207" s="16" t="s">
        <v>90</v>
      </c>
      <c r="AY207" s="16" t="s">
        <v>141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6" t="s">
        <v>23</v>
      </c>
      <c r="BK207" s="211">
        <f>ROUND(I207*H207,2)</f>
        <v>0</v>
      </c>
      <c r="BL207" s="16" t="s">
        <v>246</v>
      </c>
      <c r="BM207" s="16" t="s">
        <v>325</v>
      </c>
    </row>
    <row r="208" spans="2:65" s="1" customFormat="1" ht="16.5" customHeight="1">
      <c r="B208" s="38"/>
      <c r="C208" s="247" t="s">
        <v>326</v>
      </c>
      <c r="D208" s="247" t="s">
        <v>277</v>
      </c>
      <c r="E208" s="248" t="s">
        <v>327</v>
      </c>
      <c r="F208" s="249" t="s">
        <v>328</v>
      </c>
      <c r="G208" s="250" t="s">
        <v>211</v>
      </c>
      <c r="H208" s="251">
        <v>70</v>
      </c>
      <c r="I208" s="252"/>
      <c r="J208" s="253">
        <f>ROUND(I208*H208,2)</f>
        <v>0</v>
      </c>
      <c r="K208" s="249" t="s">
        <v>150</v>
      </c>
      <c r="L208" s="254"/>
      <c r="M208" s="255" t="s">
        <v>36</v>
      </c>
      <c r="N208" s="256" t="s">
        <v>52</v>
      </c>
      <c r="O208" s="79"/>
      <c r="P208" s="209">
        <f>O208*H208</f>
        <v>0</v>
      </c>
      <c r="Q208" s="209">
        <v>0.00019</v>
      </c>
      <c r="R208" s="209">
        <f>Q208*H208</f>
        <v>0.013300000000000001</v>
      </c>
      <c r="S208" s="209">
        <v>0</v>
      </c>
      <c r="T208" s="210">
        <f>S208*H208</f>
        <v>0</v>
      </c>
      <c r="AR208" s="16" t="s">
        <v>281</v>
      </c>
      <c r="AT208" s="16" t="s">
        <v>277</v>
      </c>
      <c r="AU208" s="16" t="s">
        <v>90</v>
      </c>
      <c r="AY208" s="16" t="s">
        <v>141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16" t="s">
        <v>23</v>
      </c>
      <c r="BK208" s="211">
        <f>ROUND(I208*H208,2)</f>
        <v>0</v>
      </c>
      <c r="BL208" s="16" t="s">
        <v>246</v>
      </c>
      <c r="BM208" s="16" t="s">
        <v>329</v>
      </c>
    </row>
    <row r="209" spans="2:65" s="1" customFormat="1" ht="16.5" customHeight="1">
      <c r="B209" s="38"/>
      <c r="C209" s="200" t="s">
        <v>330</v>
      </c>
      <c r="D209" s="200" t="s">
        <v>146</v>
      </c>
      <c r="E209" s="201" t="s">
        <v>331</v>
      </c>
      <c r="F209" s="202" t="s">
        <v>332</v>
      </c>
      <c r="G209" s="203" t="s">
        <v>211</v>
      </c>
      <c r="H209" s="204">
        <v>560</v>
      </c>
      <c r="I209" s="205"/>
      <c r="J209" s="206">
        <f>ROUND(I209*H209,2)</f>
        <v>0</v>
      </c>
      <c r="K209" s="202" t="s">
        <v>150</v>
      </c>
      <c r="L209" s="43"/>
      <c r="M209" s="207" t="s">
        <v>36</v>
      </c>
      <c r="N209" s="208" t="s">
        <v>52</v>
      </c>
      <c r="O209" s="79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AR209" s="16" t="s">
        <v>246</v>
      </c>
      <c r="AT209" s="16" t="s">
        <v>146</v>
      </c>
      <c r="AU209" s="16" t="s">
        <v>90</v>
      </c>
      <c r="AY209" s="16" t="s">
        <v>141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6" t="s">
        <v>23</v>
      </c>
      <c r="BK209" s="211">
        <f>ROUND(I209*H209,2)</f>
        <v>0</v>
      </c>
      <c r="BL209" s="16" t="s">
        <v>246</v>
      </c>
      <c r="BM209" s="16" t="s">
        <v>333</v>
      </c>
    </row>
    <row r="210" spans="2:65" s="1" customFormat="1" ht="16.5" customHeight="1">
      <c r="B210" s="38"/>
      <c r="C210" s="247" t="s">
        <v>334</v>
      </c>
      <c r="D210" s="247" t="s">
        <v>277</v>
      </c>
      <c r="E210" s="248" t="s">
        <v>335</v>
      </c>
      <c r="F210" s="249" t="s">
        <v>336</v>
      </c>
      <c r="G210" s="250" t="s">
        <v>337</v>
      </c>
      <c r="H210" s="251">
        <v>560</v>
      </c>
      <c r="I210" s="252"/>
      <c r="J210" s="253">
        <f>ROUND(I210*H210,2)</f>
        <v>0</v>
      </c>
      <c r="K210" s="249" t="s">
        <v>150</v>
      </c>
      <c r="L210" s="254"/>
      <c r="M210" s="255" t="s">
        <v>36</v>
      </c>
      <c r="N210" s="256" t="s">
        <v>52</v>
      </c>
      <c r="O210" s="79"/>
      <c r="P210" s="209">
        <f>O210*H210</f>
        <v>0</v>
      </c>
      <c r="Q210" s="209">
        <v>0.001</v>
      </c>
      <c r="R210" s="209">
        <f>Q210*H210</f>
        <v>0.56</v>
      </c>
      <c r="S210" s="209">
        <v>0</v>
      </c>
      <c r="T210" s="210">
        <f>S210*H210</f>
        <v>0</v>
      </c>
      <c r="AR210" s="16" t="s">
        <v>281</v>
      </c>
      <c r="AT210" s="16" t="s">
        <v>277</v>
      </c>
      <c r="AU210" s="16" t="s">
        <v>90</v>
      </c>
      <c r="AY210" s="16" t="s">
        <v>141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6" t="s">
        <v>23</v>
      </c>
      <c r="BK210" s="211">
        <f>ROUND(I210*H210,2)</f>
        <v>0</v>
      </c>
      <c r="BL210" s="16" t="s">
        <v>246</v>
      </c>
      <c r="BM210" s="16" t="s">
        <v>338</v>
      </c>
    </row>
    <row r="211" spans="2:65" s="1" customFormat="1" ht="16.5" customHeight="1">
      <c r="B211" s="38"/>
      <c r="C211" s="247" t="s">
        <v>339</v>
      </c>
      <c r="D211" s="247" t="s">
        <v>277</v>
      </c>
      <c r="E211" s="248" t="s">
        <v>340</v>
      </c>
      <c r="F211" s="249" t="s">
        <v>341</v>
      </c>
      <c r="G211" s="250" t="s">
        <v>308</v>
      </c>
      <c r="H211" s="251">
        <v>535</v>
      </c>
      <c r="I211" s="252"/>
      <c r="J211" s="253">
        <f>ROUND(I211*H211,2)</f>
        <v>0</v>
      </c>
      <c r="K211" s="249" t="s">
        <v>150</v>
      </c>
      <c r="L211" s="254"/>
      <c r="M211" s="255" t="s">
        <v>36</v>
      </c>
      <c r="N211" s="256" t="s">
        <v>52</v>
      </c>
      <c r="O211" s="79"/>
      <c r="P211" s="209">
        <f>O211*H211</f>
        <v>0</v>
      </c>
      <c r="Q211" s="209">
        <v>0.00021</v>
      </c>
      <c r="R211" s="209">
        <f>Q211*H211</f>
        <v>0.11235</v>
      </c>
      <c r="S211" s="209">
        <v>0</v>
      </c>
      <c r="T211" s="210">
        <f>S211*H211</f>
        <v>0</v>
      </c>
      <c r="AR211" s="16" t="s">
        <v>281</v>
      </c>
      <c r="AT211" s="16" t="s">
        <v>277</v>
      </c>
      <c r="AU211" s="16" t="s">
        <v>90</v>
      </c>
      <c r="AY211" s="16" t="s">
        <v>141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6" t="s">
        <v>23</v>
      </c>
      <c r="BK211" s="211">
        <f>ROUND(I211*H211,2)</f>
        <v>0</v>
      </c>
      <c r="BL211" s="16" t="s">
        <v>246</v>
      </c>
      <c r="BM211" s="16" t="s">
        <v>342</v>
      </c>
    </row>
    <row r="212" spans="2:65" s="1" customFormat="1" ht="16.5" customHeight="1">
      <c r="B212" s="38"/>
      <c r="C212" s="247" t="s">
        <v>343</v>
      </c>
      <c r="D212" s="247" t="s">
        <v>277</v>
      </c>
      <c r="E212" s="248" t="s">
        <v>344</v>
      </c>
      <c r="F212" s="249" t="s">
        <v>345</v>
      </c>
      <c r="G212" s="250" t="s">
        <v>308</v>
      </c>
      <c r="H212" s="251">
        <v>115</v>
      </c>
      <c r="I212" s="252"/>
      <c r="J212" s="253">
        <f>ROUND(I212*H212,2)</f>
        <v>0</v>
      </c>
      <c r="K212" s="249" t="s">
        <v>150</v>
      </c>
      <c r="L212" s="254"/>
      <c r="M212" s="255" t="s">
        <v>36</v>
      </c>
      <c r="N212" s="256" t="s">
        <v>52</v>
      </c>
      <c r="O212" s="79"/>
      <c r="P212" s="209">
        <f>O212*H212</f>
        <v>0</v>
      </c>
      <c r="Q212" s="209">
        <v>0.00014</v>
      </c>
      <c r="R212" s="209">
        <f>Q212*H212</f>
        <v>0.0161</v>
      </c>
      <c r="S212" s="209">
        <v>0</v>
      </c>
      <c r="T212" s="210">
        <f>S212*H212</f>
        <v>0</v>
      </c>
      <c r="AR212" s="16" t="s">
        <v>281</v>
      </c>
      <c r="AT212" s="16" t="s">
        <v>277</v>
      </c>
      <c r="AU212" s="16" t="s">
        <v>90</v>
      </c>
      <c r="AY212" s="16" t="s">
        <v>141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6" t="s">
        <v>23</v>
      </c>
      <c r="BK212" s="211">
        <f>ROUND(I212*H212,2)</f>
        <v>0</v>
      </c>
      <c r="BL212" s="16" t="s">
        <v>246</v>
      </c>
      <c r="BM212" s="16" t="s">
        <v>346</v>
      </c>
    </row>
    <row r="213" spans="2:65" s="1" customFormat="1" ht="16.5" customHeight="1">
      <c r="B213" s="38"/>
      <c r="C213" s="200" t="s">
        <v>347</v>
      </c>
      <c r="D213" s="200" t="s">
        <v>146</v>
      </c>
      <c r="E213" s="201" t="s">
        <v>348</v>
      </c>
      <c r="F213" s="202" t="s">
        <v>349</v>
      </c>
      <c r="G213" s="203" t="s">
        <v>308</v>
      </c>
      <c r="H213" s="204">
        <v>228</v>
      </c>
      <c r="I213" s="205"/>
      <c r="J213" s="206">
        <f>ROUND(I213*H213,2)</f>
        <v>0</v>
      </c>
      <c r="K213" s="202" t="s">
        <v>150</v>
      </c>
      <c r="L213" s="43"/>
      <c r="M213" s="207" t="s">
        <v>36</v>
      </c>
      <c r="N213" s="208" t="s">
        <v>52</v>
      </c>
      <c r="O213" s="79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AR213" s="16" t="s">
        <v>246</v>
      </c>
      <c r="AT213" s="16" t="s">
        <v>146</v>
      </c>
      <c r="AU213" s="16" t="s">
        <v>90</v>
      </c>
      <c r="AY213" s="16" t="s">
        <v>141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16" t="s">
        <v>23</v>
      </c>
      <c r="BK213" s="211">
        <f>ROUND(I213*H213,2)</f>
        <v>0</v>
      </c>
      <c r="BL213" s="16" t="s">
        <v>246</v>
      </c>
      <c r="BM213" s="16" t="s">
        <v>350</v>
      </c>
    </row>
    <row r="214" spans="2:65" s="1" customFormat="1" ht="16.5" customHeight="1">
      <c r="B214" s="38"/>
      <c r="C214" s="247" t="s">
        <v>351</v>
      </c>
      <c r="D214" s="247" t="s">
        <v>277</v>
      </c>
      <c r="E214" s="248" t="s">
        <v>352</v>
      </c>
      <c r="F214" s="249" t="s">
        <v>353</v>
      </c>
      <c r="G214" s="250" t="s">
        <v>308</v>
      </c>
      <c r="H214" s="251">
        <v>142</v>
      </c>
      <c r="I214" s="252"/>
      <c r="J214" s="253">
        <f>ROUND(I214*H214,2)</f>
        <v>0</v>
      </c>
      <c r="K214" s="249" t="s">
        <v>150</v>
      </c>
      <c r="L214" s="254"/>
      <c r="M214" s="255" t="s">
        <v>36</v>
      </c>
      <c r="N214" s="256" t="s">
        <v>52</v>
      </c>
      <c r="O214" s="79"/>
      <c r="P214" s="209">
        <f>O214*H214</f>
        <v>0</v>
      </c>
      <c r="Q214" s="209">
        <v>0.00013</v>
      </c>
      <c r="R214" s="209">
        <f>Q214*H214</f>
        <v>0.018459999999999997</v>
      </c>
      <c r="S214" s="209">
        <v>0</v>
      </c>
      <c r="T214" s="210">
        <f>S214*H214</f>
        <v>0</v>
      </c>
      <c r="AR214" s="16" t="s">
        <v>281</v>
      </c>
      <c r="AT214" s="16" t="s">
        <v>277</v>
      </c>
      <c r="AU214" s="16" t="s">
        <v>90</v>
      </c>
      <c r="AY214" s="16" t="s">
        <v>141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6" t="s">
        <v>23</v>
      </c>
      <c r="BK214" s="211">
        <f>ROUND(I214*H214,2)</f>
        <v>0</v>
      </c>
      <c r="BL214" s="16" t="s">
        <v>246</v>
      </c>
      <c r="BM214" s="16" t="s">
        <v>354</v>
      </c>
    </row>
    <row r="215" spans="2:65" s="1" customFormat="1" ht="16.5" customHeight="1">
      <c r="B215" s="38"/>
      <c r="C215" s="247" t="s">
        <v>281</v>
      </c>
      <c r="D215" s="247" t="s">
        <v>277</v>
      </c>
      <c r="E215" s="248" t="s">
        <v>355</v>
      </c>
      <c r="F215" s="249" t="s">
        <v>356</v>
      </c>
      <c r="G215" s="250" t="s">
        <v>308</v>
      </c>
      <c r="H215" s="251">
        <v>2</v>
      </c>
      <c r="I215" s="252"/>
      <c r="J215" s="253">
        <f>ROUND(I215*H215,2)</f>
        <v>0</v>
      </c>
      <c r="K215" s="249" t="s">
        <v>150</v>
      </c>
      <c r="L215" s="254"/>
      <c r="M215" s="255" t="s">
        <v>36</v>
      </c>
      <c r="N215" s="256" t="s">
        <v>52</v>
      </c>
      <c r="O215" s="79"/>
      <c r="P215" s="209">
        <f>O215*H215</f>
        <v>0</v>
      </c>
      <c r="Q215" s="209">
        <v>0.00016</v>
      </c>
      <c r="R215" s="209">
        <f>Q215*H215</f>
        <v>0.00032</v>
      </c>
      <c r="S215" s="209">
        <v>0</v>
      </c>
      <c r="T215" s="210">
        <f>S215*H215</f>
        <v>0</v>
      </c>
      <c r="AR215" s="16" t="s">
        <v>281</v>
      </c>
      <c r="AT215" s="16" t="s">
        <v>277</v>
      </c>
      <c r="AU215" s="16" t="s">
        <v>90</v>
      </c>
      <c r="AY215" s="16" t="s">
        <v>141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6" t="s">
        <v>23</v>
      </c>
      <c r="BK215" s="211">
        <f>ROUND(I215*H215,2)</f>
        <v>0</v>
      </c>
      <c r="BL215" s="16" t="s">
        <v>246</v>
      </c>
      <c r="BM215" s="16" t="s">
        <v>357</v>
      </c>
    </row>
    <row r="216" spans="2:65" s="1" customFormat="1" ht="16.5" customHeight="1">
      <c r="B216" s="38"/>
      <c r="C216" s="247" t="s">
        <v>358</v>
      </c>
      <c r="D216" s="247" t="s">
        <v>277</v>
      </c>
      <c r="E216" s="248" t="s">
        <v>359</v>
      </c>
      <c r="F216" s="249" t="s">
        <v>360</v>
      </c>
      <c r="G216" s="250" t="s">
        <v>308</v>
      </c>
      <c r="H216" s="251">
        <v>142</v>
      </c>
      <c r="I216" s="252"/>
      <c r="J216" s="253">
        <f>ROUND(I216*H216,2)</f>
        <v>0</v>
      </c>
      <c r="K216" s="249" t="s">
        <v>150</v>
      </c>
      <c r="L216" s="254"/>
      <c r="M216" s="255" t="s">
        <v>36</v>
      </c>
      <c r="N216" s="256" t="s">
        <v>52</v>
      </c>
      <c r="O216" s="79"/>
      <c r="P216" s="209">
        <f>O216*H216</f>
        <v>0</v>
      </c>
      <c r="Q216" s="209">
        <v>0.00023</v>
      </c>
      <c r="R216" s="209">
        <f>Q216*H216</f>
        <v>0.03266</v>
      </c>
      <c r="S216" s="209">
        <v>0</v>
      </c>
      <c r="T216" s="210">
        <f>S216*H216</f>
        <v>0</v>
      </c>
      <c r="AR216" s="16" t="s">
        <v>281</v>
      </c>
      <c r="AT216" s="16" t="s">
        <v>277</v>
      </c>
      <c r="AU216" s="16" t="s">
        <v>90</v>
      </c>
      <c r="AY216" s="16" t="s">
        <v>141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6" t="s">
        <v>23</v>
      </c>
      <c r="BK216" s="211">
        <f>ROUND(I216*H216,2)</f>
        <v>0</v>
      </c>
      <c r="BL216" s="16" t="s">
        <v>246</v>
      </c>
      <c r="BM216" s="16" t="s">
        <v>361</v>
      </c>
    </row>
    <row r="217" spans="2:65" s="1" customFormat="1" ht="16.5" customHeight="1">
      <c r="B217" s="38"/>
      <c r="C217" s="247" t="s">
        <v>362</v>
      </c>
      <c r="D217" s="247" t="s">
        <v>277</v>
      </c>
      <c r="E217" s="248" t="s">
        <v>363</v>
      </c>
      <c r="F217" s="249" t="s">
        <v>364</v>
      </c>
      <c r="G217" s="250" t="s">
        <v>308</v>
      </c>
      <c r="H217" s="251">
        <v>8</v>
      </c>
      <c r="I217" s="252"/>
      <c r="J217" s="253">
        <f>ROUND(I217*H217,2)</f>
        <v>0</v>
      </c>
      <c r="K217" s="249" t="s">
        <v>150</v>
      </c>
      <c r="L217" s="254"/>
      <c r="M217" s="255" t="s">
        <v>36</v>
      </c>
      <c r="N217" s="256" t="s">
        <v>52</v>
      </c>
      <c r="O217" s="79"/>
      <c r="P217" s="209">
        <f>O217*H217</f>
        <v>0</v>
      </c>
      <c r="Q217" s="209">
        <v>0.00016</v>
      </c>
      <c r="R217" s="209">
        <f>Q217*H217</f>
        <v>0.00128</v>
      </c>
      <c r="S217" s="209">
        <v>0</v>
      </c>
      <c r="T217" s="210">
        <f>S217*H217</f>
        <v>0</v>
      </c>
      <c r="AR217" s="16" t="s">
        <v>281</v>
      </c>
      <c r="AT217" s="16" t="s">
        <v>277</v>
      </c>
      <c r="AU217" s="16" t="s">
        <v>90</v>
      </c>
      <c r="AY217" s="16" t="s">
        <v>141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6" t="s">
        <v>23</v>
      </c>
      <c r="BK217" s="211">
        <f>ROUND(I217*H217,2)</f>
        <v>0</v>
      </c>
      <c r="BL217" s="16" t="s">
        <v>246</v>
      </c>
      <c r="BM217" s="16" t="s">
        <v>365</v>
      </c>
    </row>
    <row r="218" spans="2:65" s="1" customFormat="1" ht="16.5" customHeight="1">
      <c r="B218" s="38"/>
      <c r="C218" s="247" t="s">
        <v>366</v>
      </c>
      <c r="D218" s="247" t="s">
        <v>277</v>
      </c>
      <c r="E218" s="248" t="s">
        <v>367</v>
      </c>
      <c r="F218" s="249" t="s">
        <v>368</v>
      </c>
      <c r="G218" s="250" t="s">
        <v>308</v>
      </c>
      <c r="H218" s="251">
        <v>9</v>
      </c>
      <c r="I218" s="252"/>
      <c r="J218" s="253">
        <f>ROUND(I218*H218,2)</f>
        <v>0</v>
      </c>
      <c r="K218" s="249" t="s">
        <v>150</v>
      </c>
      <c r="L218" s="254"/>
      <c r="M218" s="255" t="s">
        <v>36</v>
      </c>
      <c r="N218" s="256" t="s">
        <v>52</v>
      </c>
      <c r="O218" s="79"/>
      <c r="P218" s="209">
        <f>O218*H218</f>
        <v>0</v>
      </c>
      <c r="Q218" s="209">
        <v>0.0002</v>
      </c>
      <c r="R218" s="209">
        <f>Q218*H218</f>
        <v>0.0018000000000000002</v>
      </c>
      <c r="S218" s="209">
        <v>0</v>
      </c>
      <c r="T218" s="210">
        <f>S218*H218</f>
        <v>0</v>
      </c>
      <c r="AR218" s="16" t="s">
        <v>281</v>
      </c>
      <c r="AT218" s="16" t="s">
        <v>277</v>
      </c>
      <c r="AU218" s="16" t="s">
        <v>90</v>
      </c>
      <c r="AY218" s="16" t="s">
        <v>141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6" t="s">
        <v>23</v>
      </c>
      <c r="BK218" s="211">
        <f>ROUND(I218*H218,2)</f>
        <v>0</v>
      </c>
      <c r="BL218" s="16" t="s">
        <v>246</v>
      </c>
      <c r="BM218" s="16" t="s">
        <v>369</v>
      </c>
    </row>
    <row r="219" spans="2:65" s="1" customFormat="1" ht="16.5" customHeight="1">
      <c r="B219" s="38"/>
      <c r="C219" s="200" t="s">
        <v>370</v>
      </c>
      <c r="D219" s="200" t="s">
        <v>146</v>
      </c>
      <c r="E219" s="201" t="s">
        <v>371</v>
      </c>
      <c r="F219" s="202" t="s">
        <v>372</v>
      </c>
      <c r="G219" s="203" t="s">
        <v>308</v>
      </c>
      <c r="H219" s="204">
        <v>2</v>
      </c>
      <c r="I219" s="205"/>
      <c r="J219" s="206">
        <f>ROUND(I219*H219,2)</f>
        <v>0</v>
      </c>
      <c r="K219" s="202" t="s">
        <v>150</v>
      </c>
      <c r="L219" s="43"/>
      <c r="M219" s="207" t="s">
        <v>36</v>
      </c>
      <c r="N219" s="208" t="s">
        <v>52</v>
      </c>
      <c r="O219" s="79"/>
      <c r="P219" s="209">
        <f>O219*H219</f>
        <v>0</v>
      </c>
      <c r="Q219" s="209">
        <v>0</v>
      </c>
      <c r="R219" s="209">
        <f>Q219*H219</f>
        <v>0</v>
      </c>
      <c r="S219" s="209">
        <v>0</v>
      </c>
      <c r="T219" s="210">
        <f>S219*H219</f>
        <v>0</v>
      </c>
      <c r="AR219" s="16" t="s">
        <v>246</v>
      </c>
      <c r="AT219" s="16" t="s">
        <v>146</v>
      </c>
      <c r="AU219" s="16" t="s">
        <v>90</v>
      </c>
      <c r="AY219" s="16" t="s">
        <v>141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6" t="s">
        <v>23</v>
      </c>
      <c r="BK219" s="211">
        <f>ROUND(I219*H219,2)</f>
        <v>0</v>
      </c>
      <c r="BL219" s="16" t="s">
        <v>246</v>
      </c>
      <c r="BM219" s="16" t="s">
        <v>373</v>
      </c>
    </row>
    <row r="220" spans="2:65" s="1" customFormat="1" ht="16.5" customHeight="1">
      <c r="B220" s="38"/>
      <c r="C220" s="247" t="s">
        <v>374</v>
      </c>
      <c r="D220" s="247" t="s">
        <v>277</v>
      </c>
      <c r="E220" s="248" t="s">
        <v>375</v>
      </c>
      <c r="F220" s="249" t="s">
        <v>376</v>
      </c>
      <c r="G220" s="250" t="s">
        <v>308</v>
      </c>
      <c r="H220" s="251">
        <v>2</v>
      </c>
      <c r="I220" s="252"/>
      <c r="J220" s="253">
        <f>ROUND(I220*H220,2)</f>
        <v>0</v>
      </c>
      <c r="K220" s="249" t="s">
        <v>150</v>
      </c>
      <c r="L220" s="254"/>
      <c r="M220" s="255" t="s">
        <v>36</v>
      </c>
      <c r="N220" s="256" t="s">
        <v>52</v>
      </c>
      <c r="O220" s="79"/>
      <c r="P220" s="209">
        <f>O220*H220</f>
        <v>0</v>
      </c>
      <c r="Q220" s="209">
        <v>0.00012</v>
      </c>
      <c r="R220" s="209">
        <f>Q220*H220</f>
        <v>0.00024</v>
      </c>
      <c r="S220" s="209">
        <v>0</v>
      </c>
      <c r="T220" s="210">
        <f>S220*H220</f>
        <v>0</v>
      </c>
      <c r="AR220" s="16" t="s">
        <v>281</v>
      </c>
      <c r="AT220" s="16" t="s">
        <v>277</v>
      </c>
      <c r="AU220" s="16" t="s">
        <v>90</v>
      </c>
      <c r="AY220" s="16" t="s">
        <v>141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16" t="s">
        <v>23</v>
      </c>
      <c r="BK220" s="211">
        <f>ROUND(I220*H220,2)</f>
        <v>0</v>
      </c>
      <c r="BL220" s="16" t="s">
        <v>246</v>
      </c>
      <c r="BM220" s="16" t="s">
        <v>377</v>
      </c>
    </row>
    <row r="221" spans="2:65" s="1" customFormat="1" ht="16.5" customHeight="1">
      <c r="B221" s="38"/>
      <c r="C221" s="200" t="s">
        <v>378</v>
      </c>
      <c r="D221" s="200" t="s">
        <v>146</v>
      </c>
      <c r="E221" s="201" t="s">
        <v>379</v>
      </c>
      <c r="F221" s="202" t="s">
        <v>380</v>
      </c>
      <c r="G221" s="203" t="s">
        <v>308</v>
      </c>
      <c r="H221" s="204">
        <v>9</v>
      </c>
      <c r="I221" s="205"/>
      <c r="J221" s="206">
        <f>ROUND(I221*H221,2)</f>
        <v>0</v>
      </c>
      <c r="K221" s="202" t="s">
        <v>150</v>
      </c>
      <c r="L221" s="43"/>
      <c r="M221" s="207" t="s">
        <v>36</v>
      </c>
      <c r="N221" s="208" t="s">
        <v>52</v>
      </c>
      <c r="O221" s="79"/>
      <c r="P221" s="209">
        <f>O221*H221</f>
        <v>0</v>
      </c>
      <c r="Q221" s="209">
        <v>0</v>
      </c>
      <c r="R221" s="209">
        <f>Q221*H221</f>
        <v>0</v>
      </c>
      <c r="S221" s="209">
        <v>0</v>
      </c>
      <c r="T221" s="210">
        <f>S221*H221</f>
        <v>0</v>
      </c>
      <c r="AR221" s="16" t="s">
        <v>246</v>
      </c>
      <c r="AT221" s="16" t="s">
        <v>146</v>
      </c>
      <c r="AU221" s="16" t="s">
        <v>90</v>
      </c>
      <c r="AY221" s="16" t="s">
        <v>141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6" t="s">
        <v>23</v>
      </c>
      <c r="BK221" s="211">
        <f>ROUND(I221*H221,2)</f>
        <v>0</v>
      </c>
      <c r="BL221" s="16" t="s">
        <v>246</v>
      </c>
      <c r="BM221" s="16" t="s">
        <v>381</v>
      </c>
    </row>
    <row r="222" spans="2:65" s="1" customFormat="1" ht="16.5" customHeight="1">
      <c r="B222" s="38"/>
      <c r="C222" s="247" t="s">
        <v>382</v>
      </c>
      <c r="D222" s="247" t="s">
        <v>277</v>
      </c>
      <c r="E222" s="248" t="s">
        <v>383</v>
      </c>
      <c r="F222" s="249" t="s">
        <v>384</v>
      </c>
      <c r="G222" s="250" t="s">
        <v>308</v>
      </c>
      <c r="H222" s="251">
        <v>9</v>
      </c>
      <c r="I222" s="252"/>
      <c r="J222" s="253">
        <f>ROUND(I222*H222,2)</f>
        <v>0</v>
      </c>
      <c r="K222" s="249" t="s">
        <v>150</v>
      </c>
      <c r="L222" s="254"/>
      <c r="M222" s="255" t="s">
        <v>36</v>
      </c>
      <c r="N222" s="256" t="s">
        <v>52</v>
      </c>
      <c r="O222" s="79"/>
      <c r="P222" s="209">
        <f>O222*H222</f>
        <v>0</v>
      </c>
      <c r="Q222" s="209">
        <v>0.0042</v>
      </c>
      <c r="R222" s="209">
        <f>Q222*H222</f>
        <v>0.0378</v>
      </c>
      <c r="S222" s="209">
        <v>0</v>
      </c>
      <c r="T222" s="210">
        <f>S222*H222</f>
        <v>0</v>
      </c>
      <c r="AR222" s="16" t="s">
        <v>281</v>
      </c>
      <c r="AT222" s="16" t="s">
        <v>277</v>
      </c>
      <c r="AU222" s="16" t="s">
        <v>90</v>
      </c>
      <c r="AY222" s="16" t="s">
        <v>141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6" t="s">
        <v>23</v>
      </c>
      <c r="BK222" s="211">
        <f>ROUND(I222*H222,2)</f>
        <v>0</v>
      </c>
      <c r="BL222" s="16" t="s">
        <v>246</v>
      </c>
      <c r="BM222" s="16" t="s">
        <v>385</v>
      </c>
    </row>
    <row r="223" spans="2:65" s="1" customFormat="1" ht="16.5" customHeight="1">
      <c r="B223" s="38"/>
      <c r="C223" s="200" t="s">
        <v>386</v>
      </c>
      <c r="D223" s="200" t="s">
        <v>146</v>
      </c>
      <c r="E223" s="201" t="s">
        <v>387</v>
      </c>
      <c r="F223" s="202" t="s">
        <v>388</v>
      </c>
      <c r="G223" s="203" t="s">
        <v>308</v>
      </c>
      <c r="H223" s="204">
        <v>9</v>
      </c>
      <c r="I223" s="205"/>
      <c r="J223" s="206">
        <f>ROUND(I223*H223,2)</f>
        <v>0</v>
      </c>
      <c r="K223" s="202" t="s">
        <v>150</v>
      </c>
      <c r="L223" s="43"/>
      <c r="M223" s="207" t="s">
        <v>36</v>
      </c>
      <c r="N223" s="208" t="s">
        <v>52</v>
      </c>
      <c r="O223" s="79"/>
      <c r="P223" s="209">
        <f>O223*H223</f>
        <v>0</v>
      </c>
      <c r="Q223" s="209">
        <v>0</v>
      </c>
      <c r="R223" s="209">
        <f>Q223*H223</f>
        <v>0</v>
      </c>
      <c r="S223" s="209">
        <v>0</v>
      </c>
      <c r="T223" s="210">
        <f>S223*H223</f>
        <v>0</v>
      </c>
      <c r="AR223" s="16" t="s">
        <v>246</v>
      </c>
      <c r="AT223" s="16" t="s">
        <v>146</v>
      </c>
      <c r="AU223" s="16" t="s">
        <v>90</v>
      </c>
      <c r="AY223" s="16" t="s">
        <v>141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6" t="s">
        <v>23</v>
      </c>
      <c r="BK223" s="211">
        <f>ROUND(I223*H223,2)</f>
        <v>0</v>
      </c>
      <c r="BL223" s="16" t="s">
        <v>246</v>
      </c>
      <c r="BM223" s="16" t="s">
        <v>389</v>
      </c>
    </row>
    <row r="224" spans="2:65" s="1" customFormat="1" ht="16.5" customHeight="1">
      <c r="B224" s="38"/>
      <c r="C224" s="247" t="s">
        <v>390</v>
      </c>
      <c r="D224" s="247" t="s">
        <v>277</v>
      </c>
      <c r="E224" s="248" t="s">
        <v>391</v>
      </c>
      <c r="F224" s="249" t="s">
        <v>392</v>
      </c>
      <c r="G224" s="250" t="s">
        <v>308</v>
      </c>
      <c r="H224" s="251">
        <v>9</v>
      </c>
      <c r="I224" s="252"/>
      <c r="J224" s="253">
        <f>ROUND(I224*H224,2)</f>
        <v>0</v>
      </c>
      <c r="K224" s="249" t="s">
        <v>150</v>
      </c>
      <c r="L224" s="254"/>
      <c r="M224" s="255" t="s">
        <v>36</v>
      </c>
      <c r="N224" s="256" t="s">
        <v>52</v>
      </c>
      <c r="O224" s="79"/>
      <c r="P224" s="209">
        <f>O224*H224</f>
        <v>0</v>
      </c>
      <c r="Q224" s="209">
        <v>0</v>
      </c>
      <c r="R224" s="209">
        <f>Q224*H224</f>
        <v>0</v>
      </c>
      <c r="S224" s="209">
        <v>0</v>
      </c>
      <c r="T224" s="210">
        <f>S224*H224</f>
        <v>0</v>
      </c>
      <c r="AR224" s="16" t="s">
        <v>281</v>
      </c>
      <c r="AT224" s="16" t="s">
        <v>277</v>
      </c>
      <c r="AU224" s="16" t="s">
        <v>90</v>
      </c>
      <c r="AY224" s="16" t="s">
        <v>141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6" t="s">
        <v>23</v>
      </c>
      <c r="BK224" s="211">
        <f>ROUND(I224*H224,2)</f>
        <v>0</v>
      </c>
      <c r="BL224" s="16" t="s">
        <v>246</v>
      </c>
      <c r="BM224" s="16" t="s">
        <v>393</v>
      </c>
    </row>
    <row r="225" spans="2:65" s="1" customFormat="1" ht="16.5" customHeight="1">
      <c r="B225" s="38"/>
      <c r="C225" s="200" t="s">
        <v>394</v>
      </c>
      <c r="D225" s="200" t="s">
        <v>146</v>
      </c>
      <c r="E225" s="201" t="s">
        <v>395</v>
      </c>
      <c r="F225" s="202" t="s">
        <v>396</v>
      </c>
      <c r="G225" s="203" t="s">
        <v>308</v>
      </c>
      <c r="H225" s="204">
        <v>15</v>
      </c>
      <c r="I225" s="205"/>
      <c r="J225" s="206">
        <f>ROUND(I225*H225,2)</f>
        <v>0</v>
      </c>
      <c r="K225" s="202" t="s">
        <v>150</v>
      </c>
      <c r="L225" s="43"/>
      <c r="M225" s="207" t="s">
        <v>36</v>
      </c>
      <c r="N225" s="208" t="s">
        <v>52</v>
      </c>
      <c r="O225" s="79"/>
      <c r="P225" s="209">
        <f>O225*H225</f>
        <v>0</v>
      </c>
      <c r="Q225" s="209">
        <v>0</v>
      </c>
      <c r="R225" s="209">
        <f>Q225*H225</f>
        <v>0</v>
      </c>
      <c r="S225" s="209">
        <v>0</v>
      </c>
      <c r="T225" s="210">
        <f>S225*H225</f>
        <v>0</v>
      </c>
      <c r="AR225" s="16" t="s">
        <v>246</v>
      </c>
      <c r="AT225" s="16" t="s">
        <v>146</v>
      </c>
      <c r="AU225" s="16" t="s">
        <v>90</v>
      </c>
      <c r="AY225" s="16" t="s">
        <v>141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16" t="s">
        <v>23</v>
      </c>
      <c r="BK225" s="211">
        <f>ROUND(I225*H225,2)</f>
        <v>0</v>
      </c>
      <c r="BL225" s="16" t="s">
        <v>246</v>
      </c>
      <c r="BM225" s="16" t="s">
        <v>397</v>
      </c>
    </row>
    <row r="226" spans="2:65" s="1" customFormat="1" ht="16.5" customHeight="1">
      <c r="B226" s="38"/>
      <c r="C226" s="247" t="s">
        <v>398</v>
      </c>
      <c r="D226" s="247" t="s">
        <v>277</v>
      </c>
      <c r="E226" s="248" t="s">
        <v>399</v>
      </c>
      <c r="F226" s="249" t="s">
        <v>400</v>
      </c>
      <c r="G226" s="250" t="s">
        <v>308</v>
      </c>
      <c r="H226" s="251">
        <v>15</v>
      </c>
      <c r="I226" s="252"/>
      <c r="J226" s="253">
        <f>ROUND(I226*H226,2)</f>
        <v>0</v>
      </c>
      <c r="K226" s="249" t="s">
        <v>36</v>
      </c>
      <c r="L226" s="254"/>
      <c r="M226" s="255" t="s">
        <v>36</v>
      </c>
      <c r="N226" s="256" t="s">
        <v>52</v>
      </c>
      <c r="O226" s="79"/>
      <c r="P226" s="209">
        <f>O226*H226</f>
        <v>0</v>
      </c>
      <c r="Q226" s="209">
        <v>0.0041</v>
      </c>
      <c r="R226" s="209">
        <f>Q226*H226</f>
        <v>0.061500000000000006</v>
      </c>
      <c r="S226" s="209">
        <v>0</v>
      </c>
      <c r="T226" s="210">
        <f>S226*H226</f>
        <v>0</v>
      </c>
      <c r="AR226" s="16" t="s">
        <v>281</v>
      </c>
      <c r="AT226" s="16" t="s">
        <v>277</v>
      </c>
      <c r="AU226" s="16" t="s">
        <v>90</v>
      </c>
      <c r="AY226" s="16" t="s">
        <v>141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6" t="s">
        <v>23</v>
      </c>
      <c r="BK226" s="211">
        <f>ROUND(I226*H226,2)</f>
        <v>0</v>
      </c>
      <c r="BL226" s="16" t="s">
        <v>246</v>
      </c>
      <c r="BM226" s="16" t="s">
        <v>401</v>
      </c>
    </row>
    <row r="227" spans="2:65" s="1" customFormat="1" ht="16.5" customHeight="1">
      <c r="B227" s="38"/>
      <c r="C227" s="200" t="s">
        <v>402</v>
      </c>
      <c r="D227" s="200" t="s">
        <v>146</v>
      </c>
      <c r="E227" s="201" t="s">
        <v>403</v>
      </c>
      <c r="F227" s="202" t="s">
        <v>404</v>
      </c>
      <c r="G227" s="203" t="s">
        <v>308</v>
      </c>
      <c r="H227" s="204">
        <v>9</v>
      </c>
      <c r="I227" s="205"/>
      <c r="J227" s="206">
        <f>ROUND(I227*H227,2)</f>
        <v>0</v>
      </c>
      <c r="K227" s="202" t="s">
        <v>150</v>
      </c>
      <c r="L227" s="43"/>
      <c r="M227" s="207" t="s">
        <v>36</v>
      </c>
      <c r="N227" s="208" t="s">
        <v>52</v>
      </c>
      <c r="O227" s="79"/>
      <c r="P227" s="209">
        <f>O227*H227</f>
        <v>0</v>
      </c>
      <c r="Q227" s="209">
        <v>0</v>
      </c>
      <c r="R227" s="209">
        <f>Q227*H227</f>
        <v>0</v>
      </c>
      <c r="S227" s="209">
        <v>0</v>
      </c>
      <c r="T227" s="210">
        <f>S227*H227</f>
        <v>0</v>
      </c>
      <c r="AR227" s="16" t="s">
        <v>246</v>
      </c>
      <c r="AT227" s="16" t="s">
        <v>146</v>
      </c>
      <c r="AU227" s="16" t="s">
        <v>90</v>
      </c>
      <c r="AY227" s="16" t="s">
        <v>141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16" t="s">
        <v>23</v>
      </c>
      <c r="BK227" s="211">
        <f>ROUND(I227*H227,2)</f>
        <v>0</v>
      </c>
      <c r="BL227" s="16" t="s">
        <v>246</v>
      </c>
      <c r="BM227" s="16" t="s">
        <v>405</v>
      </c>
    </row>
    <row r="228" spans="2:65" s="1" customFormat="1" ht="16.5" customHeight="1">
      <c r="B228" s="38"/>
      <c r="C228" s="247" t="s">
        <v>406</v>
      </c>
      <c r="D228" s="247" t="s">
        <v>277</v>
      </c>
      <c r="E228" s="248" t="s">
        <v>407</v>
      </c>
      <c r="F228" s="249" t="s">
        <v>408</v>
      </c>
      <c r="G228" s="250" t="s">
        <v>308</v>
      </c>
      <c r="H228" s="251">
        <v>9</v>
      </c>
      <c r="I228" s="252"/>
      <c r="J228" s="253">
        <f>ROUND(I228*H228,2)</f>
        <v>0</v>
      </c>
      <c r="K228" s="249" t="s">
        <v>150</v>
      </c>
      <c r="L228" s="254"/>
      <c r="M228" s="255" t="s">
        <v>36</v>
      </c>
      <c r="N228" s="256" t="s">
        <v>52</v>
      </c>
      <c r="O228" s="79"/>
      <c r="P228" s="209">
        <f>O228*H228</f>
        <v>0</v>
      </c>
      <c r="Q228" s="209">
        <v>0</v>
      </c>
      <c r="R228" s="209">
        <f>Q228*H228</f>
        <v>0</v>
      </c>
      <c r="S228" s="209">
        <v>0</v>
      </c>
      <c r="T228" s="210">
        <f>S228*H228</f>
        <v>0</v>
      </c>
      <c r="AR228" s="16" t="s">
        <v>281</v>
      </c>
      <c r="AT228" s="16" t="s">
        <v>277</v>
      </c>
      <c r="AU228" s="16" t="s">
        <v>90</v>
      </c>
      <c r="AY228" s="16" t="s">
        <v>141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6" t="s">
        <v>23</v>
      </c>
      <c r="BK228" s="211">
        <f>ROUND(I228*H228,2)</f>
        <v>0</v>
      </c>
      <c r="BL228" s="16" t="s">
        <v>246</v>
      </c>
      <c r="BM228" s="16" t="s">
        <v>409</v>
      </c>
    </row>
    <row r="229" spans="2:63" s="10" customFormat="1" ht="22.8" customHeight="1">
      <c r="B229" s="184"/>
      <c r="C229" s="185"/>
      <c r="D229" s="186" t="s">
        <v>80</v>
      </c>
      <c r="E229" s="198" t="s">
        <v>410</v>
      </c>
      <c r="F229" s="198" t="s">
        <v>411</v>
      </c>
      <c r="G229" s="185"/>
      <c r="H229" s="185"/>
      <c r="I229" s="188"/>
      <c r="J229" s="199">
        <f>BK229</f>
        <v>0</v>
      </c>
      <c r="K229" s="185"/>
      <c r="L229" s="190"/>
      <c r="M229" s="191"/>
      <c r="N229" s="192"/>
      <c r="O229" s="192"/>
      <c r="P229" s="193">
        <f>SUM(P230:P231)</f>
        <v>0</v>
      </c>
      <c r="Q229" s="192"/>
      <c r="R229" s="193">
        <f>SUM(R230:R231)</f>
        <v>0.00563</v>
      </c>
      <c r="S229" s="192"/>
      <c r="T229" s="194">
        <f>SUM(T230:T231)</f>
        <v>0</v>
      </c>
      <c r="AR229" s="195" t="s">
        <v>90</v>
      </c>
      <c r="AT229" s="196" t="s">
        <v>80</v>
      </c>
      <c r="AU229" s="196" t="s">
        <v>23</v>
      </c>
      <c r="AY229" s="195" t="s">
        <v>141</v>
      </c>
      <c r="BK229" s="197">
        <f>SUM(BK230:BK231)</f>
        <v>0</v>
      </c>
    </row>
    <row r="230" spans="2:65" s="1" customFormat="1" ht="16.5" customHeight="1">
      <c r="B230" s="38"/>
      <c r="C230" s="200" t="s">
        <v>412</v>
      </c>
      <c r="D230" s="200" t="s">
        <v>146</v>
      </c>
      <c r="E230" s="201" t="s">
        <v>413</v>
      </c>
      <c r="F230" s="202" t="s">
        <v>414</v>
      </c>
      <c r="G230" s="203" t="s">
        <v>308</v>
      </c>
      <c r="H230" s="204">
        <v>1</v>
      </c>
      <c r="I230" s="205"/>
      <c r="J230" s="206">
        <f>ROUND(I230*H230,2)</f>
        <v>0</v>
      </c>
      <c r="K230" s="202" t="s">
        <v>150</v>
      </c>
      <c r="L230" s="43"/>
      <c r="M230" s="207" t="s">
        <v>36</v>
      </c>
      <c r="N230" s="208" t="s">
        <v>52</v>
      </c>
      <c r="O230" s="79"/>
      <c r="P230" s="209">
        <f>O230*H230</f>
        <v>0</v>
      </c>
      <c r="Q230" s="209">
        <v>0</v>
      </c>
      <c r="R230" s="209">
        <f>Q230*H230</f>
        <v>0</v>
      </c>
      <c r="S230" s="209">
        <v>0</v>
      </c>
      <c r="T230" s="210">
        <f>S230*H230</f>
        <v>0</v>
      </c>
      <c r="AR230" s="16" t="s">
        <v>246</v>
      </c>
      <c r="AT230" s="16" t="s">
        <v>146</v>
      </c>
      <c r="AU230" s="16" t="s">
        <v>90</v>
      </c>
      <c r="AY230" s="16" t="s">
        <v>141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6" t="s">
        <v>23</v>
      </c>
      <c r="BK230" s="211">
        <f>ROUND(I230*H230,2)</f>
        <v>0</v>
      </c>
      <c r="BL230" s="16" t="s">
        <v>246</v>
      </c>
      <c r="BM230" s="16" t="s">
        <v>415</v>
      </c>
    </row>
    <row r="231" spans="2:65" s="1" customFormat="1" ht="16.5" customHeight="1">
      <c r="B231" s="38"/>
      <c r="C231" s="247" t="s">
        <v>416</v>
      </c>
      <c r="D231" s="247" t="s">
        <v>277</v>
      </c>
      <c r="E231" s="248" t="s">
        <v>417</v>
      </c>
      <c r="F231" s="249" t="s">
        <v>418</v>
      </c>
      <c r="G231" s="250" t="s">
        <v>308</v>
      </c>
      <c r="H231" s="251">
        <v>1</v>
      </c>
      <c r="I231" s="252"/>
      <c r="J231" s="253">
        <f>ROUND(I231*H231,2)</f>
        <v>0</v>
      </c>
      <c r="K231" s="249" t="s">
        <v>36</v>
      </c>
      <c r="L231" s="254"/>
      <c r="M231" s="255" t="s">
        <v>36</v>
      </c>
      <c r="N231" s="256" t="s">
        <v>52</v>
      </c>
      <c r="O231" s="79"/>
      <c r="P231" s="209">
        <f>O231*H231</f>
        <v>0</v>
      </c>
      <c r="Q231" s="209">
        <v>0.00563</v>
      </c>
      <c r="R231" s="209">
        <f>Q231*H231</f>
        <v>0.00563</v>
      </c>
      <c r="S231" s="209">
        <v>0</v>
      </c>
      <c r="T231" s="210">
        <f>S231*H231</f>
        <v>0</v>
      </c>
      <c r="AR231" s="16" t="s">
        <v>281</v>
      </c>
      <c r="AT231" s="16" t="s">
        <v>277</v>
      </c>
      <c r="AU231" s="16" t="s">
        <v>90</v>
      </c>
      <c r="AY231" s="16" t="s">
        <v>141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6" t="s">
        <v>23</v>
      </c>
      <c r="BK231" s="211">
        <f>ROUND(I231*H231,2)</f>
        <v>0</v>
      </c>
      <c r="BL231" s="16" t="s">
        <v>246</v>
      </c>
      <c r="BM231" s="16" t="s">
        <v>419</v>
      </c>
    </row>
    <row r="232" spans="2:63" s="10" customFormat="1" ht="22.8" customHeight="1">
      <c r="B232" s="184"/>
      <c r="C232" s="185"/>
      <c r="D232" s="186" t="s">
        <v>80</v>
      </c>
      <c r="E232" s="198" t="s">
        <v>420</v>
      </c>
      <c r="F232" s="198" t="s">
        <v>421</v>
      </c>
      <c r="G232" s="185"/>
      <c r="H232" s="185"/>
      <c r="I232" s="188"/>
      <c r="J232" s="199">
        <f>BK232</f>
        <v>0</v>
      </c>
      <c r="K232" s="185"/>
      <c r="L232" s="190"/>
      <c r="M232" s="191"/>
      <c r="N232" s="192"/>
      <c r="O232" s="192"/>
      <c r="P232" s="193">
        <f>SUM(P233:P263)</f>
        <v>0</v>
      </c>
      <c r="Q232" s="192"/>
      <c r="R232" s="193">
        <f>SUM(R233:R263)</f>
        <v>8.85264098</v>
      </c>
      <c r="S232" s="192"/>
      <c r="T232" s="194">
        <f>SUM(T233:T263)</f>
        <v>3.9375424</v>
      </c>
      <c r="AR232" s="195" t="s">
        <v>90</v>
      </c>
      <c r="AT232" s="196" t="s">
        <v>80</v>
      </c>
      <c r="AU232" s="196" t="s">
        <v>23</v>
      </c>
      <c r="AY232" s="195" t="s">
        <v>141</v>
      </c>
      <c r="BK232" s="197">
        <f>SUM(BK233:BK263)</f>
        <v>0</v>
      </c>
    </row>
    <row r="233" spans="2:65" s="1" customFormat="1" ht="22.5" customHeight="1">
      <c r="B233" s="38"/>
      <c r="C233" s="200" t="s">
        <v>422</v>
      </c>
      <c r="D233" s="200" t="s">
        <v>146</v>
      </c>
      <c r="E233" s="201" t="s">
        <v>423</v>
      </c>
      <c r="F233" s="202" t="s">
        <v>424</v>
      </c>
      <c r="G233" s="203" t="s">
        <v>308</v>
      </c>
      <c r="H233" s="204">
        <v>50</v>
      </c>
      <c r="I233" s="205"/>
      <c r="J233" s="206">
        <f>ROUND(I233*H233,2)</f>
        <v>0</v>
      </c>
      <c r="K233" s="202" t="s">
        <v>150</v>
      </c>
      <c r="L233" s="43"/>
      <c r="M233" s="207" t="s">
        <v>36</v>
      </c>
      <c r="N233" s="208" t="s">
        <v>52</v>
      </c>
      <c r="O233" s="79"/>
      <c r="P233" s="209">
        <f>O233*H233</f>
        <v>0</v>
      </c>
      <c r="Q233" s="209">
        <v>0.00267</v>
      </c>
      <c r="R233" s="209">
        <f>Q233*H233</f>
        <v>0.1335</v>
      </c>
      <c r="S233" s="209">
        <v>0</v>
      </c>
      <c r="T233" s="210">
        <f>S233*H233</f>
        <v>0</v>
      </c>
      <c r="AR233" s="16" t="s">
        <v>246</v>
      </c>
      <c r="AT233" s="16" t="s">
        <v>146</v>
      </c>
      <c r="AU233" s="16" t="s">
        <v>90</v>
      </c>
      <c r="AY233" s="16" t="s">
        <v>141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6" t="s">
        <v>23</v>
      </c>
      <c r="BK233" s="211">
        <f>ROUND(I233*H233,2)</f>
        <v>0</v>
      </c>
      <c r="BL233" s="16" t="s">
        <v>246</v>
      </c>
      <c r="BM233" s="16" t="s">
        <v>425</v>
      </c>
    </row>
    <row r="234" spans="2:65" s="1" customFormat="1" ht="16.5" customHeight="1">
      <c r="B234" s="38"/>
      <c r="C234" s="247" t="s">
        <v>426</v>
      </c>
      <c r="D234" s="247" t="s">
        <v>277</v>
      </c>
      <c r="E234" s="248" t="s">
        <v>427</v>
      </c>
      <c r="F234" s="249" t="s">
        <v>428</v>
      </c>
      <c r="G234" s="250" t="s">
        <v>337</v>
      </c>
      <c r="H234" s="251">
        <v>100</v>
      </c>
      <c r="I234" s="252"/>
      <c r="J234" s="253">
        <f>ROUND(I234*H234,2)</f>
        <v>0</v>
      </c>
      <c r="K234" s="249" t="s">
        <v>36</v>
      </c>
      <c r="L234" s="254"/>
      <c r="M234" s="255" t="s">
        <v>36</v>
      </c>
      <c r="N234" s="256" t="s">
        <v>52</v>
      </c>
      <c r="O234" s="79"/>
      <c r="P234" s="209">
        <f>O234*H234</f>
        <v>0</v>
      </c>
      <c r="Q234" s="209">
        <v>0.001</v>
      </c>
      <c r="R234" s="209">
        <f>Q234*H234</f>
        <v>0.1</v>
      </c>
      <c r="S234" s="209">
        <v>0</v>
      </c>
      <c r="T234" s="210">
        <f>S234*H234</f>
        <v>0</v>
      </c>
      <c r="AR234" s="16" t="s">
        <v>281</v>
      </c>
      <c r="AT234" s="16" t="s">
        <v>277</v>
      </c>
      <c r="AU234" s="16" t="s">
        <v>90</v>
      </c>
      <c r="AY234" s="16" t="s">
        <v>141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6" t="s">
        <v>23</v>
      </c>
      <c r="BK234" s="211">
        <f>ROUND(I234*H234,2)</f>
        <v>0</v>
      </c>
      <c r="BL234" s="16" t="s">
        <v>246</v>
      </c>
      <c r="BM234" s="16" t="s">
        <v>429</v>
      </c>
    </row>
    <row r="235" spans="2:51" s="11" customFormat="1" ht="12">
      <c r="B235" s="212"/>
      <c r="C235" s="213"/>
      <c r="D235" s="214" t="s">
        <v>154</v>
      </c>
      <c r="E235" s="215" t="s">
        <v>36</v>
      </c>
      <c r="F235" s="216" t="s">
        <v>430</v>
      </c>
      <c r="G235" s="213"/>
      <c r="H235" s="217">
        <v>100</v>
      </c>
      <c r="I235" s="218"/>
      <c r="J235" s="213"/>
      <c r="K235" s="213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154</v>
      </c>
      <c r="AU235" s="223" t="s">
        <v>90</v>
      </c>
      <c r="AV235" s="11" t="s">
        <v>90</v>
      </c>
      <c r="AW235" s="11" t="s">
        <v>156</v>
      </c>
      <c r="AX235" s="11" t="s">
        <v>81</v>
      </c>
      <c r="AY235" s="223" t="s">
        <v>141</v>
      </c>
    </row>
    <row r="236" spans="2:51" s="12" customFormat="1" ht="12">
      <c r="B236" s="224"/>
      <c r="C236" s="225"/>
      <c r="D236" s="214" t="s">
        <v>154</v>
      </c>
      <c r="E236" s="226" t="s">
        <v>36</v>
      </c>
      <c r="F236" s="227" t="s">
        <v>160</v>
      </c>
      <c r="G236" s="225"/>
      <c r="H236" s="228">
        <v>100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154</v>
      </c>
      <c r="AU236" s="234" t="s">
        <v>90</v>
      </c>
      <c r="AV236" s="12" t="s">
        <v>151</v>
      </c>
      <c r="AW236" s="12" t="s">
        <v>4</v>
      </c>
      <c r="AX236" s="12" t="s">
        <v>23</v>
      </c>
      <c r="AY236" s="234" t="s">
        <v>141</v>
      </c>
    </row>
    <row r="237" spans="2:65" s="1" customFormat="1" ht="22.5" customHeight="1">
      <c r="B237" s="38"/>
      <c r="C237" s="200" t="s">
        <v>431</v>
      </c>
      <c r="D237" s="200" t="s">
        <v>146</v>
      </c>
      <c r="E237" s="201" t="s">
        <v>432</v>
      </c>
      <c r="F237" s="202" t="s">
        <v>433</v>
      </c>
      <c r="G237" s="203" t="s">
        <v>308</v>
      </c>
      <c r="H237" s="204">
        <v>100</v>
      </c>
      <c r="I237" s="205"/>
      <c r="J237" s="206">
        <f>ROUND(I237*H237,2)</f>
        <v>0</v>
      </c>
      <c r="K237" s="202" t="s">
        <v>150</v>
      </c>
      <c r="L237" s="43"/>
      <c r="M237" s="207" t="s">
        <v>36</v>
      </c>
      <c r="N237" s="208" t="s">
        <v>52</v>
      </c>
      <c r="O237" s="79"/>
      <c r="P237" s="209">
        <f>O237*H237</f>
        <v>0</v>
      </c>
      <c r="Q237" s="209">
        <v>0</v>
      </c>
      <c r="R237" s="209">
        <f>Q237*H237</f>
        <v>0</v>
      </c>
      <c r="S237" s="209">
        <v>0</v>
      </c>
      <c r="T237" s="210">
        <f>S237*H237</f>
        <v>0</v>
      </c>
      <c r="AR237" s="16" t="s">
        <v>246</v>
      </c>
      <c r="AT237" s="16" t="s">
        <v>146</v>
      </c>
      <c r="AU237" s="16" t="s">
        <v>90</v>
      </c>
      <c r="AY237" s="16" t="s">
        <v>141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16" t="s">
        <v>23</v>
      </c>
      <c r="BK237" s="211">
        <f>ROUND(I237*H237,2)</f>
        <v>0</v>
      </c>
      <c r="BL237" s="16" t="s">
        <v>246</v>
      </c>
      <c r="BM237" s="16" t="s">
        <v>434</v>
      </c>
    </row>
    <row r="238" spans="2:65" s="1" customFormat="1" ht="16.5" customHeight="1">
      <c r="B238" s="38"/>
      <c r="C238" s="247" t="s">
        <v>435</v>
      </c>
      <c r="D238" s="247" t="s">
        <v>277</v>
      </c>
      <c r="E238" s="248" t="s">
        <v>436</v>
      </c>
      <c r="F238" s="249" t="s">
        <v>437</v>
      </c>
      <c r="G238" s="250" t="s">
        <v>308</v>
      </c>
      <c r="H238" s="251">
        <v>33</v>
      </c>
      <c r="I238" s="252"/>
      <c r="J238" s="253">
        <f>ROUND(I238*H238,2)</f>
        <v>0</v>
      </c>
      <c r="K238" s="249" t="s">
        <v>150</v>
      </c>
      <c r="L238" s="254"/>
      <c r="M238" s="255" t="s">
        <v>36</v>
      </c>
      <c r="N238" s="256" t="s">
        <v>52</v>
      </c>
      <c r="O238" s="79"/>
      <c r="P238" s="209">
        <f>O238*H238</f>
        <v>0</v>
      </c>
      <c r="Q238" s="209">
        <v>0.00078</v>
      </c>
      <c r="R238" s="209">
        <f>Q238*H238</f>
        <v>0.02574</v>
      </c>
      <c r="S238" s="209">
        <v>0</v>
      </c>
      <c r="T238" s="210">
        <f>S238*H238</f>
        <v>0</v>
      </c>
      <c r="AR238" s="16" t="s">
        <v>281</v>
      </c>
      <c r="AT238" s="16" t="s">
        <v>277</v>
      </c>
      <c r="AU238" s="16" t="s">
        <v>90</v>
      </c>
      <c r="AY238" s="16" t="s">
        <v>141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16" t="s">
        <v>23</v>
      </c>
      <c r="BK238" s="211">
        <f>ROUND(I238*H238,2)</f>
        <v>0</v>
      </c>
      <c r="BL238" s="16" t="s">
        <v>246</v>
      </c>
      <c r="BM238" s="16" t="s">
        <v>438</v>
      </c>
    </row>
    <row r="239" spans="2:51" s="11" customFormat="1" ht="12">
      <c r="B239" s="212"/>
      <c r="C239" s="213"/>
      <c r="D239" s="214" t="s">
        <v>154</v>
      </c>
      <c r="E239" s="215" t="s">
        <v>36</v>
      </c>
      <c r="F239" s="216" t="s">
        <v>439</v>
      </c>
      <c r="G239" s="213"/>
      <c r="H239" s="217">
        <v>33</v>
      </c>
      <c r="I239" s="218"/>
      <c r="J239" s="213"/>
      <c r="K239" s="213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154</v>
      </c>
      <c r="AU239" s="223" t="s">
        <v>90</v>
      </c>
      <c r="AV239" s="11" t="s">
        <v>90</v>
      </c>
      <c r="AW239" s="11" t="s">
        <v>156</v>
      </c>
      <c r="AX239" s="11" t="s">
        <v>81</v>
      </c>
      <c r="AY239" s="223" t="s">
        <v>141</v>
      </c>
    </row>
    <row r="240" spans="2:51" s="12" customFormat="1" ht="12">
      <c r="B240" s="224"/>
      <c r="C240" s="225"/>
      <c r="D240" s="214" t="s">
        <v>154</v>
      </c>
      <c r="E240" s="226" t="s">
        <v>36</v>
      </c>
      <c r="F240" s="227" t="s">
        <v>160</v>
      </c>
      <c r="G240" s="225"/>
      <c r="H240" s="228">
        <v>33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AT240" s="234" t="s">
        <v>154</v>
      </c>
      <c r="AU240" s="234" t="s">
        <v>90</v>
      </c>
      <c r="AV240" s="12" t="s">
        <v>151</v>
      </c>
      <c r="AW240" s="12" t="s">
        <v>4</v>
      </c>
      <c r="AX240" s="12" t="s">
        <v>23</v>
      </c>
      <c r="AY240" s="234" t="s">
        <v>141</v>
      </c>
    </row>
    <row r="241" spans="2:65" s="1" customFormat="1" ht="16.5" customHeight="1">
      <c r="B241" s="38"/>
      <c r="C241" s="247" t="s">
        <v>440</v>
      </c>
      <c r="D241" s="247" t="s">
        <v>277</v>
      </c>
      <c r="E241" s="248" t="s">
        <v>441</v>
      </c>
      <c r="F241" s="249" t="s">
        <v>442</v>
      </c>
      <c r="G241" s="250" t="s">
        <v>443</v>
      </c>
      <c r="H241" s="251">
        <v>0.073</v>
      </c>
      <c r="I241" s="252"/>
      <c r="J241" s="253">
        <f>ROUND(I241*H241,2)</f>
        <v>0</v>
      </c>
      <c r="K241" s="249" t="s">
        <v>150</v>
      </c>
      <c r="L241" s="254"/>
      <c r="M241" s="255" t="s">
        <v>36</v>
      </c>
      <c r="N241" s="256" t="s">
        <v>52</v>
      </c>
      <c r="O241" s="79"/>
      <c r="P241" s="209">
        <f>O241*H241</f>
        <v>0</v>
      </c>
      <c r="Q241" s="209">
        <v>0.0173</v>
      </c>
      <c r="R241" s="209">
        <f>Q241*H241</f>
        <v>0.0012629</v>
      </c>
      <c r="S241" s="209">
        <v>0</v>
      </c>
      <c r="T241" s="210">
        <f>S241*H241</f>
        <v>0</v>
      </c>
      <c r="AR241" s="16" t="s">
        <v>281</v>
      </c>
      <c r="AT241" s="16" t="s">
        <v>277</v>
      </c>
      <c r="AU241" s="16" t="s">
        <v>90</v>
      </c>
      <c r="AY241" s="16" t="s">
        <v>141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6" t="s">
        <v>23</v>
      </c>
      <c r="BK241" s="211">
        <f>ROUND(I241*H241,2)</f>
        <v>0</v>
      </c>
      <c r="BL241" s="16" t="s">
        <v>246</v>
      </c>
      <c r="BM241" s="16" t="s">
        <v>444</v>
      </c>
    </row>
    <row r="242" spans="2:51" s="11" customFormat="1" ht="12">
      <c r="B242" s="212"/>
      <c r="C242" s="213"/>
      <c r="D242" s="214" t="s">
        <v>154</v>
      </c>
      <c r="E242" s="215" t="s">
        <v>36</v>
      </c>
      <c r="F242" s="216" t="s">
        <v>445</v>
      </c>
      <c r="G242" s="213"/>
      <c r="H242" s="217">
        <v>0.0726</v>
      </c>
      <c r="I242" s="218"/>
      <c r="J242" s="213"/>
      <c r="K242" s="213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154</v>
      </c>
      <c r="AU242" s="223" t="s">
        <v>90</v>
      </c>
      <c r="AV242" s="11" t="s">
        <v>90</v>
      </c>
      <c r="AW242" s="11" t="s">
        <v>156</v>
      </c>
      <c r="AX242" s="11" t="s">
        <v>81</v>
      </c>
      <c r="AY242" s="223" t="s">
        <v>141</v>
      </c>
    </row>
    <row r="243" spans="2:51" s="12" customFormat="1" ht="12">
      <c r="B243" s="224"/>
      <c r="C243" s="225"/>
      <c r="D243" s="214" t="s">
        <v>154</v>
      </c>
      <c r="E243" s="226" t="s">
        <v>36</v>
      </c>
      <c r="F243" s="227" t="s">
        <v>160</v>
      </c>
      <c r="G243" s="225"/>
      <c r="H243" s="228">
        <v>0.0726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154</v>
      </c>
      <c r="AU243" s="234" t="s">
        <v>90</v>
      </c>
      <c r="AV243" s="12" t="s">
        <v>151</v>
      </c>
      <c r="AW243" s="12" t="s">
        <v>4</v>
      </c>
      <c r="AX243" s="12" t="s">
        <v>23</v>
      </c>
      <c r="AY243" s="234" t="s">
        <v>141</v>
      </c>
    </row>
    <row r="244" spans="2:65" s="1" customFormat="1" ht="22.5" customHeight="1">
      <c r="B244" s="38"/>
      <c r="C244" s="200" t="s">
        <v>446</v>
      </c>
      <c r="D244" s="200" t="s">
        <v>146</v>
      </c>
      <c r="E244" s="201" t="s">
        <v>447</v>
      </c>
      <c r="F244" s="202" t="s">
        <v>448</v>
      </c>
      <c r="G244" s="203" t="s">
        <v>211</v>
      </c>
      <c r="H244" s="204">
        <v>100</v>
      </c>
      <c r="I244" s="205"/>
      <c r="J244" s="206">
        <f>ROUND(I244*H244,2)</f>
        <v>0</v>
      </c>
      <c r="K244" s="202" t="s">
        <v>150</v>
      </c>
      <c r="L244" s="43"/>
      <c r="M244" s="207" t="s">
        <v>36</v>
      </c>
      <c r="N244" s="208" t="s">
        <v>52</v>
      </c>
      <c r="O244" s="79"/>
      <c r="P244" s="209">
        <f>O244*H244</f>
        <v>0</v>
      </c>
      <c r="Q244" s="209">
        <v>0</v>
      </c>
      <c r="R244" s="209">
        <f>Q244*H244</f>
        <v>0</v>
      </c>
      <c r="S244" s="209">
        <v>0.01584</v>
      </c>
      <c r="T244" s="210">
        <f>S244*H244</f>
        <v>1.584</v>
      </c>
      <c r="AR244" s="16" t="s">
        <v>246</v>
      </c>
      <c r="AT244" s="16" t="s">
        <v>146</v>
      </c>
      <c r="AU244" s="16" t="s">
        <v>90</v>
      </c>
      <c r="AY244" s="16" t="s">
        <v>141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16" t="s">
        <v>23</v>
      </c>
      <c r="BK244" s="211">
        <f>ROUND(I244*H244,2)</f>
        <v>0</v>
      </c>
      <c r="BL244" s="16" t="s">
        <v>246</v>
      </c>
      <c r="BM244" s="16" t="s">
        <v>449</v>
      </c>
    </row>
    <row r="245" spans="2:51" s="13" customFormat="1" ht="12">
      <c r="B245" s="237"/>
      <c r="C245" s="238"/>
      <c r="D245" s="214" t="s">
        <v>154</v>
      </c>
      <c r="E245" s="239" t="s">
        <v>36</v>
      </c>
      <c r="F245" s="240" t="s">
        <v>450</v>
      </c>
      <c r="G245" s="238"/>
      <c r="H245" s="239" t="s">
        <v>36</v>
      </c>
      <c r="I245" s="241"/>
      <c r="J245" s="238"/>
      <c r="K245" s="238"/>
      <c r="L245" s="242"/>
      <c r="M245" s="243"/>
      <c r="N245" s="244"/>
      <c r="O245" s="244"/>
      <c r="P245" s="244"/>
      <c r="Q245" s="244"/>
      <c r="R245" s="244"/>
      <c r="S245" s="244"/>
      <c r="T245" s="245"/>
      <c r="AT245" s="246" t="s">
        <v>154</v>
      </c>
      <c r="AU245" s="246" t="s">
        <v>90</v>
      </c>
      <c r="AV245" s="13" t="s">
        <v>23</v>
      </c>
      <c r="AW245" s="13" t="s">
        <v>156</v>
      </c>
      <c r="AX245" s="13" t="s">
        <v>81</v>
      </c>
      <c r="AY245" s="246" t="s">
        <v>141</v>
      </c>
    </row>
    <row r="246" spans="2:51" s="11" customFormat="1" ht="12">
      <c r="B246" s="212"/>
      <c r="C246" s="213"/>
      <c r="D246" s="214" t="s">
        <v>154</v>
      </c>
      <c r="E246" s="215" t="s">
        <v>36</v>
      </c>
      <c r="F246" s="216" t="s">
        <v>451</v>
      </c>
      <c r="G246" s="213"/>
      <c r="H246" s="217">
        <v>100</v>
      </c>
      <c r="I246" s="218"/>
      <c r="J246" s="213"/>
      <c r="K246" s="213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154</v>
      </c>
      <c r="AU246" s="223" t="s">
        <v>90</v>
      </c>
      <c r="AV246" s="11" t="s">
        <v>90</v>
      </c>
      <c r="AW246" s="11" t="s">
        <v>156</v>
      </c>
      <c r="AX246" s="11" t="s">
        <v>81</v>
      </c>
      <c r="AY246" s="223" t="s">
        <v>141</v>
      </c>
    </row>
    <row r="247" spans="2:51" s="12" customFormat="1" ht="12">
      <c r="B247" s="224"/>
      <c r="C247" s="225"/>
      <c r="D247" s="214" t="s">
        <v>154</v>
      </c>
      <c r="E247" s="226" t="s">
        <v>36</v>
      </c>
      <c r="F247" s="227" t="s">
        <v>160</v>
      </c>
      <c r="G247" s="225"/>
      <c r="H247" s="228">
        <v>100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AT247" s="234" t="s">
        <v>154</v>
      </c>
      <c r="AU247" s="234" t="s">
        <v>90</v>
      </c>
      <c r="AV247" s="12" t="s">
        <v>151</v>
      </c>
      <c r="AW247" s="12" t="s">
        <v>4</v>
      </c>
      <c r="AX247" s="12" t="s">
        <v>23</v>
      </c>
      <c r="AY247" s="234" t="s">
        <v>141</v>
      </c>
    </row>
    <row r="248" spans="2:65" s="1" customFormat="1" ht="22.5" customHeight="1">
      <c r="B248" s="38"/>
      <c r="C248" s="200" t="s">
        <v>452</v>
      </c>
      <c r="D248" s="200" t="s">
        <v>146</v>
      </c>
      <c r="E248" s="201" t="s">
        <v>453</v>
      </c>
      <c r="F248" s="202" t="s">
        <v>454</v>
      </c>
      <c r="G248" s="203" t="s">
        <v>211</v>
      </c>
      <c r="H248" s="204">
        <v>120</v>
      </c>
      <c r="I248" s="205"/>
      <c r="J248" s="206">
        <f>ROUND(I248*H248,2)</f>
        <v>0</v>
      </c>
      <c r="K248" s="202" t="s">
        <v>192</v>
      </c>
      <c r="L248" s="43"/>
      <c r="M248" s="207" t="s">
        <v>36</v>
      </c>
      <c r="N248" s="208" t="s">
        <v>52</v>
      </c>
      <c r="O248" s="79"/>
      <c r="P248" s="209">
        <f>O248*H248</f>
        <v>0</v>
      </c>
      <c r="Q248" s="209">
        <v>0.01363</v>
      </c>
      <c r="R248" s="209">
        <f>Q248*H248</f>
        <v>1.6356</v>
      </c>
      <c r="S248" s="209">
        <v>0</v>
      </c>
      <c r="T248" s="210">
        <f>S248*H248</f>
        <v>0</v>
      </c>
      <c r="AR248" s="16" t="s">
        <v>151</v>
      </c>
      <c r="AT248" s="16" t="s">
        <v>146</v>
      </c>
      <c r="AU248" s="16" t="s">
        <v>90</v>
      </c>
      <c r="AY248" s="16" t="s">
        <v>141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16" t="s">
        <v>23</v>
      </c>
      <c r="BK248" s="211">
        <f>ROUND(I248*H248,2)</f>
        <v>0</v>
      </c>
      <c r="BL248" s="16" t="s">
        <v>151</v>
      </c>
      <c r="BM248" s="16" t="s">
        <v>455</v>
      </c>
    </row>
    <row r="249" spans="2:47" s="1" customFormat="1" ht="12">
      <c r="B249" s="38"/>
      <c r="C249" s="39"/>
      <c r="D249" s="214" t="s">
        <v>194</v>
      </c>
      <c r="E249" s="39"/>
      <c r="F249" s="235" t="s">
        <v>456</v>
      </c>
      <c r="G249" s="39"/>
      <c r="H249" s="39"/>
      <c r="I249" s="126"/>
      <c r="J249" s="39"/>
      <c r="K249" s="39"/>
      <c r="L249" s="43"/>
      <c r="M249" s="236"/>
      <c r="N249" s="79"/>
      <c r="O249" s="79"/>
      <c r="P249" s="79"/>
      <c r="Q249" s="79"/>
      <c r="R249" s="79"/>
      <c r="S249" s="79"/>
      <c r="T249" s="80"/>
      <c r="AT249" s="16" t="s">
        <v>194</v>
      </c>
      <c r="AU249" s="16" t="s">
        <v>90</v>
      </c>
    </row>
    <row r="250" spans="2:51" s="13" customFormat="1" ht="12">
      <c r="B250" s="237"/>
      <c r="C250" s="238"/>
      <c r="D250" s="214" t="s">
        <v>154</v>
      </c>
      <c r="E250" s="239" t="s">
        <v>36</v>
      </c>
      <c r="F250" s="240" t="s">
        <v>457</v>
      </c>
      <c r="G250" s="238"/>
      <c r="H250" s="239" t="s">
        <v>36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AT250" s="246" t="s">
        <v>154</v>
      </c>
      <c r="AU250" s="246" t="s">
        <v>90</v>
      </c>
      <c r="AV250" s="13" t="s">
        <v>23</v>
      </c>
      <c r="AW250" s="13" t="s">
        <v>156</v>
      </c>
      <c r="AX250" s="13" t="s">
        <v>81</v>
      </c>
      <c r="AY250" s="246" t="s">
        <v>141</v>
      </c>
    </row>
    <row r="251" spans="2:51" s="13" customFormat="1" ht="12">
      <c r="B251" s="237"/>
      <c r="C251" s="238"/>
      <c r="D251" s="214" t="s">
        <v>154</v>
      </c>
      <c r="E251" s="239" t="s">
        <v>36</v>
      </c>
      <c r="F251" s="240" t="s">
        <v>458</v>
      </c>
      <c r="G251" s="238"/>
      <c r="H251" s="239" t="s">
        <v>36</v>
      </c>
      <c r="I251" s="241"/>
      <c r="J251" s="238"/>
      <c r="K251" s="238"/>
      <c r="L251" s="242"/>
      <c r="M251" s="243"/>
      <c r="N251" s="244"/>
      <c r="O251" s="244"/>
      <c r="P251" s="244"/>
      <c r="Q251" s="244"/>
      <c r="R251" s="244"/>
      <c r="S251" s="244"/>
      <c r="T251" s="245"/>
      <c r="AT251" s="246" t="s">
        <v>154</v>
      </c>
      <c r="AU251" s="246" t="s">
        <v>90</v>
      </c>
      <c r="AV251" s="13" t="s">
        <v>23</v>
      </c>
      <c r="AW251" s="13" t="s">
        <v>156</v>
      </c>
      <c r="AX251" s="13" t="s">
        <v>81</v>
      </c>
      <c r="AY251" s="246" t="s">
        <v>141</v>
      </c>
    </row>
    <row r="252" spans="2:51" s="11" customFormat="1" ht="12">
      <c r="B252" s="212"/>
      <c r="C252" s="213"/>
      <c r="D252" s="214" t="s">
        <v>154</v>
      </c>
      <c r="E252" s="215" t="s">
        <v>36</v>
      </c>
      <c r="F252" s="216" t="s">
        <v>459</v>
      </c>
      <c r="G252" s="213"/>
      <c r="H252" s="217">
        <v>120</v>
      </c>
      <c r="I252" s="218"/>
      <c r="J252" s="213"/>
      <c r="K252" s="213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154</v>
      </c>
      <c r="AU252" s="223" t="s">
        <v>90</v>
      </c>
      <c r="AV252" s="11" t="s">
        <v>90</v>
      </c>
      <c r="AW252" s="11" t="s">
        <v>156</v>
      </c>
      <c r="AX252" s="11" t="s">
        <v>23</v>
      </c>
      <c r="AY252" s="223" t="s">
        <v>141</v>
      </c>
    </row>
    <row r="253" spans="2:65" s="1" customFormat="1" ht="22.5" customHeight="1">
      <c r="B253" s="38"/>
      <c r="C253" s="200" t="s">
        <v>460</v>
      </c>
      <c r="D253" s="200" t="s">
        <v>146</v>
      </c>
      <c r="E253" s="201" t="s">
        <v>461</v>
      </c>
      <c r="F253" s="202" t="s">
        <v>462</v>
      </c>
      <c r="G253" s="203" t="s">
        <v>211</v>
      </c>
      <c r="H253" s="204">
        <v>100</v>
      </c>
      <c r="I253" s="205"/>
      <c r="J253" s="206">
        <f>ROUND(I253*H253,2)</f>
        <v>0</v>
      </c>
      <c r="K253" s="202" t="s">
        <v>150</v>
      </c>
      <c r="L253" s="43"/>
      <c r="M253" s="207" t="s">
        <v>36</v>
      </c>
      <c r="N253" s="208" t="s">
        <v>52</v>
      </c>
      <c r="O253" s="79"/>
      <c r="P253" s="209">
        <f>O253*H253</f>
        <v>0</v>
      </c>
      <c r="Q253" s="209">
        <v>0.01752</v>
      </c>
      <c r="R253" s="209">
        <f>Q253*H253</f>
        <v>1.752</v>
      </c>
      <c r="S253" s="209">
        <v>0</v>
      </c>
      <c r="T253" s="210">
        <f>S253*H253</f>
        <v>0</v>
      </c>
      <c r="AR253" s="16" t="s">
        <v>246</v>
      </c>
      <c r="AT253" s="16" t="s">
        <v>146</v>
      </c>
      <c r="AU253" s="16" t="s">
        <v>90</v>
      </c>
      <c r="AY253" s="16" t="s">
        <v>141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16" t="s">
        <v>23</v>
      </c>
      <c r="BK253" s="211">
        <f>ROUND(I253*H253,2)</f>
        <v>0</v>
      </c>
      <c r="BL253" s="16" t="s">
        <v>246</v>
      </c>
      <c r="BM253" s="16" t="s">
        <v>463</v>
      </c>
    </row>
    <row r="254" spans="2:51" s="13" customFormat="1" ht="12">
      <c r="B254" s="237"/>
      <c r="C254" s="238"/>
      <c r="D254" s="214" t="s">
        <v>154</v>
      </c>
      <c r="E254" s="239" t="s">
        <v>36</v>
      </c>
      <c r="F254" s="240" t="s">
        <v>450</v>
      </c>
      <c r="G254" s="238"/>
      <c r="H254" s="239" t="s">
        <v>36</v>
      </c>
      <c r="I254" s="241"/>
      <c r="J254" s="238"/>
      <c r="K254" s="238"/>
      <c r="L254" s="242"/>
      <c r="M254" s="243"/>
      <c r="N254" s="244"/>
      <c r="O254" s="244"/>
      <c r="P254" s="244"/>
      <c r="Q254" s="244"/>
      <c r="R254" s="244"/>
      <c r="S254" s="244"/>
      <c r="T254" s="245"/>
      <c r="AT254" s="246" t="s">
        <v>154</v>
      </c>
      <c r="AU254" s="246" t="s">
        <v>90</v>
      </c>
      <c r="AV254" s="13" t="s">
        <v>23</v>
      </c>
      <c r="AW254" s="13" t="s">
        <v>156</v>
      </c>
      <c r="AX254" s="13" t="s">
        <v>81</v>
      </c>
      <c r="AY254" s="246" t="s">
        <v>141</v>
      </c>
    </row>
    <row r="255" spans="2:51" s="11" customFormat="1" ht="12">
      <c r="B255" s="212"/>
      <c r="C255" s="213"/>
      <c r="D255" s="214" t="s">
        <v>154</v>
      </c>
      <c r="E255" s="215" t="s">
        <v>36</v>
      </c>
      <c r="F255" s="216" t="s">
        <v>451</v>
      </c>
      <c r="G255" s="213"/>
      <c r="H255" s="217">
        <v>100</v>
      </c>
      <c r="I255" s="218"/>
      <c r="J255" s="213"/>
      <c r="K255" s="213"/>
      <c r="L255" s="219"/>
      <c r="M255" s="220"/>
      <c r="N255" s="221"/>
      <c r="O255" s="221"/>
      <c r="P255" s="221"/>
      <c r="Q255" s="221"/>
      <c r="R255" s="221"/>
      <c r="S255" s="221"/>
      <c r="T255" s="222"/>
      <c r="AT255" s="223" t="s">
        <v>154</v>
      </c>
      <c r="AU255" s="223" t="s">
        <v>90</v>
      </c>
      <c r="AV255" s="11" t="s">
        <v>90</v>
      </c>
      <c r="AW255" s="11" t="s">
        <v>156</v>
      </c>
      <c r="AX255" s="11" t="s">
        <v>81</v>
      </c>
      <c r="AY255" s="223" t="s">
        <v>141</v>
      </c>
    </row>
    <row r="256" spans="2:51" s="12" customFormat="1" ht="12">
      <c r="B256" s="224"/>
      <c r="C256" s="225"/>
      <c r="D256" s="214" t="s">
        <v>154</v>
      </c>
      <c r="E256" s="226" t="s">
        <v>36</v>
      </c>
      <c r="F256" s="227" t="s">
        <v>160</v>
      </c>
      <c r="G256" s="225"/>
      <c r="H256" s="228">
        <v>100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154</v>
      </c>
      <c r="AU256" s="234" t="s">
        <v>90</v>
      </c>
      <c r="AV256" s="12" t="s">
        <v>151</v>
      </c>
      <c r="AW256" s="12" t="s">
        <v>4</v>
      </c>
      <c r="AX256" s="12" t="s">
        <v>23</v>
      </c>
      <c r="AY256" s="234" t="s">
        <v>141</v>
      </c>
    </row>
    <row r="257" spans="2:65" s="1" customFormat="1" ht="16.5" customHeight="1">
      <c r="B257" s="38"/>
      <c r="C257" s="200" t="s">
        <v>464</v>
      </c>
      <c r="D257" s="200" t="s">
        <v>146</v>
      </c>
      <c r="E257" s="201" t="s">
        <v>465</v>
      </c>
      <c r="F257" s="202" t="s">
        <v>466</v>
      </c>
      <c r="G257" s="203" t="s">
        <v>211</v>
      </c>
      <c r="H257" s="204">
        <v>267.448</v>
      </c>
      <c r="I257" s="205"/>
      <c r="J257" s="206">
        <f>ROUND(I257*H257,2)</f>
        <v>0</v>
      </c>
      <c r="K257" s="202" t="s">
        <v>150</v>
      </c>
      <c r="L257" s="43"/>
      <c r="M257" s="207" t="s">
        <v>36</v>
      </c>
      <c r="N257" s="208" t="s">
        <v>52</v>
      </c>
      <c r="O257" s="79"/>
      <c r="P257" s="209">
        <f>O257*H257</f>
        <v>0</v>
      </c>
      <c r="Q257" s="209">
        <v>0</v>
      </c>
      <c r="R257" s="209">
        <f>Q257*H257</f>
        <v>0</v>
      </c>
      <c r="S257" s="209">
        <v>0.0088</v>
      </c>
      <c r="T257" s="210">
        <f>S257*H257</f>
        <v>2.3535424</v>
      </c>
      <c r="AR257" s="16" t="s">
        <v>246</v>
      </c>
      <c r="AT257" s="16" t="s">
        <v>146</v>
      </c>
      <c r="AU257" s="16" t="s">
        <v>90</v>
      </c>
      <c r="AY257" s="16" t="s">
        <v>141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6" t="s">
        <v>23</v>
      </c>
      <c r="BK257" s="211">
        <f>ROUND(I257*H257,2)</f>
        <v>0</v>
      </c>
      <c r="BL257" s="16" t="s">
        <v>246</v>
      </c>
      <c r="BM257" s="16" t="s">
        <v>467</v>
      </c>
    </row>
    <row r="258" spans="2:51" s="11" customFormat="1" ht="12">
      <c r="B258" s="212"/>
      <c r="C258" s="213"/>
      <c r="D258" s="214" t="s">
        <v>154</v>
      </c>
      <c r="E258" s="215" t="s">
        <v>36</v>
      </c>
      <c r="F258" s="216" t="s">
        <v>468</v>
      </c>
      <c r="G258" s="213"/>
      <c r="H258" s="217">
        <v>267.448</v>
      </c>
      <c r="I258" s="218"/>
      <c r="J258" s="213"/>
      <c r="K258" s="213"/>
      <c r="L258" s="219"/>
      <c r="M258" s="220"/>
      <c r="N258" s="221"/>
      <c r="O258" s="221"/>
      <c r="P258" s="221"/>
      <c r="Q258" s="221"/>
      <c r="R258" s="221"/>
      <c r="S258" s="221"/>
      <c r="T258" s="222"/>
      <c r="AT258" s="223" t="s">
        <v>154</v>
      </c>
      <c r="AU258" s="223" t="s">
        <v>90</v>
      </c>
      <c r="AV258" s="11" t="s">
        <v>90</v>
      </c>
      <c r="AW258" s="11" t="s">
        <v>156</v>
      </c>
      <c r="AX258" s="11" t="s">
        <v>81</v>
      </c>
      <c r="AY258" s="223" t="s">
        <v>141</v>
      </c>
    </row>
    <row r="259" spans="2:51" s="12" customFormat="1" ht="12">
      <c r="B259" s="224"/>
      <c r="C259" s="225"/>
      <c r="D259" s="214" t="s">
        <v>154</v>
      </c>
      <c r="E259" s="226" t="s">
        <v>36</v>
      </c>
      <c r="F259" s="227" t="s">
        <v>160</v>
      </c>
      <c r="G259" s="225"/>
      <c r="H259" s="228">
        <v>267.448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AT259" s="234" t="s">
        <v>154</v>
      </c>
      <c r="AU259" s="234" t="s">
        <v>90</v>
      </c>
      <c r="AV259" s="12" t="s">
        <v>151</v>
      </c>
      <c r="AW259" s="12" t="s">
        <v>4</v>
      </c>
      <c r="AX259" s="12" t="s">
        <v>23</v>
      </c>
      <c r="AY259" s="234" t="s">
        <v>141</v>
      </c>
    </row>
    <row r="260" spans="2:65" s="1" customFormat="1" ht="16.5" customHeight="1">
      <c r="B260" s="38"/>
      <c r="C260" s="200" t="s">
        <v>469</v>
      </c>
      <c r="D260" s="200" t="s">
        <v>146</v>
      </c>
      <c r="E260" s="201" t="s">
        <v>470</v>
      </c>
      <c r="F260" s="202" t="s">
        <v>471</v>
      </c>
      <c r="G260" s="203" t="s">
        <v>149</v>
      </c>
      <c r="H260" s="204">
        <v>267.448</v>
      </c>
      <c r="I260" s="205"/>
      <c r="J260" s="206">
        <f>ROUND(I260*H260,2)</f>
        <v>0</v>
      </c>
      <c r="K260" s="202" t="s">
        <v>150</v>
      </c>
      <c r="L260" s="43"/>
      <c r="M260" s="207" t="s">
        <v>36</v>
      </c>
      <c r="N260" s="208" t="s">
        <v>52</v>
      </c>
      <c r="O260" s="79"/>
      <c r="P260" s="209">
        <f>O260*H260</f>
        <v>0</v>
      </c>
      <c r="Q260" s="209">
        <v>0.01946</v>
      </c>
      <c r="R260" s="209">
        <f>Q260*H260</f>
        <v>5.20453808</v>
      </c>
      <c r="S260" s="209">
        <v>0</v>
      </c>
      <c r="T260" s="210">
        <f>S260*H260</f>
        <v>0</v>
      </c>
      <c r="AR260" s="16" t="s">
        <v>151</v>
      </c>
      <c r="AT260" s="16" t="s">
        <v>146</v>
      </c>
      <c r="AU260" s="16" t="s">
        <v>90</v>
      </c>
      <c r="AY260" s="16" t="s">
        <v>141</v>
      </c>
      <c r="BE260" s="211">
        <f>IF(N260="základní",J260,0)</f>
        <v>0</v>
      </c>
      <c r="BF260" s="211">
        <f>IF(N260="snížená",J260,0)</f>
        <v>0</v>
      </c>
      <c r="BG260" s="211">
        <f>IF(N260="zákl. přenesená",J260,0)</f>
        <v>0</v>
      </c>
      <c r="BH260" s="211">
        <f>IF(N260="sníž. přenesená",J260,0)</f>
        <v>0</v>
      </c>
      <c r="BI260" s="211">
        <f>IF(N260="nulová",J260,0)</f>
        <v>0</v>
      </c>
      <c r="BJ260" s="16" t="s">
        <v>23</v>
      </c>
      <c r="BK260" s="211">
        <f>ROUND(I260*H260,2)</f>
        <v>0</v>
      </c>
      <c r="BL260" s="16" t="s">
        <v>151</v>
      </c>
      <c r="BM260" s="16" t="s">
        <v>472</v>
      </c>
    </row>
    <row r="261" spans="2:51" s="11" customFormat="1" ht="12">
      <c r="B261" s="212"/>
      <c r="C261" s="213"/>
      <c r="D261" s="214" t="s">
        <v>154</v>
      </c>
      <c r="E261" s="215" t="s">
        <v>36</v>
      </c>
      <c r="F261" s="216" t="s">
        <v>473</v>
      </c>
      <c r="G261" s="213"/>
      <c r="H261" s="217">
        <v>267.448</v>
      </c>
      <c r="I261" s="218"/>
      <c r="J261" s="213"/>
      <c r="K261" s="213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154</v>
      </c>
      <c r="AU261" s="223" t="s">
        <v>90</v>
      </c>
      <c r="AV261" s="11" t="s">
        <v>90</v>
      </c>
      <c r="AW261" s="11" t="s">
        <v>156</v>
      </c>
      <c r="AX261" s="11" t="s">
        <v>81</v>
      </c>
      <c r="AY261" s="223" t="s">
        <v>141</v>
      </c>
    </row>
    <row r="262" spans="2:51" s="12" customFormat="1" ht="12">
      <c r="B262" s="224"/>
      <c r="C262" s="225"/>
      <c r="D262" s="214" t="s">
        <v>154</v>
      </c>
      <c r="E262" s="226" t="s">
        <v>36</v>
      </c>
      <c r="F262" s="227" t="s">
        <v>160</v>
      </c>
      <c r="G262" s="225"/>
      <c r="H262" s="228">
        <v>267.448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154</v>
      </c>
      <c r="AU262" s="234" t="s">
        <v>90</v>
      </c>
      <c r="AV262" s="12" t="s">
        <v>151</v>
      </c>
      <c r="AW262" s="12" t="s">
        <v>4</v>
      </c>
      <c r="AX262" s="12" t="s">
        <v>23</v>
      </c>
      <c r="AY262" s="234" t="s">
        <v>141</v>
      </c>
    </row>
    <row r="263" spans="2:65" s="1" customFormat="1" ht="16.5" customHeight="1">
      <c r="B263" s="38"/>
      <c r="C263" s="200" t="s">
        <v>474</v>
      </c>
      <c r="D263" s="200" t="s">
        <v>146</v>
      </c>
      <c r="E263" s="201" t="s">
        <v>475</v>
      </c>
      <c r="F263" s="202" t="s">
        <v>476</v>
      </c>
      <c r="G263" s="203" t="s">
        <v>217</v>
      </c>
      <c r="H263" s="204">
        <v>2.602</v>
      </c>
      <c r="I263" s="205"/>
      <c r="J263" s="206">
        <f>ROUND(I263*H263,2)</f>
        <v>0</v>
      </c>
      <c r="K263" s="202" t="s">
        <v>150</v>
      </c>
      <c r="L263" s="43"/>
      <c r="M263" s="207" t="s">
        <v>36</v>
      </c>
      <c r="N263" s="208" t="s">
        <v>52</v>
      </c>
      <c r="O263" s="79"/>
      <c r="P263" s="209">
        <f>O263*H263</f>
        <v>0</v>
      </c>
      <c r="Q263" s="209">
        <v>0</v>
      </c>
      <c r="R263" s="209">
        <f>Q263*H263</f>
        <v>0</v>
      </c>
      <c r="S263" s="209">
        <v>0</v>
      </c>
      <c r="T263" s="210">
        <f>S263*H263</f>
        <v>0</v>
      </c>
      <c r="AR263" s="16" t="s">
        <v>246</v>
      </c>
      <c r="AT263" s="16" t="s">
        <v>146</v>
      </c>
      <c r="AU263" s="16" t="s">
        <v>90</v>
      </c>
      <c r="AY263" s="16" t="s">
        <v>141</v>
      </c>
      <c r="BE263" s="211">
        <f>IF(N263="základní",J263,0)</f>
        <v>0</v>
      </c>
      <c r="BF263" s="211">
        <f>IF(N263="snížená",J263,0)</f>
        <v>0</v>
      </c>
      <c r="BG263" s="211">
        <f>IF(N263="zákl. přenesená",J263,0)</f>
        <v>0</v>
      </c>
      <c r="BH263" s="211">
        <f>IF(N263="sníž. přenesená",J263,0)</f>
        <v>0</v>
      </c>
      <c r="BI263" s="211">
        <f>IF(N263="nulová",J263,0)</f>
        <v>0</v>
      </c>
      <c r="BJ263" s="16" t="s">
        <v>23</v>
      </c>
      <c r="BK263" s="211">
        <f>ROUND(I263*H263,2)</f>
        <v>0</v>
      </c>
      <c r="BL263" s="16" t="s">
        <v>246</v>
      </c>
      <c r="BM263" s="16" t="s">
        <v>477</v>
      </c>
    </row>
    <row r="264" spans="2:63" s="10" customFormat="1" ht="22.8" customHeight="1">
      <c r="B264" s="184"/>
      <c r="C264" s="185"/>
      <c r="D264" s="186" t="s">
        <v>80</v>
      </c>
      <c r="E264" s="198" t="s">
        <v>478</v>
      </c>
      <c r="F264" s="198" t="s">
        <v>479</v>
      </c>
      <c r="G264" s="185"/>
      <c r="H264" s="185"/>
      <c r="I264" s="188"/>
      <c r="J264" s="199">
        <f>BK264</f>
        <v>0</v>
      </c>
      <c r="K264" s="185"/>
      <c r="L264" s="190"/>
      <c r="M264" s="191"/>
      <c r="N264" s="192"/>
      <c r="O264" s="192"/>
      <c r="P264" s="193">
        <f>SUM(P265:P412)</f>
        <v>0</v>
      </c>
      <c r="Q264" s="192"/>
      <c r="R264" s="193">
        <f>SUM(R265:R412)</f>
        <v>9.609341908000005</v>
      </c>
      <c r="S264" s="192"/>
      <c r="T264" s="194">
        <f>SUM(T265:T412)</f>
        <v>3.52944168</v>
      </c>
      <c r="AR264" s="195" t="s">
        <v>90</v>
      </c>
      <c r="AT264" s="196" t="s">
        <v>80</v>
      </c>
      <c r="AU264" s="196" t="s">
        <v>23</v>
      </c>
      <c r="AY264" s="195" t="s">
        <v>141</v>
      </c>
      <c r="BK264" s="197">
        <f>SUM(BK265:BK412)</f>
        <v>0</v>
      </c>
    </row>
    <row r="265" spans="2:65" s="1" customFormat="1" ht="16.5" customHeight="1">
      <c r="B265" s="38"/>
      <c r="C265" s="200" t="s">
        <v>480</v>
      </c>
      <c r="D265" s="200" t="s">
        <v>146</v>
      </c>
      <c r="E265" s="201" t="s">
        <v>481</v>
      </c>
      <c r="F265" s="202" t="s">
        <v>482</v>
      </c>
      <c r="G265" s="203" t="s">
        <v>211</v>
      </c>
      <c r="H265" s="204">
        <v>205.4</v>
      </c>
      <c r="I265" s="205"/>
      <c r="J265" s="206">
        <f>ROUND(I265*H265,2)</f>
        <v>0</v>
      </c>
      <c r="K265" s="202" t="s">
        <v>150</v>
      </c>
      <c r="L265" s="43"/>
      <c r="M265" s="207" t="s">
        <v>36</v>
      </c>
      <c r="N265" s="208" t="s">
        <v>52</v>
      </c>
      <c r="O265" s="79"/>
      <c r="P265" s="209">
        <f>O265*H265</f>
        <v>0</v>
      </c>
      <c r="Q265" s="209">
        <v>0</v>
      </c>
      <c r="R265" s="209">
        <f>Q265*H265</f>
        <v>0</v>
      </c>
      <c r="S265" s="209">
        <v>0.00338</v>
      </c>
      <c r="T265" s="210">
        <f>S265*H265</f>
        <v>0.6942520000000001</v>
      </c>
      <c r="AR265" s="16" t="s">
        <v>246</v>
      </c>
      <c r="AT265" s="16" t="s">
        <v>146</v>
      </c>
      <c r="AU265" s="16" t="s">
        <v>90</v>
      </c>
      <c r="AY265" s="16" t="s">
        <v>141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16" t="s">
        <v>23</v>
      </c>
      <c r="BK265" s="211">
        <f>ROUND(I265*H265,2)</f>
        <v>0</v>
      </c>
      <c r="BL265" s="16" t="s">
        <v>246</v>
      </c>
      <c r="BM265" s="16" t="s">
        <v>483</v>
      </c>
    </row>
    <row r="266" spans="2:65" s="1" customFormat="1" ht="16.5" customHeight="1">
      <c r="B266" s="38"/>
      <c r="C266" s="200" t="s">
        <v>484</v>
      </c>
      <c r="D266" s="200" t="s">
        <v>146</v>
      </c>
      <c r="E266" s="201" t="s">
        <v>485</v>
      </c>
      <c r="F266" s="202" t="s">
        <v>486</v>
      </c>
      <c r="G266" s="203" t="s">
        <v>211</v>
      </c>
      <c r="H266" s="204">
        <v>46</v>
      </c>
      <c r="I266" s="205"/>
      <c r="J266" s="206">
        <f>ROUND(I266*H266,2)</f>
        <v>0</v>
      </c>
      <c r="K266" s="202" t="s">
        <v>150</v>
      </c>
      <c r="L266" s="43"/>
      <c r="M266" s="207" t="s">
        <v>36</v>
      </c>
      <c r="N266" s="208" t="s">
        <v>52</v>
      </c>
      <c r="O266" s="79"/>
      <c r="P266" s="209">
        <f>O266*H266</f>
        <v>0</v>
      </c>
      <c r="Q266" s="209">
        <v>0</v>
      </c>
      <c r="R266" s="209">
        <f>Q266*H266</f>
        <v>0</v>
      </c>
      <c r="S266" s="209">
        <v>0.00348</v>
      </c>
      <c r="T266" s="210">
        <f>S266*H266</f>
        <v>0.16008</v>
      </c>
      <c r="AR266" s="16" t="s">
        <v>246</v>
      </c>
      <c r="AT266" s="16" t="s">
        <v>146</v>
      </c>
      <c r="AU266" s="16" t="s">
        <v>90</v>
      </c>
      <c r="AY266" s="16" t="s">
        <v>141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16" t="s">
        <v>23</v>
      </c>
      <c r="BK266" s="211">
        <f>ROUND(I266*H266,2)</f>
        <v>0</v>
      </c>
      <c r="BL266" s="16" t="s">
        <v>246</v>
      </c>
      <c r="BM266" s="16" t="s">
        <v>487</v>
      </c>
    </row>
    <row r="267" spans="2:65" s="1" customFormat="1" ht="16.5" customHeight="1">
      <c r="B267" s="38"/>
      <c r="C267" s="200" t="s">
        <v>488</v>
      </c>
      <c r="D267" s="200" t="s">
        <v>146</v>
      </c>
      <c r="E267" s="201" t="s">
        <v>489</v>
      </c>
      <c r="F267" s="202" t="s">
        <v>490</v>
      </c>
      <c r="G267" s="203" t="s">
        <v>211</v>
      </c>
      <c r="H267" s="204">
        <v>14</v>
      </c>
      <c r="I267" s="205"/>
      <c r="J267" s="206">
        <f>ROUND(I267*H267,2)</f>
        <v>0</v>
      </c>
      <c r="K267" s="202" t="s">
        <v>150</v>
      </c>
      <c r="L267" s="43"/>
      <c r="M267" s="207" t="s">
        <v>36</v>
      </c>
      <c r="N267" s="208" t="s">
        <v>52</v>
      </c>
      <c r="O267" s="79"/>
      <c r="P267" s="209">
        <f>O267*H267</f>
        <v>0</v>
      </c>
      <c r="Q267" s="209">
        <v>0</v>
      </c>
      <c r="R267" s="209">
        <f>Q267*H267</f>
        <v>0</v>
      </c>
      <c r="S267" s="209">
        <v>0.0017</v>
      </c>
      <c r="T267" s="210">
        <f>S267*H267</f>
        <v>0.023799999999999998</v>
      </c>
      <c r="AR267" s="16" t="s">
        <v>246</v>
      </c>
      <c r="AT267" s="16" t="s">
        <v>146</v>
      </c>
      <c r="AU267" s="16" t="s">
        <v>90</v>
      </c>
      <c r="AY267" s="16" t="s">
        <v>141</v>
      </c>
      <c r="BE267" s="211">
        <f>IF(N267="základní",J267,0)</f>
        <v>0</v>
      </c>
      <c r="BF267" s="211">
        <f>IF(N267="snížená",J267,0)</f>
        <v>0</v>
      </c>
      <c r="BG267" s="211">
        <f>IF(N267="zákl. přenesená",J267,0)</f>
        <v>0</v>
      </c>
      <c r="BH267" s="211">
        <f>IF(N267="sníž. přenesená",J267,0)</f>
        <v>0</v>
      </c>
      <c r="BI267" s="211">
        <f>IF(N267="nulová",J267,0)</f>
        <v>0</v>
      </c>
      <c r="BJ267" s="16" t="s">
        <v>23</v>
      </c>
      <c r="BK267" s="211">
        <f>ROUND(I267*H267,2)</f>
        <v>0</v>
      </c>
      <c r="BL267" s="16" t="s">
        <v>246</v>
      </c>
      <c r="BM267" s="16" t="s">
        <v>491</v>
      </c>
    </row>
    <row r="268" spans="2:65" s="1" customFormat="1" ht="16.5" customHeight="1">
      <c r="B268" s="38"/>
      <c r="C268" s="200" t="s">
        <v>492</v>
      </c>
      <c r="D268" s="200" t="s">
        <v>146</v>
      </c>
      <c r="E268" s="201" t="s">
        <v>493</v>
      </c>
      <c r="F268" s="202" t="s">
        <v>494</v>
      </c>
      <c r="G268" s="203" t="s">
        <v>211</v>
      </c>
      <c r="H268" s="204">
        <v>294.3</v>
      </c>
      <c r="I268" s="205"/>
      <c r="J268" s="206">
        <f>ROUND(I268*H268,2)</f>
        <v>0</v>
      </c>
      <c r="K268" s="202" t="s">
        <v>150</v>
      </c>
      <c r="L268" s="43"/>
      <c r="M268" s="207" t="s">
        <v>36</v>
      </c>
      <c r="N268" s="208" t="s">
        <v>52</v>
      </c>
      <c r="O268" s="79"/>
      <c r="P268" s="209">
        <f>O268*H268</f>
        <v>0</v>
      </c>
      <c r="Q268" s="209">
        <v>0</v>
      </c>
      <c r="R268" s="209">
        <f>Q268*H268</f>
        <v>0</v>
      </c>
      <c r="S268" s="209">
        <v>0.00177</v>
      </c>
      <c r="T268" s="210">
        <f>S268*H268</f>
        <v>0.520911</v>
      </c>
      <c r="AR268" s="16" t="s">
        <v>246</v>
      </c>
      <c r="AT268" s="16" t="s">
        <v>146</v>
      </c>
      <c r="AU268" s="16" t="s">
        <v>90</v>
      </c>
      <c r="AY268" s="16" t="s">
        <v>141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6" t="s">
        <v>23</v>
      </c>
      <c r="BK268" s="211">
        <f>ROUND(I268*H268,2)</f>
        <v>0</v>
      </c>
      <c r="BL268" s="16" t="s">
        <v>246</v>
      </c>
      <c r="BM268" s="16" t="s">
        <v>495</v>
      </c>
    </row>
    <row r="269" spans="2:65" s="1" customFormat="1" ht="16.5" customHeight="1">
      <c r="B269" s="38"/>
      <c r="C269" s="200" t="s">
        <v>496</v>
      </c>
      <c r="D269" s="200" t="s">
        <v>146</v>
      </c>
      <c r="E269" s="201" t="s">
        <v>497</v>
      </c>
      <c r="F269" s="202" t="s">
        <v>498</v>
      </c>
      <c r="G269" s="203" t="s">
        <v>308</v>
      </c>
      <c r="H269" s="204">
        <v>10</v>
      </c>
      <c r="I269" s="205"/>
      <c r="J269" s="206">
        <f>ROUND(I269*H269,2)</f>
        <v>0</v>
      </c>
      <c r="K269" s="202" t="s">
        <v>150</v>
      </c>
      <c r="L269" s="43"/>
      <c r="M269" s="207" t="s">
        <v>36</v>
      </c>
      <c r="N269" s="208" t="s">
        <v>52</v>
      </c>
      <c r="O269" s="79"/>
      <c r="P269" s="209">
        <f>O269*H269</f>
        <v>0</v>
      </c>
      <c r="Q269" s="209">
        <v>0</v>
      </c>
      <c r="R269" s="209">
        <f>Q269*H269</f>
        <v>0</v>
      </c>
      <c r="S269" s="209">
        <v>0.00906</v>
      </c>
      <c r="T269" s="210">
        <f>S269*H269</f>
        <v>0.0906</v>
      </c>
      <c r="AR269" s="16" t="s">
        <v>246</v>
      </c>
      <c r="AT269" s="16" t="s">
        <v>146</v>
      </c>
      <c r="AU269" s="16" t="s">
        <v>90</v>
      </c>
      <c r="AY269" s="16" t="s">
        <v>141</v>
      </c>
      <c r="BE269" s="211">
        <f>IF(N269="základní",J269,0)</f>
        <v>0</v>
      </c>
      <c r="BF269" s="211">
        <f>IF(N269="snížená",J269,0)</f>
        <v>0</v>
      </c>
      <c r="BG269" s="211">
        <f>IF(N269="zákl. přenesená",J269,0)</f>
        <v>0</v>
      </c>
      <c r="BH269" s="211">
        <f>IF(N269="sníž. přenesená",J269,0)</f>
        <v>0</v>
      </c>
      <c r="BI269" s="211">
        <f>IF(N269="nulová",J269,0)</f>
        <v>0</v>
      </c>
      <c r="BJ269" s="16" t="s">
        <v>23</v>
      </c>
      <c r="BK269" s="211">
        <f>ROUND(I269*H269,2)</f>
        <v>0</v>
      </c>
      <c r="BL269" s="16" t="s">
        <v>246</v>
      </c>
      <c r="BM269" s="16" t="s">
        <v>499</v>
      </c>
    </row>
    <row r="270" spans="2:65" s="1" customFormat="1" ht="16.5" customHeight="1">
      <c r="B270" s="38"/>
      <c r="C270" s="200" t="s">
        <v>500</v>
      </c>
      <c r="D270" s="200" t="s">
        <v>146</v>
      </c>
      <c r="E270" s="201" t="s">
        <v>501</v>
      </c>
      <c r="F270" s="202" t="s">
        <v>502</v>
      </c>
      <c r="G270" s="203" t="s">
        <v>211</v>
      </c>
      <c r="H270" s="204">
        <v>29.2</v>
      </c>
      <c r="I270" s="205"/>
      <c r="J270" s="206">
        <f>ROUND(I270*H270,2)</f>
        <v>0</v>
      </c>
      <c r="K270" s="202" t="s">
        <v>150</v>
      </c>
      <c r="L270" s="43"/>
      <c r="M270" s="207" t="s">
        <v>36</v>
      </c>
      <c r="N270" s="208" t="s">
        <v>52</v>
      </c>
      <c r="O270" s="79"/>
      <c r="P270" s="209">
        <f>O270*H270</f>
        <v>0</v>
      </c>
      <c r="Q270" s="209">
        <v>0</v>
      </c>
      <c r="R270" s="209">
        <f>Q270*H270</f>
        <v>0</v>
      </c>
      <c r="S270" s="209">
        <v>0.00191</v>
      </c>
      <c r="T270" s="210">
        <f>S270*H270</f>
        <v>0.055772</v>
      </c>
      <c r="AR270" s="16" t="s">
        <v>246</v>
      </c>
      <c r="AT270" s="16" t="s">
        <v>146</v>
      </c>
      <c r="AU270" s="16" t="s">
        <v>90</v>
      </c>
      <c r="AY270" s="16" t="s">
        <v>141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6" t="s">
        <v>23</v>
      </c>
      <c r="BK270" s="211">
        <f>ROUND(I270*H270,2)</f>
        <v>0</v>
      </c>
      <c r="BL270" s="16" t="s">
        <v>246</v>
      </c>
      <c r="BM270" s="16" t="s">
        <v>503</v>
      </c>
    </row>
    <row r="271" spans="2:51" s="11" customFormat="1" ht="12">
      <c r="B271" s="212"/>
      <c r="C271" s="213"/>
      <c r="D271" s="214" t="s">
        <v>154</v>
      </c>
      <c r="E271" s="215" t="s">
        <v>36</v>
      </c>
      <c r="F271" s="216" t="s">
        <v>504</v>
      </c>
      <c r="G271" s="213"/>
      <c r="H271" s="217">
        <v>29.2</v>
      </c>
      <c r="I271" s="218"/>
      <c r="J271" s="213"/>
      <c r="K271" s="213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154</v>
      </c>
      <c r="AU271" s="223" t="s">
        <v>90</v>
      </c>
      <c r="AV271" s="11" t="s">
        <v>90</v>
      </c>
      <c r="AW271" s="11" t="s">
        <v>156</v>
      </c>
      <c r="AX271" s="11" t="s">
        <v>81</v>
      </c>
      <c r="AY271" s="223" t="s">
        <v>141</v>
      </c>
    </row>
    <row r="272" spans="2:51" s="12" customFormat="1" ht="12">
      <c r="B272" s="224"/>
      <c r="C272" s="225"/>
      <c r="D272" s="214" t="s">
        <v>154</v>
      </c>
      <c r="E272" s="226" t="s">
        <v>36</v>
      </c>
      <c r="F272" s="227" t="s">
        <v>160</v>
      </c>
      <c r="G272" s="225"/>
      <c r="H272" s="228">
        <v>29.2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AT272" s="234" t="s">
        <v>154</v>
      </c>
      <c r="AU272" s="234" t="s">
        <v>90</v>
      </c>
      <c r="AV272" s="12" t="s">
        <v>151</v>
      </c>
      <c r="AW272" s="12" t="s">
        <v>4</v>
      </c>
      <c r="AX272" s="12" t="s">
        <v>23</v>
      </c>
      <c r="AY272" s="234" t="s">
        <v>141</v>
      </c>
    </row>
    <row r="273" spans="2:65" s="1" customFormat="1" ht="16.5" customHeight="1">
      <c r="B273" s="38"/>
      <c r="C273" s="200" t="s">
        <v>505</v>
      </c>
      <c r="D273" s="200" t="s">
        <v>146</v>
      </c>
      <c r="E273" s="201" t="s">
        <v>506</v>
      </c>
      <c r="F273" s="202" t="s">
        <v>507</v>
      </c>
      <c r="G273" s="203" t="s">
        <v>211</v>
      </c>
      <c r="H273" s="204">
        <v>35.4</v>
      </c>
      <c r="I273" s="205"/>
      <c r="J273" s="206">
        <f>ROUND(I273*H273,2)</f>
        <v>0</v>
      </c>
      <c r="K273" s="202" t="s">
        <v>150</v>
      </c>
      <c r="L273" s="43"/>
      <c r="M273" s="207" t="s">
        <v>36</v>
      </c>
      <c r="N273" s="208" t="s">
        <v>52</v>
      </c>
      <c r="O273" s="79"/>
      <c r="P273" s="209">
        <f>O273*H273</f>
        <v>0</v>
      </c>
      <c r="Q273" s="209">
        <v>0</v>
      </c>
      <c r="R273" s="209">
        <f>Q273*H273</f>
        <v>0</v>
      </c>
      <c r="S273" s="209">
        <v>0.00223</v>
      </c>
      <c r="T273" s="210">
        <f>S273*H273</f>
        <v>0.078942</v>
      </c>
      <c r="AR273" s="16" t="s">
        <v>246</v>
      </c>
      <c r="AT273" s="16" t="s">
        <v>146</v>
      </c>
      <c r="AU273" s="16" t="s">
        <v>90</v>
      </c>
      <c r="AY273" s="16" t="s">
        <v>141</v>
      </c>
      <c r="BE273" s="211">
        <f>IF(N273="základní",J273,0)</f>
        <v>0</v>
      </c>
      <c r="BF273" s="211">
        <f>IF(N273="snížená",J273,0)</f>
        <v>0</v>
      </c>
      <c r="BG273" s="211">
        <f>IF(N273="zákl. přenesená",J273,0)</f>
        <v>0</v>
      </c>
      <c r="BH273" s="211">
        <f>IF(N273="sníž. přenesená",J273,0)</f>
        <v>0</v>
      </c>
      <c r="BI273" s="211">
        <f>IF(N273="nulová",J273,0)</f>
        <v>0</v>
      </c>
      <c r="BJ273" s="16" t="s">
        <v>23</v>
      </c>
      <c r="BK273" s="211">
        <f>ROUND(I273*H273,2)</f>
        <v>0</v>
      </c>
      <c r="BL273" s="16" t="s">
        <v>246</v>
      </c>
      <c r="BM273" s="16" t="s">
        <v>508</v>
      </c>
    </row>
    <row r="274" spans="2:65" s="1" customFormat="1" ht="16.5" customHeight="1">
      <c r="B274" s="38"/>
      <c r="C274" s="200" t="s">
        <v>509</v>
      </c>
      <c r="D274" s="200" t="s">
        <v>146</v>
      </c>
      <c r="E274" s="201" t="s">
        <v>510</v>
      </c>
      <c r="F274" s="202" t="s">
        <v>511</v>
      </c>
      <c r="G274" s="203" t="s">
        <v>211</v>
      </c>
      <c r="H274" s="204">
        <v>78.3</v>
      </c>
      <c r="I274" s="205"/>
      <c r="J274" s="206">
        <f>ROUND(I274*H274,2)</f>
        <v>0</v>
      </c>
      <c r="K274" s="202" t="s">
        <v>150</v>
      </c>
      <c r="L274" s="43"/>
      <c r="M274" s="207" t="s">
        <v>36</v>
      </c>
      <c r="N274" s="208" t="s">
        <v>52</v>
      </c>
      <c r="O274" s="79"/>
      <c r="P274" s="209">
        <f>O274*H274</f>
        <v>0</v>
      </c>
      <c r="Q274" s="209">
        <v>0</v>
      </c>
      <c r="R274" s="209">
        <f>Q274*H274</f>
        <v>0</v>
      </c>
      <c r="S274" s="209">
        <v>0.00175</v>
      </c>
      <c r="T274" s="210">
        <f>S274*H274</f>
        <v>0.137025</v>
      </c>
      <c r="AR274" s="16" t="s">
        <v>246</v>
      </c>
      <c r="AT274" s="16" t="s">
        <v>146</v>
      </c>
      <c r="AU274" s="16" t="s">
        <v>90</v>
      </c>
      <c r="AY274" s="16" t="s">
        <v>141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16" t="s">
        <v>23</v>
      </c>
      <c r="BK274" s="211">
        <f>ROUND(I274*H274,2)</f>
        <v>0</v>
      </c>
      <c r="BL274" s="16" t="s">
        <v>246</v>
      </c>
      <c r="BM274" s="16" t="s">
        <v>512</v>
      </c>
    </row>
    <row r="275" spans="2:65" s="1" customFormat="1" ht="16.5" customHeight="1">
      <c r="B275" s="38"/>
      <c r="C275" s="200" t="s">
        <v>513</v>
      </c>
      <c r="D275" s="200" t="s">
        <v>146</v>
      </c>
      <c r="E275" s="201" t="s">
        <v>514</v>
      </c>
      <c r="F275" s="202" t="s">
        <v>515</v>
      </c>
      <c r="G275" s="203" t="s">
        <v>149</v>
      </c>
      <c r="H275" s="204">
        <v>1.452</v>
      </c>
      <c r="I275" s="205"/>
      <c r="J275" s="206">
        <f>ROUND(I275*H275,2)</f>
        <v>0</v>
      </c>
      <c r="K275" s="202" t="s">
        <v>150</v>
      </c>
      <c r="L275" s="43"/>
      <c r="M275" s="207" t="s">
        <v>36</v>
      </c>
      <c r="N275" s="208" t="s">
        <v>52</v>
      </c>
      <c r="O275" s="79"/>
      <c r="P275" s="209">
        <f>O275*H275</f>
        <v>0</v>
      </c>
      <c r="Q275" s="209">
        <v>0</v>
      </c>
      <c r="R275" s="209">
        <f>Q275*H275</f>
        <v>0</v>
      </c>
      <c r="S275" s="209">
        <v>0.00584</v>
      </c>
      <c r="T275" s="210">
        <f>S275*H275</f>
        <v>0.00847968</v>
      </c>
      <c r="AR275" s="16" t="s">
        <v>246</v>
      </c>
      <c r="AT275" s="16" t="s">
        <v>146</v>
      </c>
      <c r="AU275" s="16" t="s">
        <v>90</v>
      </c>
      <c r="AY275" s="16" t="s">
        <v>141</v>
      </c>
      <c r="BE275" s="211">
        <f>IF(N275="základní",J275,0)</f>
        <v>0</v>
      </c>
      <c r="BF275" s="211">
        <f>IF(N275="snížená",J275,0)</f>
        <v>0</v>
      </c>
      <c r="BG275" s="211">
        <f>IF(N275="zákl. přenesená",J275,0)</f>
        <v>0</v>
      </c>
      <c r="BH275" s="211">
        <f>IF(N275="sníž. přenesená",J275,0)</f>
        <v>0</v>
      </c>
      <c r="BI275" s="211">
        <f>IF(N275="nulová",J275,0)</f>
        <v>0</v>
      </c>
      <c r="BJ275" s="16" t="s">
        <v>23</v>
      </c>
      <c r="BK275" s="211">
        <f>ROUND(I275*H275,2)</f>
        <v>0</v>
      </c>
      <c r="BL275" s="16" t="s">
        <v>246</v>
      </c>
      <c r="BM275" s="16" t="s">
        <v>516</v>
      </c>
    </row>
    <row r="276" spans="2:65" s="1" customFormat="1" ht="16.5" customHeight="1">
      <c r="B276" s="38"/>
      <c r="C276" s="200" t="s">
        <v>517</v>
      </c>
      <c r="D276" s="200" t="s">
        <v>146</v>
      </c>
      <c r="E276" s="201" t="s">
        <v>518</v>
      </c>
      <c r="F276" s="202" t="s">
        <v>519</v>
      </c>
      <c r="G276" s="203" t="s">
        <v>308</v>
      </c>
      <c r="H276" s="204">
        <v>32</v>
      </c>
      <c r="I276" s="205"/>
      <c r="J276" s="206">
        <f>ROUND(I276*H276,2)</f>
        <v>0</v>
      </c>
      <c r="K276" s="202" t="s">
        <v>150</v>
      </c>
      <c r="L276" s="43"/>
      <c r="M276" s="207" t="s">
        <v>36</v>
      </c>
      <c r="N276" s="208" t="s">
        <v>52</v>
      </c>
      <c r="O276" s="79"/>
      <c r="P276" s="209">
        <f>O276*H276</f>
        <v>0</v>
      </c>
      <c r="Q276" s="209">
        <v>0</v>
      </c>
      <c r="R276" s="209">
        <f>Q276*H276</f>
        <v>0</v>
      </c>
      <c r="S276" s="209">
        <v>0.00188</v>
      </c>
      <c r="T276" s="210">
        <f>S276*H276</f>
        <v>0.06016</v>
      </c>
      <c r="AR276" s="16" t="s">
        <v>246</v>
      </c>
      <c r="AT276" s="16" t="s">
        <v>146</v>
      </c>
      <c r="AU276" s="16" t="s">
        <v>90</v>
      </c>
      <c r="AY276" s="16" t="s">
        <v>141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16" t="s">
        <v>23</v>
      </c>
      <c r="BK276" s="211">
        <f>ROUND(I276*H276,2)</f>
        <v>0</v>
      </c>
      <c r="BL276" s="16" t="s">
        <v>246</v>
      </c>
      <c r="BM276" s="16" t="s">
        <v>520</v>
      </c>
    </row>
    <row r="277" spans="2:51" s="11" customFormat="1" ht="12">
      <c r="B277" s="212"/>
      <c r="C277" s="213"/>
      <c r="D277" s="214" t="s">
        <v>154</v>
      </c>
      <c r="E277" s="215" t="s">
        <v>36</v>
      </c>
      <c r="F277" s="216" t="s">
        <v>521</v>
      </c>
      <c r="G277" s="213"/>
      <c r="H277" s="217">
        <v>32</v>
      </c>
      <c r="I277" s="218"/>
      <c r="J277" s="213"/>
      <c r="K277" s="213"/>
      <c r="L277" s="219"/>
      <c r="M277" s="220"/>
      <c r="N277" s="221"/>
      <c r="O277" s="221"/>
      <c r="P277" s="221"/>
      <c r="Q277" s="221"/>
      <c r="R277" s="221"/>
      <c r="S277" s="221"/>
      <c r="T277" s="222"/>
      <c r="AT277" s="223" t="s">
        <v>154</v>
      </c>
      <c r="AU277" s="223" t="s">
        <v>90</v>
      </c>
      <c r="AV277" s="11" t="s">
        <v>90</v>
      </c>
      <c r="AW277" s="11" t="s">
        <v>156</v>
      </c>
      <c r="AX277" s="11" t="s">
        <v>81</v>
      </c>
      <c r="AY277" s="223" t="s">
        <v>141</v>
      </c>
    </row>
    <row r="278" spans="2:51" s="12" customFormat="1" ht="12">
      <c r="B278" s="224"/>
      <c r="C278" s="225"/>
      <c r="D278" s="214" t="s">
        <v>154</v>
      </c>
      <c r="E278" s="226" t="s">
        <v>36</v>
      </c>
      <c r="F278" s="227" t="s">
        <v>160</v>
      </c>
      <c r="G278" s="225"/>
      <c r="H278" s="228">
        <v>32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AT278" s="234" t="s">
        <v>154</v>
      </c>
      <c r="AU278" s="234" t="s">
        <v>90</v>
      </c>
      <c r="AV278" s="12" t="s">
        <v>151</v>
      </c>
      <c r="AW278" s="12" t="s">
        <v>4</v>
      </c>
      <c r="AX278" s="12" t="s">
        <v>23</v>
      </c>
      <c r="AY278" s="234" t="s">
        <v>141</v>
      </c>
    </row>
    <row r="279" spans="2:65" s="1" customFormat="1" ht="16.5" customHeight="1">
      <c r="B279" s="38"/>
      <c r="C279" s="200" t="s">
        <v>522</v>
      </c>
      <c r="D279" s="200" t="s">
        <v>146</v>
      </c>
      <c r="E279" s="201" t="s">
        <v>523</v>
      </c>
      <c r="F279" s="202" t="s">
        <v>524</v>
      </c>
      <c r="G279" s="203" t="s">
        <v>211</v>
      </c>
      <c r="H279" s="204">
        <v>275</v>
      </c>
      <c r="I279" s="205"/>
      <c r="J279" s="206">
        <f>ROUND(I279*H279,2)</f>
        <v>0</v>
      </c>
      <c r="K279" s="202" t="s">
        <v>150</v>
      </c>
      <c r="L279" s="43"/>
      <c r="M279" s="207" t="s">
        <v>36</v>
      </c>
      <c r="N279" s="208" t="s">
        <v>52</v>
      </c>
      <c r="O279" s="79"/>
      <c r="P279" s="209">
        <f>O279*H279</f>
        <v>0</v>
      </c>
      <c r="Q279" s="209">
        <v>0</v>
      </c>
      <c r="R279" s="209">
        <f>Q279*H279</f>
        <v>0</v>
      </c>
      <c r="S279" s="209">
        <v>0.0026</v>
      </c>
      <c r="T279" s="210">
        <f>S279*H279</f>
        <v>0.715</v>
      </c>
      <c r="AR279" s="16" t="s">
        <v>246</v>
      </c>
      <c r="AT279" s="16" t="s">
        <v>146</v>
      </c>
      <c r="AU279" s="16" t="s">
        <v>90</v>
      </c>
      <c r="AY279" s="16" t="s">
        <v>141</v>
      </c>
      <c r="BE279" s="211">
        <f>IF(N279="základní",J279,0)</f>
        <v>0</v>
      </c>
      <c r="BF279" s="211">
        <f>IF(N279="snížená",J279,0)</f>
        <v>0</v>
      </c>
      <c r="BG279" s="211">
        <f>IF(N279="zákl. přenesená",J279,0)</f>
        <v>0</v>
      </c>
      <c r="BH279" s="211">
        <f>IF(N279="sníž. přenesená",J279,0)</f>
        <v>0</v>
      </c>
      <c r="BI279" s="211">
        <f>IF(N279="nulová",J279,0)</f>
        <v>0</v>
      </c>
      <c r="BJ279" s="16" t="s">
        <v>23</v>
      </c>
      <c r="BK279" s="211">
        <f>ROUND(I279*H279,2)</f>
        <v>0</v>
      </c>
      <c r="BL279" s="16" t="s">
        <v>246</v>
      </c>
      <c r="BM279" s="16" t="s">
        <v>525</v>
      </c>
    </row>
    <row r="280" spans="2:65" s="1" customFormat="1" ht="16.5" customHeight="1">
      <c r="B280" s="38"/>
      <c r="C280" s="200" t="s">
        <v>526</v>
      </c>
      <c r="D280" s="200" t="s">
        <v>146</v>
      </c>
      <c r="E280" s="201" t="s">
        <v>527</v>
      </c>
      <c r="F280" s="202" t="s">
        <v>528</v>
      </c>
      <c r="G280" s="203" t="s">
        <v>211</v>
      </c>
      <c r="H280" s="204">
        <v>228</v>
      </c>
      <c r="I280" s="205"/>
      <c r="J280" s="206">
        <f>ROUND(I280*H280,2)</f>
        <v>0</v>
      </c>
      <c r="K280" s="202" t="s">
        <v>150</v>
      </c>
      <c r="L280" s="43"/>
      <c r="M280" s="207" t="s">
        <v>36</v>
      </c>
      <c r="N280" s="208" t="s">
        <v>52</v>
      </c>
      <c r="O280" s="79"/>
      <c r="P280" s="209">
        <f>O280*H280</f>
        <v>0</v>
      </c>
      <c r="Q280" s="209">
        <v>0</v>
      </c>
      <c r="R280" s="209">
        <f>Q280*H280</f>
        <v>0</v>
      </c>
      <c r="S280" s="209">
        <v>0.00394</v>
      </c>
      <c r="T280" s="210">
        <f>S280*H280</f>
        <v>0.89832</v>
      </c>
      <c r="AR280" s="16" t="s">
        <v>246</v>
      </c>
      <c r="AT280" s="16" t="s">
        <v>146</v>
      </c>
      <c r="AU280" s="16" t="s">
        <v>90</v>
      </c>
      <c r="AY280" s="16" t="s">
        <v>141</v>
      </c>
      <c r="BE280" s="211">
        <f>IF(N280="základní",J280,0)</f>
        <v>0</v>
      </c>
      <c r="BF280" s="211">
        <f>IF(N280="snížená",J280,0)</f>
        <v>0</v>
      </c>
      <c r="BG280" s="211">
        <f>IF(N280="zákl. přenesená",J280,0)</f>
        <v>0</v>
      </c>
      <c r="BH280" s="211">
        <f>IF(N280="sníž. přenesená",J280,0)</f>
        <v>0</v>
      </c>
      <c r="BI280" s="211">
        <f>IF(N280="nulová",J280,0)</f>
        <v>0</v>
      </c>
      <c r="BJ280" s="16" t="s">
        <v>23</v>
      </c>
      <c r="BK280" s="211">
        <f>ROUND(I280*H280,2)</f>
        <v>0</v>
      </c>
      <c r="BL280" s="16" t="s">
        <v>246</v>
      </c>
      <c r="BM280" s="16" t="s">
        <v>529</v>
      </c>
    </row>
    <row r="281" spans="2:65" s="1" customFormat="1" ht="16.5" customHeight="1">
      <c r="B281" s="38"/>
      <c r="C281" s="200" t="s">
        <v>530</v>
      </c>
      <c r="D281" s="200" t="s">
        <v>146</v>
      </c>
      <c r="E281" s="201" t="s">
        <v>531</v>
      </c>
      <c r="F281" s="202" t="s">
        <v>532</v>
      </c>
      <c r="G281" s="203" t="s">
        <v>149</v>
      </c>
      <c r="H281" s="204">
        <v>10</v>
      </c>
      <c r="I281" s="205"/>
      <c r="J281" s="206">
        <f>ROUND(I281*H281,2)</f>
        <v>0</v>
      </c>
      <c r="K281" s="202" t="s">
        <v>36</v>
      </c>
      <c r="L281" s="43"/>
      <c r="M281" s="207" t="s">
        <v>36</v>
      </c>
      <c r="N281" s="208" t="s">
        <v>52</v>
      </c>
      <c r="O281" s="79"/>
      <c r="P281" s="209">
        <f>O281*H281</f>
        <v>0</v>
      </c>
      <c r="Q281" s="209">
        <v>0</v>
      </c>
      <c r="R281" s="209">
        <f>Q281*H281</f>
        <v>0</v>
      </c>
      <c r="S281" s="209">
        <v>0.00585</v>
      </c>
      <c r="T281" s="210">
        <f>S281*H281</f>
        <v>0.0585</v>
      </c>
      <c r="AR281" s="16" t="s">
        <v>246</v>
      </c>
      <c r="AT281" s="16" t="s">
        <v>146</v>
      </c>
      <c r="AU281" s="16" t="s">
        <v>90</v>
      </c>
      <c r="AY281" s="16" t="s">
        <v>141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6" t="s">
        <v>23</v>
      </c>
      <c r="BK281" s="211">
        <f>ROUND(I281*H281,2)</f>
        <v>0</v>
      </c>
      <c r="BL281" s="16" t="s">
        <v>246</v>
      </c>
      <c r="BM281" s="16" t="s">
        <v>533</v>
      </c>
    </row>
    <row r="282" spans="2:65" s="1" customFormat="1" ht="16.5" customHeight="1">
      <c r="B282" s="38"/>
      <c r="C282" s="200" t="s">
        <v>534</v>
      </c>
      <c r="D282" s="200" t="s">
        <v>146</v>
      </c>
      <c r="E282" s="201" t="s">
        <v>535</v>
      </c>
      <c r="F282" s="202" t="s">
        <v>536</v>
      </c>
      <c r="G282" s="203" t="s">
        <v>308</v>
      </c>
      <c r="H282" s="204">
        <v>24</v>
      </c>
      <c r="I282" s="205"/>
      <c r="J282" s="206">
        <f>ROUND(I282*H282,2)</f>
        <v>0</v>
      </c>
      <c r="K282" s="202" t="s">
        <v>36</v>
      </c>
      <c r="L282" s="43"/>
      <c r="M282" s="207" t="s">
        <v>36</v>
      </c>
      <c r="N282" s="208" t="s">
        <v>52</v>
      </c>
      <c r="O282" s="79"/>
      <c r="P282" s="209">
        <f>O282*H282</f>
        <v>0</v>
      </c>
      <c r="Q282" s="209">
        <v>0</v>
      </c>
      <c r="R282" s="209">
        <f>Q282*H282</f>
        <v>0</v>
      </c>
      <c r="S282" s="209">
        <v>0.00115</v>
      </c>
      <c r="T282" s="210">
        <f>S282*H282</f>
        <v>0.0276</v>
      </c>
      <c r="AR282" s="16" t="s">
        <v>246</v>
      </c>
      <c r="AT282" s="16" t="s">
        <v>146</v>
      </c>
      <c r="AU282" s="16" t="s">
        <v>90</v>
      </c>
      <c r="AY282" s="16" t="s">
        <v>141</v>
      </c>
      <c r="BE282" s="211">
        <f>IF(N282="základní",J282,0)</f>
        <v>0</v>
      </c>
      <c r="BF282" s="211">
        <f>IF(N282="snížená",J282,0)</f>
        <v>0</v>
      </c>
      <c r="BG282" s="211">
        <f>IF(N282="zákl. přenesená",J282,0)</f>
        <v>0</v>
      </c>
      <c r="BH282" s="211">
        <f>IF(N282="sníž. přenesená",J282,0)</f>
        <v>0</v>
      </c>
      <c r="BI282" s="211">
        <f>IF(N282="nulová",J282,0)</f>
        <v>0</v>
      </c>
      <c r="BJ282" s="16" t="s">
        <v>23</v>
      </c>
      <c r="BK282" s="211">
        <f>ROUND(I282*H282,2)</f>
        <v>0</v>
      </c>
      <c r="BL282" s="16" t="s">
        <v>246</v>
      </c>
      <c r="BM282" s="16" t="s">
        <v>537</v>
      </c>
    </row>
    <row r="283" spans="2:65" s="1" customFormat="1" ht="16.5" customHeight="1">
      <c r="B283" s="38"/>
      <c r="C283" s="200" t="s">
        <v>538</v>
      </c>
      <c r="D283" s="200" t="s">
        <v>146</v>
      </c>
      <c r="E283" s="201" t="s">
        <v>539</v>
      </c>
      <c r="F283" s="202" t="s">
        <v>540</v>
      </c>
      <c r="G283" s="203" t="s">
        <v>211</v>
      </c>
      <c r="H283" s="204">
        <v>184.6</v>
      </c>
      <c r="I283" s="205"/>
      <c r="J283" s="206">
        <f>ROUND(I283*H283,2)</f>
        <v>0</v>
      </c>
      <c r="K283" s="202" t="s">
        <v>150</v>
      </c>
      <c r="L283" s="43"/>
      <c r="M283" s="207" t="s">
        <v>36</v>
      </c>
      <c r="N283" s="208" t="s">
        <v>52</v>
      </c>
      <c r="O283" s="79"/>
      <c r="P283" s="209">
        <f>O283*H283</f>
        <v>0</v>
      </c>
      <c r="Q283" s="209">
        <v>0</v>
      </c>
      <c r="R283" s="209">
        <f>Q283*H283</f>
        <v>0</v>
      </c>
      <c r="S283" s="209">
        <v>0</v>
      </c>
      <c r="T283" s="210">
        <f>S283*H283</f>
        <v>0</v>
      </c>
      <c r="AR283" s="16" t="s">
        <v>246</v>
      </c>
      <c r="AT283" s="16" t="s">
        <v>146</v>
      </c>
      <c r="AU283" s="16" t="s">
        <v>90</v>
      </c>
      <c r="AY283" s="16" t="s">
        <v>141</v>
      </c>
      <c r="BE283" s="211">
        <f>IF(N283="základní",J283,0)</f>
        <v>0</v>
      </c>
      <c r="BF283" s="211">
        <f>IF(N283="snížená",J283,0)</f>
        <v>0</v>
      </c>
      <c r="BG283" s="211">
        <f>IF(N283="zákl. přenesená",J283,0)</f>
        <v>0</v>
      </c>
      <c r="BH283" s="211">
        <f>IF(N283="sníž. přenesená",J283,0)</f>
        <v>0</v>
      </c>
      <c r="BI283" s="211">
        <f>IF(N283="nulová",J283,0)</f>
        <v>0</v>
      </c>
      <c r="BJ283" s="16" t="s">
        <v>23</v>
      </c>
      <c r="BK283" s="211">
        <f>ROUND(I283*H283,2)</f>
        <v>0</v>
      </c>
      <c r="BL283" s="16" t="s">
        <v>246</v>
      </c>
      <c r="BM283" s="16" t="s">
        <v>541</v>
      </c>
    </row>
    <row r="284" spans="2:51" s="13" customFormat="1" ht="12">
      <c r="B284" s="237"/>
      <c r="C284" s="238"/>
      <c r="D284" s="214" t="s">
        <v>154</v>
      </c>
      <c r="E284" s="239" t="s">
        <v>36</v>
      </c>
      <c r="F284" s="240" t="s">
        <v>542</v>
      </c>
      <c r="G284" s="238"/>
      <c r="H284" s="239" t="s">
        <v>36</v>
      </c>
      <c r="I284" s="241"/>
      <c r="J284" s="238"/>
      <c r="K284" s="238"/>
      <c r="L284" s="242"/>
      <c r="M284" s="243"/>
      <c r="N284" s="244"/>
      <c r="O284" s="244"/>
      <c r="P284" s="244"/>
      <c r="Q284" s="244"/>
      <c r="R284" s="244"/>
      <c r="S284" s="244"/>
      <c r="T284" s="245"/>
      <c r="AT284" s="246" t="s">
        <v>154</v>
      </c>
      <c r="AU284" s="246" t="s">
        <v>90</v>
      </c>
      <c r="AV284" s="13" t="s">
        <v>23</v>
      </c>
      <c r="AW284" s="13" t="s">
        <v>156</v>
      </c>
      <c r="AX284" s="13" t="s">
        <v>81</v>
      </c>
      <c r="AY284" s="246" t="s">
        <v>141</v>
      </c>
    </row>
    <row r="285" spans="2:51" s="11" customFormat="1" ht="12">
      <c r="B285" s="212"/>
      <c r="C285" s="213"/>
      <c r="D285" s="214" t="s">
        <v>154</v>
      </c>
      <c r="E285" s="215" t="s">
        <v>36</v>
      </c>
      <c r="F285" s="216" t="s">
        <v>543</v>
      </c>
      <c r="G285" s="213"/>
      <c r="H285" s="217">
        <v>51</v>
      </c>
      <c r="I285" s="218"/>
      <c r="J285" s="213"/>
      <c r="K285" s="213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154</v>
      </c>
      <c r="AU285" s="223" t="s">
        <v>90</v>
      </c>
      <c r="AV285" s="11" t="s">
        <v>90</v>
      </c>
      <c r="AW285" s="11" t="s">
        <v>156</v>
      </c>
      <c r="AX285" s="11" t="s">
        <v>81</v>
      </c>
      <c r="AY285" s="223" t="s">
        <v>141</v>
      </c>
    </row>
    <row r="286" spans="2:51" s="11" customFormat="1" ht="12">
      <c r="B286" s="212"/>
      <c r="C286" s="213"/>
      <c r="D286" s="214" t="s">
        <v>154</v>
      </c>
      <c r="E286" s="215" t="s">
        <v>36</v>
      </c>
      <c r="F286" s="216" t="s">
        <v>544</v>
      </c>
      <c r="G286" s="213"/>
      <c r="H286" s="217">
        <v>64.7</v>
      </c>
      <c r="I286" s="218"/>
      <c r="J286" s="213"/>
      <c r="K286" s="213"/>
      <c r="L286" s="219"/>
      <c r="M286" s="220"/>
      <c r="N286" s="221"/>
      <c r="O286" s="221"/>
      <c r="P286" s="221"/>
      <c r="Q286" s="221"/>
      <c r="R286" s="221"/>
      <c r="S286" s="221"/>
      <c r="T286" s="222"/>
      <c r="AT286" s="223" t="s">
        <v>154</v>
      </c>
      <c r="AU286" s="223" t="s">
        <v>90</v>
      </c>
      <c r="AV286" s="11" t="s">
        <v>90</v>
      </c>
      <c r="AW286" s="11" t="s">
        <v>156</v>
      </c>
      <c r="AX286" s="11" t="s">
        <v>81</v>
      </c>
      <c r="AY286" s="223" t="s">
        <v>141</v>
      </c>
    </row>
    <row r="287" spans="2:51" s="11" customFormat="1" ht="12">
      <c r="B287" s="212"/>
      <c r="C287" s="213"/>
      <c r="D287" s="214" t="s">
        <v>154</v>
      </c>
      <c r="E287" s="215" t="s">
        <v>36</v>
      </c>
      <c r="F287" s="216" t="s">
        <v>545</v>
      </c>
      <c r="G287" s="213"/>
      <c r="H287" s="217">
        <v>68.9</v>
      </c>
      <c r="I287" s="218"/>
      <c r="J287" s="213"/>
      <c r="K287" s="213"/>
      <c r="L287" s="219"/>
      <c r="M287" s="220"/>
      <c r="N287" s="221"/>
      <c r="O287" s="221"/>
      <c r="P287" s="221"/>
      <c r="Q287" s="221"/>
      <c r="R287" s="221"/>
      <c r="S287" s="221"/>
      <c r="T287" s="222"/>
      <c r="AT287" s="223" t="s">
        <v>154</v>
      </c>
      <c r="AU287" s="223" t="s">
        <v>90</v>
      </c>
      <c r="AV287" s="11" t="s">
        <v>90</v>
      </c>
      <c r="AW287" s="11" t="s">
        <v>156</v>
      </c>
      <c r="AX287" s="11" t="s">
        <v>81</v>
      </c>
      <c r="AY287" s="223" t="s">
        <v>141</v>
      </c>
    </row>
    <row r="288" spans="2:51" s="12" customFormat="1" ht="12">
      <c r="B288" s="224"/>
      <c r="C288" s="225"/>
      <c r="D288" s="214" t="s">
        <v>154</v>
      </c>
      <c r="E288" s="226" t="s">
        <v>36</v>
      </c>
      <c r="F288" s="227" t="s">
        <v>160</v>
      </c>
      <c r="G288" s="225"/>
      <c r="H288" s="228">
        <v>184.6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154</v>
      </c>
      <c r="AU288" s="234" t="s">
        <v>90</v>
      </c>
      <c r="AV288" s="12" t="s">
        <v>151</v>
      </c>
      <c r="AW288" s="12" t="s">
        <v>4</v>
      </c>
      <c r="AX288" s="12" t="s">
        <v>23</v>
      </c>
      <c r="AY288" s="234" t="s">
        <v>141</v>
      </c>
    </row>
    <row r="289" spans="2:65" s="1" customFormat="1" ht="16.5" customHeight="1">
      <c r="B289" s="38"/>
      <c r="C289" s="247" t="s">
        <v>546</v>
      </c>
      <c r="D289" s="247" t="s">
        <v>277</v>
      </c>
      <c r="E289" s="248" t="s">
        <v>547</v>
      </c>
      <c r="F289" s="249" t="s">
        <v>548</v>
      </c>
      <c r="G289" s="250" t="s">
        <v>211</v>
      </c>
      <c r="H289" s="251">
        <v>59.995</v>
      </c>
      <c r="I289" s="252"/>
      <c r="J289" s="253">
        <f>ROUND(I289*H289,2)</f>
        <v>0</v>
      </c>
      <c r="K289" s="249" t="s">
        <v>150</v>
      </c>
      <c r="L289" s="254"/>
      <c r="M289" s="255" t="s">
        <v>36</v>
      </c>
      <c r="N289" s="256" t="s">
        <v>52</v>
      </c>
      <c r="O289" s="79"/>
      <c r="P289" s="209">
        <f>O289*H289</f>
        <v>0</v>
      </c>
      <c r="Q289" s="209">
        <v>0.00504</v>
      </c>
      <c r="R289" s="209">
        <f>Q289*H289</f>
        <v>0.3023748</v>
      </c>
      <c r="S289" s="209">
        <v>0</v>
      </c>
      <c r="T289" s="210">
        <f>S289*H289</f>
        <v>0</v>
      </c>
      <c r="AR289" s="16" t="s">
        <v>281</v>
      </c>
      <c r="AT289" s="16" t="s">
        <v>277</v>
      </c>
      <c r="AU289" s="16" t="s">
        <v>90</v>
      </c>
      <c r="AY289" s="16" t="s">
        <v>141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16" t="s">
        <v>23</v>
      </c>
      <c r="BK289" s="211">
        <f>ROUND(I289*H289,2)</f>
        <v>0</v>
      </c>
      <c r="BL289" s="16" t="s">
        <v>246</v>
      </c>
      <c r="BM289" s="16" t="s">
        <v>549</v>
      </c>
    </row>
    <row r="290" spans="2:51" s="11" customFormat="1" ht="12">
      <c r="B290" s="212"/>
      <c r="C290" s="213"/>
      <c r="D290" s="214" t="s">
        <v>154</v>
      </c>
      <c r="E290" s="215" t="s">
        <v>36</v>
      </c>
      <c r="F290" s="216" t="s">
        <v>550</v>
      </c>
      <c r="G290" s="213"/>
      <c r="H290" s="217">
        <v>46.15</v>
      </c>
      <c r="I290" s="218"/>
      <c r="J290" s="213"/>
      <c r="K290" s="213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154</v>
      </c>
      <c r="AU290" s="223" t="s">
        <v>90</v>
      </c>
      <c r="AV290" s="11" t="s">
        <v>90</v>
      </c>
      <c r="AW290" s="11" t="s">
        <v>156</v>
      </c>
      <c r="AX290" s="11" t="s">
        <v>81</v>
      </c>
      <c r="AY290" s="223" t="s">
        <v>141</v>
      </c>
    </row>
    <row r="291" spans="2:51" s="11" customFormat="1" ht="12">
      <c r="B291" s="212"/>
      <c r="C291" s="213"/>
      <c r="D291" s="214" t="s">
        <v>154</v>
      </c>
      <c r="E291" s="215" t="s">
        <v>36</v>
      </c>
      <c r="F291" s="216" t="s">
        <v>551</v>
      </c>
      <c r="G291" s="213"/>
      <c r="H291" s="217">
        <v>59.995</v>
      </c>
      <c r="I291" s="218"/>
      <c r="J291" s="213"/>
      <c r="K291" s="213"/>
      <c r="L291" s="219"/>
      <c r="M291" s="220"/>
      <c r="N291" s="221"/>
      <c r="O291" s="221"/>
      <c r="P291" s="221"/>
      <c r="Q291" s="221"/>
      <c r="R291" s="221"/>
      <c r="S291" s="221"/>
      <c r="T291" s="222"/>
      <c r="AT291" s="223" t="s">
        <v>154</v>
      </c>
      <c r="AU291" s="223" t="s">
        <v>90</v>
      </c>
      <c r="AV291" s="11" t="s">
        <v>90</v>
      </c>
      <c r="AW291" s="11" t="s">
        <v>156</v>
      </c>
      <c r="AX291" s="11" t="s">
        <v>23</v>
      </c>
      <c r="AY291" s="223" t="s">
        <v>141</v>
      </c>
    </row>
    <row r="292" spans="2:65" s="1" customFormat="1" ht="16.5" customHeight="1">
      <c r="B292" s="38"/>
      <c r="C292" s="200" t="s">
        <v>552</v>
      </c>
      <c r="D292" s="200" t="s">
        <v>146</v>
      </c>
      <c r="E292" s="201" t="s">
        <v>553</v>
      </c>
      <c r="F292" s="202" t="s">
        <v>554</v>
      </c>
      <c r="G292" s="203" t="s">
        <v>211</v>
      </c>
      <c r="H292" s="204">
        <v>58.1</v>
      </c>
      <c r="I292" s="205"/>
      <c r="J292" s="206">
        <f>ROUND(I292*H292,2)</f>
        <v>0</v>
      </c>
      <c r="K292" s="202" t="s">
        <v>150</v>
      </c>
      <c r="L292" s="43"/>
      <c r="M292" s="207" t="s">
        <v>36</v>
      </c>
      <c r="N292" s="208" t="s">
        <v>52</v>
      </c>
      <c r="O292" s="79"/>
      <c r="P292" s="209">
        <f>O292*H292</f>
        <v>0</v>
      </c>
      <c r="Q292" s="209">
        <v>0.00054</v>
      </c>
      <c r="R292" s="209">
        <f>Q292*H292</f>
        <v>0.031374</v>
      </c>
      <c r="S292" s="209">
        <v>0</v>
      </c>
      <c r="T292" s="210">
        <f>S292*H292</f>
        <v>0</v>
      </c>
      <c r="AR292" s="16" t="s">
        <v>246</v>
      </c>
      <c r="AT292" s="16" t="s">
        <v>146</v>
      </c>
      <c r="AU292" s="16" t="s">
        <v>90</v>
      </c>
      <c r="AY292" s="16" t="s">
        <v>141</v>
      </c>
      <c r="BE292" s="211">
        <f>IF(N292="základní",J292,0)</f>
        <v>0</v>
      </c>
      <c r="BF292" s="211">
        <f>IF(N292="snížená",J292,0)</f>
        <v>0</v>
      </c>
      <c r="BG292" s="211">
        <f>IF(N292="zákl. přenesená",J292,0)</f>
        <v>0</v>
      </c>
      <c r="BH292" s="211">
        <f>IF(N292="sníž. přenesená",J292,0)</f>
        <v>0</v>
      </c>
      <c r="BI292" s="211">
        <f>IF(N292="nulová",J292,0)</f>
        <v>0</v>
      </c>
      <c r="BJ292" s="16" t="s">
        <v>23</v>
      </c>
      <c r="BK292" s="211">
        <f>ROUND(I292*H292,2)</f>
        <v>0</v>
      </c>
      <c r="BL292" s="16" t="s">
        <v>246</v>
      </c>
      <c r="BM292" s="16" t="s">
        <v>555</v>
      </c>
    </row>
    <row r="293" spans="2:51" s="11" customFormat="1" ht="12">
      <c r="B293" s="212"/>
      <c r="C293" s="213"/>
      <c r="D293" s="214" t="s">
        <v>154</v>
      </c>
      <c r="E293" s="215" t="s">
        <v>36</v>
      </c>
      <c r="F293" s="216" t="s">
        <v>556</v>
      </c>
      <c r="G293" s="213"/>
      <c r="H293" s="217">
        <v>58.1</v>
      </c>
      <c r="I293" s="218"/>
      <c r="J293" s="213"/>
      <c r="K293" s="213"/>
      <c r="L293" s="219"/>
      <c r="M293" s="220"/>
      <c r="N293" s="221"/>
      <c r="O293" s="221"/>
      <c r="P293" s="221"/>
      <c r="Q293" s="221"/>
      <c r="R293" s="221"/>
      <c r="S293" s="221"/>
      <c r="T293" s="222"/>
      <c r="AT293" s="223" t="s">
        <v>154</v>
      </c>
      <c r="AU293" s="223" t="s">
        <v>90</v>
      </c>
      <c r="AV293" s="11" t="s">
        <v>90</v>
      </c>
      <c r="AW293" s="11" t="s">
        <v>156</v>
      </c>
      <c r="AX293" s="11" t="s">
        <v>81</v>
      </c>
      <c r="AY293" s="223" t="s">
        <v>141</v>
      </c>
    </row>
    <row r="294" spans="2:51" s="12" customFormat="1" ht="12">
      <c r="B294" s="224"/>
      <c r="C294" s="225"/>
      <c r="D294" s="214" t="s">
        <v>154</v>
      </c>
      <c r="E294" s="226" t="s">
        <v>36</v>
      </c>
      <c r="F294" s="227" t="s">
        <v>160</v>
      </c>
      <c r="G294" s="225"/>
      <c r="H294" s="228">
        <v>58.1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154</v>
      </c>
      <c r="AU294" s="234" t="s">
        <v>90</v>
      </c>
      <c r="AV294" s="12" t="s">
        <v>151</v>
      </c>
      <c r="AW294" s="12" t="s">
        <v>4</v>
      </c>
      <c r="AX294" s="12" t="s">
        <v>23</v>
      </c>
      <c r="AY294" s="234" t="s">
        <v>141</v>
      </c>
    </row>
    <row r="295" spans="2:65" s="1" customFormat="1" ht="22.5" customHeight="1">
      <c r="B295" s="38"/>
      <c r="C295" s="200" t="s">
        <v>557</v>
      </c>
      <c r="D295" s="200" t="s">
        <v>146</v>
      </c>
      <c r="E295" s="201" t="s">
        <v>558</v>
      </c>
      <c r="F295" s="202" t="s">
        <v>559</v>
      </c>
      <c r="G295" s="203" t="s">
        <v>149</v>
      </c>
      <c r="H295" s="204">
        <v>957.24</v>
      </c>
      <c r="I295" s="205"/>
      <c r="J295" s="206">
        <f>ROUND(I295*H295,2)</f>
        <v>0</v>
      </c>
      <c r="K295" s="202" t="s">
        <v>36</v>
      </c>
      <c r="L295" s="43"/>
      <c r="M295" s="207" t="s">
        <v>36</v>
      </c>
      <c r="N295" s="208" t="s">
        <v>52</v>
      </c>
      <c r="O295" s="79"/>
      <c r="P295" s="209">
        <f>O295*H295</f>
        <v>0</v>
      </c>
      <c r="Q295" s="209">
        <v>0.0068172</v>
      </c>
      <c r="R295" s="209">
        <f>Q295*H295</f>
        <v>6.525696528</v>
      </c>
      <c r="S295" s="209">
        <v>0</v>
      </c>
      <c r="T295" s="210">
        <f>S295*H295</f>
        <v>0</v>
      </c>
      <c r="AR295" s="16" t="s">
        <v>246</v>
      </c>
      <c r="AT295" s="16" t="s">
        <v>146</v>
      </c>
      <c r="AU295" s="16" t="s">
        <v>90</v>
      </c>
      <c r="AY295" s="16" t="s">
        <v>141</v>
      </c>
      <c r="BE295" s="211">
        <f>IF(N295="základní",J295,0)</f>
        <v>0</v>
      </c>
      <c r="BF295" s="211">
        <f>IF(N295="snížená",J295,0)</f>
        <v>0</v>
      </c>
      <c r="BG295" s="211">
        <f>IF(N295="zákl. přenesená",J295,0)</f>
        <v>0</v>
      </c>
      <c r="BH295" s="211">
        <f>IF(N295="sníž. přenesená",J295,0)</f>
        <v>0</v>
      </c>
      <c r="BI295" s="211">
        <f>IF(N295="nulová",J295,0)</f>
        <v>0</v>
      </c>
      <c r="BJ295" s="16" t="s">
        <v>23</v>
      </c>
      <c r="BK295" s="211">
        <f>ROUND(I295*H295,2)</f>
        <v>0</v>
      </c>
      <c r="BL295" s="16" t="s">
        <v>246</v>
      </c>
      <c r="BM295" s="16" t="s">
        <v>560</v>
      </c>
    </row>
    <row r="296" spans="2:51" s="11" customFormat="1" ht="12">
      <c r="B296" s="212"/>
      <c r="C296" s="213"/>
      <c r="D296" s="214" t="s">
        <v>154</v>
      </c>
      <c r="E296" s="215" t="s">
        <v>36</v>
      </c>
      <c r="F296" s="216" t="s">
        <v>250</v>
      </c>
      <c r="G296" s="213"/>
      <c r="H296" s="217">
        <v>3.96</v>
      </c>
      <c r="I296" s="218"/>
      <c r="J296" s="213"/>
      <c r="K296" s="213"/>
      <c r="L296" s="219"/>
      <c r="M296" s="220"/>
      <c r="N296" s="221"/>
      <c r="O296" s="221"/>
      <c r="P296" s="221"/>
      <c r="Q296" s="221"/>
      <c r="R296" s="221"/>
      <c r="S296" s="221"/>
      <c r="T296" s="222"/>
      <c r="AT296" s="223" t="s">
        <v>154</v>
      </c>
      <c r="AU296" s="223" t="s">
        <v>90</v>
      </c>
      <c r="AV296" s="11" t="s">
        <v>90</v>
      </c>
      <c r="AW296" s="11" t="s">
        <v>156</v>
      </c>
      <c r="AX296" s="11" t="s">
        <v>81</v>
      </c>
      <c r="AY296" s="223" t="s">
        <v>141</v>
      </c>
    </row>
    <row r="297" spans="2:51" s="11" customFormat="1" ht="12">
      <c r="B297" s="212"/>
      <c r="C297" s="213"/>
      <c r="D297" s="214" t="s">
        <v>154</v>
      </c>
      <c r="E297" s="215" t="s">
        <v>36</v>
      </c>
      <c r="F297" s="216" t="s">
        <v>251</v>
      </c>
      <c r="G297" s="213"/>
      <c r="H297" s="217">
        <v>10.725</v>
      </c>
      <c r="I297" s="218"/>
      <c r="J297" s="213"/>
      <c r="K297" s="213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154</v>
      </c>
      <c r="AU297" s="223" t="s">
        <v>90</v>
      </c>
      <c r="AV297" s="11" t="s">
        <v>90</v>
      </c>
      <c r="AW297" s="11" t="s">
        <v>156</v>
      </c>
      <c r="AX297" s="11" t="s">
        <v>81</v>
      </c>
      <c r="AY297" s="223" t="s">
        <v>141</v>
      </c>
    </row>
    <row r="298" spans="2:51" s="11" customFormat="1" ht="12">
      <c r="B298" s="212"/>
      <c r="C298" s="213"/>
      <c r="D298" s="214" t="s">
        <v>154</v>
      </c>
      <c r="E298" s="215" t="s">
        <v>36</v>
      </c>
      <c r="F298" s="216" t="s">
        <v>252</v>
      </c>
      <c r="G298" s="213"/>
      <c r="H298" s="217">
        <v>21.8</v>
      </c>
      <c r="I298" s="218"/>
      <c r="J298" s="213"/>
      <c r="K298" s="213"/>
      <c r="L298" s="219"/>
      <c r="M298" s="220"/>
      <c r="N298" s="221"/>
      <c r="O298" s="221"/>
      <c r="P298" s="221"/>
      <c r="Q298" s="221"/>
      <c r="R298" s="221"/>
      <c r="S298" s="221"/>
      <c r="T298" s="222"/>
      <c r="AT298" s="223" t="s">
        <v>154</v>
      </c>
      <c r="AU298" s="223" t="s">
        <v>90</v>
      </c>
      <c r="AV298" s="11" t="s">
        <v>90</v>
      </c>
      <c r="AW298" s="11" t="s">
        <v>156</v>
      </c>
      <c r="AX298" s="11" t="s">
        <v>81</v>
      </c>
      <c r="AY298" s="223" t="s">
        <v>141</v>
      </c>
    </row>
    <row r="299" spans="2:51" s="11" customFormat="1" ht="12">
      <c r="B299" s="212"/>
      <c r="C299" s="213"/>
      <c r="D299" s="214" t="s">
        <v>154</v>
      </c>
      <c r="E299" s="215" t="s">
        <v>36</v>
      </c>
      <c r="F299" s="216" t="s">
        <v>253</v>
      </c>
      <c r="G299" s="213"/>
      <c r="H299" s="217">
        <v>22.33</v>
      </c>
      <c r="I299" s="218"/>
      <c r="J299" s="213"/>
      <c r="K299" s="213"/>
      <c r="L299" s="219"/>
      <c r="M299" s="220"/>
      <c r="N299" s="221"/>
      <c r="O299" s="221"/>
      <c r="P299" s="221"/>
      <c r="Q299" s="221"/>
      <c r="R299" s="221"/>
      <c r="S299" s="221"/>
      <c r="T299" s="222"/>
      <c r="AT299" s="223" t="s">
        <v>154</v>
      </c>
      <c r="AU299" s="223" t="s">
        <v>90</v>
      </c>
      <c r="AV299" s="11" t="s">
        <v>90</v>
      </c>
      <c r="AW299" s="11" t="s">
        <v>156</v>
      </c>
      <c r="AX299" s="11" t="s">
        <v>81</v>
      </c>
      <c r="AY299" s="223" t="s">
        <v>141</v>
      </c>
    </row>
    <row r="300" spans="2:51" s="11" customFormat="1" ht="12">
      <c r="B300" s="212"/>
      <c r="C300" s="213"/>
      <c r="D300" s="214" t="s">
        <v>154</v>
      </c>
      <c r="E300" s="215" t="s">
        <v>36</v>
      </c>
      <c r="F300" s="216" t="s">
        <v>254</v>
      </c>
      <c r="G300" s="213"/>
      <c r="H300" s="217">
        <v>30</v>
      </c>
      <c r="I300" s="218"/>
      <c r="J300" s="213"/>
      <c r="K300" s="213"/>
      <c r="L300" s="219"/>
      <c r="M300" s="220"/>
      <c r="N300" s="221"/>
      <c r="O300" s="221"/>
      <c r="P300" s="221"/>
      <c r="Q300" s="221"/>
      <c r="R300" s="221"/>
      <c r="S300" s="221"/>
      <c r="T300" s="222"/>
      <c r="AT300" s="223" t="s">
        <v>154</v>
      </c>
      <c r="AU300" s="223" t="s">
        <v>90</v>
      </c>
      <c r="AV300" s="11" t="s">
        <v>90</v>
      </c>
      <c r="AW300" s="11" t="s">
        <v>156</v>
      </c>
      <c r="AX300" s="11" t="s">
        <v>81</v>
      </c>
      <c r="AY300" s="223" t="s">
        <v>141</v>
      </c>
    </row>
    <row r="301" spans="2:51" s="11" customFormat="1" ht="12">
      <c r="B301" s="212"/>
      <c r="C301" s="213"/>
      <c r="D301" s="214" t="s">
        <v>154</v>
      </c>
      <c r="E301" s="215" t="s">
        <v>36</v>
      </c>
      <c r="F301" s="216" t="s">
        <v>255</v>
      </c>
      <c r="G301" s="213"/>
      <c r="H301" s="217">
        <v>35.2</v>
      </c>
      <c r="I301" s="218"/>
      <c r="J301" s="213"/>
      <c r="K301" s="213"/>
      <c r="L301" s="219"/>
      <c r="M301" s="220"/>
      <c r="N301" s="221"/>
      <c r="O301" s="221"/>
      <c r="P301" s="221"/>
      <c r="Q301" s="221"/>
      <c r="R301" s="221"/>
      <c r="S301" s="221"/>
      <c r="T301" s="222"/>
      <c r="AT301" s="223" t="s">
        <v>154</v>
      </c>
      <c r="AU301" s="223" t="s">
        <v>90</v>
      </c>
      <c r="AV301" s="11" t="s">
        <v>90</v>
      </c>
      <c r="AW301" s="11" t="s">
        <v>156</v>
      </c>
      <c r="AX301" s="11" t="s">
        <v>81</v>
      </c>
      <c r="AY301" s="223" t="s">
        <v>141</v>
      </c>
    </row>
    <row r="302" spans="2:51" s="11" customFormat="1" ht="12">
      <c r="B302" s="212"/>
      <c r="C302" s="213"/>
      <c r="D302" s="214" t="s">
        <v>154</v>
      </c>
      <c r="E302" s="215" t="s">
        <v>36</v>
      </c>
      <c r="F302" s="216" t="s">
        <v>256</v>
      </c>
      <c r="G302" s="213"/>
      <c r="H302" s="217">
        <v>41.57</v>
      </c>
      <c r="I302" s="218"/>
      <c r="J302" s="213"/>
      <c r="K302" s="213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154</v>
      </c>
      <c r="AU302" s="223" t="s">
        <v>90</v>
      </c>
      <c r="AV302" s="11" t="s">
        <v>90</v>
      </c>
      <c r="AW302" s="11" t="s">
        <v>156</v>
      </c>
      <c r="AX302" s="11" t="s">
        <v>81</v>
      </c>
      <c r="AY302" s="223" t="s">
        <v>141</v>
      </c>
    </row>
    <row r="303" spans="2:51" s="13" customFormat="1" ht="12">
      <c r="B303" s="237"/>
      <c r="C303" s="238"/>
      <c r="D303" s="214" t="s">
        <v>154</v>
      </c>
      <c r="E303" s="239" t="s">
        <v>36</v>
      </c>
      <c r="F303" s="240" t="s">
        <v>257</v>
      </c>
      <c r="G303" s="238"/>
      <c r="H303" s="239" t="s">
        <v>36</v>
      </c>
      <c r="I303" s="241"/>
      <c r="J303" s="238"/>
      <c r="K303" s="238"/>
      <c r="L303" s="242"/>
      <c r="M303" s="243"/>
      <c r="N303" s="244"/>
      <c r="O303" s="244"/>
      <c r="P303" s="244"/>
      <c r="Q303" s="244"/>
      <c r="R303" s="244"/>
      <c r="S303" s="244"/>
      <c r="T303" s="245"/>
      <c r="AT303" s="246" t="s">
        <v>154</v>
      </c>
      <c r="AU303" s="246" t="s">
        <v>90</v>
      </c>
      <c r="AV303" s="13" t="s">
        <v>23</v>
      </c>
      <c r="AW303" s="13" t="s">
        <v>156</v>
      </c>
      <c r="AX303" s="13" t="s">
        <v>81</v>
      </c>
      <c r="AY303" s="246" t="s">
        <v>141</v>
      </c>
    </row>
    <row r="304" spans="2:51" s="11" customFormat="1" ht="12">
      <c r="B304" s="212"/>
      <c r="C304" s="213"/>
      <c r="D304" s="214" t="s">
        <v>154</v>
      </c>
      <c r="E304" s="215" t="s">
        <v>36</v>
      </c>
      <c r="F304" s="216" t="s">
        <v>258</v>
      </c>
      <c r="G304" s="213"/>
      <c r="H304" s="217">
        <v>150.64</v>
      </c>
      <c r="I304" s="218"/>
      <c r="J304" s="213"/>
      <c r="K304" s="213"/>
      <c r="L304" s="219"/>
      <c r="M304" s="220"/>
      <c r="N304" s="221"/>
      <c r="O304" s="221"/>
      <c r="P304" s="221"/>
      <c r="Q304" s="221"/>
      <c r="R304" s="221"/>
      <c r="S304" s="221"/>
      <c r="T304" s="222"/>
      <c r="AT304" s="223" t="s">
        <v>154</v>
      </c>
      <c r="AU304" s="223" t="s">
        <v>90</v>
      </c>
      <c r="AV304" s="11" t="s">
        <v>90</v>
      </c>
      <c r="AW304" s="11" t="s">
        <v>156</v>
      </c>
      <c r="AX304" s="11" t="s">
        <v>81</v>
      </c>
      <c r="AY304" s="223" t="s">
        <v>141</v>
      </c>
    </row>
    <row r="305" spans="2:51" s="11" customFormat="1" ht="12">
      <c r="B305" s="212"/>
      <c r="C305" s="213"/>
      <c r="D305" s="214" t="s">
        <v>154</v>
      </c>
      <c r="E305" s="215" t="s">
        <v>36</v>
      </c>
      <c r="F305" s="216" t="s">
        <v>259</v>
      </c>
      <c r="G305" s="213"/>
      <c r="H305" s="217">
        <v>189.84</v>
      </c>
      <c r="I305" s="218"/>
      <c r="J305" s="213"/>
      <c r="K305" s="213"/>
      <c r="L305" s="219"/>
      <c r="M305" s="220"/>
      <c r="N305" s="221"/>
      <c r="O305" s="221"/>
      <c r="P305" s="221"/>
      <c r="Q305" s="221"/>
      <c r="R305" s="221"/>
      <c r="S305" s="221"/>
      <c r="T305" s="222"/>
      <c r="AT305" s="223" t="s">
        <v>154</v>
      </c>
      <c r="AU305" s="223" t="s">
        <v>90</v>
      </c>
      <c r="AV305" s="11" t="s">
        <v>90</v>
      </c>
      <c r="AW305" s="11" t="s">
        <v>156</v>
      </c>
      <c r="AX305" s="11" t="s">
        <v>81</v>
      </c>
      <c r="AY305" s="223" t="s">
        <v>141</v>
      </c>
    </row>
    <row r="306" spans="2:51" s="11" customFormat="1" ht="12">
      <c r="B306" s="212"/>
      <c r="C306" s="213"/>
      <c r="D306" s="214" t="s">
        <v>154</v>
      </c>
      <c r="E306" s="215" t="s">
        <v>36</v>
      </c>
      <c r="F306" s="216" t="s">
        <v>260</v>
      </c>
      <c r="G306" s="213"/>
      <c r="H306" s="217">
        <v>91.29</v>
      </c>
      <c r="I306" s="218"/>
      <c r="J306" s="213"/>
      <c r="K306" s="213"/>
      <c r="L306" s="219"/>
      <c r="M306" s="220"/>
      <c r="N306" s="221"/>
      <c r="O306" s="221"/>
      <c r="P306" s="221"/>
      <c r="Q306" s="221"/>
      <c r="R306" s="221"/>
      <c r="S306" s="221"/>
      <c r="T306" s="222"/>
      <c r="AT306" s="223" t="s">
        <v>154</v>
      </c>
      <c r="AU306" s="223" t="s">
        <v>90</v>
      </c>
      <c r="AV306" s="11" t="s">
        <v>90</v>
      </c>
      <c r="AW306" s="11" t="s">
        <v>156</v>
      </c>
      <c r="AX306" s="11" t="s">
        <v>81</v>
      </c>
      <c r="AY306" s="223" t="s">
        <v>141</v>
      </c>
    </row>
    <row r="307" spans="2:51" s="11" customFormat="1" ht="12">
      <c r="B307" s="212"/>
      <c r="C307" s="213"/>
      <c r="D307" s="214" t="s">
        <v>154</v>
      </c>
      <c r="E307" s="215" t="s">
        <v>36</v>
      </c>
      <c r="F307" s="216" t="s">
        <v>261</v>
      </c>
      <c r="G307" s="213"/>
      <c r="H307" s="217">
        <v>7</v>
      </c>
      <c r="I307" s="218"/>
      <c r="J307" s="213"/>
      <c r="K307" s="213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154</v>
      </c>
      <c r="AU307" s="223" t="s">
        <v>90</v>
      </c>
      <c r="AV307" s="11" t="s">
        <v>90</v>
      </c>
      <c r="AW307" s="11" t="s">
        <v>156</v>
      </c>
      <c r="AX307" s="11" t="s">
        <v>81</v>
      </c>
      <c r="AY307" s="223" t="s">
        <v>141</v>
      </c>
    </row>
    <row r="308" spans="2:51" s="11" customFormat="1" ht="12">
      <c r="B308" s="212"/>
      <c r="C308" s="213"/>
      <c r="D308" s="214" t="s">
        <v>154</v>
      </c>
      <c r="E308" s="215" t="s">
        <v>36</v>
      </c>
      <c r="F308" s="216" t="s">
        <v>262</v>
      </c>
      <c r="G308" s="213"/>
      <c r="H308" s="217">
        <v>12.78</v>
      </c>
      <c r="I308" s="218"/>
      <c r="J308" s="213"/>
      <c r="K308" s="213"/>
      <c r="L308" s="219"/>
      <c r="M308" s="220"/>
      <c r="N308" s="221"/>
      <c r="O308" s="221"/>
      <c r="P308" s="221"/>
      <c r="Q308" s="221"/>
      <c r="R308" s="221"/>
      <c r="S308" s="221"/>
      <c r="T308" s="222"/>
      <c r="AT308" s="223" t="s">
        <v>154</v>
      </c>
      <c r="AU308" s="223" t="s">
        <v>90</v>
      </c>
      <c r="AV308" s="11" t="s">
        <v>90</v>
      </c>
      <c r="AW308" s="11" t="s">
        <v>156</v>
      </c>
      <c r="AX308" s="11" t="s">
        <v>81</v>
      </c>
      <c r="AY308" s="223" t="s">
        <v>141</v>
      </c>
    </row>
    <row r="309" spans="2:51" s="11" customFormat="1" ht="12">
      <c r="B309" s="212"/>
      <c r="C309" s="213"/>
      <c r="D309" s="214" t="s">
        <v>154</v>
      </c>
      <c r="E309" s="215" t="s">
        <v>36</v>
      </c>
      <c r="F309" s="216" t="s">
        <v>263</v>
      </c>
      <c r="G309" s="213"/>
      <c r="H309" s="217">
        <v>18.36</v>
      </c>
      <c r="I309" s="218"/>
      <c r="J309" s="213"/>
      <c r="K309" s="213"/>
      <c r="L309" s="219"/>
      <c r="M309" s="220"/>
      <c r="N309" s="221"/>
      <c r="O309" s="221"/>
      <c r="P309" s="221"/>
      <c r="Q309" s="221"/>
      <c r="R309" s="221"/>
      <c r="S309" s="221"/>
      <c r="T309" s="222"/>
      <c r="AT309" s="223" t="s">
        <v>154</v>
      </c>
      <c r="AU309" s="223" t="s">
        <v>90</v>
      </c>
      <c r="AV309" s="11" t="s">
        <v>90</v>
      </c>
      <c r="AW309" s="11" t="s">
        <v>156</v>
      </c>
      <c r="AX309" s="11" t="s">
        <v>81</v>
      </c>
      <c r="AY309" s="223" t="s">
        <v>141</v>
      </c>
    </row>
    <row r="310" spans="2:51" s="11" customFormat="1" ht="12">
      <c r="B310" s="212"/>
      <c r="C310" s="213"/>
      <c r="D310" s="214" t="s">
        <v>154</v>
      </c>
      <c r="E310" s="215" t="s">
        <v>36</v>
      </c>
      <c r="F310" s="216" t="s">
        <v>269</v>
      </c>
      <c r="G310" s="213"/>
      <c r="H310" s="217">
        <v>118.635</v>
      </c>
      <c r="I310" s="218"/>
      <c r="J310" s="213"/>
      <c r="K310" s="213"/>
      <c r="L310" s="219"/>
      <c r="M310" s="220"/>
      <c r="N310" s="221"/>
      <c r="O310" s="221"/>
      <c r="P310" s="221"/>
      <c r="Q310" s="221"/>
      <c r="R310" s="221"/>
      <c r="S310" s="221"/>
      <c r="T310" s="222"/>
      <c r="AT310" s="223" t="s">
        <v>154</v>
      </c>
      <c r="AU310" s="223" t="s">
        <v>90</v>
      </c>
      <c r="AV310" s="11" t="s">
        <v>90</v>
      </c>
      <c r="AW310" s="11" t="s">
        <v>156</v>
      </c>
      <c r="AX310" s="11" t="s">
        <v>81</v>
      </c>
      <c r="AY310" s="223" t="s">
        <v>141</v>
      </c>
    </row>
    <row r="311" spans="2:51" s="11" customFormat="1" ht="12">
      <c r="B311" s="212"/>
      <c r="C311" s="213"/>
      <c r="D311" s="214" t="s">
        <v>154</v>
      </c>
      <c r="E311" s="215" t="s">
        <v>36</v>
      </c>
      <c r="F311" s="216" t="s">
        <v>270</v>
      </c>
      <c r="G311" s="213"/>
      <c r="H311" s="217">
        <v>141.92</v>
      </c>
      <c r="I311" s="218"/>
      <c r="J311" s="213"/>
      <c r="K311" s="213"/>
      <c r="L311" s="219"/>
      <c r="M311" s="220"/>
      <c r="N311" s="221"/>
      <c r="O311" s="221"/>
      <c r="P311" s="221"/>
      <c r="Q311" s="221"/>
      <c r="R311" s="221"/>
      <c r="S311" s="221"/>
      <c r="T311" s="222"/>
      <c r="AT311" s="223" t="s">
        <v>154</v>
      </c>
      <c r="AU311" s="223" t="s">
        <v>90</v>
      </c>
      <c r="AV311" s="11" t="s">
        <v>90</v>
      </c>
      <c r="AW311" s="11" t="s">
        <v>156</v>
      </c>
      <c r="AX311" s="11" t="s">
        <v>81</v>
      </c>
      <c r="AY311" s="223" t="s">
        <v>141</v>
      </c>
    </row>
    <row r="312" spans="2:51" s="11" customFormat="1" ht="12">
      <c r="B312" s="212"/>
      <c r="C312" s="213"/>
      <c r="D312" s="214" t="s">
        <v>154</v>
      </c>
      <c r="E312" s="215" t="s">
        <v>36</v>
      </c>
      <c r="F312" s="216" t="s">
        <v>271</v>
      </c>
      <c r="G312" s="213"/>
      <c r="H312" s="217">
        <v>141.92</v>
      </c>
      <c r="I312" s="218"/>
      <c r="J312" s="213"/>
      <c r="K312" s="213"/>
      <c r="L312" s="219"/>
      <c r="M312" s="220"/>
      <c r="N312" s="221"/>
      <c r="O312" s="221"/>
      <c r="P312" s="221"/>
      <c r="Q312" s="221"/>
      <c r="R312" s="221"/>
      <c r="S312" s="221"/>
      <c r="T312" s="222"/>
      <c r="AT312" s="223" t="s">
        <v>154</v>
      </c>
      <c r="AU312" s="223" t="s">
        <v>90</v>
      </c>
      <c r="AV312" s="11" t="s">
        <v>90</v>
      </c>
      <c r="AW312" s="11" t="s">
        <v>156</v>
      </c>
      <c r="AX312" s="11" t="s">
        <v>81</v>
      </c>
      <c r="AY312" s="223" t="s">
        <v>141</v>
      </c>
    </row>
    <row r="313" spans="2:51" s="11" customFormat="1" ht="12">
      <c r="B313" s="212"/>
      <c r="C313" s="213"/>
      <c r="D313" s="214" t="s">
        <v>154</v>
      </c>
      <c r="E313" s="215" t="s">
        <v>36</v>
      </c>
      <c r="F313" s="216" t="s">
        <v>272</v>
      </c>
      <c r="G313" s="213"/>
      <c r="H313" s="217">
        <v>155.595</v>
      </c>
      <c r="I313" s="218"/>
      <c r="J313" s="213"/>
      <c r="K313" s="213"/>
      <c r="L313" s="219"/>
      <c r="M313" s="220"/>
      <c r="N313" s="221"/>
      <c r="O313" s="221"/>
      <c r="P313" s="221"/>
      <c r="Q313" s="221"/>
      <c r="R313" s="221"/>
      <c r="S313" s="221"/>
      <c r="T313" s="222"/>
      <c r="AT313" s="223" t="s">
        <v>154</v>
      </c>
      <c r="AU313" s="223" t="s">
        <v>90</v>
      </c>
      <c r="AV313" s="11" t="s">
        <v>90</v>
      </c>
      <c r="AW313" s="11" t="s">
        <v>156</v>
      </c>
      <c r="AX313" s="11" t="s">
        <v>81</v>
      </c>
      <c r="AY313" s="223" t="s">
        <v>141</v>
      </c>
    </row>
    <row r="314" spans="2:51" s="11" customFormat="1" ht="12">
      <c r="B314" s="212"/>
      <c r="C314" s="213"/>
      <c r="D314" s="214" t="s">
        <v>154</v>
      </c>
      <c r="E314" s="215" t="s">
        <v>36</v>
      </c>
      <c r="F314" s="216" t="s">
        <v>273</v>
      </c>
      <c r="G314" s="213"/>
      <c r="H314" s="217">
        <v>4.65</v>
      </c>
      <c r="I314" s="218"/>
      <c r="J314" s="213"/>
      <c r="K314" s="213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154</v>
      </c>
      <c r="AU314" s="223" t="s">
        <v>90</v>
      </c>
      <c r="AV314" s="11" t="s">
        <v>90</v>
      </c>
      <c r="AW314" s="11" t="s">
        <v>156</v>
      </c>
      <c r="AX314" s="11" t="s">
        <v>81</v>
      </c>
      <c r="AY314" s="223" t="s">
        <v>141</v>
      </c>
    </row>
    <row r="315" spans="2:51" s="11" customFormat="1" ht="12">
      <c r="B315" s="212"/>
      <c r="C315" s="213"/>
      <c r="D315" s="214" t="s">
        <v>154</v>
      </c>
      <c r="E315" s="215" t="s">
        <v>36</v>
      </c>
      <c r="F315" s="216" t="s">
        <v>274</v>
      </c>
      <c r="G315" s="213"/>
      <c r="H315" s="217">
        <v>139.025</v>
      </c>
      <c r="I315" s="218"/>
      <c r="J315" s="213"/>
      <c r="K315" s="213"/>
      <c r="L315" s="219"/>
      <c r="M315" s="220"/>
      <c r="N315" s="221"/>
      <c r="O315" s="221"/>
      <c r="P315" s="221"/>
      <c r="Q315" s="221"/>
      <c r="R315" s="221"/>
      <c r="S315" s="221"/>
      <c r="T315" s="222"/>
      <c r="AT315" s="223" t="s">
        <v>154</v>
      </c>
      <c r="AU315" s="223" t="s">
        <v>90</v>
      </c>
      <c r="AV315" s="11" t="s">
        <v>90</v>
      </c>
      <c r="AW315" s="11" t="s">
        <v>156</v>
      </c>
      <c r="AX315" s="11" t="s">
        <v>81</v>
      </c>
      <c r="AY315" s="223" t="s">
        <v>141</v>
      </c>
    </row>
    <row r="316" spans="2:51" s="11" customFormat="1" ht="12">
      <c r="B316" s="212"/>
      <c r="C316" s="213"/>
      <c r="D316" s="214" t="s">
        <v>154</v>
      </c>
      <c r="E316" s="215" t="s">
        <v>36</v>
      </c>
      <c r="F316" s="216" t="s">
        <v>561</v>
      </c>
      <c r="G316" s="213"/>
      <c r="H316" s="217">
        <v>-380</v>
      </c>
      <c r="I316" s="218"/>
      <c r="J316" s="213"/>
      <c r="K316" s="213"/>
      <c r="L316" s="219"/>
      <c r="M316" s="220"/>
      <c r="N316" s="221"/>
      <c r="O316" s="221"/>
      <c r="P316" s="221"/>
      <c r="Q316" s="221"/>
      <c r="R316" s="221"/>
      <c r="S316" s="221"/>
      <c r="T316" s="222"/>
      <c r="AT316" s="223" t="s">
        <v>154</v>
      </c>
      <c r="AU316" s="223" t="s">
        <v>90</v>
      </c>
      <c r="AV316" s="11" t="s">
        <v>90</v>
      </c>
      <c r="AW316" s="11" t="s">
        <v>156</v>
      </c>
      <c r="AX316" s="11" t="s">
        <v>81</v>
      </c>
      <c r="AY316" s="223" t="s">
        <v>141</v>
      </c>
    </row>
    <row r="317" spans="2:51" s="12" customFormat="1" ht="12">
      <c r="B317" s="224"/>
      <c r="C317" s="225"/>
      <c r="D317" s="214" t="s">
        <v>154</v>
      </c>
      <c r="E317" s="226" t="s">
        <v>36</v>
      </c>
      <c r="F317" s="227" t="s">
        <v>160</v>
      </c>
      <c r="G317" s="225"/>
      <c r="H317" s="228">
        <v>957.24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AT317" s="234" t="s">
        <v>154</v>
      </c>
      <c r="AU317" s="234" t="s">
        <v>90</v>
      </c>
      <c r="AV317" s="12" t="s">
        <v>151</v>
      </c>
      <c r="AW317" s="12" t="s">
        <v>4</v>
      </c>
      <c r="AX317" s="12" t="s">
        <v>23</v>
      </c>
      <c r="AY317" s="234" t="s">
        <v>141</v>
      </c>
    </row>
    <row r="318" spans="2:65" s="1" customFormat="1" ht="22.5" customHeight="1">
      <c r="B318" s="38"/>
      <c r="C318" s="200" t="s">
        <v>562</v>
      </c>
      <c r="D318" s="200" t="s">
        <v>146</v>
      </c>
      <c r="E318" s="201" t="s">
        <v>563</v>
      </c>
      <c r="F318" s="202" t="s">
        <v>564</v>
      </c>
      <c r="G318" s="203" t="s">
        <v>211</v>
      </c>
      <c r="H318" s="204">
        <v>63.5</v>
      </c>
      <c r="I318" s="205"/>
      <c r="J318" s="206">
        <f>ROUND(I318*H318,2)</f>
        <v>0</v>
      </c>
      <c r="K318" s="202" t="s">
        <v>150</v>
      </c>
      <c r="L318" s="43"/>
      <c r="M318" s="207" t="s">
        <v>36</v>
      </c>
      <c r="N318" s="208" t="s">
        <v>52</v>
      </c>
      <c r="O318" s="79"/>
      <c r="P318" s="209">
        <f>O318*H318</f>
        <v>0</v>
      </c>
      <c r="Q318" s="209">
        <v>0.00152</v>
      </c>
      <c r="R318" s="209">
        <f>Q318*H318</f>
        <v>0.09652000000000001</v>
      </c>
      <c r="S318" s="209">
        <v>0</v>
      </c>
      <c r="T318" s="210">
        <f>S318*H318</f>
        <v>0</v>
      </c>
      <c r="AR318" s="16" t="s">
        <v>246</v>
      </c>
      <c r="AT318" s="16" t="s">
        <v>146</v>
      </c>
      <c r="AU318" s="16" t="s">
        <v>90</v>
      </c>
      <c r="AY318" s="16" t="s">
        <v>141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6" t="s">
        <v>23</v>
      </c>
      <c r="BK318" s="211">
        <f>ROUND(I318*H318,2)</f>
        <v>0</v>
      </c>
      <c r="BL318" s="16" t="s">
        <v>246</v>
      </c>
      <c r="BM318" s="16" t="s">
        <v>565</v>
      </c>
    </row>
    <row r="319" spans="2:51" s="13" customFormat="1" ht="12">
      <c r="B319" s="237"/>
      <c r="C319" s="238"/>
      <c r="D319" s="214" t="s">
        <v>154</v>
      </c>
      <c r="E319" s="239" t="s">
        <v>36</v>
      </c>
      <c r="F319" s="240" t="s">
        <v>566</v>
      </c>
      <c r="G319" s="238"/>
      <c r="H319" s="239" t="s">
        <v>36</v>
      </c>
      <c r="I319" s="241"/>
      <c r="J319" s="238"/>
      <c r="K319" s="238"/>
      <c r="L319" s="242"/>
      <c r="M319" s="243"/>
      <c r="N319" s="244"/>
      <c r="O319" s="244"/>
      <c r="P319" s="244"/>
      <c r="Q319" s="244"/>
      <c r="R319" s="244"/>
      <c r="S319" s="244"/>
      <c r="T319" s="245"/>
      <c r="AT319" s="246" t="s">
        <v>154</v>
      </c>
      <c r="AU319" s="246" t="s">
        <v>90</v>
      </c>
      <c r="AV319" s="13" t="s">
        <v>23</v>
      </c>
      <c r="AW319" s="13" t="s">
        <v>156</v>
      </c>
      <c r="AX319" s="13" t="s">
        <v>81</v>
      </c>
      <c r="AY319" s="246" t="s">
        <v>141</v>
      </c>
    </row>
    <row r="320" spans="2:51" s="11" customFormat="1" ht="12">
      <c r="B320" s="212"/>
      <c r="C320" s="213"/>
      <c r="D320" s="214" t="s">
        <v>154</v>
      </c>
      <c r="E320" s="215" t="s">
        <v>36</v>
      </c>
      <c r="F320" s="216" t="s">
        <v>567</v>
      </c>
      <c r="G320" s="213"/>
      <c r="H320" s="217">
        <v>5</v>
      </c>
      <c r="I320" s="218"/>
      <c r="J320" s="213"/>
      <c r="K320" s="213"/>
      <c r="L320" s="219"/>
      <c r="M320" s="220"/>
      <c r="N320" s="221"/>
      <c r="O320" s="221"/>
      <c r="P320" s="221"/>
      <c r="Q320" s="221"/>
      <c r="R320" s="221"/>
      <c r="S320" s="221"/>
      <c r="T320" s="222"/>
      <c r="AT320" s="223" t="s">
        <v>154</v>
      </c>
      <c r="AU320" s="223" t="s">
        <v>90</v>
      </c>
      <c r="AV320" s="11" t="s">
        <v>90</v>
      </c>
      <c r="AW320" s="11" t="s">
        <v>156</v>
      </c>
      <c r="AX320" s="11" t="s">
        <v>81</v>
      </c>
      <c r="AY320" s="223" t="s">
        <v>141</v>
      </c>
    </row>
    <row r="321" spans="2:51" s="11" customFormat="1" ht="12">
      <c r="B321" s="212"/>
      <c r="C321" s="213"/>
      <c r="D321" s="214" t="s">
        <v>154</v>
      </c>
      <c r="E321" s="215" t="s">
        <v>36</v>
      </c>
      <c r="F321" s="216" t="s">
        <v>568</v>
      </c>
      <c r="G321" s="213"/>
      <c r="H321" s="217">
        <v>2</v>
      </c>
      <c r="I321" s="218"/>
      <c r="J321" s="213"/>
      <c r="K321" s="213"/>
      <c r="L321" s="219"/>
      <c r="M321" s="220"/>
      <c r="N321" s="221"/>
      <c r="O321" s="221"/>
      <c r="P321" s="221"/>
      <c r="Q321" s="221"/>
      <c r="R321" s="221"/>
      <c r="S321" s="221"/>
      <c r="T321" s="222"/>
      <c r="AT321" s="223" t="s">
        <v>154</v>
      </c>
      <c r="AU321" s="223" t="s">
        <v>90</v>
      </c>
      <c r="AV321" s="11" t="s">
        <v>90</v>
      </c>
      <c r="AW321" s="11" t="s">
        <v>156</v>
      </c>
      <c r="AX321" s="11" t="s">
        <v>81</v>
      </c>
      <c r="AY321" s="223" t="s">
        <v>141</v>
      </c>
    </row>
    <row r="322" spans="2:51" s="11" customFormat="1" ht="12">
      <c r="B322" s="212"/>
      <c r="C322" s="213"/>
      <c r="D322" s="214" t="s">
        <v>154</v>
      </c>
      <c r="E322" s="215" t="s">
        <v>36</v>
      </c>
      <c r="F322" s="216" t="s">
        <v>569</v>
      </c>
      <c r="G322" s="213"/>
      <c r="H322" s="217">
        <v>56.5</v>
      </c>
      <c r="I322" s="218"/>
      <c r="J322" s="213"/>
      <c r="K322" s="213"/>
      <c r="L322" s="219"/>
      <c r="M322" s="220"/>
      <c r="N322" s="221"/>
      <c r="O322" s="221"/>
      <c r="P322" s="221"/>
      <c r="Q322" s="221"/>
      <c r="R322" s="221"/>
      <c r="S322" s="221"/>
      <c r="T322" s="222"/>
      <c r="AT322" s="223" t="s">
        <v>154</v>
      </c>
      <c r="AU322" s="223" t="s">
        <v>90</v>
      </c>
      <c r="AV322" s="11" t="s">
        <v>90</v>
      </c>
      <c r="AW322" s="11" t="s">
        <v>156</v>
      </c>
      <c r="AX322" s="11" t="s">
        <v>81</v>
      </c>
      <c r="AY322" s="223" t="s">
        <v>141</v>
      </c>
    </row>
    <row r="323" spans="2:51" s="12" customFormat="1" ht="12">
      <c r="B323" s="224"/>
      <c r="C323" s="225"/>
      <c r="D323" s="214" t="s">
        <v>154</v>
      </c>
      <c r="E323" s="226" t="s">
        <v>36</v>
      </c>
      <c r="F323" s="227" t="s">
        <v>160</v>
      </c>
      <c r="G323" s="225"/>
      <c r="H323" s="228">
        <v>63.5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AT323" s="234" t="s">
        <v>154</v>
      </c>
      <c r="AU323" s="234" t="s">
        <v>90</v>
      </c>
      <c r="AV323" s="12" t="s">
        <v>151</v>
      </c>
      <c r="AW323" s="12" t="s">
        <v>4</v>
      </c>
      <c r="AX323" s="12" t="s">
        <v>23</v>
      </c>
      <c r="AY323" s="234" t="s">
        <v>141</v>
      </c>
    </row>
    <row r="324" spans="2:65" s="1" customFormat="1" ht="22.5" customHeight="1">
      <c r="B324" s="38"/>
      <c r="C324" s="200" t="s">
        <v>570</v>
      </c>
      <c r="D324" s="200" t="s">
        <v>146</v>
      </c>
      <c r="E324" s="201" t="s">
        <v>571</v>
      </c>
      <c r="F324" s="202" t="s">
        <v>572</v>
      </c>
      <c r="G324" s="203" t="s">
        <v>211</v>
      </c>
      <c r="H324" s="204">
        <v>141.9</v>
      </c>
      <c r="I324" s="205"/>
      <c r="J324" s="206">
        <f>ROUND(I324*H324,2)</f>
        <v>0</v>
      </c>
      <c r="K324" s="202" t="s">
        <v>150</v>
      </c>
      <c r="L324" s="43"/>
      <c r="M324" s="207" t="s">
        <v>36</v>
      </c>
      <c r="N324" s="208" t="s">
        <v>52</v>
      </c>
      <c r="O324" s="79"/>
      <c r="P324" s="209">
        <f>O324*H324</f>
        <v>0</v>
      </c>
      <c r="Q324" s="209">
        <v>0.00152</v>
      </c>
      <c r="R324" s="209">
        <f>Q324*H324</f>
        <v>0.21568800000000002</v>
      </c>
      <c r="S324" s="209">
        <v>0</v>
      </c>
      <c r="T324" s="210">
        <f>S324*H324</f>
        <v>0</v>
      </c>
      <c r="AR324" s="16" t="s">
        <v>246</v>
      </c>
      <c r="AT324" s="16" t="s">
        <v>146</v>
      </c>
      <c r="AU324" s="16" t="s">
        <v>90</v>
      </c>
      <c r="AY324" s="16" t="s">
        <v>141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6" t="s">
        <v>23</v>
      </c>
      <c r="BK324" s="211">
        <f>ROUND(I324*H324,2)</f>
        <v>0</v>
      </c>
      <c r="BL324" s="16" t="s">
        <v>246</v>
      </c>
      <c r="BM324" s="16" t="s">
        <v>573</v>
      </c>
    </row>
    <row r="325" spans="2:51" s="13" customFormat="1" ht="12">
      <c r="B325" s="237"/>
      <c r="C325" s="238"/>
      <c r="D325" s="214" t="s">
        <v>154</v>
      </c>
      <c r="E325" s="239" t="s">
        <v>36</v>
      </c>
      <c r="F325" s="240" t="s">
        <v>574</v>
      </c>
      <c r="G325" s="238"/>
      <c r="H325" s="239" t="s">
        <v>36</v>
      </c>
      <c r="I325" s="241"/>
      <c r="J325" s="238"/>
      <c r="K325" s="238"/>
      <c r="L325" s="242"/>
      <c r="M325" s="243"/>
      <c r="N325" s="244"/>
      <c r="O325" s="244"/>
      <c r="P325" s="244"/>
      <c r="Q325" s="244"/>
      <c r="R325" s="244"/>
      <c r="S325" s="244"/>
      <c r="T325" s="245"/>
      <c r="AT325" s="246" t="s">
        <v>154</v>
      </c>
      <c r="AU325" s="246" t="s">
        <v>90</v>
      </c>
      <c r="AV325" s="13" t="s">
        <v>23</v>
      </c>
      <c r="AW325" s="13" t="s">
        <v>156</v>
      </c>
      <c r="AX325" s="13" t="s">
        <v>81</v>
      </c>
      <c r="AY325" s="246" t="s">
        <v>141</v>
      </c>
    </row>
    <row r="326" spans="2:51" s="11" customFormat="1" ht="12">
      <c r="B326" s="212"/>
      <c r="C326" s="213"/>
      <c r="D326" s="214" t="s">
        <v>154</v>
      </c>
      <c r="E326" s="215" t="s">
        <v>36</v>
      </c>
      <c r="F326" s="216" t="s">
        <v>575</v>
      </c>
      <c r="G326" s="213"/>
      <c r="H326" s="217">
        <v>11.7</v>
      </c>
      <c r="I326" s="218"/>
      <c r="J326" s="213"/>
      <c r="K326" s="213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154</v>
      </c>
      <c r="AU326" s="223" t="s">
        <v>90</v>
      </c>
      <c r="AV326" s="11" t="s">
        <v>90</v>
      </c>
      <c r="AW326" s="11" t="s">
        <v>156</v>
      </c>
      <c r="AX326" s="11" t="s">
        <v>81</v>
      </c>
      <c r="AY326" s="223" t="s">
        <v>141</v>
      </c>
    </row>
    <row r="327" spans="2:51" s="11" customFormat="1" ht="12">
      <c r="B327" s="212"/>
      <c r="C327" s="213"/>
      <c r="D327" s="214" t="s">
        <v>154</v>
      </c>
      <c r="E327" s="215" t="s">
        <v>36</v>
      </c>
      <c r="F327" s="216" t="s">
        <v>576</v>
      </c>
      <c r="G327" s="213"/>
      <c r="H327" s="217">
        <v>31.2</v>
      </c>
      <c r="I327" s="218"/>
      <c r="J327" s="213"/>
      <c r="K327" s="213"/>
      <c r="L327" s="219"/>
      <c r="M327" s="220"/>
      <c r="N327" s="221"/>
      <c r="O327" s="221"/>
      <c r="P327" s="221"/>
      <c r="Q327" s="221"/>
      <c r="R327" s="221"/>
      <c r="S327" s="221"/>
      <c r="T327" s="222"/>
      <c r="AT327" s="223" t="s">
        <v>154</v>
      </c>
      <c r="AU327" s="223" t="s">
        <v>90</v>
      </c>
      <c r="AV327" s="11" t="s">
        <v>90</v>
      </c>
      <c r="AW327" s="11" t="s">
        <v>156</v>
      </c>
      <c r="AX327" s="11" t="s">
        <v>81</v>
      </c>
      <c r="AY327" s="223" t="s">
        <v>141</v>
      </c>
    </row>
    <row r="328" spans="2:51" s="11" customFormat="1" ht="12">
      <c r="B328" s="212"/>
      <c r="C328" s="213"/>
      <c r="D328" s="214" t="s">
        <v>154</v>
      </c>
      <c r="E328" s="215" t="s">
        <v>36</v>
      </c>
      <c r="F328" s="216" t="s">
        <v>577</v>
      </c>
      <c r="G328" s="213"/>
      <c r="H328" s="217">
        <v>33</v>
      </c>
      <c r="I328" s="218"/>
      <c r="J328" s="213"/>
      <c r="K328" s="213"/>
      <c r="L328" s="219"/>
      <c r="M328" s="220"/>
      <c r="N328" s="221"/>
      <c r="O328" s="221"/>
      <c r="P328" s="221"/>
      <c r="Q328" s="221"/>
      <c r="R328" s="221"/>
      <c r="S328" s="221"/>
      <c r="T328" s="222"/>
      <c r="AT328" s="223" t="s">
        <v>154</v>
      </c>
      <c r="AU328" s="223" t="s">
        <v>90</v>
      </c>
      <c r="AV328" s="11" t="s">
        <v>90</v>
      </c>
      <c r="AW328" s="11" t="s">
        <v>156</v>
      </c>
      <c r="AX328" s="11" t="s">
        <v>81</v>
      </c>
      <c r="AY328" s="223" t="s">
        <v>141</v>
      </c>
    </row>
    <row r="329" spans="2:51" s="11" customFormat="1" ht="12">
      <c r="B329" s="212"/>
      <c r="C329" s="213"/>
      <c r="D329" s="214" t="s">
        <v>154</v>
      </c>
      <c r="E329" s="215" t="s">
        <v>36</v>
      </c>
      <c r="F329" s="216" t="s">
        <v>578</v>
      </c>
      <c r="G329" s="213"/>
      <c r="H329" s="217">
        <v>44</v>
      </c>
      <c r="I329" s="218"/>
      <c r="J329" s="213"/>
      <c r="K329" s="213"/>
      <c r="L329" s="219"/>
      <c r="M329" s="220"/>
      <c r="N329" s="221"/>
      <c r="O329" s="221"/>
      <c r="P329" s="221"/>
      <c r="Q329" s="221"/>
      <c r="R329" s="221"/>
      <c r="S329" s="221"/>
      <c r="T329" s="222"/>
      <c r="AT329" s="223" t="s">
        <v>154</v>
      </c>
      <c r="AU329" s="223" t="s">
        <v>90</v>
      </c>
      <c r="AV329" s="11" t="s">
        <v>90</v>
      </c>
      <c r="AW329" s="11" t="s">
        <v>156</v>
      </c>
      <c r="AX329" s="11" t="s">
        <v>81</v>
      </c>
      <c r="AY329" s="223" t="s">
        <v>141</v>
      </c>
    </row>
    <row r="330" spans="2:51" s="11" customFormat="1" ht="12">
      <c r="B330" s="212"/>
      <c r="C330" s="213"/>
      <c r="D330" s="214" t="s">
        <v>154</v>
      </c>
      <c r="E330" s="215" t="s">
        <v>36</v>
      </c>
      <c r="F330" s="216" t="s">
        <v>579</v>
      </c>
      <c r="G330" s="213"/>
      <c r="H330" s="217">
        <v>22</v>
      </c>
      <c r="I330" s="218"/>
      <c r="J330" s="213"/>
      <c r="K330" s="213"/>
      <c r="L330" s="219"/>
      <c r="M330" s="220"/>
      <c r="N330" s="221"/>
      <c r="O330" s="221"/>
      <c r="P330" s="221"/>
      <c r="Q330" s="221"/>
      <c r="R330" s="221"/>
      <c r="S330" s="221"/>
      <c r="T330" s="222"/>
      <c r="AT330" s="223" t="s">
        <v>154</v>
      </c>
      <c r="AU330" s="223" t="s">
        <v>90</v>
      </c>
      <c r="AV330" s="11" t="s">
        <v>90</v>
      </c>
      <c r="AW330" s="11" t="s">
        <v>156</v>
      </c>
      <c r="AX330" s="11" t="s">
        <v>81</v>
      </c>
      <c r="AY330" s="223" t="s">
        <v>141</v>
      </c>
    </row>
    <row r="331" spans="2:51" s="12" customFormat="1" ht="12">
      <c r="B331" s="224"/>
      <c r="C331" s="225"/>
      <c r="D331" s="214" t="s">
        <v>154</v>
      </c>
      <c r="E331" s="226" t="s">
        <v>36</v>
      </c>
      <c r="F331" s="227" t="s">
        <v>160</v>
      </c>
      <c r="G331" s="225"/>
      <c r="H331" s="228">
        <v>141.9</v>
      </c>
      <c r="I331" s="229"/>
      <c r="J331" s="225"/>
      <c r="K331" s="225"/>
      <c r="L331" s="230"/>
      <c r="M331" s="231"/>
      <c r="N331" s="232"/>
      <c r="O331" s="232"/>
      <c r="P331" s="232"/>
      <c r="Q331" s="232"/>
      <c r="R331" s="232"/>
      <c r="S331" s="232"/>
      <c r="T331" s="233"/>
      <c r="AT331" s="234" t="s">
        <v>154</v>
      </c>
      <c r="AU331" s="234" t="s">
        <v>90</v>
      </c>
      <c r="AV331" s="12" t="s">
        <v>151</v>
      </c>
      <c r="AW331" s="12" t="s">
        <v>4</v>
      </c>
      <c r="AX331" s="12" t="s">
        <v>23</v>
      </c>
      <c r="AY331" s="234" t="s">
        <v>141</v>
      </c>
    </row>
    <row r="332" spans="2:65" s="1" customFormat="1" ht="16.5" customHeight="1">
      <c r="B332" s="38"/>
      <c r="C332" s="200" t="s">
        <v>580</v>
      </c>
      <c r="D332" s="200" t="s">
        <v>146</v>
      </c>
      <c r="E332" s="201" t="s">
        <v>581</v>
      </c>
      <c r="F332" s="202" t="s">
        <v>582</v>
      </c>
      <c r="G332" s="203" t="s">
        <v>211</v>
      </c>
      <c r="H332" s="204">
        <v>46</v>
      </c>
      <c r="I332" s="205"/>
      <c r="J332" s="206">
        <f>ROUND(I332*H332,2)</f>
        <v>0</v>
      </c>
      <c r="K332" s="202" t="s">
        <v>150</v>
      </c>
      <c r="L332" s="43"/>
      <c r="M332" s="207" t="s">
        <v>36</v>
      </c>
      <c r="N332" s="208" t="s">
        <v>52</v>
      </c>
      <c r="O332" s="79"/>
      <c r="P332" s="209">
        <f>O332*H332</f>
        <v>0</v>
      </c>
      <c r="Q332" s="209">
        <v>0.00396</v>
      </c>
      <c r="R332" s="209">
        <f>Q332*H332</f>
        <v>0.18216</v>
      </c>
      <c r="S332" s="209">
        <v>0</v>
      </c>
      <c r="T332" s="210">
        <f>S332*H332</f>
        <v>0</v>
      </c>
      <c r="AR332" s="16" t="s">
        <v>246</v>
      </c>
      <c r="AT332" s="16" t="s">
        <v>146</v>
      </c>
      <c r="AU332" s="16" t="s">
        <v>90</v>
      </c>
      <c r="AY332" s="16" t="s">
        <v>141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16" t="s">
        <v>23</v>
      </c>
      <c r="BK332" s="211">
        <f>ROUND(I332*H332,2)</f>
        <v>0</v>
      </c>
      <c r="BL332" s="16" t="s">
        <v>246</v>
      </c>
      <c r="BM332" s="16" t="s">
        <v>583</v>
      </c>
    </row>
    <row r="333" spans="2:51" s="11" customFormat="1" ht="12">
      <c r="B333" s="212"/>
      <c r="C333" s="213"/>
      <c r="D333" s="214" t="s">
        <v>154</v>
      </c>
      <c r="E333" s="215" t="s">
        <v>36</v>
      </c>
      <c r="F333" s="216" t="s">
        <v>584</v>
      </c>
      <c r="G333" s="213"/>
      <c r="H333" s="217">
        <v>46</v>
      </c>
      <c r="I333" s="218"/>
      <c r="J333" s="213"/>
      <c r="K333" s="213"/>
      <c r="L333" s="219"/>
      <c r="M333" s="220"/>
      <c r="N333" s="221"/>
      <c r="O333" s="221"/>
      <c r="P333" s="221"/>
      <c r="Q333" s="221"/>
      <c r="R333" s="221"/>
      <c r="S333" s="221"/>
      <c r="T333" s="222"/>
      <c r="AT333" s="223" t="s">
        <v>154</v>
      </c>
      <c r="AU333" s="223" t="s">
        <v>90</v>
      </c>
      <c r="AV333" s="11" t="s">
        <v>90</v>
      </c>
      <c r="AW333" s="11" t="s">
        <v>156</v>
      </c>
      <c r="AX333" s="11" t="s">
        <v>81</v>
      </c>
      <c r="AY333" s="223" t="s">
        <v>141</v>
      </c>
    </row>
    <row r="334" spans="2:51" s="12" customFormat="1" ht="12">
      <c r="B334" s="224"/>
      <c r="C334" s="225"/>
      <c r="D334" s="214" t="s">
        <v>154</v>
      </c>
      <c r="E334" s="226" t="s">
        <v>36</v>
      </c>
      <c r="F334" s="227" t="s">
        <v>160</v>
      </c>
      <c r="G334" s="225"/>
      <c r="H334" s="228">
        <v>46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AT334" s="234" t="s">
        <v>154</v>
      </c>
      <c r="AU334" s="234" t="s">
        <v>90</v>
      </c>
      <c r="AV334" s="12" t="s">
        <v>151</v>
      </c>
      <c r="AW334" s="12" t="s">
        <v>4</v>
      </c>
      <c r="AX334" s="12" t="s">
        <v>23</v>
      </c>
      <c r="AY334" s="234" t="s">
        <v>141</v>
      </c>
    </row>
    <row r="335" spans="2:65" s="1" customFormat="1" ht="16.5" customHeight="1">
      <c r="B335" s="38"/>
      <c r="C335" s="200" t="s">
        <v>585</v>
      </c>
      <c r="D335" s="200" t="s">
        <v>146</v>
      </c>
      <c r="E335" s="201" t="s">
        <v>586</v>
      </c>
      <c r="F335" s="202" t="s">
        <v>587</v>
      </c>
      <c r="G335" s="203" t="s">
        <v>211</v>
      </c>
      <c r="H335" s="204">
        <v>14</v>
      </c>
      <c r="I335" s="205"/>
      <c r="J335" s="206">
        <f>ROUND(I335*H335,2)</f>
        <v>0</v>
      </c>
      <c r="K335" s="202" t="s">
        <v>150</v>
      </c>
      <c r="L335" s="43"/>
      <c r="M335" s="207" t="s">
        <v>36</v>
      </c>
      <c r="N335" s="208" t="s">
        <v>52</v>
      </c>
      <c r="O335" s="79"/>
      <c r="P335" s="209">
        <f>O335*H335</f>
        <v>0</v>
      </c>
      <c r="Q335" s="209">
        <v>0.00194</v>
      </c>
      <c r="R335" s="209">
        <f>Q335*H335</f>
        <v>0.02716</v>
      </c>
      <c r="S335" s="209">
        <v>0</v>
      </c>
      <c r="T335" s="210">
        <f>S335*H335</f>
        <v>0</v>
      </c>
      <c r="AR335" s="16" t="s">
        <v>246</v>
      </c>
      <c r="AT335" s="16" t="s">
        <v>146</v>
      </c>
      <c r="AU335" s="16" t="s">
        <v>90</v>
      </c>
      <c r="AY335" s="16" t="s">
        <v>141</v>
      </c>
      <c r="BE335" s="211">
        <f>IF(N335="základní",J335,0)</f>
        <v>0</v>
      </c>
      <c r="BF335" s="211">
        <f>IF(N335="snížená",J335,0)</f>
        <v>0</v>
      </c>
      <c r="BG335" s="211">
        <f>IF(N335="zákl. přenesená",J335,0)</f>
        <v>0</v>
      </c>
      <c r="BH335" s="211">
        <f>IF(N335="sníž. přenesená",J335,0)</f>
        <v>0</v>
      </c>
      <c r="BI335" s="211">
        <f>IF(N335="nulová",J335,0)</f>
        <v>0</v>
      </c>
      <c r="BJ335" s="16" t="s">
        <v>23</v>
      </c>
      <c r="BK335" s="211">
        <f>ROUND(I335*H335,2)</f>
        <v>0</v>
      </c>
      <c r="BL335" s="16" t="s">
        <v>246</v>
      </c>
      <c r="BM335" s="16" t="s">
        <v>588</v>
      </c>
    </row>
    <row r="336" spans="2:51" s="11" customFormat="1" ht="12">
      <c r="B336" s="212"/>
      <c r="C336" s="213"/>
      <c r="D336" s="214" t="s">
        <v>154</v>
      </c>
      <c r="E336" s="215" t="s">
        <v>36</v>
      </c>
      <c r="F336" s="216" t="s">
        <v>589</v>
      </c>
      <c r="G336" s="213"/>
      <c r="H336" s="217">
        <v>4.4</v>
      </c>
      <c r="I336" s="218"/>
      <c r="J336" s="213"/>
      <c r="K336" s="213"/>
      <c r="L336" s="219"/>
      <c r="M336" s="220"/>
      <c r="N336" s="221"/>
      <c r="O336" s="221"/>
      <c r="P336" s="221"/>
      <c r="Q336" s="221"/>
      <c r="R336" s="221"/>
      <c r="S336" s="221"/>
      <c r="T336" s="222"/>
      <c r="AT336" s="223" t="s">
        <v>154</v>
      </c>
      <c r="AU336" s="223" t="s">
        <v>90</v>
      </c>
      <c r="AV336" s="11" t="s">
        <v>90</v>
      </c>
      <c r="AW336" s="11" t="s">
        <v>156</v>
      </c>
      <c r="AX336" s="11" t="s">
        <v>81</v>
      </c>
      <c r="AY336" s="223" t="s">
        <v>141</v>
      </c>
    </row>
    <row r="337" spans="2:51" s="11" customFormat="1" ht="12">
      <c r="B337" s="212"/>
      <c r="C337" s="213"/>
      <c r="D337" s="214" t="s">
        <v>154</v>
      </c>
      <c r="E337" s="215" t="s">
        <v>36</v>
      </c>
      <c r="F337" s="216" t="s">
        <v>590</v>
      </c>
      <c r="G337" s="213"/>
      <c r="H337" s="217">
        <v>8</v>
      </c>
      <c r="I337" s="218"/>
      <c r="J337" s="213"/>
      <c r="K337" s="213"/>
      <c r="L337" s="219"/>
      <c r="M337" s="220"/>
      <c r="N337" s="221"/>
      <c r="O337" s="221"/>
      <c r="P337" s="221"/>
      <c r="Q337" s="221"/>
      <c r="R337" s="221"/>
      <c r="S337" s="221"/>
      <c r="T337" s="222"/>
      <c r="AT337" s="223" t="s">
        <v>154</v>
      </c>
      <c r="AU337" s="223" t="s">
        <v>90</v>
      </c>
      <c r="AV337" s="11" t="s">
        <v>90</v>
      </c>
      <c r="AW337" s="11" t="s">
        <v>156</v>
      </c>
      <c r="AX337" s="11" t="s">
        <v>81</v>
      </c>
      <c r="AY337" s="223" t="s">
        <v>141</v>
      </c>
    </row>
    <row r="338" spans="2:51" s="11" customFormat="1" ht="12">
      <c r="B338" s="212"/>
      <c r="C338" s="213"/>
      <c r="D338" s="214" t="s">
        <v>154</v>
      </c>
      <c r="E338" s="215" t="s">
        <v>36</v>
      </c>
      <c r="F338" s="216" t="s">
        <v>591</v>
      </c>
      <c r="G338" s="213"/>
      <c r="H338" s="217">
        <v>1</v>
      </c>
      <c r="I338" s="218"/>
      <c r="J338" s="213"/>
      <c r="K338" s="213"/>
      <c r="L338" s="219"/>
      <c r="M338" s="220"/>
      <c r="N338" s="221"/>
      <c r="O338" s="221"/>
      <c r="P338" s="221"/>
      <c r="Q338" s="221"/>
      <c r="R338" s="221"/>
      <c r="S338" s="221"/>
      <c r="T338" s="222"/>
      <c r="AT338" s="223" t="s">
        <v>154</v>
      </c>
      <c r="AU338" s="223" t="s">
        <v>90</v>
      </c>
      <c r="AV338" s="11" t="s">
        <v>90</v>
      </c>
      <c r="AW338" s="11" t="s">
        <v>156</v>
      </c>
      <c r="AX338" s="11" t="s">
        <v>81</v>
      </c>
      <c r="AY338" s="223" t="s">
        <v>141</v>
      </c>
    </row>
    <row r="339" spans="2:51" s="11" customFormat="1" ht="12">
      <c r="B339" s="212"/>
      <c r="C339" s="213"/>
      <c r="D339" s="214" t="s">
        <v>154</v>
      </c>
      <c r="E339" s="215" t="s">
        <v>36</v>
      </c>
      <c r="F339" s="216" t="s">
        <v>592</v>
      </c>
      <c r="G339" s="213"/>
      <c r="H339" s="217">
        <v>0.6</v>
      </c>
      <c r="I339" s="218"/>
      <c r="J339" s="213"/>
      <c r="K339" s="213"/>
      <c r="L339" s="219"/>
      <c r="M339" s="220"/>
      <c r="N339" s="221"/>
      <c r="O339" s="221"/>
      <c r="P339" s="221"/>
      <c r="Q339" s="221"/>
      <c r="R339" s="221"/>
      <c r="S339" s="221"/>
      <c r="T339" s="222"/>
      <c r="AT339" s="223" t="s">
        <v>154</v>
      </c>
      <c r="AU339" s="223" t="s">
        <v>90</v>
      </c>
      <c r="AV339" s="11" t="s">
        <v>90</v>
      </c>
      <c r="AW339" s="11" t="s">
        <v>156</v>
      </c>
      <c r="AX339" s="11" t="s">
        <v>81</v>
      </c>
      <c r="AY339" s="223" t="s">
        <v>141</v>
      </c>
    </row>
    <row r="340" spans="2:51" s="12" customFormat="1" ht="12">
      <c r="B340" s="224"/>
      <c r="C340" s="225"/>
      <c r="D340" s="214" t="s">
        <v>154</v>
      </c>
      <c r="E340" s="226" t="s">
        <v>36</v>
      </c>
      <c r="F340" s="227" t="s">
        <v>160</v>
      </c>
      <c r="G340" s="225"/>
      <c r="H340" s="228">
        <v>14</v>
      </c>
      <c r="I340" s="229"/>
      <c r="J340" s="225"/>
      <c r="K340" s="225"/>
      <c r="L340" s="230"/>
      <c r="M340" s="231"/>
      <c r="N340" s="232"/>
      <c r="O340" s="232"/>
      <c r="P340" s="232"/>
      <c r="Q340" s="232"/>
      <c r="R340" s="232"/>
      <c r="S340" s="232"/>
      <c r="T340" s="233"/>
      <c r="AT340" s="234" t="s">
        <v>154</v>
      </c>
      <c r="AU340" s="234" t="s">
        <v>90</v>
      </c>
      <c r="AV340" s="12" t="s">
        <v>151</v>
      </c>
      <c r="AW340" s="12" t="s">
        <v>4</v>
      </c>
      <c r="AX340" s="12" t="s">
        <v>23</v>
      </c>
      <c r="AY340" s="234" t="s">
        <v>141</v>
      </c>
    </row>
    <row r="341" spans="2:65" s="1" customFormat="1" ht="16.5" customHeight="1">
      <c r="B341" s="38"/>
      <c r="C341" s="200" t="s">
        <v>593</v>
      </c>
      <c r="D341" s="200" t="s">
        <v>146</v>
      </c>
      <c r="E341" s="201" t="s">
        <v>594</v>
      </c>
      <c r="F341" s="202" t="s">
        <v>595</v>
      </c>
      <c r="G341" s="203" t="s">
        <v>211</v>
      </c>
      <c r="H341" s="204">
        <v>294.3</v>
      </c>
      <c r="I341" s="205"/>
      <c r="J341" s="206">
        <f>ROUND(I341*H341,2)</f>
        <v>0</v>
      </c>
      <c r="K341" s="202" t="s">
        <v>150</v>
      </c>
      <c r="L341" s="43"/>
      <c r="M341" s="207" t="s">
        <v>36</v>
      </c>
      <c r="N341" s="208" t="s">
        <v>52</v>
      </c>
      <c r="O341" s="79"/>
      <c r="P341" s="209">
        <f>O341*H341</f>
        <v>0</v>
      </c>
      <c r="Q341" s="209">
        <v>0.00198</v>
      </c>
      <c r="R341" s="209">
        <f>Q341*H341</f>
        <v>0.5827140000000001</v>
      </c>
      <c r="S341" s="209">
        <v>0</v>
      </c>
      <c r="T341" s="210">
        <f>S341*H341</f>
        <v>0</v>
      </c>
      <c r="AR341" s="16" t="s">
        <v>246</v>
      </c>
      <c r="AT341" s="16" t="s">
        <v>146</v>
      </c>
      <c r="AU341" s="16" t="s">
        <v>90</v>
      </c>
      <c r="AY341" s="16" t="s">
        <v>141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6" t="s">
        <v>23</v>
      </c>
      <c r="BK341" s="211">
        <f>ROUND(I341*H341,2)</f>
        <v>0</v>
      </c>
      <c r="BL341" s="16" t="s">
        <v>246</v>
      </c>
      <c r="BM341" s="16" t="s">
        <v>596</v>
      </c>
    </row>
    <row r="342" spans="2:51" s="11" customFormat="1" ht="12">
      <c r="B342" s="212"/>
      <c r="C342" s="213"/>
      <c r="D342" s="214" t="s">
        <v>154</v>
      </c>
      <c r="E342" s="215" t="s">
        <v>36</v>
      </c>
      <c r="F342" s="216" t="s">
        <v>597</v>
      </c>
      <c r="G342" s="213"/>
      <c r="H342" s="217">
        <v>2</v>
      </c>
      <c r="I342" s="218"/>
      <c r="J342" s="213"/>
      <c r="K342" s="213"/>
      <c r="L342" s="219"/>
      <c r="M342" s="220"/>
      <c r="N342" s="221"/>
      <c r="O342" s="221"/>
      <c r="P342" s="221"/>
      <c r="Q342" s="221"/>
      <c r="R342" s="221"/>
      <c r="S342" s="221"/>
      <c r="T342" s="222"/>
      <c r="AT342" s="223" t="s">
        <v>154</v>
      </c>
      <c r="AU342" s="223" t="s">
        <v>90</v>
      </c>
      <c r="AV342" s="11" t="s">
        <v>90</v>
      </c>
      <c r="AW342" s="11" t="s">
        <v>156</v>
      </c>
      <c r="AX342" s="11" t="s">
        <v>81</v>
      </c>
      <c r="AY342" s="223" t="s">
        <v>141</v>
      </c>
    </row>
    <row r="343" spans="2:51" s="11" customFormat="1" ht="12">
      <c r="B343" s="212"/>
      <c r="C343" s="213"/>
      <c r="D343" s="214" t="s">
        <v>154</v>
      </c>
      <c r="E343" s="215" t="s">
        <v>36</v>
      </c>
      <c r="F343" s="216" t="s">
        <v>598</v>
      </c>
      <c r="G343" s="213"/>
      <c r="H343" s="217">
        <v>10.5</v>
      </c>
      <c r="I343" s="218"/>
      <c r="J343" s="213"/>
      <c r="K343" s="213"/>
      <c r="L343" s="219"/>
      <c r="M343" s="220"/>
      <c r="N343" s="221"/>
      <c r="O343" s="221"/>
      <c r="P343" s="221"/>
      <c r="Q343" s="221"/>
      <c r="R343" s="221"/>
      <c r="S343" s="221"/>
      <c r="T343" s="222"/>
      <c r="AT343" s="223" t="s">
        <v>154</v>
      </c>
      <c r="AU343" s="223" t="s">
        <v>90</v>
      </c>
      <c r="AV343" s="11" t="s">
        <v>90</v>
      </c>
      <c r="AW343" s="11" t="s">
        <v>156</v>
      </c>
      <c r="AX343" s="11" t="s">
        <v>81</v>
      </c>
      <c r="AY343" s="223" t="s">
        <v>141</v>
      </c>
    </row>
    <row r="344" spans="2:51" s="11" customFormat="1" ht="12">
      <c r="B344" s="212"/>
      <c r="C344" s="213"/>
      <c r="D344" s="214" t="s">
        <v>154</v>
      </c>
      <c r="E344" s="215" t="s">
        <v>36</v>
      </c>
      <c r="F344" s="216" t="s">
        <v>599</v>
      </c>
      <c r="G344" s="213"/>
      <c r="H344" s="217">
        <v>5</v>
      </c>
      <c r="I344" s="218"/>
      <c r="J344" s="213"/>
      <c r="K344" s="213"/>
      <c r="L344" s="219"/>
      <c r="M344" s="220"/>
      <c r="N344" s="221"/>
      <c r="O344" s="221"/>
      <c r="P344" s="221"/>
      <c r="Q344" s="221"/>
      <c r="R344" s="221"/>
      <c r="S344" s="221"/>
      <c r="T344" s="222"/>
      <c r="AT344" s="223" t="s">
        <v>154</v>
      </c>
      <c r="AU344" s="223" t="s">
        <v>90</v>
      </c>
      <c r="AV344" s="11" t="s">
        <v>90</v>
      </c>
      <c r="AW344" s="11" t="s">
        <v>156</v>
      </c>
      <c r="AX344" s="11" t="s">
        <v>81</v>
      </c>
      <c r="AY344" s="223" t="s">
        <v>141</v>
      </c>
    </row>
    <row r="345" spans="2:51" s="11" customFormat="1" ht="12">
      <c r="B345" s="212"/>
      <c r="C345" s="213"/>
      <c r="D345" s="214" t="s">
        <v>154</v>
      </c>
      <c r="E345" s="215" t="s">
        <v>36</v>
      </c>
      <c r="F345" s="216" t="s">
        <v>600</v>
      </c>
      <c r="G345" s="213"/>
      <c r="H345" s="217">
        <v>16.5</v>
      </c>
      <c r="I345" s="218"/>
      <c r="J345" s="213"/>
      <c r="K345" s="213"/>
      <c r="L345" s="219"/>
      <c r="M345" s="220"/>
      <c r="N345" s="221"/>
      <c r="O345" s="221"/>
      <c r="P345" s="221"/>
      <c r="Q345" s="221"/>
      <c r="R345" s="221"/>
      <c r="S345" s="221"/>
      <c r="T345" s="222"/>
      <c r="AT345" s="223" t="s">
        <v>154</v>
      </c>
      <c r="AU345" s="223" t="s">
        <v>90</v>
      </c>
      <c r="AV345" s="11" t="s">
        <v>90</v>
      </c>
      <c r="AW345" s="11" t="s">
        <v>156</v>
      </c>
      <c r="AX345" s="11" t="s">
        <v>81</v>
      </c>
      <c r="AY345" s="223" t="s">
        <v>141</v>
      </c>
    </row>
    <row r="346" spans="2:51" s="11" customFormat="1" ht="12">
      <c r="B346" s="212"/>
      <c r="C346" s="213"/>
      <c r="D346" s="214" t="s">
        <v>154</v>
      </c>
      <c r="E346" s="215" t="s">
        <v>36</v>
      </c>
      <c r="F346" s="216" t="s">
        <v>601</v>
      </c>
      <c r="G346" s="213"/>
      <c r="H346" s="217">
        <v>10</v>
      </c>
      <c r="I346" s="218"/>
      <c r="J346" s="213"/>
      <c r="K346" s="213"/>
      <c r="L346" s="219"/>
      <c r="M346" s="220"/>
      <c r="N346" s="221"/>
      <c r="O346" s="221"/>
      <c r="P346" s="221"/>
      <c r="Q346" s="221"/>
      <c r="R346" s="221"/>
      <c r="S346" s="221"/>
      <c r="T346" s="222"/>
      <c r="AT346" s="223" t="s">
        <v>154</v>
      </c>
      <c r="AU346" s="223" t="s">
        <v>90</v>
      </c>
      <c r="AV346" s="11" t="s">
        <v>90</v>
      </c>
      <c r="AW346" s="11" t="s">
        <v>156</v>
      </c>
      <c r="AX346" s="11" t="s">
        <v>81</v>
      </c>
      <c r="AY346" s="223" t="s">
        <v>141</v>
      </c>
    </row>
    <row r="347" spans="2:51" s="11" customFormat="1" ht="12">
      <c r="B347" s="212"/>
      <c r="C347" s="213"/>
      <c r="D347" s="214" t="s">
        <v>154</v>
      </c>
      <c r="E347" s="215" t="s">
        <v>36</v>
      </c>
      <c r="F347" s="216" t="s">
        <v>602</v>
      </c>
      <c r="G347" s="213"/>
      <c r="H347" s="217">
        <v>8</v>
      </c>
      <c r="I347" s="218"/>
      <c r="J347" s="213"/>
      <c r="K347" s="213"/>
      <c r="L347" s="219"/>
      <c r="M347" s="220"/>
      <c r="N347" s="221"/>
      <c r="O347" s="221"/>
      <c r="P347" s="221"/>
      <c r="Q347" s="221"/>
      <c r="R347" s="221"/>
      <c r="S347" s="221"/>
      <c r="T347" s="222"/>
      <c r="AT347" s="223" t="s">
        <v>154</v>
      </c>
      <c r="AU347" s="223" t="s">
        <v>90</v>
      </c>
      <c r="AV347" s="11" t="s">
        <v>90</v>
      </c>
      <c r="AW347" s="11" t="s">
        <v>156</v>
      </c>
      <c r="AX347" s="11" t="s">
        <v>81</v>
      </c>
      <c r="AY347" s="223" t="s">
        <v>141</v>
      </c>
    </row>
    <row r="348" spans="2:51" s="11" customFormat="1" ht="12">
      <c r="B348" s="212"/>
      <c r="C348" s="213"/>
      <c r="D348" s="214" t="s">
        <v>154</v>
      </c>
      <c r="E348" s="215" t="s">
        <v>36</v>
      </c>
      <c r="F348" s="216" t="s">
        <v>603</v>
      </c>
      <c r="G348" s="213"/>
      <c r="H348" s="217">
        <v>21.5</v>
      </c>
      <c r="I348" s="218"/>
      <c r="J348" s="213"/>
      <c r="K348" s="213"/>
      <c r="L348" s="219"/>
      <c r="M348" s="220"/>
      <c r="N348" s="221"/>
      <c r="O348" s="221"/>
      <c r="P348" s="221"/>
      <c r="Q348" s="221"/>
      <c r="R348" s="221"/>
      <c r="S348" s="221"/>
      <c r="T348" s="222"/>
      <c r="AT348" s="223" t="s">
        <v>154</v>
      </c>
      <c r="AU348" s="223" t="s">
        <v>90</v>
      </c>
      <c r="AV348" s="11" t="s">
        <v>90</v>
      </c>
      <c r="AW348" s="11" t="s">
        <v>156</v>
      </c>
      <c r="AX348" s="11" t="s">
        <v>81</v>
      </c>
      <c r="AY348" s="223" t="s">
        <v>141</v>
      </c>
    </row>
    <row r="349" spans="2:51" s="13" customFormat="1" ht="12">
      <c r="B349" s="237"/>
      <c r="C349" s="238"/>
      <c r="D349" s="214" t="s">
        <v>154</v>
      </c>
      <c r="E349" s="239" t="s">
        <v>36</v>
      </c>
      <c r="F349" s="240" t="s">
        <v>257</v>
      </c>
      <c r="G349" s="238"/>
      <c r="H349" s="239" t="s">
        <v>36</v>
      </c>
      <c r="I349" s="241"/>
      <c r="J349" s="238"/>
      <c r="K349" s="238"/>
      <c r="L349" s="242"/>
      <c r="M349" s="243"/>
      <c r="N349" s="244"/>
      <c r="O349" s="244"/>
      <c r="P349" s="244"/>
      <c r="Q349" s="244"/>
      <c r="R349" s="244"/>
      <c r="S349" s="244"/>
      <c r="T349" s="245"/>
      <c r="AT349" s="246" t="s">
        <v>154</v>
      </c>
      <c r="AU349" s="246" t="s">
        <v>90</v>
      </c>
      <c r="AV349" s="13" t="s">
        <v>23</v>
      </c>
      <c r="AW349" s="13" t="s">
        <v>156</v>
      </c>
      <c r="AX349" s="13" t="s">
        <v>81</v>
      </c>
      <c r="AY349" s="246" t="s">
        <v>141</v>
      </c>
    </row>
    <row r="350" spans="2:51" s="11" customFormat="1" ht="12">
      <c r="B350" s="212"/>
      <c r="C350" s="213"/>
      <c r="D350" s="214" t="s">
        <v>154</v>
      </c>
      <c r="E350" s="215" t="s">
        <v>36</v>
      </c>
      <c r="F350" s="216" t="s">
        <v>604</v>
      </c>
      <c r="G350" s="213"/>
      <c r="H350" s="217">
        <v>8.5</v>
      </c>
      <c r="I350" s="218"/>
      <c r="J350" s="213"/>
      <c r="K350" s="213"/>
      <c r="L350" s="219"/>
      <c r="M350" s="220"/>
      <c r="N350" s="221"/>
      <c r="O350" s="221"/>
      <c r="P350" s="221"/>
      <c r="Q350" s="221"/>
      <c r="R350" s="221"/>
      <c r="S350" s="221"/>
      <c r="T350" s="222"/>
      <c r="AT350" s="223" t="s">
        <v>154</v>
      </c>
      <c r="AU350" s="223" t="s">
        <v>90</v>
      </c>
      <c r="AV350" s="11" t="s">
        <v>90</v>
      </c>
      <c r="AW350" s="11" t="s">
        <v>156</v>
      </c>
      <c r="AX350" s="11" t="s">
        <v>81</v>
      </c>
      <c r="AY350" s="223" t="s">
        <v>141</v>
      </c>
    </row>
    <row r="351" spans="2:51" s="11" customFormat="1" ht="12">
      <c r="B351" s="212"/>
      <c r="C351" s="213"/>
      <c r="D351" s="214" t="s">
        <v>154</v>
      </c>
      <c r="E351" s="215" t="s">
        <v>36</v>
      </c>
      <c r="F351" s="216" t="s">
        <v>605</v>
      </c>
      <c r="G351" s="213"/>
      <c r="H351" s="217">
        <v>66.2</v>
      </c>
      <c r="I351" s="218"/>
      <c r="J351" s="213"/>
      <c r="K351" s="213"/>
      <c r="L351" s="219"/>
      <c r="M351" s="220"/>
      <c r="N351" s="221"/>
      <c r="O351" s="221"/>
      <c r="P351" s="221"/>
      <c r="Q351" s="221"/>
      <c r="R351" s="221"/>
      <c r="S351" s="221"/>
      <c r="T351" s="222"/>
      <c r="AT351" s="223" t="s">
        <v>154</v>
      </c>
      <c r="AU351" s="223" t="s">
        <v>90</v>
      </c>
      <c r="AV351" s="11" t="s">
        <v>90</v>
      </c>
      <c r="AW351" s="11" t="s">
        <v>156</v>
      </c>
      <c r="AX351" s="11" t="s">
        <v>81</v>
      </c>
      <c r="AY351" s="223" t="s">
        <v>141</v>
      </c>
    </row>
    <row r="352" spans="2:51" s="11" customFormat="1" ht="12">
      <c r="B352" s="212"/>
      <c r="C352" s="213"/>
      <c r="D352" s="214" t="s">
        <v>154</v>
      </c>
      <c r="E352" s="215" t="s">
        <v>36</v>
      </c>
      <c r="F352" s="216" t="s">
        <v>606</v>
      </c>
      <c r="G352" s="213"/>
      <c r="H352" s="217">
        <v>82</v>
      </c>
      <c r="I352" s="218"/>
      <c r="J352" s="213"/>
      <c r="K352" s="213"/>
      <c r="L352" s="219"/>
      <c r="M352" s="220"/>
      <c r="N352" s="221"/>
      <c r="O352" s="221"/>
      <c r="P352" s="221"/>
      <c r="Q352" s="221"/>
      <c r="R352" s="221"/>
      <c r="S352" s="221"/>
      <c r="T352" s="222"/>
      <c r="AT352" s="223" t="s">
        <v>154</v>
      </c>
      <c r="AU352" s="223" t="s">
        <v>90</v>
      </c>
      <c r="AV352" s="11" t="s">
        <v>90</v>
      </c>
      <c r="AW352" s="11" t="s">
        <v>156</v>
      </c>
      <c r="AX352" s="11" t="s">
        <v>81</v>
      </c>
      <c r="AY352" s="223" t="s">
        <v>141</v>
      </c>
    </row>
    <row r="353" spans="2:51" s="11" customFormat="1" ht="12">
      <c r="B353" s="212"/>
      <c r="C353" s="213"/>
      <c r="D353" s="214" t="s">
        <v>154</v>
      </c>
      <c r="E353" s="215" t="s">
        <v>36</v>
      </c>
      <c r="F353" s="216" t="s">
        <v>607</v>
      </c>
      <c r="G353" s="213"/>
      <c r="H353" s="217">
        <v>64.1</v>
      </c>
      <c r="I353" s="218"/>
      <c r="J353" s="213"/>
      <c r="K353" s="213"/>
      <c r="L353" s="219"/>
      <c r="M353" s="220"/>
      <c r="N353" s="221"/>
      <c r="O353" s="221"/>
      <c r="P353" s="221"/>
      <c r="Q353" s="221"/>
      <c r="R353" s="221"/>
      <c r="S353" s="221"/>
      <c r="T353" s="222"/>
      <c r="AT353" s="223" t="s">
        <v>154</v>
      </c>
      <c r="AU353" s="223" t="s">
        <v>90</v>
      </c>
      <c r="AV353" s="11" t="s">
        <v>90</v>
      </c>
      <c r="AW353" s="11" t="s">
        <v>156</v>
      </c>
      <c r="AX353" s="11" t="s">
        <v>81</v>
      </c>
      <c r="AY353" s="223" t="s">
        <v>141</v>
      </c>
    </row>
    <row r="354" spans="2:51" s="12" customFormat="1" ht="12">
      <c r="B354" s="224"/>
      <c r="C354" s="225"/>
      <c r="D354" s="214" t="s">
        <v>154</v>
      </c>
      <c r="E354" s="226" t="s">
        <v>36</v>
      </c>
      <c r="F354" s="227" t="s">
        <v>160</v>
      </c>
      <c r="G354" s="225"/>
      <c r="H354" s="228">
        <v>294.3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AT354" s="234" t="s">
        <v>154</v>
      </c>
      <c r="AU354" s="234" t="s">
        <v>90</v>
      </c>
      <c r="AV354" s="12" t="s">
        <v>151</v>
      </c>
      <c r="AW354" s="12" t="s">
        <v>4</v>
      </c>
      <c r="AX354" s="12" t="s">
        <v>23</v>
      </c>
      <c r="AY354" s="234" t="s">
        <v>141</v>
      </c>
    </row>
    <row r="355" spans="2:65" s="1" customFormat="1" ht="16.5" customHeight="1">
      <c r="B355" s="38"/>
      <c r="C355" s="200" t="s">
        <v>608</v>
      </c>
      <c r="D355" s="200" t="s">
        <v>146</v>
      </c>
      <c r="E355" s="201" t="s">
        <v>609</v>
      </c>
      <c r="F355" s="202" t="s">
        <v>610</v>
      </c>
      <c r="G355" s="203" t="s">
        <v>211</v>
      </c>
      <c r="H355" s="204">
        <v>5.6</v>
      </c>
      <c r="I355" s="205"/>
      <c r="J355" s="206">
        <f>ROUND(I355*H355,2)</f>
        <v>0</v>
      </c>
      <c r="K355" s="202" t="s">
        <v>150</v>
      </c>
      <c r="L355" s="43"/>
      <c r="M355" s="207" t="s">
        <v>36</v>
      </c>
      <c r="N355" s="208" t="s">
        <v>52</v>
      </c>
      <c r="O355" s="79"/>
      <c r="P355" s="209">
        <f>O355*H355</f>
        <v>0</v>
      </c>
      <c r="Q355" s="209">
        <v>0.00401</v>
      </c>
      <c r="R355" s="209">
        <f>Q355*H355</f>
        <v>0.022455999999999997</v>
      </c>
      <c r="S355" s="209">
        <v>0</v>
      </c>
      <c r="T355" s="210">
        <f>S355*H355</f>
        <v>0</v>
      </c>
      <c r="AR355" s="16" t="s">
        <v>246</v>
      </c>
      <c r="AT355" s="16" t="s">
        <v>146</v>
      </c>
      <c r="AU355" s="16" t="s">
        <v>90</v>
      </c>
      <c r="AY355" s="16" t="s">
        <v>141</v>
      </c>
      <c r="BE355" s="211">
        <f>IF(N355="základní",J355,0)</f>
        <v>0</v>
      </c>
      <c r="BF355" s="211">
        <f>IF(N355="snížená",J355,0)</f>
        <v>0</v>
      </c>
      <c r="BG355" s="211">
        <f>IF(N355="zákl. přenesená",J355,0)</f>
        <v>0</v>
      </c>
      <c r="BH355" s="211">
        <f>IF(N355="sníž. přenesená",J355,0)</f>
        <v>0</v>
      </c>
      <c r="BI355" s="211">
        <f>IF(N355="nulová",J355,0)</f>
        <v>0</v>
      </c>
      <c r="BJ355" s="16" t="s">
        <v>23</v>
      </c>
      <c r="BK355" s="211">
        <f>ROUND(I355*H355,2)</f>
        <v>0</v>
      </c>
      <c r="BL355" s="16" t="s">
        <v>246</v>
      </c>
      <c r="BM355" s="16" t="s">
        <v>611</v>
      </c>
    </row>
    <row r="356" spans="2:51" s="11" customFormat="1" ht="12">
      <c r="B356" s="212"/>
      <c r="C356" s="213"/>
      <c r="D356" s="214" t="s">
        <v>154</v>
      </c>
      <c r="E356" s="215" t="s">
        <v>36</v>
      </c>
      <c r="F356" s="216" t="s">
        <v>612</v>
      </c>
      <c r="G356" s="213"/>
      <c r="H356" s="217">
        <v>5.6</v>
      </c>
      <c r="I356" s="218"/>
      <c r="J356" s="213"/>
      <c r="K356" s="213"/>
      <c r="L356" s="219"/>
      <c r="M356" s="220"/>
      <c r="N356" s="221"/>
      <c r="O356" s="221"/>
      <c r="P356" s="221"/>
      <c r="Q356" s="221"/>
      <c r="R356" s="221"/>
      <c r="S356" s="221"/>
      <c r="T356" s="222"/>
      <c r="AT356" s="223" t="s">
        <v>154</v>
      </c>
      <c r="AU356" s="223" t="s">
        <v>90</v>
      </c>
      <c r="AV356" s="11" t="s">
        <v>90</v>
      </c>
      <c r="AW356" s="11" t="s">
        <v>156</v>
      </c>
      <c r="AX356" s="11" t="s">
        <v>81</v>
      </c>
      <c r="AY356" s="223" t="s">
        <v>141</v>
      </c>
    </row>
    <row r="357" spans="2:51" s="12" customFormat="1" ht="12">
      <c r="B357" s="224"/>
      <c r="C357" s="225"/>
      <c r="D357" s="214" t="s">
        <v>154</v>
      </c>
      <c r="E357" s="226" t="s">
        <v>36</v>
      </c>
      <c r="F357" s="227" t="s">
        <v>160</v>
      </c>
      <c r="G357" s="225"/>
      <c r="H357" s="228">
        <v>5.6</v>
      </c>
      <c r="I357" s="229"/>
      <c r="J357" s="225"/>
      <c r="K357" s="225"/>
      <c r="L357" s="230"/>
      <c r="M357" s="231"/>
      <c r="N357" s="232"/>
      <c r="O357" s="232"/>
      <c r="P357" s="232"/>
      <c r="Q357" s="232"/>
      <c r="R357" s="232"/>
      <c r="S357" s="232"/>
      <c r="T357" s="233"/>
      <c r="AT357" s="234" t="s">
        <v>154</v>
      </c>
      <c r="AU357" s="234" t="s">
        <v>90</v>
      </c>
      <c r="AV357" s="12" t="s">
        <v>151</v>
      </c>
      <c r="AW357" s="12" t="s">
        <v>4</v>
      </c>
      <c r="AX357" s="12" t="s">
        <v>23</v>
      </c>
      <c r="AY357" s="234" t="s">
        <v>141</v>
      </c>
    </row>
    <row r="358" spans="2:65" s="1" customFormat="1" ht="22.5" customHeight="1">
      <c r="B358" s="38"/>
      <c r="C358" s="200" t="s">
        <v>613</v>
      </c>
      <c r="D358" s="200" t="s">
        <v>146</v>
      </c>
      <c r="E358" s="201" t="s">
        <v>614</v>
      </c>
      <c r="F358" s="202" t="s">
        <v>615</v>
      </c>
      <c r="G358" s="203" t="s">
        <v>211</v>
      </c>
      <c r="H358" s="204">
        <v>78.3</v>
      </c>
      <c r="I358" s="205"/>
      <c r="J358" s="206">
        <f>ROUND(I358*H358,2)</f>
        <v>0</v>
      </c>
      <c r="K358" s="202" t="s">
        <v>150</v>
      </c>
      <c r="L358" s="43"/>
      <c r="M358" s="207" t="s">
        <v>36</v>
      </c>
      <c r="N358" s="208" t="s">
        <v>52</v>
      </c>
      <c r="O358" s="79"/>
      <c r="P358" s="209">
        <f>O358*H358</f>
        <v>0</v>
      </c>
      <c r="Q358" s="209">
        <v>0.00195</v>
      </c>
      <c r="R358" s="209">
        <f>Q358*H358</f>
        <v>0.152685</v>
      </c>
      <c r="S358" s="209">
        <v>0</v>
      </c>
      <c r="T358" s="210">
        <f>S358*H358</f>
        <v>0</v>
      </c>
      <c r="AR358" s="16" t="s">
        <v>246</v>
      </c>
      <c r="AT358" s="16" t="s">
        <v>146</v>
      </c>
      <c r="AU358" s="16" t="s">
        <v>90</v>
      </c>
      <c r="AY358" s="16" t="s">
        <v>141</v>
      </c>
      <c r="BE358" s="211">
        <f>IF(N358="základní",J358,0)</f>
        <v>0</v>
      </c>
      <c r="BF358" s="211">
        <f>IF(N358="snížená",J358,0)</f>
        <v>0</v>
      </c>
      <c r="BG358" s="211">
        <f>IF(N358="zákl. přenesená",J358,0)</f>
        <v>0</v>
      </c>
      <c r="BH358" s="211">
        <f>IF(N358="sníž. přenesená",J358,0)</f>
        <v>0</v>
      </c>
      <c r="BI358" s="211">
        <f>IF(N358="nulová",J358,0)</f>
        <v>0</v>
      </c>
      <c r="BJ358" s="16" t="s">
        <v>23</v>
      </c>
      <c r="BK358" s="211">
        <f>ROUND(I358*H358,2)</f>
        <v>0</v>
      </c>
      <c r="BL358" s="16" t="s">
        <v>246</v>
      </c>
      <c r="BM358" s="16" t="s">
        <v>616</v>
      </c>
    </row>
    <row r="359" spans="2:51" s="11" customFormat="1" ht="12">
      <c r="B359" s="212"/>
      <c r="C359" s="213"/>
      <c r="D359" s="214" t="s">
        <v>154</v>
      </c>
      <c r="E359" s="215" t="s">
        <v>36</v>
      </c>
      <c r="F359" s="216" t="s">
        <v>617</v>
      </c>
      <c r="G359" s="213"/>
      <c r="H359" s="217">
        <v>1.8</v>
      </c>
      <c r="I359" s="218"/>
      <c r="J359" s="213"/>
      <c r="K359" s="213"/>
      <c r="L359" s="219"/>
      <c r="M359" s="220"/>
      <c r="N359" s="221"/>
      <c r="O359" s="221"/>
      <c r="P359" s="221"/>
      <c r="Q359" s="221"/>
      <c r="R359" s="221"/>
      <c r="S359" s="221"/>
      <c r="T359" s="222"/>
      <c r="AT359" s="223" t="s">
        <v>154</v>
      </c>
      <c r="AU359" s="223" t="s">
        <v>90</v>
      </c>
      <c r="AV359" s="11" t="s">
        <v>90</v>
      </c>
      <c r="AW359" s="11" t="s">
        <v>156</v>
      </c>
      <c r="AX359" s="11" t="s">
        <v>81</v>
      </c>
      <c r="AY359" s="223" t="s">
        <v>141</v>
      </c>
    </row>
    <row r="360" spans="2:51" s="11" customFormat="1" ht="12">
      <c r="B360" s="212"/>
      <c r="C360" s="213"/>
      <c r="D360" s="214" t="s">
        <v>154</v>
      </c>
      <c r="E360" s="215" t="s">
        <v>36</v>
      </c>
      <c r="F360" s="216" t="s">
        <v>618</v>
      </c>
      <c r="G360" s="213"/>
      <c r="H360" s="217">
        <v>7.5</v>
      </c>
      <c r="I360" s="218"/>
      <c r="J360" s="213"/>
      <c r="K360" s="213"/>
      <c r="L360" s="219"/>
      <c r="M360" s="220"/>
      <c r="N360" s="221"/>
      <c r="O360" s="221"/>
      <c r="P360" s="221"/>
      <c r="Q360" s="221"/>
      <c r="R360" s="221"/>
      <c r="S360" s="221"/>
      <c r="T360" s="222"/>
      <c r="AT360" s="223" t="s">
        <v>154</v>
      </c>
      <c r="AU360" s="223" t="s">
        <v>90</v>
      </c>
      <c r="AV360" s="11" t="s">
        <v>90</v>
      </c>
      <c r="AW360" s="11" t="s">
        <v>156</v>
      </c>
      <c r="AX360" s="11" t="s">
        <v>81</v>
      </c>
      <c r="AY360" s="223" t="s">
        <v>141</v>
      </c>
    </row>
    <row r="361" spans="2:51" s="11" customFormat="1" ht="12">
      <c r="B361" s="212"/>
      <c r="C361" s="213"/>
      <c r="D361" s="214" t="s">
        <v>154</v>
      </c>
      <c r="E361" s="215" t="s">
        <v>36</v>
      </c>
      <c r="F361" s="216" t="s">
        <v>619</v>
      </c>
      <c r="G361" s="213"/>
      <c r="H361" s="217">
        <v>8.7</v>
      </c>
      <c r="I361" s="218"/>
      <c r="J361" s="213"/>
      <c r="K361" s="213"/>
      <c r="L361" s="219"/>
      <c r="M361" s="220"/>
      <c r="N361" s="221"/>
      <c r="O361" s="221"/>
      <c r="P361" s="221"/>
      <c r="Q361" s="221"/>
      <c r="R361" s="221"/>
      <c r="S361" s="221"/>
      <c r="T361" s="222"/>
      <c r="AT361" s="223" t="s">
        <v>154</v>
      </c>
      <c r="AU361" s="223" t="s">
        <v>90</v>
      </c>
      <c r="AV361" s="11" t="s">
        <v>90</v>
      </c>
      <c r="AW361" s="11" t="s">
        <v>156</v>
      </c>
      <c r="AX361" s="11" t="s">
        <v>81</v>
      </c>
      <c r="AY361" s="223" t="s">
        <v>141</v>
      </c>
    </row>
    <row r="362" spans="2:51" s="11" customFormat="1" ht="12">
      <c r="B362" s="212"/>
      <c r="C362" s="213"/>
      <c r="D362" s="214" t="s">
        <v>154</v>
      </c>
      <c r="E362" s="215" t="s">
        <v>36</v>
      </c>
      <c r="F362" s="216" t="s">
        <v>620</v>
      </c>
      <c r="G362" s="213"/>
      <c r="H362" s="217">
        <v>11.6</v>
      </c>
      <c r="I362" s="218"/>
      <c r="J362" s="213"/>
      <c r="K362" s="213"/>
      <c r="L362" s="219"/>
      <c r="M362" s="220"/>
      <c r="N362" s="221"/>
      <c r="O362" s="221"/>
      <c r="P362" s="221"/>
      <c r="Q362" s="221"/>
      <c r="R362" s="221"/>
      <c r="S362" s="221"/>
      <c r="T362" s="222"/>
      <c r="AT362" s="223" t="s">
        <v>154</v>
      </c>
      <c r="AU362" s="223" t="s">
        <v>90</v>
      </c>
      <c r="AV362" s="11" t="s">
        <v>90</v>
      </c>
      <c r="AW362" s="11" t="s">
        <v>156</v>
      </c>
      <c r="AX362" s="11" t="s">
        <v>81</v>
      </c>
      <c r="AY362" s="223" t="s">
        <v>141</v>
      </c>
    </row>
    <row r="363" spans="2:51" s="11" customFormat="1" ht="12">
      <c r="B363" s="212"/>
      <c r="C363" s="213"/>
      <c r="D363" s="214" t="s">
        <v>154</v>
      </c>
      <c r="E363" s="215" t="s">
        <v>36</v>
      </c>
      <c r="F363" s="216" t="s">
        <v>621</v>
      </c>
      <c r="G363" s="213"/>
      <c r="H363" s="217">
        <v>16.8</v>
      </c>
      <c r="I363" s="218"/>
      <c r="J363" s="213"/>
      <c r="K363" s="213"/>
      <c r="L363" s="219"/>
      <c r="M363" s="220"/>
      <c r="N363" s="221"/>
      <c r="O363" s="221"/>
      <c r="P363" s="221"/>
      <c r="Q363" s="221"/>
      <c r="R363" s="221"/>
      <c r="S363" s="221"/>
      <c r="T363" s="222"/>
      <c r="AT363" s="223" t="s">
        <v>154</v>
      </c>
      <c r="AU363" s="223" t="s">
        <v>90</v>
      </c>
      <c r="AV363" s="11" t="s">
        <v>90</v>
      </c>
      <c r="AW363" s="11" t="s">
        <v>156</v>
      </c>
      <c r="AX363" s="11" t="s">
        <v>81</v>
      </c>
      <c r="AY363" s="223" t="s">
        <v>141</v>
      </c>
    </row>
    <row r="364" spans="2:51" s="11" customFormat="1" ht="12">
      <c r="B364" s="212"/>
      <c r="C364" s="213"/>
      <c r="D364" s="214" t="s">
        <v>154</v>
      </c>
      <c r="E364" s="215" t="s">
        <v>36</v>
      </c>
      <c r="F364" s="216" t="s">
        <v>622</v>
      </c>
      <c r="G364" s="213"/>
      <c r="H364" s="217">
        <v>9.5</v>
      </c>
      <c r="I364" s="218"/>
      <c r="J364" s="213"/>
      <c r="K364" s="213"/>
      <c r="L364" s="219"/>
      <c r="M364" s="220"/>
      <c r="N364" s="221"/>
      <c r="O364" s="221"/>
      <c r="P364" s="221"/>
      <c r="Q364" s="221"/>
      <c r="R364" s="221"/>
      <c r="S364" s="221"/>
      <c r="T364" s="222"/>
      <c r="AT364" s="223" t="s">
        <v>154</v>
      </c>
      <c r="AU364" s="223" t="s">
        <v>90</v>
      </c>
      <c r="AV364" s="11" t="s">
        <v>90</v>
      </c>
      <c r="AW364" s="11" t="s">
        <v>156</v>
      </c>
      <c r="AX364" s="11" t="s">
        <v>81</v>
      </c>
      <c r="AY364" s="223" t="s">
        <v>141</v>
      </c>
    </row>
    <row r="365" spans="2:51" s="11" customFormat="1" ht="12">
      <c r="B365" s="212"/>
      <c r="C365" s="213"/>
      <c r="D365" s="214" t="s">
        <v>154</v>
      </c>
      <c r="E365" s="215" t="s">
        <v>36</v>
      </c>
      <c r="F365" s="216" t="s">
        <v>623</v>
      </c>
      <c r="G365" s="213"/>
      <c r="H365" s="217">
        <v>22.4</v>
      </c>
      <c r="I365" s="218"/>
      <c r="J365" s="213"/>
      <c r="K365" s="213"/>
      <c r="L365" s="219"/>
      <c r="M365" s="220"/>
      <c r="N365" s="221"/>
      <c r="O365" s="221"/>
      <c r="P365" s="221"/>
      <c r="Q365" s="221"/>
      <c r="R365" s="221"/>
      <c r="S365" s="221"/>
      <c r="T365" s="222"/>
      <c r="AT365" s="223" t="s">
        <v>154</v>
      </c>
      <c r="AU365" s="223" t="s">
        <v>90</v>
      </c>
      <c r="AV365" s="11" t="s">
        <v>90</v>
      </c>
      <c r="AW365" s="11" t="s">
        <v>156</v>
      </c>
      <c r="AX365" s="11" t="s">
        <v>81</v>
      </c>
      <c r="AY365" s="223" t="s">
        <v>141</v>
      </c>
    </row>
    <row r="366" spans="2:51" s="12" customFormat="1" ht="12">
      <c r="B366" s="224"/>
      <c r="C366" s="225"/>
      <c r="D366" s="214" t="s">
        <v>154</v>
      </c>
      <c r="E366" s="226" t="s">
        <v>36</v>
      </c>
      <c r="F366" s="227" t="s">
        <v>160</v>
      </c>
      <c r="G366" s="225"/>
      <c r="H366" s="228">
        <v>78.3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AT366" s="234" t="s">
        <v>154</v>
      </c>
      <c r="AU366" s="234" t="s">
        <v>90</v>
      </c>
      <c r="AV366" s="12" t="s">
        <v>151</v>
      </c>
      <c r="AW366" s="12" t="s">
        <v>4</v>
      </c>
      <c r="AX366" s="12" t="s">
        <v>23</v>
      </c>
      <c r="AY366" s="234" t="s">
        <v>141</v>
      </c>
    </row>
    <row r="367" spans="2:65" s="1" customFormat="1" ht="16.5" customHeight="1">
      <c r="B367" s="38"/>
      <c r="C367" s="200" t="s">
        <v>624</v>
      </c>
      <c r="D367" s="200" t="s">
        <v>146</v>
      </c>
      <c r="E367" s="201" t="s">
        <v>625</v>
      </c>
      <c r="F367" s="202" t="s">
        <v>626</v>
      </c>
      <c r="G367" s="203" t="s">
        <v>149</v>
      </c>
      <c r="H367" s="204">
        <v>1.452</v>
      </c>
      <c r="I367" s="205"/>
      <c r="J367" s="206">
        <f>ROUND(I367*H367,2)</f>
        <v>0</v>
      </c>
      <c r="K367" s="202" t="s">
        <v>150</v>
      </c>
      <c r="L367" s="43"/>
      <c r="M367" s="207" t="s">
        <v>36</v>
      </c>
      <c r="N367" s="208" t="s">
        <v>52</v>
      </c>
      <c r="O367" s="79"/>
      <c r="P367" s="209">
        <f>O367*H367</f>
        <v>0</v>
      </c>
      <c r="Q367" s="209">
        <v>0.00584</v>
      </c>
      <c r="R367" s="209">
        <f>Q367*H367</f>
        <v>0.00847968</v>
      </c>
      <c r="S367" s="209">
        <v>0</v>
      </c>
      <c r="T367" s="210">
        <f>S367*H367</f>
        <v>0</v>
      </c>
      <c r="AR367" s="16" t="s">
        <v>246</v>
      </c>
      <c r="AT367" s="16" t="s">
        <v>146</v>
      </c>
      <c r="AU367" s="16" t="s">
        <v>90</v>
      </c>
      <c r="AY367" s="16" t="s">
        <v>141</v>
      </c>
      <c r="BE367" s="211">
        <f>IF(N367="základní",J367,0)</f>
        <v>0</v>
      </c>
      <c r="BF367" s="211">
        <f>IF(N367="snížená",J367,0)</f>
        <v>0</v>
      </c>
      <c r="BG367" s="211">
        <f>IF(N367="zákl. přenesená",J367,0)</f>
        <v>0</v>
      </c>
      <c r="BH367" s="211">
        <f>IF(N367="sníž. přenesená",J367,0)</f>
        <v>0</v>
      </c>
      <c r="BI367" s="211">
        <f>IF(N367="nulová",J367,0)</f>
        <v>0</v>
      </c>
      <c r="BJ367" s="16" t="s">
        <v>23</v>
      </c>
      <c r="BK367" s="211">
        <f>ROUND(I367*H367,2)</f>
        <v>0</v>
      </c>
      <c r="BL367" s="16" t="s">
        <v>246</v>
      </c>
      <c r="BM367" s="16" t="s">
        <v>627</v>
      </c>
    </row>
    <row r="368" spans="2:51" s="11" customFormat="1" ht="12">
      <c r="B368" s="212"/>
      <c r="C368" s="213"/>
      <c r="D368" s="214" t="s">
        <v>154</v>
      </c>
      <c r="E368" s="215" t="s">
        <v>36</v>
      </c>
      <c r="F368" s="216" t="s">
        <v>628</v>
      </c>
      <c r="G368" s="213"/>
      <c r="H368" s="217">
        <v>1.452</v>
      </c>
      <c r="I368" s="218"/>
      <c r="J368" s="213"/>
      <c r="K368" s="213"/>
      <c r="L368" s="219"/>
      <c r="M368" s="220"/>
      <c r="N368" s="221"/>
      <c r="O368" s="221"/>
      <c r="P368" s="221"/>
      <c r="Q368" s="221"/>
      <c r="R368" s="221"/>
      <c r="S368" s="221"/>
      <c r="T368" s="222"/>
      <c r="AT368" s="223" t="s">
        <v>154</v>
      </c>
      <c r="AU368" s="223" t="s">
        <v>90</v>
      </c>
      <c r="AV368" s="11" t="s">
        <v>90</v>
      </c>
      <c r="AW368" s="11" t="s">
        <v>156</v>
      </c>
      <c r="AX368" s="11" t="s">
        <v>81</v>
      </c>
      <c r="AY368" s="223" t="s">
        <v>141</v>
      </c>
    </row>
    <row r="369" spans="2:51" s="12" customFormat="1" ht="12">
      <c r="B369" s="224"/>
      <c r="C369" s="225"/>
      <c r="D369" s="214" t="s">
        <v>154</v>
      </c>
      <c r="E369" s="226" t="s">
        <v>36</v>
      </c>
      <c r="F369" s="227" t="s">
        <v>160</v>
      </c>
      <c r="G369" s="225"/>
      <c r="H369" s="228">
        <v>1.452</v>
      </c>
      <c r="I369" s="229"/>
      <c r="J369" s="225"/>
      <c r="K369" s="225"/>
      <c r="L369" s="230"/>
      <c r="M369" s="231"/>
      <c r="N369" s="232"/>
      <c r="O369" s="232"/>
      <c r="P369" s="232"/>
      <c r="Q369" s="232"/>
      <c r="R369" s="232"/>
      <c r="S369" s="232"/>
      <c r="T369" s="233"/>
      <c r="AT369" s="234" t="s">
        <v>154</v>
      </c>
      <c r="AU369" s="234" t="s">
        <v>90</v>
      </c>
      <c r="AV369" s="12" t="s">
        <v>151</v>
      </c>
      <c r="AW369" s="12" t="s">
        <v>4</v>
      </c>
      <c r="AX369" s="12" t="s">
        <v>23</v>
      </c>
      <c r="AY369" s="234" t="s">
        <v>141</v>
      </c>
    </row>
    <row r="370" spans="2:65" s="1" customFormat="1" ht="22.5" customHeight="1">
      <c r="B370" s="38"/>
      <c r="C370" s="200" t="s">
        <v>629</v>
      </c>
      <c r="D370" s="200" t="s">
        <v>146</v>
      </c>
      <c r="E370" s="201" t="s">
        <v>630</v>
      </c>
      <c r="F370" s="202" t="s">
        <v>631</v>
      </c>
      <c r="G370" s="203" t="s">
        <v>308</v>
      </c>
      <c r="H370" s="204">
        <v>2</v>
      </c>
      <c r="I370" s="205"/>
      <c r="J370" s="206">
        <f>ROUND(I370*H370,2)</f>
        <v>0</v>
      </c>
      <c r="K370" s="202" t="s">
        <v>150</v>
      </c>
      <c r="L370" s="43"/>
      <c r="M370" s="207" t="s">
        <v>36</v>
      </c>
      <c r="N370" s="208" t="s">
        <v>52</v>
      </c>
      <c r="O370" s="79"/>
      <c r="P370" s="209">
        <f>O370*H370</f>
        <v>0</v>
      </c>
      <c r="Q370" s="209">
        <v>0.00342</v>
      </c>
      <c r="R370" s="209">
        <f>Q370*H370</f>
        <v>0.00684</v>
      </c>
      <c r="S370" s="209">
        <v>0</v>
      </c>
      <c r="T370" s="210">
        <f>S370*H370</f>
        <v>0</v>
      </c>
      <c r="AR370" s="16" t="s">
        <v>246</v>
      </c>
      <c r="AT370" s="16" t="s">
        <v>146</v>
      </c>
      <c r="AU370" s="16" t="s">
        <v>90</v>
      </c>
      <c r="AY370" s="16" t="s">
        <v>141</v>
      </c>
      <c r="BE370" s="211">
        <f>IF(N370="základní",J370,0)</f>
        <v>0</v>
      </c>
      <c r="BF370" s="211">
        <f>IF(N370="snížená",J370,0)</f>
        <v>0</v>
      </c>
      <c r="BG370" s="211">
        <f>IF(N370="zákl. přenesená",J370,0)</f>
        <v>0</v>
      </c>
      <c r="BH370" s="211">
        <f>IF(N370="sníž. přenesená",J370,0)</f>
        <v>0</v>
      </c>
      <c r="BI370" s="211">
        <f>IF(N370="nulová",J370,0)</f>
        <v>0</v>
      </c>
      <c r="BJ370" s="16" t="s">
        <v>23</v>
      </c>
      <c r="BK370" s="211">
        <f>ROUND(I370*H370,2)</f>
        <v>0</v>
      </c>
      <c r="BL370" s="16" t="s">
        <v>246</v>
      </c>
      <c r="BM370" s="16" t="s">
        <v>632</v>
      </c>
    </row>
    <row r="371" spans="2:51" s="11" customFormat="1" ht="12">
      <c r="B371" s="212"/>
      <c r="C371" s="213"/>
      <c r="D371" s="214" t="s">
        <v>154</v>
      </c>
      <c r="E371" s="215" t="s">
        <v>36</v>
      </c>
      <c r="F371" s="216" t="s">
        <v>633</v>
      </c>
      <c r="G371" s="213"/>
      <c r="H371" s="217">
        <v>2</v>
      </c>
      <c r="I371" s="218"/>
      <c r="J371" s="213"/>
      <c r="K371" s="213"/>
      <c r="L371" s="219"/>
      <c r="M371" s="220"/>
      <c r="N371" s="221"/>
      <c r="O371" s="221"/>
      <c r="P371" s="221"/>
      <c r="Q371" s="221"/>
      <c r="R371" s="221"/>
      <c r="S371" s="221"/>
      <c r="T371" s="222"/>
      <c r="AT371" s="223" t="s">
        <v>154</v>
      </c>
      <c r="AU371" s="223" t="s">
        <v>90</v>
      </c>
      <c r="AV371" s="11" t="s">
        <v>90</v>
      </c>
      <c r="AW371" s="11" t="s">
        <v>156</v>
      </c>
      <c r="AX371" s="11" t="s">
        <v>81</v>
      </c>
      <c r="AY371" s="223" t="s">
        <v>141</v>
      </c>
    </row>
    <row r="372" spans="2:51" s="12" customFormat="1" ht="12">
      <c r="B372" s="224"/>
      <c r="C372" s="225"/>
      <c r="D372" s="214" t="s">
        <v>154</v>
      </c>
      <c r="E372" s="226" t="s">
        <v>36</v>
      </c>
      <c r="F372" s="227" t="s">
        <v>160</v>
      </c>
      <c r="G372" s="225"/>
      <c r="H372" s="228">
        <v>2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AT372" s="234" t="s">
        <v>154</v>
      </c>
      <c r="AU372" s="234" t="s">
        <v>90</v>
      </c>
      <c r="AV372" s="12" t="s">
        <v>151</v>
      </c>
      <c r="AW372" s="12" t="s">
        <v>4</v>
      </c>
      <c r="AX372" s="12" t="s">
        <v>23</v>
      </c>
      <c r="AY372" s="234" t="s">
        <v>141</v>
      </c>
    </row>
    <row r="373" spans="2:65" s="1" customFormat="1" ht="22.5" customHeight="1">
      <c r="B373" s="38"/>
      <c r="C373" s="200" t="s">
        <v>634</v>
      </c>
      <c r="D373" s="200" t="s">
        <v>146</v>
      </c>
      <c r="E373" s="201" t="s">
        <v>635</v>
      </c>
      <c r="F373" s="202" t="s">
        <v>636</v>
      </c>
      <c r="G373" s="203" t="s">
        <v>308</v>
      </c>
      <c r="H373" s="204">
        <v>10</v>
      </c>
      <c r="I373" s="205"/>
      <c r="J373" s="206">
        <f>ROUND(I373*H373,2)</f>
        <v>0</v>
      </c>
      <c r="K373" s="202" t="s">
        <v>150</v>
      </c>
      <c r="L373" s="43"/>
      <c r="M373" s="207" t="s">
        <v>36</v>
      </c>
      <c r="N373" s="208" t="s">
        <v>52</v>
      </c>
      <c r="O373" s="79"/>
      <c r="P373" s="209">
        <f>O373*H373</f>
        <v>0</v>
      </c>
      <c r="Q373" s="209">
        <v>0.00546</v>
      </c>
      <c r="R373" s="209">
        <f>Q373*H373</f>
        <v>0.054599999999999996</v>
      </c>
      <c r="S373" s="209">
        <v>0</v>
      </c>
      <c r="T373" s="210">
        <f>S373*H373</f>
        <v>0</v>
      </c>
      <c r="AR373" s="16" t="s">
        <v>246</v>
      </c>
      <c r="AT373" s="16" t="s">
        <v>146</v>
      </c>
      <c r="AU373" s="16" t="s">
        <v>90</v>
      </c>
      <c r="AY373" s="16" t="s">
        <v>141</v>
      </c>
      <c r="BE373" s="211">
        <f>IF(N373="základní",J373,0)</f>
        <v>0</v>
      </c>
      <c r="BF373" s="211">
        <f>IF(N373="snížená",J373,0)</f>
        <v>0</v>
      </c>
      <c r="BG373" s="211">
        <f>IF(N373="zákl. přenesená",J373,0)</f>
        <v>0</v>
      </c>
      <c r="BH373" s="211">
        <f>IF(N373="sníž. přenesená",J373,0)</f>
        <v>0</v>
      </c>
      <c r="BI373" s="211">
        <f>IF(N373="nulová",J373,0)</f>
        <v>0</v>
      </c>
      <c r="BJ373" s="16" t="s">
        <v>23</v>
      </c>
      <c r="BK373" s="211">
        <f>ROUND(I373*H373,2)</f>
        <v>0</v>
      </c>
      <c r="BL373" s="16" t="s">
        <v>246</v>
      </c>
      <c r="BM373" s="16" t="s">
        <v>637</v>
      </c>
    </row>
    <row r="374" spans="2:51" s="11" customFormat="1" ht="12">
      <c r="B374" s="212"/>
      <c r="C374" s="213"/>
      <c r="D374" s="214" t="s">
        <v>154</v>
      </c>
      <c r="E374" s="215" t="s">
        <v>36</v>
      </c>
      <c r="F374" s="216" t="s">
        <v>638</v>
      </c>
      <c r="G374" s="213"/>
      <c r="H374" s="217">
        <v>10</v>
      </c>
      <c r="I374" s="218"/>
      <c r="J374" s="213"/>
      <c r="K374" s="213"/>
      <c r="L374" s="219"/>
      <c r="M374" s="220"/>
      <c r="N374" s="221"/>
      <c r="O374" s="221"/>
      <c r="P374" s="221"/>
      <c r="Q374" s="221"/>
      <c r="R374" s="221"/>
      <c r="S374" s="221"/>
      <c r="T374" s="222"/>
      <c r="AT374" s="223" t="s">
        <v>154</v>
      </c>
      <c r="AU374" s="223" t="s">
        <v>90</v>
      </c>
      <c r="AV374" s="11" t="s">
        <v>90</v>
      </c>
      <c r="AW374" s="11" t="s">
        <v>156</v>
      </c>
      <c r="AX374" s="11" t="s">
        <v>81</v>
      </c>
      <c r="AY374" s="223" t="s">
        <v>141</v>
      </c>
    </row>
    <row r="375" spans="2:51" s="12" customFormat="1" ht="12">
      <c r="B375" s="224"/>
      <c r="C375" s="225"/>
      <c r="D375" s="214" t="s">
        <v>154</v>
      </c>
      <c r="E375" s="226" t="s">
        <v>36</v>
      </c>
      <c r="F375" s="227" t="s">
        <v>160</v>
      </c>
      <c r="G375" s="225"/>
      <c r="H375" s="228">
        <v>10</v>
      </c>
      <c r="I375" s="229"/>
      <c r="J375" s="225"/>
      <c r="K375" s="225"/>
      <c r="L375" s="230"/>
      <c r="M375" s="231"/>
      <c r="N375" s="232"/>
      <c r="O375" s="232"/>
      <c r="P375" s="232"/>
      <c r="Q375" s="232"/>
      <c r="R375" s="232"/>
      <c r="S375" s="232"/>
      <c r="T375" s="233"/>
      <c r="AT375" s="234" t="s">
        <v>154</v>
      </c>
      <c r="AU375" s="234" t="s">
        <v>90</v>
      </c>
      <c r="AV375" s="12" t="s">
        <v>151</v>
      </c>
      <c r="AW375" s="12" t="s">
        <v>4</v>
      </c>
      <c r="AX375" s="12" t="s">
        <v>23</v>
      </c>
      <c r="AY375" s="234" t="s">
        <v>141</v>
      </c>
    </row>
    <row r="376" spans="2:65" s="1" customFormat="1" ht="16.5" customHeight="1">
      <c r="B376" s="38"/>
      <c r="C376" s="200" t="s">
        <v>639</v>
      </c>
      <c r="D376" s="200" t="s">
        <v>146</v>
      </c>
      <c r="E376" s="201" t="s">
        <v>640</v>
      </c>
      <c r="F376" s="202" t="s">
        <v>641</v>
      </c>
      <c r="G376" s="203" t="s">
        <v>308</v>
      </c>
      <c r="H376" s="204">
        <v>10</v>
      </c>
      <c r="I376" s="205"/>
      <c r="J376" s="206">
        <f>ROUND(I376*H376,2)</f>
        <v>0</v>
      </c>
      <c r="K376" s="202" t="s">
        <v>36</v>
      </c>
      <c r="L376" s="43"/>
      <c r="M376" s="207" t="s">
        <v>36</v>
      </c>
      <c r="N376" s="208" t="s">
        <v>52</v>
      </c>
      <c r="O376" s="79"/>
      <c r="P376" s="209">
        <f>O376*H376</f>
        <v>0</v>
      </c>
      <c r="Q376" s="209">
        <v>0.00639614</v>
      </c>
      <c r="R376" s="209">
        <f>Q376*H376</f>
        <v>0.0639614</v>
      </c>
      <c r="S376" s="209">
        <v>0</v>
      </c>
      <c r="T376" s="210">
        <f>S376*H376</f>
        <v>0</v>
      </c>
      <c r="AR376" s="16" t="s">
        <v>246</v>
      </c>
      <c r="AT376" s="16" t="s">
        <v>146</v>
      </c>
      <c r="AU376" s="16" t="s">
        <v>90</v>
      </c>
      <c r="AY376" s="16" t="s">
        <v>141</v>
      </c>
      <c r="BE376" s="211">
        <f>IF(N376="základní",J376,0)</f>
        <v>0</v>
      </c>
      <c r="BF376" s="211">
        <f>IF(N376="snížená",J376,0)</f>
        <v>0</v>
      </c>
      <c r="BG376" s="211">
        <f>IF(N376="zákl. přenesená",J376,0)</f>
        <v>0</v>
      </c>
      <c r="BH376" s="211">
        <f>IF(N376="sníž. přenesená",J376,0)</f>
        <v>0</v>
      </c>
      <c r="BI376" s="211">
        <f>IF(N376="nulová",J376,0)</f>
        <v>0</v>
      </c>
      <c r="BJ376" s="16" t="s">
        <v>23</v>
      </c>
      <c r="BK376" s="211">
        <f>ROUND(I376*H376,2)</f>
        <v>0</v>
      </c>
      <c r="BL376" s="16" t="s">
        <v>246</v>
      </c>
      <c r="BM376" s="16" t="s">
        <v>642</v>
      </c>
    </row>
    <row r="377" spans="2:65" s="1" customFormat="1" ht="16.5" customHeight="1">
      <c r="B377" s="38"/>
      <c r="C377" s="200" t="s">
        <v>643</v>
      </c>
      <c r="D377" s="200" t="s">
        <v>146</v>
      </c>
      <c r="E377" s="201" t="s">
        <v>644</v>
      </c>
      <c r="F377" s="202" t="s">
        <v>645</v>
      </c>
      <c r="G377" s="203" t="s">
        <v>308</v>
      </c>
      <c r="H377" s="204">
        <v>10</v>
      </c>
      <c r="I377" s="205"/>
      <c r="J377" s="206">
        <f>ROUND(I377*H377,2)</f>
        <v>0</v>
      </c>
      <c r="K377" s="202" t="s">
        <v>36</v>
      </c>
      <c r="L377" s="43"/>
      <c r="M377" s="207" t="s">
        <v>36</v>
      </c>
      <c r="N377" s="208" t="s">
        <v>52</v>
      </c>
      <c r="O377" s="79"/>
      <c r="P377" s="209">
        <f>O377*H377</f>
        <v>0</v>
      </c>
      <c r="Q377" s="209">
        <v>0.00055285</v>
      </c>
      <c r="R377" s="209">
        <f>Q377*H377</f>
        <v>0.0055285</v>
      </c>
      <c r="S377" s="209">
        <v>0</v>
      </c>
      <c r="T377" s="210">
        <f>S377*H377</f>
        <v>0</v>
      </c>
      <c r="AR377" s="16" t="s">
        <v>246</v>
      </c>
      <c r="AT377" s="16" t="s">
        <v>146</v>
      </c>
      <c r="AU377" s="16" t="s">
        <v>90</v>
      </c>
      <c r="AY377" s="16" t="s">
        <v>141</v>
      </c>
      <c r="BE377" s="211">
        <f>IF(N377="základní",J377,0)</f>
        <v>0</v>
      </c>
      <c r="BF377" s="211">
        <f>IF(N377="snížená",J377,0)</f>
        <v>0</v>
      </c>
      <c r="BG377" s="211">
        <f>IF(N377="zákl. přenesená",J377,0)</f>
        <v>0</v>
      </c>
      <c r="BH377" s="211">
        <f>IF(N377="sníž. přenesená",J377,0)</f>
        <v>0</v>
      </c>
      <c r="BI377" s="211">
        <f>IF(N377="nulová",J377,0)</f>
        <v>0</v>
      </c>
      <c r="BJ377" s="16" t="s">
        <v>23</v>
      </c>
      <c r="BK377" s="211">
        <f>ROUND(I377*H377,2)</f>
        <v>0</v>
      </c>
      <c r="BL377" s="16" t="s">
        <v>246</v>
      </c>
      <c r="BM377" s="16" t="s">
        <v>646</v>
      </c>
    </row>
    <row r="378" spans="2:65" s="1" customFormat="1" ht="16.5" customHeight="1">
      <c r="B378" s="38"/>
      <c r="C378" s="200" t="s">
        <v>647</v>
      </c>
      <c r="D378" s="200" t="s">
        <v>146</v>
      </c>
      <c r="E378" s="201" t="s">
        <v>648</v>
      </c>
      <c r="F378" s="202" t="s">
        <v>649</v>
      </c>
      <c r="G378" s="203" t="s">
        <v>211</v>
      </c>
      <c r="H378" s="204">
        <v>214</v>
      </c>
      <c r="I378" s="205"/>
      <c r="J378" s="206">
        <f>ROUND(I378*H378,2)</f>
        <v>0</v>
      </c>
      <c r="K378" s="202" t="s">
        <v>150</v>
      </c>
      <c r="L378" s="43"/>
      <c r="M378" s="207" t="s">
        <v>36</v>
      </c>
      <c r="N378" s="208" t="s">
        <v>52</v>
      </c>
      <c r="O378" s="79"/>
      <c r="P378" s="209">
        <f>O378*H378</f>
        <v>0</v>
      </c>
      <c r="Q378" s="209">
        <v>0.00286</v>
      </c>
      <c r="R378" s="209">
        <f>Q378*H378</f>
        <v>0.61204</v>
      </c>
      <c r="S378" s="209">
        <v>0</v>
      </c>
      <c r="T378" s="210">
        <f>S378*H378</f>
        <v>0</v>
      </c>
      <c r="AR378" s="16" t="s">
        <v>246</v>
      </c>
      <c r="AT378" s="16" t="s">
        <v>146</v>
      </c>
      <c r="AU378" s="16" t="s">
        <v>90</v>
      </c>
      <c r="AY378" s="16" t="s">
        <v>141</v>
      </c>
      <c r="BE378" s="211">
        <f>IF(N378="základní",J378,0)</f>
        <v>0</v>
      </c>
      <c r="BF378" s="211">
        <f>IF(N378="snížená",J378,0)</f>
        <v>0</v>
      </c>
      <c r="BG378" s="211">
        <f>IF(N378="zákl. přenesená",J378,0)</f>
        <v>0</v>
      </c>
      <c r="BH378" s="211">
        <f>IF(N378="sníž. přenesená",J378,0)</f>
        <v>0</v>
      </c>
      <c r="BI378" s="211">
        <f>IF(N378="nulová",J378,0)</f>
        <v>0</v>
      </c>
      <c r="BJ378" s="16" t="s">
        <v>23</v>
      </c>
      <c r="BK378" s="211">
        <f>ROUND(I378*H378,2)</f>
        <v>0</v>
      </c>
      <c r="BL378" s="16" t="s">
        <v>246</v>
      </c>
      <c r="BM378" s="16" t="s">
        <v>650</v>
      </c>
    </row>
    <row r="379" spans="2:51" s="11" customFormat="1" ht="12">
      <c r="B379" s="212"/>
      <c r="C379" s="213"/>
      <c r="D379" s="214" t="s">
        <v>154</v>
      </c>
      <c r="E379" s="215" t="s">
        <v>36</v>
      </c>
      <c r="F379" s="216" t="s">
        <v>597</v>
      </c>
      <c r="G379" s="213"/>
      <c r="H379" s="217">
        <v>2</v>
      </c>
      <c r="I379" s="218"/>
      <c r="J379" s="213"/>
      <c r="K379" s="213"/>
      <c r="L379" s="219"/>
      <c r="M379" s="220"/>
      <c r="N379" s="221"/>
      <c r="O379" s="221"/>
      <c r="P379" s="221"/>
      <c r="Q379" s="221"/>
      <c r="R379" s="221"/>
      <c r="S379" s="221"/>
      <c r="T379" s="222"/>
      <c r="AT379" s="223" t="s">
        <v>154</v>
      </c>
      <c r="AU379" s="223" t="s">
        <v>90</v>
      </c>
      <c r="AV379" s="11" t="s">
        <v>90</v>
      </c>
      <c r="AW379" s="11" t="s">
        <v>156</v>
      </c>
      <c r="AX379" s="11" t="s">
        <v>81</v>
      </c>
      <c r="AY379" s="223" t="s">
        <v>141</v>
      </c>
    </row>
    <row r="380" spans="2:51" s="11" customFormat="1" ht="12">
      <c r="B380" s="212"/>
      <c r="C380" s="213"/>
      <c r="D380" s="214" t="s">
        <v>154</v>
      </c>
      <c r="E380" s="215" t="s">
        <v>36</v>
      </c>
      <c r="F380" s="216" t="s">
        <v>598</v>
      </c>
      <c r="G380" s="213"/>
      <c r="H380" s="217">
        <v>10.5</v>
      </c>
      <c r="I380" s="218"/>
      <c r="J380" s="213"/>
      <c r="K380" s="213"/>
      <c r="L380" s="219"/>
      <c r="M380" s="220"/>
      <c r="N380" s="221"/>
      <c r="O380" s="221"/>
      <c r="P380" s="221"/>
      <c r="Q380" s="221"/>
      <c r="R380" s="221"/>
      <c r="S380" s="221"/>
      <c r="T380" s="222"/>
      <c r="AT380" s="223" t="s">
        <v>154</v>
      </c>
      <c r="AU380" s="223" t="s">
        <v>90</v>
      </c>
      <c r="AV380" s="11" t="s">
        <v>90</v>
      </c>
      <c r="AW380" s="11" t="s">
        <v>156</v>
      </c>
      <c r="AX380" s="11" t="s">
        <v>81</v>
      </c>
      <c r="AY380" s="223" t="s">
        <v>141</v>
      </c>
    </row>
    <row r="381" spans="2:51" s="11" customFormat="1" ht="12">
      <c r="B381" s="212"/>
      <c r="C381" s="213"/>
      <c r="D381" s="214" t="s">
        <v>154</v>
      </c>
      <c r="E381" s="215" t="s">
        <v>36</v>
      </c>
      <c r="F381" s="216" t="s">
        <v>599</v>
      </c>
      <c r="G381" s="213"/>
      <c r="H381" s="217">
        <v>5</v>
      </c>
      <c r="I381" s="218"/>
      <c r="J381" s="213"/>
      <c r="K381" s="213"/>
      <c r="L381" s="219"/>
      <c r="M381" s="220"/>
      <c r="N381" s="221"/>
      <c r="O381" s="221"/>
      <c r="P381" s="221"/>
      <c r="Q381" s="221"/>
      <c r="R381" s="221"/>
      <c r="S381" s="221"/>
      <c r="T381" s="222"/>
      <c r="AT381" s="223" t="s">
        <v>154</v>
      </c>
      <c r="AU381" s="223" t="s">
        <v>90</v>
      </c>
      <c r="AV381" s="11" t="s">
        <v>90</v>
      </c>
      <c r="AW381" s="11" t="s">
        <v>156</v>
      </c>
      <c r="AX381" s="11" t="s">
        <v>81</v>
      </c>
      <c r="AY381" s="223" t="s">
        <v>141</v>
      </c>
    </row>
    <row r="382" spans="2:51" s="11" customFormat="1" ht="12">
      <c r="B382" s="212"/>
      <c r="C382" s="213"/>
      <c r="D382" s="214" t="s">
        <v>154</v>
      </c>
      <c r="E382" s="215" t="s">
        <v>36</v>
      </c>
      <c r="F382" s="216" t="s">
        <v>600</v>
      </c>
      <c r="G382" s="213"/>
      <c r="H382" s="217">
        <v>16.5</v>
      </c>
      <c r="I382" s="218"/>
      <c r="J382" s="213"/>
      <c r="K382" s="213"/>
      <c r="L382" s="219"/>
      <c r="M382" s="220"/>
      <c r="N382" s="221"/>
      <c r="O382" s="221"/>
      <c r="P382" s="221"/>
      <c r="Q382" s="221"/>
      <c r="R382" s="221"/>
      <c r="S382" s="221"/>
      <c r="T382" s="222"/>
      <c r="AT382" s="223" t="s">
        <v>154</v>
      </c>
      <c r="AU382" s="223" t="s">
        <v>90</v>
      </c>
      <c r="AV382" s="11" t="s">
        <v>90</v>
      </c>
      <c r="AW382" s="11" t="s">
        <v>156</v>
      </c>
      <c r="AX382" s="11" t="s">
        <v>81</v>
      </c>
      <c r="AY382" s="223" t="s">
        <v>141</v>
      </c>
    </row>
    <row r="383" spans="2:51" s="11" customFormat="1" ht="12">
      <c r="B383" s="212"/>
      <c r="C383" s="213"/>
      <c r="D383" s="214" t="s">
        <v>154</v>
      </c>
      <c r="E383" s="215" t="s">
        <v>36</v>
      </c>
      <c r="F383" s="216" t="s">
        <v>601</v>
      </c>
      <c r="G383" s="213"/>
      <c r="H383" s="217">
        <v>10</v>
      </c>
      <c r="I383" s="218"/>
      <c r="J383" s="213"/>
      <c r="K383" s="213"/>
      <c r="L383" s="219"/>
      <c r="M383" s="220"/>
      <c r="N383" s="221"/>
      <c r="O383" s="221"/>
      <c r="P383" s="221"/>
      <c r="Q383" s="221"/>
      <c r="R383" s="221"/>
      <c r="S383" s="221"/>
      <c r="T383" s="222"/>
      <c r="AT383" s="223" t="s">
        <v>154</v>
      </c>
      <c r="AU383" s="223" t="s">
        <v>90</v>
      </c>
      <c r="AV383" s="11" t="s">
        <v>90</v>
      </c>
      <c r="AW383" s="11" t="s">
        <v>156</v>
      </c>
      <c r="AX383" s="11" t="s">
        <v>81</v>
      </c>
      <c r="AY383" s="223" t="s">
        <v>141</v>
      </c>
    </row>
    <row r="384" spans="2:51" s="11" customFormat="1" ht="12">
      <c r="B384" s="212"/>
      <c r="C384" s="213"/>
      <c r="D384" s="214" t="s">
        <v>154</v>
      </c>
      <c r="E384" s="215" t="s">
        <v>36</v>
      </c>
      <c r="F384" s="216" t="s">
        <v>602</v>
      </c>
      <c r="G384" s="213"/>
      <c r="H384" s="217">
        <v>8</v>
      </c>
      <c r="I384" s="218"/>
      <c r="J384" s="213"/>
      <c r="K384" s="213"/>
      <c r="L384" s="219"/>
      <c r="M384" s="220"/>
      <c r="N384" s="221"/>
      <c r="O384" s="221"/>
      <c r="P384" s="221"/>
      <c r="Q384" s="221"/>
      <c r="R384" s="221"/>
      <c r="S384" s="221"/>
      <c r="T384" s="222"/>
      <c r="AT384" s="223" t="s">
        <v>154</v>
      </c>
      <c r="AU384" s="223" t="s">
        <v>90</v>
      </c>
      <c r="AV384" s="11" t="s">
        <v>90</v>
      </c>
      <c r="AW384" s="11" t="s">
        <v>156</v>
      </c>
      <c r="AX384" s="11" t="s">
        <v>81</v>
      </c>
      <c r="AY384" s="223" t="s">
        <v>141</v>
      </c>
    </row>
    <row r="385" spans="2:51" s="11" customFormat="1" ht="12">
      <c r="B385" s="212"/>
      <c r="C385" s="213"/>
      <c r="D385" s="214" t="s">
        <v>154</v>
      </c>
      <c r="E385" s="215" t="s">
        <v>36</v>
      </c>
      <c r="F385" s="216" t="s">
        <v>603</v>
      </c>
      <c r="G385" s="213"/>
      <c r="H385" s="217">
        <v>21.5</v>
      </c>
      <c r="I385" s="218"/>
      <c r="J385" s="213"/>
      <c r="K385" s="213"/>
      <c r="L385" s="219"/>
      <c r="M385" s="220"/>
      <c r="N385" s="221"/>
      <c r="O385" s="221"/>
      <c r="P385" s="221"/>
      <c r="Q385" s="221"/>
      <c r="R385" s="221"/>
      <c r="S385" s="221"/>
      <c r="T385" s="222"/>
      <c r="AT385" s="223" t="s">
        <v>154</v>
      </c>
      <c r="AU385" s="223" t="s">
        <v>90</v>
      </c>
      <c r="AV385" s="11" t="s">
        <v>90</v>
      </c>
      <c r="AW385" s="11" t="s">
        <v>156</v>
      </c>
      <c r="AX385" s="11" t="s">
        <v>81</v>
      </c>
      <c r="AY385" s="223" t="s">
        <v>141</v>
      </c>
    </row>
    <row r="386" spans="2:51" s="13" customFormat="1" ht="12">
      <c r="B386" s="237"/>
      <c r="C386" s="238"/>
      <c r="D386" s="214" t="s">
        <v>154</v>
      </c>
      <c r="E386" s="239" t="s">
        <v>36</v>
      </c>
      <c r="F386" s="240" t="s">
        <v>257</v>
      </c>
      <c r="G386" s="238"/>
      <c r="H386" s="239" t="s">
        <v>36</v>
      </c>
      <c r="I386" s="241"/>
      <c r="J386" s="238"/>
      <c r="K386" s="238"/>
      <c r="L386" s="242"/>
      <c r="M386" s="243"/>
      <c r="N386" s="244"/>
      <c r="O386" s="244"/>
      <c r="P386" s="244"/>
      <c r="Q386" s="244"/>
      <c r="R386" s="244"/>
      <c r="S386" s="244"/>
      <c r="T386" s="245"/>
      <c r="AT386" s="246" t="s">
        <v>154</v>
      </c>
      <c r="AU386" s="246" t="s">
        <v>90</v>
      </c>
      <c r="AV386" s="13" t="s">
        <v>23</v>
      </c>
      <c r="AW386" s="13" t="s">
        <v>156</v>
      </c>
      <c r="AX386" s="13" t="s">
        <v>81</v>
      </c>
      <c r="AY386" s="246" t="s">
        <v>141</v>
      </c>
    </row>
    <row r="387" spans="2:51" s="11" customFormat="1" ht="12">
      <c r="B387" s="212"/>
      <c r="C387" s="213"/>
      <c r="D387" s="214" t="s">
        <v>154</v>
      </c>
      <c r="E387" s="215" t="s">
        <v>36</v>
      </c>
      <c r="F387" s="216" t="s">
        <v>604</v>
      </c>
      <c r="G387" s="213"/>
      <c r="H387" s="217">
        <v>8.5</v>
      </c>
      <c r="I387" s="218"/>
      <c r="J387" s="213"/>
      <c r="K387" s="213"/>
      <c r="L387" s="219"/>
      <c r="M387" s="220"/>
      <c r="N387" s="221"/>
      <c r="O387" s="221"/>
      <c r="P387" s="221"/>
      <c r="Q387" s="221"/>
      <c r="R387" s="221"/>
      <c r="S387" s="221"/>
      <c r="T387" s="222"/>
      <c r="AT387" s="223" t="s">
        <v>154</v>
      </c>
      <c r="AU387" s="223" t="s">
        <v>90</v>
      </c>
      <c r="AV387" s="11" t="s">
        <v>90</v>
      </c>
      <c r="AW387" s="11" t="s">
        <v>156</v>
      </c>
      <c r="AX387" s="11" t="s">
        <v>81</v>
      </c>
      <c r="AY387" s="223" t="s">
        <v>141</v>
      </c>
    </row>
    <row r="388" spans="2:51" s="11" customFormat="1" ht="12">
      <c r="B388" s="212"/>
      <c r="C388" s="213"/>
      <c r="D388" s="214" t="s">
        <v>154</v>
      </c>
      <c r="E388" s="215" t="s">
        <v>36</v>
      </c>
      <c r="F388" s="216" t="s">
        <v>651</v>
      </c>
      <c r="G388" s="213"/>
      <c r="H388" s="217">
        <v>55.8</v>
      </c>
      <c r="I388" s="218"/>
      <c r="J388" s="213"/>
      <c r="K388" s="213"/>
      <c r="L388" s="219"/>
      <c r="M388" s="220"/>
      <c r="N388" s="221"/>
      <c r="O388" s="221"/>
      <c r="P388" s="221"/>
      <c r="Q388" s="221"/>
      <c r="R388" s="221"/>
      <c r="S388" s="221"/>
      <c r="T388" s="222"/>
      <c r="AT388" s="223" t="s">
        <v>154</v>
      </c>
      <c r="AU388" s="223" t="s">
        <v>90</v>
      </c>
      <c r="AV388" s="11" t="s">
        <v>90</v>
      </c>
      <c r="AW388" s="11" t="s">
        <v>156</v>
      </c>
      <c r="AX388" s="11" t="s">
        <v>81</v>
      </c>
      <c r="AY388" s="223" t="s">
        <v>141</v>
      </c>
    </row>
    <row r="389" spans="2:51" s="11" customFormat="1" ht="12">
      <c r="B389" s="212"/>
      <c r="C389" s="213"/>
      <c r="D389" s="214" t="s">
        <v>154</v>
      </c>
      <c r="E389" s="215" t="s">
        <v>36</v>
      </c>
      <c r="F389" s="216" t="s">
        <v>652</v>
      </c>
      <c r="G389" s="213"/>
      <c r="H389" s="217">
        <v>73.1</v>
      </c>
      <c r="I389" s="218"/>
      <c r="J389" s="213"/>
      <c r="K389" s="213"/>
      <c r="L389" s="219"/>
      <c r="M389" s="220"/>
      <c r="N389" s="221"/>
      <c r="O389" s="221"/>
      <c r="P389" s="221"/>
      <c r="Q389" s="221"/>
      <c r="R389" s="221"/>
      <c r="S389" s="221"/>
      <c r="T389" s="222"/>
      <c r="AT389" s="223" t="s">
        <v>154</v>
      </c>
      <c r="AU389" s="223" t="s">
        <v>90</v>
      </c>
      <c r="AV389" s="11" t="s">
        <v>90</v>
      </c>
      <c r="AW389" s="11" t="s">
        <v>156</v>
      </c>
      <c r="AX389" s="11" t="s">
        <v>81</v>
      </c>
      <c r="AY389" s="223" t="s">
        <v>141</v>
      </c>
    </row>
    <row r="390" spans="2:51" s="11" customFormat="1" ht="12">
      <c r="B390" s="212"/>
      <c r="C390" s="213"/>
      <c r="D390" s="214" t="s">
        <v>154</v>
      </c>
      <c r="E390" s="215" t="s">
        <v>36</v>
      </c>
      <c r="F390" s="216" t="s">
        <v>607</v>
      </c>
      <c r="G390" s="213"/>
      <c r="H390" s="217">
        <v>64.1</v>
      </c>
      <c r="I390" s="218"/>
      <c r="J390" s="213"/>
      <c r="K390" s="213"/>
      <c r="L390" s="219"/>
      <c r="M390" s="220"/>
      <c r="N390" s="221"/>
      <c r="O390" s="221"/>
      <c r="P390" s="221"/>
      <c r="Q390" s="221"/>
      <c r="R390" s="221"/>
      <c r="S390" s="221"/>
      <c r="T390" s="222"/>
      <c r="AT390" s="223" t="s">
        <v>154</v>
      </c>
      <c r="AU390" s="223" t="s">
        <v>90</v>
      </c>
      <c r="AV390" s="11" t="s">
        <v>90</v>
      </c>
      <c r="AW390" s="11" t="s">
        <v>156</v>
      </c>
      <c r="AX390" s="11" t="s">
        <v>81</v>
      </c>
      <c r="AY390" s="223" t="s">
        <v>141</v>
      </c>
    </row>
    <row r="391" spans="2:51" s="11" customFormat="1" ht="12">
      <c r="B391" s="212"/>
      <c r="C391" s="213"/>
      <c r="D391" s="214" t="s">
        <v>154</v>
      </c>
      <c r="E391" s="215" t="s">
        <v>36</v>
      </c>
      <c r="F391" s="216" t="s">
        <v>653</v>
      </c>
      <c r="G391" s="213"/>
      <c r="H391" s="217">
        <v>-61</v>
      </c>
      <c r="I391" s="218"/>
      <c r="J391" s="213"/>
      <c r="K391" s="213"/>
      <c r="L391" s="219"/>
      <c r="M391" s="220"/>
      <c r="N391" s="221"/>
      <c r="O391" s="221"/>
      <c r="P391" s="221"/>
      <c r="Q391" s="221"/>
      <c r="R391" s="221"/>
      <c r="S391" s="221"/>
      <c r="T391" s="222"/>
      <c r="AT391" s="223" t="s">
        <v>154</v>
      </c>
      <c r="AU391" s="223" t="s">
        <v>90</v>
      </c>
      <c r="AV391" s="11" t="s">
        <v>90</v>
      </c>
      <c r="AW391" s="11" t="s">
        <v>156</v>
      </c>
      <c r="AX391" s="11" t="s">
        <v>81</v>
      </c>
      <c r="AY391" s="223" t="s">
        <v>141</v>
      </c>
    </row>
    <row r="392" spans="2:51" s="12" customFormat="1" ht="12">
      <c r="B392" s="224"/>
      <c r="C392" s="225"/>
      <c r="D392" s="214" t="s">
        <v>154</v>
      </c>
      <c r="E392" s="226" t="s">
        <v>36</v>
      </c>
      <c r="F392" s="227" t="s">
        <v>160</v>
      </c>
      <c r="G392" s="225"/>
      <c r="H392" s="228">
        <v>214</v>
      </c>
      <c r="I392" s="229"/>
      <c r="J392" s="225"/>
      <c r="K392" s="225"/>
      <c r="L392" s="230"/>
      <c r="M392" s="231"/>
      <c r="N392" s="232"/>
      <c r="O392" s="232"/>
      <c r="P392" s="232"/>
      <c r="Q392" s="232"/>
      <c r="R392" s="232"/>
      <c r="S392" s="232"/>
      <c r="T392" s="233"/>
      <c r="AT392" s="234" t="s">
        <v>154</v>
      </c>
      <c r="AU392" s="234" t="s">
        <v>90</v>
      </c>
      <c r="AV392" s="12" t="s">
        <v>151</v>
      </c>
      <c r="AW392" s="12" t="s">
        <v>4</v>
      </c>
      <c r="AX392" s="12" t="s">
        <v>23</v>
      </c>
      <c r="AY392" s="234" t="s">
        <v>141</v>
      </c>
    </row>
    <row r="393" spans="2:65" s="1" customFormat="1" ht="16.5" customHeight="1">
      <c r="B393" s="38"/>
      <c r="C393" s="200" t="s">
        <v>654</v>
      </c>
      <c r="D393" s="200" t="s">
        <v>146</v>
      </c>
      <c r="E393" s="201" t="s">
        <v>655</v>
      </c>
      <c r="F393" s="202" t="s">
        <v>656</v>
      </c>
      <c r="G393" s="203" t="s">
        <v>308</v>
      </c>
      <c r="H393" s="204">
        <v>214</v>
      </c>
      <c r="I393" s="205"/>
      <c r="J393" s="206">
        <f>ROUND(I393*H393,2)</f>
        <v>0</v>
      </c>
      <c r="K393" s="202" t="s">
        <v>36</v>
      </c>
      <c r="L393" s="43"/>
      <c r="M393" s="207" t="s">
        <v>36</v>
      </c>
      <c r="N393" s="208" t="s">
        <v>52</v>
      </c>
      <c r="O393" s="79"/>
      <c r="P393" s="209">
        <f>O393*H393</f>
        <v>0</v>
      </c>
      <c r="Q393" s="209">
        <v>0</v>
      </c>
      <c r="R393" s="209">
        <f>Q393*H393</f>
        <v>0</v>
      </c>
      <c r="S393" s="209">
        <v>0</v>
      </c>
      <c r="T393" s="210">
        <f>S393*H393</f>
        <v>0</v>
      </c>
      <c r="AR393" s="16" t="s">
        <v>246</v>
      </c>
      <c r="AT393" s="16" t="s">
        <v>146</v>
      </c>
      <c r="AU393" s="16" t="s">
        <v>90</v>
      </c>
      <c r="AY393" s="16" t="s">
        <v>141</v>
      </c>
      <c r="BE393" s="211">
        <f>IF(N393="základní",J393,0)</f>
        <v>0</v>
      </c>
      <c r="BF393" s="211">
        <f>IF(N393="snížená",J393,0)</f>
        <v>0</v>
      </c>
      <c r="BG393" s="211">
        <f>IF(N393="zákl. přenesená",J393,0)</f>
        <v>0</v>
      </c>
      <c r="BH393" s="211">
        <f>IF(N393="sníž. přenesená",J393,0)</f>
        <v>0</v>
      </c>
      <c r="BI393" s="211">
        <f>IF(N393="nulová",J393,0)</f>
        <v>0</v>
      </c>
      <c r="BJ393" s="16" t="s">
        <v>23</v>
      </c>
      <c r="BK393" s="211">
        <f>ROUND(I393*H393,2)</f>
        <v>0</v>
      </c>
      <c r="BL393" s="16" t="s">
        <v>246</v>
      </c>
      <c r="BM393" s="16" t="s">
        <v>657</v>
      </c>
    </row>
    <row r="394" spans="2:65" s="1" customFormat="1" ht="16.5" customHeight="1">
      <c r="B394" s="38"/>
      <c r="C394" s="247" t="s">
        <v>658</v>
      </c>
      <c r="D394" s="247" t="s">
        <v>277</v>
      </c>
      <c r="E394" s="248" t="s">
        <v>659</v>
      </c>
      <c r="F394" s="249" t="s">
        <v>660</v>
      </c>
      <c r="G394" s="250" t="s">
        <v>308</v>
      </c>
      <c r="H394" s="251">
        <v>214</v>
      </c>
      <c r="I394" s="252"/>
      <c r="J394" s="253">
        <f>ROUND(I394*H394,2)</f>
        <v>0</v>
      </c>
      <c r="K394" s="249" t="s">
        <v>36</v>
      </c>
      <c r="L394" s="254"/>
      <c r="M394" s="255" t="s">
        <v>36</v>
      </c>
      <c r="N394" s="256" t="s">
        <v>52</v>
      </c>
      <c r="O394" s="79"/>
      <c r="P394" s="209">
        <f>O394*H394</f>
        <v>0</v>
      </c>
      <c r="Q394" s="209">
        <v>0.00018</v>
      </c>
      <c r="R394" s="209">
        <f>Q394*H394</f>
        <v>0.038520000000000006</v>
      </c>
      <c r="S394" s="209">
        <v>0</v>
      </c>
      <c r="T394" s="210">
        <f>S394*H394</f>
        <v>0</v>
      </c>
      <c r="AR394" s="16" t="s">
        <v>281</v>
      </c>
      <c r="AT394" s="16" t="s">
        <v>277</v>
      </c>
      <c r="AU394" s="16" t="s">
        <v>90</v>
      </c>
      <c r="AY394" s="16" t="s">
        <v>141</v>
      </c>
      <c r="BE394" s="211">
        <f>IF(N394="základní",J394,0)</f>
        <v>0</v>
      </c>
      <c r="BF394" s="211">
        <f>IF(N394="snížená",J394,0)</f>
        <v>0</v>
      </c>
      <c r="BG394" s="211">
        <f>IF(N394="zákl. přenesená",J394,0)</f>
        <v>0</v>
      </c>
      <c r="BH394" s="211">
        <f>IF(N394="sníž. přenesená",J394,0)</f>
        <v>0</v>
      </c>
      <c r="BI394" s="211">
        <f>IF(N394="nulová",J394,0)</f>
        <v>0</v>
      </c>
      <c r="BJ394" s="16" t="s">
        <v>23</v>
      </c>
      <c r="BK394" s="211">
        <f>ROUND(I394*H394,2)</f>
        <v>0</v>
      </c>
      <c r="BL394" s="16" t="s">
        <v>246</v>
      </c>
      <c r="BM394" s="16" t="s">
        <v>661</v>
      </c>
    </row>
    <row r="395" spans="2:65" s="1" customFormat="1" ht="22.5" customHeight="1">
      <c r="B395" s="38"/>
      <c r="C395" s="200" t="s">
        <v>662</v>
      </c>
      <c r="D395" s="200" t="s">
        <v>146</v>
      </c>
      <c r="E395" s="201" t="s">
        <v>663</v>
      </c>
      <c r="F395" s="202" t="s">
        <v>664</v>
      </c>
      <c r="G395" s="203" t="s">
        <v>308</v>
      </c>
      <c r="H395" s="204">
        <v>24</v>
      </c>
      <c r="I395" s="205"/>
      <c r="J395" s="206">
        <f>ROUND(I395*H395,2)</f>
        <v>0</v>
      </c>
      <c r="K395" s="202" t="s">
        <v>150</v>
      </c>
      <c r="L395" s="43"/>
      <c r="M395" s="207" t="s">
        <v>36</v>
      </c>
      <c r="N395" s="208" t="s">
        <v>52</v>
      </c>
      <c r="O395" s="79"/>
      <c r="P395" s="209">
        <f>O395*H395</f>
        <v>0</v>
      </c>
      <c r="Q395" s="209">
        <v>0.00048</v>
      </c>
      <c r="R395" s="209">
        <f>Q395*H395</f>
        <v>0.01152</v>
      </c>
      <c r="S395" s="209">
        <v>0</v>
      </c>
      <c r="T395" s="210">
        <f>S395*H395</f>
        <v>0</v>
      </c>
      <c r="AR395" s="16" t="s">
        <v>246</v>
      </c>
      <c r="AT395" s="16" t="s">
        <v>146</v>
      </c>
      <c r="AU395" s="16" t="s">
        <v>90</v>
      </c>
      <c r="AY395" s="16" t="s">
        <v>141</v>
      </c>
      <c r="BE395" s="211">
        <f>IF(N395="základní",J395,0)</f>
        <v>0</v>
      </c>
      <c r="BF395" s="211">
        <f>IF(N395="snížená",J395,0)</f>
        <v>0</v>
      </c>
      <c r="BG395" s="211">
        <f>IF(N395="zákl. přenesená",J395,0)</f>
        <v>0</v>
      </c>
      <c r="BH395" s="211">
        <f>IF(N395="sníž. přenesená",J395,0)</f>
        <v>0</v>
      </c>
      <c r="BI395" s="211">
        <f>IF(N395="nulová",J395,0)</f>
        <v>0</v>
      </c>
      <c r="BJ395" s="16" t="s">
        <v>23</v>
      </c>
      <c r="BK395" s="211">
        <f>ROUND(I395*H395,2)</f>
        <v>0</v>
      </c>
      <c r="BL395" s="16" t="s">
        <v>246</v>
      </c>
      <c r="BM395" s="16" t="s">
        <v>665</v>
      </c>
    </row>
    <row r="396" spans="2:65" s="1" customFormat="1" ht="16.5" customHeight="1">
      <c r="B396" s="38"/>
      <c r="C396" s="200" t="s">
        <v>666</v>
      </c>
      <c r="D396" s="200" t="s">
        <v>146</v>
      </c>
      <c r="E396" s="201" t="s">
        <v>667</v>
      </c>
      <c r="F396" s="202" t="s">
        <v>668</v>
      </c>
      <c r="G396" s="203" t="s">
        <v>211</v>
      </c>
      <c r="H396" s="204">
        <v>35.4</v>
      </c>
      <c r="I396" s="205"/>
      <c r="J396" s="206">
        <f>ROUND(I396*H396,2)</f>
        <v>0</v>
      </c>
      <c r="K396" s="202" t="s">
        <v>150</v>
      </c>
      <c r="L396" s="43"/>
      <c r="M396" s="207" t="s">
        <v>36</v>
      </c>
      <c r="N396" s="208" t="s">
        <v>52</v>
      </c>
      <c r="O396" s="79"/>
      <c r="P396" s="209">
        <f>O396*H396</f>
        <v>0</v>
      </c>
      <c r="Q396" s="209">
        <v>0.00236</v>
      </c>
      <c r="R396" s="209">
        <f>Q396*H396</f>
        <v>0.08354400000000001</v>
      </c>
      <c r="S396" s="209">
        <v>0</v>
      </c>
      <c r="T396" s="210">
        <f>S396*H396</f>
        <v>0</v>
      </c>
      <c r="AR396" s="16" t="s">
        <v>246</v>
      </c>
      <c r="AT396" s="16" t="s">
        <v>146</v>
      </c>
      <c r="AU396" s="16" t="s">
        <v>90</v>
      </c>
      <c r="AY396" s="16" t="s">
        <v>141</v>
      </c>
      <c r="BE396" s="211">
        <f>IF(N396="základní",J396,0)</f>
        <v>0</v>
      </c>
      <c r="BF396" s="211">
        <f>IF(N396="snížená",J396,0)</f>
        <v>0</v>
      </c>
      <c r="BG396" s="211">
        <f>IF(N396="zákl. přenesená",J396,0)</f>
        <v>0</v>
      </c>
      <c r="BH396" s="211">
        <f>IF(N396="sníž. přenesená",J396,0)</f>
        <v>0</v>
      </c>
      <c r="BI396" s="211">
        <f>IF(N396="nulová",J396,0)</f>
        <v>0</v>
      </c>
      <c r="BJ396" s="16" t="s">
        <v>23</v>
      </c>
      <c r="BK396" s="211">
        <f>ROUND(I396*H396,2)</f>
        <v>0</v>
      </c>
      <c r="BL396" s="16" t="s">
        <v>246</v>
      </c>
      <c r="BM396" s="16" t="s">
        <v>669</v>
      </c>
    </row>
    <row r="397" spans="2:51" s="11" customFormat="1" ht="12">
      <c r="B397" s="212"/>
      <c r="C397" s="213"/>
      <c r="D397" s="214" t="s">
        <v>154</v>
      </c>
      <c r="E397" s="215" t="s">
        <v>36</v>
      </c>
      <c r="F397" s="216" t="s">
        <v>670</v>
      </c>
      <c r="G397" s="213"/>
      <c r="H397" s="217">
        <v>35.4</v>
      </c>
      <c r="I397" s="218"/>
      <c r="J397" s="213"/>
      <c r="K397" s="213"/>
      <c r="L397" s="219"/>
      <c r="M397" s="220"/>
      <c r="N397" s="221"/>
      <c r="O397" s="221"/>
      <c r="P397" s="221"/>
      <c r="Q397" s="221"/>
      <c r="R397" s="221"/>
      <c r="S397" s="221"/>
      <c r="T397" s="222"/>
      <c r="AT397" s="223" t="s">
        <v>154</v>
      </c>
      <c r="AU397" s="223" t="s">
        <v>90</v>
      </c>
      <c r="AV397" s="11" t="s">
        <v>90</v>
      </c>
      <c r="AW397" s="11" t="s">
        <v>156</v>
      </c>
      <c r="AX397" s="11" t="s">
        <v>81</v>
      </c>
      <c r="AY397" s="223" t="s">
        <v>141</v>
      </c>
    </row>
    <row r="398" spans="2:51" s="12" customFormat="1" ht="12">
      <c r="B398" s="224"/>
      <c r="C398" s="225"/>
      <c r="D398" s="214" t="s">
        <v>154</v>
      </c>
      <c r="E398" s="226" t="s">
        <v>36</v>
      </c>
      <c r="F398" s="227" t="s">
        <v>160</v>
      </c>
      <c r="G398" s="225"/>
      <c r="H398" s="228">
        <v>35.4</v>
      </c>
      <c r="I398" s="229"/>
      <c r="J398" s="225"/>
      <c r="K398" s="225"/>
      <c r="L398" s="230"/>
      <c r="M398" s="231"/>
      <c r="N398" s="232"/>
      <c r="O398" s="232"/>
      <c r="P398" s="232"/>
      <c r="Q398" s="232"/>
      <c r="R398" s="232"/>
      <c r="S398" s="232"/>
      <c r="T398" s="233"/>
      <c r="AT398" s="234" t="s">
        <v>154</v>
      </c>
      <c r="AU398" s="234" t="s">
        <v>90</v>
      </c>
      <c r="AV398" s="12" t="s">
        <v>151</v>
      </c>
      <c r="AW398" s="12" t="s">
        <v>4</v>
      </c>
      <c r="AX398" s="12" t="s">
        <v>23</v>
      </c>
      <c r="AY398" s="234" t="s">
        <v>141</v>
      </c>
    </row>
    <row r="399" spans="2:65" s="1" customFormat="1" ht="16.5" customHeight="1">
      <c r="B399" s="38"/>
      <c r="C399" s="200" t="s">
        <v>144</v>
      </c>
      <c r="D399" s="200" t="s">
        <v>146</v>
      </c>
      <c r="E399" s="201" t="s">
        <v>671</v>
      </c>
      <c r="F399" s="202" t="s">
        <v>672</v>
      </c>
      <c r="G399" s="203" t="s">
        <v>211</v>
      </c>
      <c r="H399" s="204">
        <v>9</v>
      </c>
      <c r="I399" s="205"/>
      <c r="J399" s="206">
        <f>ROUND(I399*H399,2)</f>
        <v>0</v>
      </c>
      <c r="K399" s="202" t="s">
        <v>150</v>
      </c>
      <c r="L399" s="43"/>
      <c r="M399" s="207" t="s">
        <v>36</v>
      </c>
      <c r="N399" s="208" t="s">
        <v>52</v>
      </c>
      <c r="O399" s="79"/>
      <c r="P399" s="209">
        <f>O399*H399</f>
        <v>0</v>
      </c>
      <c r="Q399" s="209">
        <v>0.0008</v>
      </c>
      <c r="R399" s="209">
        <f>Q399*H399</f>
        <v>0.007200000000000001</v>
      </c>
      <c r="S399" s="209">
        <v>0</v>
      </c>
      <c r="T399" s="210">
        <f>S399*H399</f>
        <v>0</v>
      </c>
      <c r="AR399" s="16" t="s">
        <v>246</v>
      </c>
      <c r="AT399" s="16" t="s">
        <v>146</v>
      </c>
      <c r="AU399" s="16" t="s">
        <v>90</v>
      </c>
      <c r="AY399" s="16" t="s">
        <v>141</v>
      </c>
      <c r="BE399" s="211">
        <f>IF(N399="základní",J399,0)</f>
        <v>0</v>
      </c>
      <c r="BF399" s="211">
        <f>IF(N399="snížená",J399,0)</f>
        <v>0</v>
      </c>
      <c r="BG399" s="211">
        <f>IF(N399="zákl. přenesená",J399,0)</f>
        <v>0</v>
      </c>
      <c r="BH399" s="211">
        <f>IF(N399="sníž. přenesená",J399,0)</f>
        <v>0</v>
      </c>
      <c r="BI399" s="211">
        <f>IF(N399="nulová",J399,0)</f>
        <v>0</v>
      </c>
      <c r="BJ399" s="16" t="s">
        <v>23</v>
      </c>
      <c r="BK399" s="211">
        <f>ROUND(I399*H399,2)</f>
        <v>0</v>
      </c>
      <c r="BL399" s="16" t="s">
        <v>246</v>
      </c>
      <c r="BM399" s="16" t="s">
        <v>673</v>
      </c>
    </row>
    <row r="400" spans="2:65" s="1" customFormat="1" ht="16.5" customHeight="1">
      <c r="B400" s="38"/>
      <c r="C400" s="200" t="s">
        <v>674</v>
      </c>
      <c r="D400" s="200" t="s">
        <v>146</v>
      </c>
      <c r="E400" s="201" t="s">
        <v>675</v>
      </c>
      <c r="F400" s="202" t="s">
        <v>676</v>
      </c>
      <c r="G400" s="203" t="s">
        <v>211</v>
      </c>
      <c r="H400" s="204">
        <v>228</v>
      </c>
      <c r="I400" s="205"/>
      <c r="J400" s="206">
        <f>ROUND(I400*H400,2)</f>
        <v>0</v>
      </c>
      <c r="K400" s="202" t="s">
        <v>150</v>
      </c>
      <c r="L400" s="43"/>
      <c r="M400" s="207" t="s">
        <v>36</v>
      </c>
      <c r="N400" s="208" t="s">
        <v>52</v>
      </c>
      <c r="O400" s="79"/>
      <c r="P400" s="209">
        <f>O400*H400</f>
        <v>0</v>
      </c>
      <c r="Q400" s="209">
        <v>0.00236</v>
      </c>
      <c r="R400" s="209">
        <f>Q400*H400</f>
        <v>0.53808</v>
      </c>
      <c r="S400" s="209">
        <v>0</v>
      </c>
      <c r="T400" s="210">
        <f>S400*H400</f>
        <v>0</v>
      </c>
      <c r="AR400" s="16" t="s">
        <v>246</v>
      </c>
      <c r="AT400" s="16" t="s">
        <v>146</v>
      </c>
      <c r="AU400" s="16" t="s">
        <v>90</v>
      </c>
      <c r="AY400" s="16" t="s">
        <v>141</v>
      </c>
      <c r="BE400" s="211">
        <f>IF(N400="základní",J400,0)</f>
        <v>0</v>
      </c>
      <c r="BF400" s="211">
        <f>IF(N400="snížená",J400,0)</f>
        <v>0</v>
      </c>
      <c r="BG400" s="211">
        <f>IF(N400="zákl. přenesená",J400,0)</f>
        <v>0</v>
      </c>
      <c r="BH400" s="211">
        <f>IF(N400="sníž. přenesená",J400,0)</f>
        <v>0</v>
      </c>
      <c r="BI400" s="211">
        <f>IF(N400="nulová",J400,0)</f>
        <v>0</v>
      </c>
      <c r="BJ400" s="16" t="s">
        <v>23</v>
      </c>
      <c r="BK400" s="211">
        <f>ROUND(I400*H400,2)</f>
        <v>0</v>
      </c>
      <c r="BL400" s="16" t="s">
        <v>246</v>
      </c>
      <c r="BM400" s="16" t="s">
        <v>677</v>
      </c>
    </row>
    <row r="401" spans="2:51" s="11" customFormat="1" ht="12">
      <c r="B401" s="212"/>
      <c r="C401" s="213"/>
      <c r="D401" s="214" t="s">
        <v>154</v>
      </c>
      <c r="E401" s="215" t="s">
        <v>36</v>
      </c>
      <c r="F401" s="216" t="s">
        <v>678</v>
      </c>
      <c r="G401" s="213"/>
      <c r="H401" s="217">
        <v>58</v>
      </c>
      <c r="I401" s="218"/>
      <c r="J401" s="213"/>
      <c r="K401" s="213"/>
      <c r="L401" s="219"/>
      <c r="M401" s="220"/>
      <c r="N401" s="221"/>
      <c r="O401" s="221"/>
      <c r="P401" s="221"/>
      <c r="Q401" s="221"/>
      <c r="R401" s="221"/>
      <c r="S401" s="221"/>
      <c r="T401" s="222"/>
      <c r="AT401" s="223" t="s">
        <v>154</v>
      </c>
      <c r="AU401" s="223" t="s">
        <v>90</v>
      </c>
      <c r="AV401" s="11" t="s">
        <v>90</v>
      </c>
      <c r="AW401" s="11" t="s">
        <v>156</v>
      </c>
      <c r="AX401" s="11" t="s">
        <v>81</v>
      </c>
      <c r="AY401" s="223" t="s">
        <v>141</v>
      </c>
    </row>
    <row r="402" spans="2:51" s="13" customFormat="1" ht="12">
      <c r="B402" s="237"/>
      <c r="C402" s="238"/>
      <c r="D402" s="214" t="s">
        <v>154</v>
      </c>
      <c r="E402" s="239" t="s">
        <v>36</v>
      </c>
      <c r="F402" s="240" t="s">
        <v>257</v>
      </c>
      <c r="G402" s="238"/>
      <c r="H402" s="239" t="s">
        <v>36</v>
      </c>
      <c r="I402" s="241"/>
      <c r="J402" s="238"/>
      <c r="K402" s="238"/>
      <c r="L402" s="242"/>
      <c r="M402" s="243"/>
      <c r="N402" s="244"/>
      <c r="O402" s="244"/>
      <c r="P402" s="244"/>
      <c r="Q402" s="244"/>
      <c r="R402" s="244"/>
      <c r="S402" s="244"/>
      <c r="T402" s="245"/>
      <c r="AT402" s="246" t="s">
        <v>154</v>
      </c>
      <c r="AU402" s="246" t="s">
        <v>90</v>
      </c>
      <c r="AV402" s="13" t="s">
        <v>23</v>
      </c>
      <c r="AW402" s="13" t="s">
        <v>156</v>
      </c>
      <c r="AX402" s="13" t="s">
        <v>81</v>
      </c>
      <c r="AY402" s="246" t="s">
        <v>141</v>
      </c>
    </row>
    <row r="403" spans="2:51" s="11" customFormat="1" ht="12">
      <c r="B403" s="212"/>
      <c r="C403" s="213"/>
      <c r="D403" s="214" t="s">
        <v>154</v>
      </c>
      <c r="E403" s="215" t="s">
        <v>36</v>
      </c>
      <c r="F403" s="216" t="s">
        <v>679</v>
      </c>
      <c r="G403" s="213"/>
      <c r="H403" s="217">
        <v>52</v>
      </c>
      <c r="I403" s="218"/>
      <c r="J403" s="213"/>
      <c r="K403" s="213"/>
      <c r="L403" s="219"/>
      <c r="M403" s="220"/>
      <c r="N403" s="221"/>
      <c r="O403" s="221"/>
      <c r="P403" s="221"/>
      <c r="Q403" s="221"/>
      <c r="R403" s="221"/>
      <c r="S403" s="221"/>
      <c r="T403" s="222"/>
      <c r="AT403" s="223" t="s">
        <v>154</v>
      </c>
      <c r="AU403" s="223" t="s">
        <v>90</v>
      </c>
      <c r="AV403" s="11" t="s">
        <v>90</v>
      </c>
      <c r="AW403" s="11" t="s">
        <v>156</v>
      </c>
      <c r="AX403" s="11" t="s">
        <v>81</v>
      </c>
      <c r="AY403" s="223" t="s">
        <v>141</v>
      </c>
    </row>
    <row r="404" spans="2:51" s="11" customFormat="1" ht="12">
      <c r="B404" s="212"/>
      <c r="C404" s="213"/>
      <c r="D404" s="214" t="s">
        <v>154</v>
      </c>
      <c r="E404" s="215" t="s">
        <v>36</v>
      </c>
      <c r="F404" s="216" t="s">
        <v>680</v>
      </c>
      <c r="G404" s="213"/>
      <c r="H404" s="217">
        <v>55.5</v>
      </c>
      <c r="I404" s="218"/>
      <c r="J404" s="213"/>
      <c r="K404" s="213"/>
      <c r="L404" s="219"/>
      <c r="M404" s="220"/>
      <c r="N404" s="221"/>
      <c r="O404" s="221"/>
      <c r="P404" s="221"/>
      <c r="Q404" s="221"/>
      <c r="R404" s="221"/>
      <c r="S404" s="221"/>
      <c r="T404" s="222"/>
      <c r="AT404" s="223" t="s">
        <v>154</v>
      </c>
      <c r="AU404" s="223" t="s">
        <v>90</v>
      </c>
      <c r="AV404" s="11" t="s">
        <v>90</v>
      </c>
      <c r="AW404" s="11" t="s">
        <v>156</v>
      </c>
      <c r="AX404" s="11" t="s">
        <v>81</v>
      </c>
      <c r="AY404" s="223" t="s">
        <v>141</v>
      </c>
    </row>
    <row r="405" spans="2:51" s="11" customFormat="1" ht="12">
      <c r="B405" s="212"/>
      <c r="C405" s="213"/>
      <c r="D405" s="214" t="s">
        <v>154</v>
      </c>
      <c r="E405" s="215" t="s">
        <v>36</v>
      </c>
      <c r="F405" s="216" t="s">
        <v>681</v>
      </c>
      <c r="G405" s="213"/>
      <c r="H405" s="217">
        <v>62.5</v>
      </c>
      <c r="I405" s="218"/>
      <c r="J405" s="213"/>
      <c r="K405" s="213"/>
      <c r="L405" s="219"/>
      <c r="M405" s="220"/>
      <c r="N405" s="221"/>
      <c r="O405" s="221"/>
      <c r="P405" s="221"/>
      <c r="Q405" s="221"/>
      <c r="R405" s="221"/>
      <c r="S405" s="221"/>
      <c r="T405" s="222"/>
      <c r="AT405" s="223" t="s">
        <v>154</v>
      </c>
      <c r="AU405" s="223" t="s">
        <v>90</v>
      </c>
      <c r="AV405" s="11" t="s">
        <v>90</v>
      </c>
      <c r="AW405" s="11" t="s">
        <v>156</v>
      </c>
      <c r="AX405" s="11" t="s">
        <v>81</v>
      </c>
      <c r="AY405" s="223" t="s">
        <v>141</v>
      </c>
    </row>
    <row r="406" spans="2:51" s="12" customFormat="1" ht="12">
      <c r="B406" s="224"/>
      <c r="C406" s="225"/>
      <c r="D406" s="214" t="s">
        <v>154</v>
      </c>
      <c r="E406" s="226" t="s">
        <v>36</v>
      </c>
      <c r="F406" s="227" t="s">
        <v>160</v>
      </c>
      <c r="G406" s="225"/>
      <c r="H406" s="228">
        <v>228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AT406" s="234" t="s">
        <v>154</v>
      </c>
      <c r="AU406" s="234" t="s">
        <v>90</v>
      </c>
      <c r="AV406" s="12" t="s">
        <v>151</v>
      </c>
      <c r="AW406" s="12" t="s">
        <v>4</v>
      </c>
      <c r="AX406" s="12" t="s">
        <v>23</v>
      </c>
      <c r="AY406" s="234" t="s">
        <v>141</v>
      </c>
    </row>
    <row r="407" spans="2:65" s="1" customFormat="1" ht="16.5" customHeight="1">
      <c r="B407" s="38"/>
      <c r="C407" s="200" t="s">
        <v>682</v>
      </c>
      <c r="D407" s="200" t="s">
        <v>146</v>
      </c>
      <c r="E407" s="201" t="s">
        <v>683</v>
      </c>
      <c r="F407" s="202" t="s">
        <v>684</v>
      </c>
      <c r="G407" s="203" t="s">
        <v>211</v>
      </c>
      <c r="H407" s="204">
        <v>20</v>
      </c>
      <c r="I407" s="205"/>
      <c r="J407" s="206">
        <f>ROUND(I407*H407,2)</f>
        <v>0</v>
      </c>
      <c r="K407" s="202" t="s">
        <v>192</v>
      </c>
      <c r="L407" s="43"/>
      <c r="M407" s="207" t="s">
        <v>36</v>
      </c>
      <c r="N407" s="208" t="s">
        <v>52</v>
      </c>
      <c r="O407" s="79"/>
      <c r="P407" s="209">
        <f>O407*H407</f>
        <v>0</v>
      </c>
      <c r="Q407" s="209">
        <v>0.00201</v>
      </c>
      <c r="R407" s="209">
        <f>Q407*H407</f>
        <v>0.0402</v>
      </c>
      <c r="S407" s="209">
        <v>0</v>
      </c>
      <c r="T407" s="210">
        <f>S407*H407</f>
        <v>0</v>
      </c>
      <c r="AR407" s="16" t="s">
        <v>151</v>
      </c>
      <c r="AT407" s="16" t="s">
        <v>146</v>
      </c>
      <c r="AU407" s="16" t="s">
        <v>90</v>
      </c>
      <c r="AY407" s="16" t="s">
        <v>141</v>
      </c>
      <c r="BE407" s="211">
        <f>IF(N407="základní",J407,0)</f>
        <v>0</v>
      </c>
      <c r="BF407" s="211">
        <f>IF(N407="snížená",J407,0)</f>
        <v>0</v>
      </c>
      <c r="BG407" s="211">
        <f>IF(N407="zákl. přenesená",J407,0)</f>
        <v>0</v>
      </c>
      <c r="BH407" s="211">
        <f>IF(N407="sníž. přenesená",J407,0)</f>
        <v>0</v>
      </c>
      <c r="BI407" s="211">
        <f>IF(N407="nulová",J407,0)</f>
        <v>0</v>
      </c>
      <c r="BJ407" s="16" t="s">
        <v>23</v>
      </c>
      <c r="BK407" s="211">
        <f>ROUND(I407*H407,2)</f>
        <v>0</v>
      </c>
      <c r="BL407" s="16" t="s">
        <v>151</v>
      </c>
      <c r="BM407" s="16" t="s">
        <v>685</v>
      </c>
    </row>
    <row r="408" spans="2:47" s="1" customFormat="1" ht="12">
      <c r="B408" s="38"/>
      <c r="C408" s="39"/>
      <c r="D408" s="214" t="s">
        <v>194</v>
      </c>
      <c r="E408" s="39"/>
      <c r="F408" s="235" t="s">
        <v>686</v>
      </c>
      <c r="G408" s="39"/>
      <c r="H408" s="39"/>
      <c r="I408" s="126"/>
      <c r="J408" s="39"/>
      <c r="K408" s="39"/>
      <c r="L408" s="43"/>
      <c r="M408" s="236"/>
      <c r="N408" s="79"/>
      <c r="O408" s="79"/>
      <c r="P408" s="79"/>
      <c r="Q408" s="79"/>
      <c r="R408" s="79"/>
      <c r="S408" s="79"/>
      <c r="T408" s="80"/>
      <c r="AT408" s="16" t="s">
        <v>194</v>
      </c>
      <c r="AU408" s="16" t="s">
        <v>90</v>
      </c>
    </row>
    <row r="409" spans="2:51" s="13" customFormat="1" ht="12">
      <c r="B409" s="237"/>
      <c r="C409" s="238"/>
      <c r="D409" s="214" t="s">
        <v>154</v>
      </c>
      <c r="E409" s="239" t="s">
        <v>36</v>
      </c>
      <c r="F409" s="240" t="s">
        <v>687</v>
      </c>
      <c r="G409" s="238"/>
      <c r="H409" s="239" t="s">
        <v>36</v>
      </c>
      <c r="I409" s="241"/>
      <c r="J409" s="238"/>
      <c r="K409" s="238"/>
      <c r="L409" s="242"/>
      <c r="M409" s="243"/>
      <c r="N409" s="244"/>
      <c r="O409" s="244"/>
      <c r="P409" s="244"/>
      <c r="Q409" s="244"/>
      <c r="R409" s="244"/>
      <c r="S409" s="244"/>
      <c r="T409" s="245"/>
      <c r="AT409" s="246" t="s">
        <v>154</v>
      </c>
      <c r="AU409" s="246" t="s">
        <v>90</v>
      </c>
      <c r="AV409" s="13" t="s">
        <v>23</v>
      </c>
      <c r="AW409" s="13" t="s">
        <v>156</v>
      </c>
      <c r="AX409" s="13" t="s">
        <v>81</v>
      </c>
      <c r="AY409" s="246" t="s">
        <v>141</v>
      </c>
    </row>
    <row r="410" spans="2:51" s="11" customFormat="1" ht="12">
      <c r="B410" s="212"/>
      <c r="C410" s="213"/>
      <c r="D410" s="214" t="s">
        <v>154</v>
      </c>
      <c r="E410" s="215" t="s">
        <v>36</v>
      </c>
      <c r="F410" s="216" t="s">
        <v>293</v>
      </c>
      <c r="G410" s="213"/>
      <c r="H410" s="217">
        <v>20</v>
      </c>
      <c r="I410" s="218"/>
      <c r="J410" s="213"/>
      <c r="K410" s="213"/>
      <c r="L410" s="219"/>
      <c r="M410" s="220"/>
      <c r="N410" s="221"/>
      <c r="O410" s="221"/>
      <c r="P410" s="221"/>
      <c r="Q410" s="221"/>
      <c r="R410" s="221"/>
      <c r="S410" s="221"/>
      <c r="T410" s="222"/>
      <c r="AT410" s="223" t="s">
        <v>154</v>
      </c>
      <c r="AU410" s="223" t="s">
        <v>90</v>
      </c>
      <c r="AV410" s="11" t="s">
        <v>90</v>
      </c>
      <c r="AW410" s="11" t="s">
        <v>156</v>
      </c>
      <c r="AX410" s="11" t="s">
        <v>81</v>
      </c>
      <c r="AY410" s="223" t="s">
        <v>141</v>
      </c>
    </row>
    <row r="411" spans="2:51" s="12" customFormat="1" ht="12">
      <c r="B411" s="224"/>
      <c r="C411" s="225"/>
      <c r="D411" s="214" t="s">
        <v>154</v>
      </c>
      <c r="E411" s="226" t="s">
        <v>36</v>
      </c>
      <c r="F411" s="227" t="s">
        <v>160</v>
      </c>
      <c r="G411" s="225"/>
      <c r="H411" s="228">
        <v>20</v>
      </c>
      <c r="I411" s="229"/>
      <c r="J411" s="225"/>
      <c r="K411" s="225"/>
      <c r="L411" s="230"/>
      <c r="M411" s="231"/>
      <c r="N411" s="232"/>
      <c r="O411" s="232"/>
      <c r="P411" s="232"/>
      <c r="Q411" s="232"/>
      <c r="R411" s="232"/>
      <c r="S411" s="232"/>
      <c r="T411" s="233"/>
      <c r="AT411" s="234" t="s">
        <v>154</v>
      </c>
      <c r="AU411" s="234" t="s">
        <v>90</v>
      </c>
      <c r="AV411" s="12" t="s">
        <v>151</v>
      </c>
      <c r="AW411" s="12" t="s">
        <v>156</v>
      </c>
      <c r="AX411" s="12" t="s">
        <v>23</v>
      </c>
      <c r="AY411" s="234" t="s">
        <v>141</v>
      </c>
    </row>
    <row r="412" spans="2:65" s="1" customFormat="1" ht="16.5" customHeight="1">
      <c r="B412" s="38"/>
      <c r="C412" s="200" t="s">
        <v>186</v>
      </c>
      <c r="D412" s="200" t="s">
        <v>146</v>
      </c>
      <c r="E412" s="201" t="s">
        <v>688</v>
      </c>
      <c r="F412" s="202" t="s">
        <v>689</v>
      </c>
      <c r="G412" s="203" t="s">
        <v>217</v>
      </c>
      <c r="H412" s="204">
        <v>12.381</v>
      </c>
      <c r="I412" s="205"/>
      <c r="J412" s="206">
        <f>ROUND(I412*H412,2)</f>
        <v>0</v>
      </c>
      <c r="K412" s="202" t="s">
        <v>150</v>
      </c>
      <c r="L412" s="43"/>
      <c r="M412" s="207" t="s">
        <v>36</v>
      </c>
      <c r="N412" s="208" t="s">
        <v>52</v>
      </c>
      <c r="O412" s="79"/>
      <c r="P412" s="209">
        <f>O412*H412</f>
        <v>0</v>
      </c>
      <c r="Q412" s="209">
        <v>0</v>
      </c>
      <c r="R412" s="209">
        <f>Q412*H412</f>
        <v>0</v>
      </c>
      <c r="S412" s="209">
        <v>0</v>
      </c>
      <c r="T412" s="210">
        <f>S412*H412</f>
        <v>0</v>
      </c>
      <c r="AR412" s="16" t="s">
        <v>246</v>
      </c>
      <c r="AT412" s="16" t="s">
        <v>146</v>
      </c>
      <c r="AU412" s="16" t="s">
        <v>90</v>
      </c>
      <c r="AY412" s="16" t="s">
        <v>141</v>
      </c>
      <c r="BE412" s="211">
        <f>IF(N412="základní",J412,0)</f>
        <v>0</v>
      </c>
      <c r="BF412" s="211">
        <f>IF(N412="snížená",J412,0)</f>
        <v>0</v>
      </c>
      <c r="BG412" s="211">
        <f>IF(N412="zákl. přenesená",J412,0)</f>
        <v>0</v>
      </c>
      <c r="BH412" s="211">
        <f>IF(N412="sníž. přenesená",J412,0)</f>
        <v>0</v>
      </c>
      <c r="BI412" s="211">
        <f>IF(N412="nulová",J412,0)</f>
        <v>0</v>
      </c>
      <c r="BJ412" s="16" t="s">
        <v>23</v>
      </c>
      <c r="BK412" s="211">
        <f>ROUND(I412*H412,2)</f>
        <v>0</v>
      </c>
      <c r="BL412" s="16" t="s">
        <v>246</v>
      </c>
      <c r="BM412" s="16" t="s">
        <v>690</v>
      </c>
    </row>
    <row r="413" spans="2:63" s="10" customFormat="1" ht="22.8" customHeight="1">
      <c r="B413" s="184"/>
      <c r="C413" s="185"/>
      <c r="D413" s="186" t="s">
        <v>80</v>
      </c>
      <c r="E413" s="198" t="s">
        <v>691</v>
      </c>
      <c r="F413" s="198" t="s">
        <v>692</v>
      </c>
      <c r="G413" s="185"/>
      <c r="H413" s="185"/>
      <c r="I413" s="188"/>
      <c r="J413" s="199">
        <f>BK413</f>
        <v>0</v>
      </c>
      <c r="K413" s="185"/>
      <c r="L413" s="190"/>
      <c r="M413" s="191"/>
      <c r="N413" s="192"/>
      <c r="O413" s="192"/>
      <c r="P413" s="193">
        <f>SUM(P414:P418)</f>
        <v>0</v>
      </c>
      <c r="Q413" s="192"/>
      <c r="R413" s="193">
        <f>SUM(R414:R418)</f>
        <v>0.14492</v>
      </c>
      <c r="S413" s="192"/>
      <c r="T413" s="194">
        <f>SUM(T414:T418)</f>
        <v>0</v>
      </c>
      <c r="AR413" s="195" t="s">
        <v>90</v>
      </c>
      <c r="AT413" s="196" t="s">
        <v>80</v>
      </c>
      <c r="AU413" s="196" t="s">
        <v>23</v>
      </c>
      <c r="AY413" s="195" t="s">
        <v>141</v>
      </c>
      <c r="BK413" s="197">
        <f>SUM(BK414:BK418)</f>
        <v>0</v>
      </c>
    </row>
    <row r="414" spans="2:65" s="1" customFormat="1" ht="16.5" customHeight="1">
      <c r="B414" s="38"/>
      <c r="C414" s="200" t="s">
        <v>207</v>
      </c>
      <c r="D414" s="200" t="s">
        <v>146</v>
      </c>
      <c r="E414" s="201" t="s">
        <v>693</v>
      </c>
      <c r="F414" s="202" t="s">
        <v>694</v>
      </c>
      <c r="G414" s="203" t="s">
        <v>308</v>
      </c>
      <c r="H414" s="204">
        <v>4</v>
      </c>
      <c r="I414" s="205"/>
      <c r="J414" s="206">
        <f>ROUND(I414*H414,2)</f>
        <v>0</v>
      </c>
      <c r="K414" s="202" t="s">
        <v>36</v>
      </c>
      <c r="L414" s="43"/>
      <c r="M414" s="207" t="s">
        <v>36</v>
      </c>
      <c r="N414" s="208" t="s">
        <v>52</v>
      </c>
      <c r="O414" s="79"/>
      <c r="P414" s="209">
        <f>O414*H414</f>
        <v>0</v>
      </c>
      <c r="Q414" s="209">
        <v>0.00045</v>
      </c>
      <c r="R414" s="209">
        <f>Q414*H414</f>
        <v>0.0018</v>
      </c>
      <c r="S414" s="209">
        <v>0</v>
      </c>
      <c r="T414" s="210">
        <f>S414*H414</f>
        <v>0</v>
      </c>
      <c r="AR414" s="16" t="s">
        <v>246</v>
      </c>
      <c r="AT414" s="16" t="s">
        <v>146</v>
      </c>
      <c r="AU414" s="16" t="s">
        <v>90</v>
      </c>
      <c r="AY414" s="16" t="s">
        <v>141</v>
      </c>
      <c r="BE414" s="211">
        <f>IF(N414="základní",J414,0)</f>
        <v>0</v>
      </c>
      <c r="BF414" s="211">
        <f>IF(N414="snížená",J414,0)</f>
        <v>0</v>
      </c>
      <c r="BG414" s="211">
        <f>IF(N414="zákl. přenesená",J414,0)</f>
        <v>0</v>
      </c>
      <c r="BH414" s="211">
        <f>IF(N414="sníž. přenesená",J414,0)</f>
        <v>0</v>
      </c>
      <c r="BI414" s="211">
        <f>IF(N414="nulová",J414,0)</f>
        <v>0</v>
      </c>
      <c r="BJ414" s="16" t="s">
        <v>23</v>
      </c>
      <c r="BK414" s="211">
        <f>ROUND(I414*H414,2)</f>
        <v>0</v>
      </c>
      <c r="BL414" s="16" t="s">
        <v>246</v>
      </c>
      <c r="BM414" s="16" t="s">
        <v>695</v>
      </c>
    </row>
    <row r="415" spans="2:65" s="1" customFormat="1" ht="16.5" customHeight="1">
      <c r="B415" s="38"/>
      <c r="C415" s="247" t="s">
        <v>696</v>
      </c>
      <c r="D415" s="247" t="s">
        <v>277</v>
      </c>
      <c r="E415" s="248" t="s">
        <v>697</v>
      </c>
      <c r="F415" s="249" t="s">
        <v>698</v>
      </c>
      <c r="G415" s="250" t="s">
        <v>308</v>
      </c>
      <c r="H415" s="251">
        <v>4</v>
      </c>
      <c r="I415" s="252"/>
      <c r="J415" s="253">
        <f>ROUND(I415*H415,2)</f>
        <v>0</v>
      </c>
      <c r="K415" s="249" t="s">
        <v>36</v>
      </c>
      <c r="L415" s="254"/>
      <c r="M415" s="255" t="s">
        <v>36</v>
      </c>
      <c r="N415" s="256" t="s">
        <v>52</v>
      </c>
      <c r="O415" s="79"/>
      <c r="P415" s="209">
        <f>O415*H415</f>
        <v>0</v>
      </c>
      <c r="Q415" s="209">
        <v>0.0287</v>
      </c>
      <c r="R415" s="209">
        <f>Q415*H415</f>
        <v>0.1148</v>
      </c>
      <c r="S415" s="209">
        <v>0</v>
      </c>
      <c r="T415" s="210">
        <f>S415*H415</f>
        <v>0</v>
      </c>
      <c r="AR415" s="16" t="s">
        <v>281</v>
      </c>
      <c r="AT415" s="16" t="s">
        <v>277</v>
      </c>
      <c r="AU415" s="16" t="s">
        <v>90</v>
      </c>
      <c r="AY415" s="16" t="s">
        <v>141</v>
      </c>
      <c r="BE415" s="211">
        <f>IF(N415="základní",J415,0)</f>
        <v>0</v>
      </c>
      <c r="BF415" s="211">
        <f>IF(N415="snížená",J415,0)</f>
        <v>0</v>
      </c>
      <c r="BG415" s="211">
        <f>IF(N415="zákl. přenesená",J415,0)</f>
        <v>0</v>
      </c>
      <c r="BH415" s="211">
        <f>IF(N415="sníž. přenesená",J415,0)</f>
        <v>0</v>
      </c>
      <c r="BI415" s="211">
        <f>IF(N415="nulová",J415,0)</f>
        <v>0</v>
      </c>
      <c r="BJ415" s="16" t="s">
        <v>23</v>
      </c>
      <c r="BK415" s="211">
        <f>ROUND(I415*H415,2)</f>
        <v>0</v>
      </c>
      <c r="BL415" s="16" t="s">
        <v>246</v>
      </c>
      <c r="BM415" s="16" t="s">
        <v>699</v>
      </c>
    </row>
    <row r="416" spans="2:65" s="1" customFormat="1" ht="16.5" customHeight="1">
      <c r="B416" s="38"/>
      <c r="C416" s="247" t="s">
        <v>700</v>
      </c>
      <c r="D416" s="247" t="s">
        <v>277</v>
      </c>
      <c r="E416" s="248" t="s">
        <v>701</v>
      </c>
      <c r="F416" s="249" t="s">
        <v>702</v>
      </c>
      <c r="G416" s="250" t="s">
        <v>308</v>
      </c>
      <c r="H416" s="251">
        <v>4</v>
      </c>
      <c r="I416" s="252"/>
      <c r="J416" s="253">
        <f>ROUND(I416*H416,2)</f>
        <v>0</v>
      </c>
      <c r="K416" s="249" t="s">
        <v>36</v>
      </c>
      <c r="L416" s="254"/>
      <c r="M416" s="255" t="s">
        <v>36</v>
      </c>
      <c r="N416" s="256" t="s">
        <v>52</v>
      </c>
      <c r="O416" s="79"/>
      <c r="P416" s="209">
        <f>O416*H416</f>
        <v>0</v>
      </c>
      <c r="Q416" s="209">
        <v>0.0063</v>
      </c>
      <c r="R416" s="209">
        <f>Q416*H416</f>
        <v>0.0252</v>
      </c>
      <c r="S416" s="209">
        <v>0</v>
      </c>
      <c r="T416" s="210">
        <f>S416*H416</f>
        <v>0</v>
      </c>
      <c r="AR416" s="16" t="s">
        <v>198</v>
      </c>
      <c r="AT416" s="16" t="s">
        <v>277</v>
      </c>
      <c r="AU416" s="16" t="s">
        <v>90</v>
      </c>
      <c r="AY416" s="16" t="s">
        <v>141</v>
      </c>
      <c r="BE416" s="211">
        <f>IF(N416="základní",J416,0)</f>
        <v>0</v>
      </c>
      <c r="BF416" s="211">
        <f>IF(N416="snížená",J416,0)</f>
        <v>0</v>
      </c>
      <c r="BG416" s="211">
        <f>IF(N416="zákl. přenesená",J416,0)</f>
        <v>0</v>
      </c>
      <c r="BH416" s="211">
        <f>IF(N416="sníž. přenesená",J416,0)</f>
        <v>0</v>
      </c>
      <c r="BI416" s="211">
        <f>IF(N416="nulová",J416,0)</f>
        <v>0</v>
      </c>
      <c r="BJ416" s="16" t="s">
        <v>23</v>
      </c>
      <c r="BK416" s="211">
        <f>ROUND(I416*H416,2)</f>
        <v>0</v>
      </c>
      <c r="BL416" s="16" t="s">
        <v>151</v>
      </c>
      <c r="BM416" s="16" t="s">
        <v>703</v>
      </c>
    </row>
    <row r="417" spans="2:65" s="1" customFormat="1" ht="16.5" customHeight="1">
      <c r="B417" s="38"/>
      <c r="C417" s="247" t="s">
        <v>33</v>
      </c>
      <c r="D417" s="247" t="s">
        <v>277</v>
      </c>
      <c r="E417" s="248" t="s">
        <v>704</v>
      </c>
      <c r="F417" s="249" t="s">
        <v>705</v>
      </c>
      <c r="G417" s="250" t="s">
        <v>308</v>
      </c>
      <c r="H417" s="251">
        <v>4</v>
      </c>
      <c r="I417" s="252"/>
      <c r="J417" s="253">
        <f>ROUND(I417*H417,2)</f>
        <v>0</v>
      </c>
      <c r="K417" s="249" t="s">
        <v>150</v>
      </c>
      <c r="L417" s="254"/>
      <c r="M417" s="255" t="s">
        <v>36</v>
      </c>
      <c r="N417" s="256" t="s">
        <v>52</v>
      </c>
      <c r="O417" s="79"/>
      <c r="P417" s="209">
        <f>O417*H417</f>
        <v>0</v>
      </c>
      <c r="Q417" s="209">
        <v>0.00078</v>
      </c>
      <c r="R417" s="209">
        <f>Q417*H417</f>
        <v>0.00312</v>
      </c>
      <c r="S417" s="209">
        <v>0</v>
      </c>
      <c r="T417" s="210">
        <f>S417*H417</f>
        <v>0</v>
      </c>
      <c r="AR417" s="16" t="s">
        <v>198</v>
      </c>
      <c r="AT417" s="16" t="s">
        <v>277</v>
      </c>
      <c r="AU417" s="16" t="s">
        <v>90</v>
      </c>
      <c r="AY417" s="16" t="s">
        <v>141</v>
      </c>
      <c r="BE417" s="211">
        <f>IF(N417="základní",J417,0)</f>
        <v>0</v>
      </c>
      <c r="BF417" s="211">
        <f>IF(N417="snížená",J417,0)</f>
        <v>0</v>
      </c>
      <c r="BG417" s="211">
        <f>IF(N417="zákl. přenesená",J417,0)</f>
        <v>0</v>
      </c>
      <c r="BH417" s="211">
        <f>IF(N417="sníž. přenesená",J417,0)</f>
        <v>0</v>
      </c>
      <c r="BI417" s="211">
        <f>IF(N417="nulová",J417,0)</f>
        <v>0</v>
      </c>
      <c r="BJ417" s="16" t="s">
        <v>23</v>
      </c>
      <c r="BK417" s="211">
        <f>ROUND(I417*H417,2)</f>
        <v>0</v>
      </c>
      <c r="BL417" s="16" t="s">
        <v>151</v>
      </c>
      <c r="BM417" s="16" t="s">
        <v>706</v>
      </c>
    </row>
    <row r="418" spans="2:65" s="1" customFormat="1" ht="16.5" customHeight="1">
      <c r="B418" s="38"/>
      <c r="C418" s="200" t="s">
        <v>707</v>
      </c>
      <c r="D418" s="200" t="s">
        <v>146</v>
      </c>
      <c r="E418" s="201" t="s">
        <v>708</v>
      </c>
      <c r="F418" s="202" t="s">
        <v>709</v>
      </c>
      <c r="G418" s="203" t="s">
        <v>217</v>
      </c>
      <c r="H418" s="204">
        <v>0.117</v>
      </c>
      <c r="I418" s="205"/>
      <c r="J418" s="206">
        <f>ROUND(I418*H418,2)</f>
        <v>0</v>
      </c>
      <c r="K418" s="202" t="s">
        <v>150</v>
      </c>
      <c r="L418" s="43"/>
      <c r="M418" s="207" t="s">
        <v>36</v>
      </c>
      <c r="N418" s="208" t="s">
        <v>52</v>
      </c>
      <c r="O418" s="79"/>
      <c r="P418" s="209">
        <f>O418*H418</f>
        <v>0</v>
      </c>
      <c r="Q418" s="209">
        <v>0</v>
      </c>
      <c r="R418" s="209">
        <f>Q418*H418</f>
        <v>0</v>
      </c>
      <c r="S418" s="209">
        <v>0</v>
      </c>
      <c r="T418" s="210">
        <f>S418*H418</f>
        <v>0</v>
      </c>
      <c r="AR418" s="16" t="s">
        <v>246</v>
      </c>
      <c r="AT418" s="16" t="s">
        <v>146</v>
      </c>
      <c r="AU418" s="16" t="s">
        <v>90</v>
      </c>
      <c r="AY418" s="16" t="s">
        <v>141</v>
      </c>
      <c r="BE418" s="211">
        <f>IF(N418="základní",J418,0)</f>
        <v>0</v>
      </c>
      <c r="BF418" s="211">
        <f>IF(N418="snížená",J418,0)</f>
        <v>0</v>
      </c>
      <c r="BG418" s="211">
        <f>IF(N418="zákl. přenesená",J418,0)</f>
        <v>0</v>
      </c>
      <c r="BH418" s="211">
        <f>IF(N418="sníž. přenesená",J418,0)</f>
        <v>0</v>
      </c>
      <c r="BI418" s="211">
        <f>IF(N418="nulová",J418,0)</f>
        <v>0</v>
      </c>
      <c r="BJ418" s="16" t="s">
        <v>23</v>
      </c>
      <c r="BK418" s="211">
        <f>ROUND(I418*H418,2)</f>
        <v>0</v>
      </c>
      <c r="BL418" s="16" t="s">
        <v>246</v>
      </c>
      <c r="BM418" s="16" t="s">
        <v>710</v>
      </c>
    </row>
    <row r="419" spans="2:63" s="10" customFormat="1" ht="22.8" customHeight="1">
      <c r="B419" s="184"/>
      <c r="C419" s="185"/>
      <c r="D419" s="186" t="s">
        <v>80</v>
      </c>
      <c r="E419" s="198" t="s">
        <v>711</v>
      </c>
      <c r="F419" s="198" t="s">
        <v>712</v>
      </c>
      <c r="G419" s="185"/>
      <c r="H419" s="185"/>
      <c r="I419" s="188"/>
      <c r="J419" s="199">
        <f>BK419</f>
        <v>0</v>
      </c>
      <c r="K419" s="185"/>
      <c r="L419" s="190"/>
      <c r="M419" s="191"/>
      <c r="N419" s="192"/>
      <c r="O419" s="192"/>
      <c r="P419" s="193">
        <f>SUM(P420:P426)</f>
        <v>0</v>
      </c>
      <c r="Q419" s="192"/>
      <c r="R419" s="193">
        <f>SUM(R420:R426)</f>
        <v>0</v>
      </c>
      <c r="S419" s="192"/>
      <c r="T419" s="194">
        <f>SUM(T420:T426)</f>
        <v>7.3458000000000006</v>
      </c>
      <c r="AR419" s="195" t="s">
        <v>90</v>
      </c>
      <c r="AT419" s="196" t="s">
        <v>80</v>
      </c>
      <c r="AU419" s="196" t="s">
        <v>23</v>
      </c>
      <c r="AY419" s="195" t="s">
        <v>141</v>
      </c>
      <c r="BK419" s="197">
        <f>SUM(BK420:BK426)</f>
        <v>0</v>
      </c>
    </row>
    <row r="420" spans="2:65" s="1" customFormat="1" ht="16.5" customHeight="1">
      <c r="B420" s="38"/>
      <c r="C420" s="200" t="s">
        <v>713</v>
      </c>
      <c r="D420" s="200" t="s">
        <v>146</v>
      </c>
      <c r="E420" s="201" t="s">
        <v>714</v>
      </c>
      <c r="F420" s="202" t="s">
        <v>715</v>
      </c>
      <c r="G420" s="203" t="s">
        <v>149</v>
      </c>
      <c r="H420" s="204">
        <v>957.24</v>
      </c>
      <c r="I420" s="205"/>
      <c r="J420" s="206">
        <f>ROUND(I420*H420,2)</f>
        <v>0</v>
      </c>
      <c r="K420" s="202" t="s">
        <v>150</v>
      </c>
      <c r="L420" s="43"/>
      <c r="M420" s="207" t="s">
        <v>36</v>
      </c>
      <c r="N420" s="208" t="s">
        <v>52</v>
      </c>
      <c r="O420" s="79"/>
      <c r="P420" s="209">
        <f>O420*H420</f>
        <v>0</v>
      </c>
      <c r="Q420" s="209">
        <v>0</v>
      </c>
      <c r="R420" s="209">
        <f>Q420*H420</f>
        <v>0</v>
      </c>
      <c r="S420" s="209">
        <v>0.007</v>
      </c>
      <c r="T420" s="210">
        <f>S420*H420</f>
        <v>6.70068</v>
      </c>
      <c r="AR420" s="16" t="s">
        <v>246</v>
      </c>
      <c r="AT420" s="16" t="s">
        <v>146</v>
      </c>
      <c r="AU420" s="16" t="s">
        <v>90</v>
      </c>
      <c r="AY420" s="16" t="s">
        <v>141</v>
      </c>
      <c r="BE420" s="211">
        <f>IF(N420="základní",J420,0)</f>
        <v>0</v>
      </c>
      <c r="BF420" s="211">
        <f>IF(N420="snížená",J420,0)</f>
        <v>0</v>
      </c>
      <c r="BG420" s="211">
        <f>IF(N420="zákl. přenesená",J420,0)</f>
        <v>0</v>
      </c>
      <c r="BH420" s="211">
        <f>IF(N420="sníž. přenesená",J420,0)</f>
        <v>0</v>
      </c>
      <c r="BI420" s="211">
        <f>IF(N420="nulová",J420,0)</f>
        <v>0</v>
      </c>
      <c r="BJ420" s="16" t="s">
        <v>23</v>
      </c>
      <c r="BK420" s="211">
        <f>ROUND(I420*H420,2)</f>
        <v>0</v>
      </c>
      <c r="BL420" s="16" t="s">
        <v>246</v>
      </c>
      <c r="BM420" s="16" t="s">
        <v>716</v>
      </c>
    </row>
    <row r="421" spans="2:51" s="11" customFormat="1" ht="12">
      <c r="B421" s="212"/>
      <c r="C421" s="213"/>
      <c r="D421" s="214" t="s">
        <v>154</v>
      </c>
      <c r="E421" s="215" t="s">
        <v>36</v>
      </c>
      <c r="F421" s="216" t="s">
        <v>717</v>
      </c>
      <c r="G421" s="213"/>
      <c r="H421" s="217">
        <v>957.24</v>
      </c>
      <c r="I421" s="218"/>
      <c r="J421" s="213"/>
      <c r="K421" s="213"/>
      <c r="L421" s="219"/>
      <c r="M421" s="220"/>
      <c r="N421" s="221"/>
      <c r="O421" s="221"/>
      <c r="P421" s="221"/>
      <c r="Q421" s="221"/>
      <c r="R421" s="221"/>
      <c r="S421" s="221"/>
      <c r="T421" s="222"/>
      <c r="AT421" s="223" t="s">
        <v>154</v>
      </c>
      <c r="AU421" s="223" t="s">
        <v>90</v>
      </c>
      <c r="AV421" s="11" t="s">
        <v>90</v>
      </c>
      <c r="AW421" s="11" t="s">
        <v>156</v>
      </c>
      <c r="AX421" s="11" t="s">
        <v>81</v>
      </c>
      <c r="AY421" s="223" t="s">
        <v>141</v>
      </c>
    </row>
    <row r="422" spans="2:51" s="12" customFormat="1" ht="12">
      <c r="B422" s="224"/>
      <c r="C422" s="225"/>
      <c r="D422" s="214" t="s">
        <v>154</v>
      </c>
      <c r="E422" s="226" t="s">
        <v>36</v>
      </c>
      <c r="F422" s="227" t="s">
        <v>160</v>
      </c>
      <c r="G422" s="225"/>
      <c r="H422" s="228">
        <v>957.24</v>
      </c>
      <c r="I422" s="229"/>
      <c r="J422" s="225"/>
      <c r="K422" s="225"/>
      <c r="L422" s="230"/>
      <c r="M422" s="231"/>
      <c r="N422" s="232"/>
      <c r="O422" s="232"/>
      <c r="P422" s="232"/>
      <c r="Q422" s="232"/>
      <c r="R422" s="232"/>
      <c r="S422" s="232"/>
      <c r="T422" s="233"/>
      <c r="AT422" s="234" t="s">
        <v>154</v>
      </c>
      <c r="AU422" s="234" t="s">
        <v>90</v>
      </c>
      <c r="AV422" s="12" t="s">
        <v>151</v>
      </c>
      <c r="AW422" s="12" t="s">
        <v>156</v>
      </c>
      <c r="AX422" s="12" t="s">
        <v>23</v>
      </c>
      <c r="AY422" s="234" t="s">
        <v>141</v>
      </c>
    </row>
    <row r="423" spans="2:65" s="1" customFormat="1" ht="16.5" customHeight="1">
      <c r="B423" s="38"/>
      <c r="C423" s="200" t="s">
        <v>718</v>
      </c>
      <c r="D423" s="200" t="s">
        <v>146</v>
      </c>
      <c r="E423" s="201" t="s">
        <v>719</v>
      </c>
      <c r="F423" s="202" t="s">
        <v>720</v>
      </c>
      <c r="G423" s="203" t="s">
        <v>337</v>
      </c>
      <c r="H423" s="204">
        <v>645.12</v>
      </c>
      <c r="I423" s="205"/>
      <c r="J423" s="206">
        <f>ROUND(I423*H423,2)</f>
        <v>0</v>
      </c>
      <c r="K423" s="202" t="s">
        <v>150</v>
      </c>
      <c r="L423" s="43"/>
      <c r="M423" s="207" t="s">
        <v>36</v>
      </c>
      <c r="N423" s="208" t="s">
        <v>52</v>
      </c>
      <c r="O423" s="79"/>
      <c r="P423" s="209">
        <f>O423*H423</f>
        <v>0</v>
      </c>
      <c r="Q423" s="209">
        <v>0</v>
      </c>
      <c r="R423" s="209">
        <f>Q423*H423</f>
        <v>0</v>
      </c>
      <c r="S423" s="209">
        <v>0.001</v>
      </c>
      <c r="T423" s="210">
        <f>S423*H423</f>
        <v>0.64512</v>
      </c>
      <c r="AR423" s="16" t="s">
        <v>246</v>
      </c>
      <c r="AT423" s="16" t="s">
        <v>146</v>
      </c>
      <c r="AU423" s="16" t="s">
        <v>90</v>
      </c>
      <c r="AY423" s="16" t="s">
        <v>141</v>
      </c>
      <c r="BE423" s="211">
        <f>IF(N423="základní",J423,0)</f>
        <v>0</v>
      </c>
      <c r="BF423" s="211">
        <f>IF(N423="snížená",J423,0)</f>
        <v>0</v>
      </c>
      <c r="BG423" s="211">
        <f>IF(N423="zákl. přenesená",J423,0)</f>
        <v>0</v>
      </c>
      <c r="BH423" s="211">
        <f>IF(N423="sníž. přenesená",J423,0)</f>
        <v>0</v>
      </c>
      <c r="BI423" s="211">
        <f>IF(N423="nulová",J423,0)</f>
        <v>0</v>
      </c>
      <c r="BJ423" s="16" t="s">
        <v>23</v>
      </c>
      <c r="BK423" s="211">
        <f>ROUND(I423*H423,2)</f>
        <v>0</v>
      </c>
      <c r="BL423" s="16" t="s">
        <v>246</v>
      </c>
      <c r="BM423" s="16" t="s">
        <v>721</v>
      </c>
    </row>
    <row r="424" spans="2:47" s="1" customFormat="1" ht="12">
      <c r="B424" s="38"/>
      <c r="C424" s="39"/>
      <c r="D424" s="214" t="s">
        <v>310</v>
      </c>
      <c r="E424" s="39"/>
      <c r="F424" s="235" t="s">
        <v>311</v>
      </c>
      <c r="G424" s="39"/>
      <c r="H424" s="39"/>
      <c r="I424" s="126"/>
      <c r="J424" s="39"/>
      <c r="K424" s="39"/>
      <c r="L424" s="43"/>
      <c r="M424" s="236"/>
      <c r="N424" s="79"/>
      <c r="O424" s="79"/>
      <c r="P424" s="79"/>
      <c r="Q424" s="79"/>
      <c r="R424" s="79"/>
      <c r="S424" s="79"/>
      <c r="T424" s="80"/>
      <c r="AT424" s="16" t="s">
        <v>310</v>
      </c>
      <c r="AU424" s="16" t="s">
        <v>90</v>
      </c>
    </row>
    <row r="425" spans="2:51" s="11" customFormat="1" ht="12">
      <c r="B425" s="212"/>
      <c r="C425" s="213"/>
      <c r="D425" s="214" t="s">
        <v>154</v>
      </c>
      <c r="E425" s="215" t="s">
        <v>36</v>
      </c>
      <c r="F425" s="216" t="s">
        <v>722</v>
      </c>
      <c r="G425" s="213"/>
      <c r="H425" s="217">
        <v>645.12</v>
      </c>
      <c r="I425" s="218"/>
      <c r="J425" s="213"/>
      <c r="K425" s="213"/>
      <c r="L425" s="219"/>
      <c r="M425" s="220"/>
      <c r="N425" s="221"/>
      <c r="O425" s="221"/>
      <c r="P425" s="221"/>
      <c r="Q425" s="221"/>
      <c r="R425" s="221"/>
      <c r="S425" s="221"/>
      <c r="T425" s="222"/>
      <c r="AT425" s="223" t="s">
        <v>154</v>
      </c>
      <c r="AU425" s="223" t="s">
        <v>90</v>
      </c>
      <c r="AV425" s="11" t="s">
        <v>90</v>
      </c>
      <c r="AW425" s="11" t="s">
        <v>156</v>
      </c>
      <c r="AX425" s="11" t="s">
        <v>81</v>
      </c>
      <c r="AY425" s="223" t="s">
        <v>141</v>
      </c>
    </row>
    <row r="426" spans="2:51" s="12" customFormat="1" ht="12">
      <c r="B426" s="224"/>
      <c r="C426" s="225"/>
      <c r="D426" s="214" t="s">
        <v>154</v>
      </c>
      <c r="E426" s="226" t="s">
        <v>36</v>
      </c>
      <c r="F426" s="227" t="s">
        <v>160</v>
      </c>
      <c r="G426" s="225"/>
      <c r="H426" s="228">
        <v>645.12</v>
      </c>
      <c r="I426" s="229"/>
      <c r="J426" s="225"/>
      <c r="K426" s="225"/>
      <c r="L426" s="230"/>
      <c r="M426" s="231"/>
      <c r="N426" s="232"/>
      <c r="O426" s="232"/>
      <c r="P426" s="232"/>
      <c r="Q426" s="232"/>
      <c r="R426" s="232"/>
      <c r="S426" s="232"/>
      <c r="T426" s="233"/>
      <c r="AT426" s="234" t="s">
        <v>154</v>
      </c>
      <c r="AU426" s="234" t="s">
        <v>90</v>
      </c>
      <c r="AV426" s="12" t="s">
        <v>151</v>
      </c>
      <c r="AW426" s="12" t="s">
        <v>4</v>
      </c>
      <c r="AX426" s="12" t="s">
        <v>23</v>
      </c>
      <c r="AY426" s="234" t="s">
        <v>141</v>
      </c>
    </row>
    <row r="427" spans="2:63" s="10" customFormat="1" ht="22.8" customHeight="1">
      <c r="B427" s="184"/>
      <c r="C427" s="185"/>
      <c r="D427" s="186" t="s">
        <v>80</v>
      </c>
      <c r="E427" s="198" t="s">
        <v>723</v>
      </c>
      <c r="F427" s="198" t="s">
        <v>724</v>
      </c>
      <c r="G427" s="185"/>
      <c r="H427" s="185"/>
      <c r="I427" s="188"/>
      <c r="J427" s="199">
        <f>BK427</f>
        <v>0</v>
      </c>
      <c r="K427" s="185"/>
      <c r="L427" s="190"/>
      <c r="M427" s="191"/>
      <c r="N427" s="192"/>
      <c r="O427" s="192"/>
      <c r="P427" s="193">
        <f>SUM(P428:P430)</f>
        <v>0</v>
      </c>
      <c r="Q427" s="192"/>
      <c r="R427" s="193">
        <f>SUM(R428:R430)</f>
        <v>0.06913522</v>
      </c>
      <c r="S427" s="192"/>
      <c r="T427" s="194">
        <f>SUM(T428:T430)</f>
        <v>0</v>
      </c>
      <c r="AR427" s="195" t="s">
        <v>90</v>
      </c>
      <c r="AT427" s="196" t="s">
        <v>80</v>
      </c>
      <c r="AU427" s="196" t="s">
        <v>23</v>
      </c>
      <c r="AY427" s="195" t="s">
        <v>141</v>
      </c>
      <c r="BK427" s="197">
        <f>SUM(BK428:BK430)</f>
        <v>0</v>
      </c>
    </row>
    <row r="428" spans="2:65" s="1" customFormat="1" ht="22.5" customHeight="1">
      <c r="B428" s="38"/>
      <c r="C428" s="200" t="s">
        <v>725</v>
      </c>
      <c r="D428" s="200" t="s">
        <v>146</v>
      </c>
      <c r="E428" s="201" t="s">
        <v>726</v>
      </c>
      <c r="F428" s="202" t="s">
        <v>727</v>
      </c>
      <c r="G428" s="203" t="s">
        <v>149</v>
      </c>
      <c r="H428" s="204">
        <v>314.251</v>
      </c>
      <c r="I428" s="205"/>
      <c r="J428" s="206">
        <f>ROUND(I428*H428,2)</f>
        <v>0</v>
      </c>
      <c r="K428" s="202" t="s">
        <v>150</v>
      </c>
      <c r="L428" s="43"/>
      <c r="M428" s="207" t="s">
        <v>36</v>
      </c>
      <c r="N428" s="208" t="s">
        <v>52</v>
      </c>
      <c r="O428" s="79"/>
      <c r="P428" s="209">
        <f>O428*H428</f>
        <v>0</v>
      </c>
      <c r="Q428" s="209">
        <v>0.00022</v>
      </c>
      <c r="R428" s="209">
        <f>Q428*H428</f>
        <v>0.06913522</v>
      </c>
      <c r="S428" s="209">
        <v>0</v>
      </c>
      <c r="T428" s="210">
        <f>S428*H428</f>
        <v>0</v>
      </c>
      <c r="AR428" s="16" t="s">
        <v>246</v>
      </c>
      <c r="AT428" s="16" t="s">
        <v>146</v>
      </c>
      <c r="AU428" s="16" t="s">
        <v>90</v>
      </c>
      <c r="AY428" s="16" t="s">
        <v>141</v>
      </c>
      <c r="BE428" s="211">
        <f>IF(N428="základní",J428,0)</f>
        <v>0</v>
      </c>
      <c r="BF428" s="211">
        <f>IF(N428="snížená",J428,0)</f>
        <v>0</v>
      </c>
      <c r="BG428" s="211">
        <f>IF(N428="zákl. přenesená",J428,0)</f>
        <v>0</v>
      </c>
      <c r="BH428" s="211">
        <f>IF(N428="sníž. přenesená",J428,0)</f>
        <v>0</v>
      </c>
      <c r="BI428" s="211">
        <f>IF(N428="nulová",J428,0)</f>
        <v>0</v>
      </c>
      <c r="BJ428" s="16" t="s">
        <v>23</v>
      </c>
      <c r="BK428" s="211">
        <f>ROUND(I428*H428,2)</f>
        <v>0</v>
      </c>
      <c r="BL428" s="16" t="s">
        <v>246</v>
      </c>
      <c r="BM428" s="16" t="s">
        <v>728</v>
      </c>
    </row>
    <row r="429" spans="2:51" s="11" customFormat="1" ht="12">
      <c r="B429" s="212"/>
      <c r="C429" s="213"/>
      <c r="D429" s="214" t="s">
        <v>154</v>
      </c>
      <c r="E429" s="215" t="s">
        <v>36</v>
      </c>
      <c r="F429" s="216" t="s">
        <v>729</v>
      </c>
      <c r="G429" s="213"/>
      <c r="H429" s="217">
        <v>314.2514</v>
      </c>
      <c r="I429" s="218"/>
      <c r="J429" s="213"/>
      <c r="K429" s="213"/>
      <c r="L429" s="219"/>
      <c r="M429" s="220"/>
      <c r="N429" s="221"/>
      <c r="O429" s="221"/>
      <c r="P429" s="221"/>
      <c r="Q429" s="221"/>
      <c r="R429" s="221"/>
      <c r="S429" s="221"/>
      <c r="T429" s="222"/>
      <c r="AT429" s="223" t="s">
        <v>154</v>
      </c>
      <c r="AU429" s="223" t="s">
        <v>90</v>
      </c>
      <c r="AV429" s="11" t="s">
        <v>90</v>
      </c>
      <c r="AW429" s="11" t="s">
        <v>156</v>
      </c>
      <c r="AX429" s="11" t="s">
        <v>81</v>
      </c>
      <c r="AY429" s="223" t="s">
        <v>141</v>
      </c>
    </row>
    <row r="430" spans="2:51" s="12" customFormat="1" ht="12">
      <c r="B430" s="224"/>
      <c r="C430" s="225"/>
      <c r="D430" s="214" t="s">
        <v>154</v>
      </c>
      <c r="E430" s="226" t="s">
        <v>36</v>
      </c>
      <c r="F430" s="227" t="s">
        <v>160</v>
      </c>
      <c r="G430" s="225"/>
      <c r="H430" s="228">
        <v>314.2514</v>
      </c>
      <c r="I430" s="229"/>
      <c r="J430" s="225"/>
      <c r="K430" s="225"/>
      <c r="L430" s="230"/>
      <c r="M430" s="231"/>
      <c r="N430" s="232"/>
      <c r="O430" s="232"/>
      <c r="P430" s="232"/>
      <c r="Q430" s="232"/>
      <c r="R430" s="232"/>
      <c r="S430" s="232"/>
      <c r="T430" s="233"/>
      <c r="AT430" s="234" t="s">
        <v>154</v>
      </c>
      <c r="AU430" s="234" t="s">
        <v>90</v>
      </c>
      <c r="AV430" s="12" t="s">
        <v>151</v>
      </c>
      <c r="AW430" s="12" t="s">
        <v>4</v>
      </c>
      <c r="AX430" s="12" t="s">
        <v>23</v>
      </c>
      <c r="AY430" s="234" t="s">
        <v>141</v>
      </c>
    </row>
    <row r="431" spans="2:63" s="10" customFormat="1" ht="25.9" customHeight="1">
      <c r="B431" s="184"/>
      <c r="C431" s="185"/>
      <c r="D431" s="186" t="s">
        <v>80</v>
      </c>
      <c r="E431" s="187" t="s">
        <v>277</v>
      </c>
      <c r="F431" s="187" t="s">
        <v>730</v>
      </c>
      <c r="G431" s="185"/>
      <c r="H431" s="185"/>
      <c r="I431" s="188"/>
      <c r="J431" s="189">
        <f>BK431</f>
        <v>0</v>
      </c>
      <c r="K431" s="185"/>
      <c r="L431" s="190"/>
      <c r="M431" s="191"/>
      <c r="N431" s="192"/>
      <c r="O431" s="192"/>
      <c r="P431" s="193">
        <f>P432</f>
        <v>0</v>
      </c>
      <c r="Q431" s="192"/>
      <c r="R431" s="193">
        <f>R432</f>
        <v>4</v>
      </c>
      <c r="S431" s="192"/>
      <c r="T431" s="194">
        <f>T432</f>
        <v>0</v>
      </c>
      <c r="AR431" s="195" t="s">
        <v>152</v>
      </c>
      <c r="AT431" s="196" t="s">
        <v>80</v>
      </c>
      <c r="AU431" s="196" t="s">
        <v>81</v>
      </c>
      <c r="AY431" s="195" t="s">
        <v>141</v>
      </c>
      <c r="BK431" s="197">
        <f>BK432</f>
        <v>0</v>
      </c>
    </row>
    <row r="432" spans="2:63" s="10" customFormat="1" ht="22.8" customHeight="1">
      <c r="B432" s="184"/>
      <c r="C432" s="185"/>
      <c r="D432" s="186" t="s">
        <v>80</v>
      </c>
      <c r="E432" s="198" t="s">
        <v>731</v>
      </c>
      <c r="F432" s="198" t="s">
        <v>732</v>
      </c>
      <c r="G432" s="185"/>
      <c r="H432" s="185"/>
      <c r="I432" s="188"/>
      <c r="J432" s="199">
        <f>BK432</f>
        <v>0</v>
      </c>
      <c r="K432" s="185"/>
      <c r="L432" s="190"/>
      <c r="M432" s="191"/>
      <c r="N432" s="192"/>
      <c r="O432" s="192"/>
      <c r="P432" s="193">
        <f>SUM(P433:P434)</f>
        <v>0</v>
      </c>
      <c r="Q432" s="192"/>
      <c r="R432" s="193">
        <f>SUM(R433:R434)</f>
        <v>4</v>
      </c>
      <c r="S432" s="192"/>
      <c r="T432" s="194">
        <f>SUM(T433:T434)</f>
        <v>0</v>
      </c>
      <c r="AR432" s="195" t="s">
        <v>152</v>
      </c>
      <c r="AT432" s="196" t="s">
        <v>80</v>
      </c>
      <c r="AU432" s="196" t="s">
        <v>23</v>
      </c>
      <c r="AY432" s="195" t="s">
        <v>141</v>
      </c>
      <c r="BK432" s="197">
        <f>SUM(BK433:BK434)</f>
        <v>0</v>
      </c>
    </row>
    <row r="433" spans="2:65" s="1" customFormat="1" ht="22.5" customHeight="1">
      <c r="B433" s="38"/>
      <c r="C433" s="200" t="s">
        <v>733</v>
      </c>
      <c r="D433" s="200" t="s">
        <v>146</v>
      </c>
      <c r="E433" s="201" t="s">
        <v>734</v>
      </c>
      <c r="F433" s="202" t="s">
        <v>735</v>
      </c>
      <c r="G433" s="203" t="s">
        <v>308</v>
      </c>
      <c r="H433" s="204">
        <v>4</v>
      </c>
      <c r="I433" s="205"/>
      <c r="J433" s="206">
        <f>ROUND(I433*H433,2)</f>
        <v>0</v>
      </c>
      <c r="K433" s="202" t="s">
        <v>150</v>
      </c>
      <c r="L433" s="43"/>
      <c r="M433" s="207" t="s">
        <v>36</v>
      </c>
      <c r="N433" s="208" t="s">
        <v>52</v>
      </c>
      <c r="O433" s="79"/>
      <c r="P433" s="209">
        <f>O433*H433</f>
        <v>0</v>
      </c>
      <c r="Q433" s="209">
        <v>0</v>
      </c>
      <c r="R433" s="209">
        <f>Q433*H433</f>
        <v>0</v>
      </c>
      <c r="S433" s="209">
        <v>0</v>
      </c>
      <c r="T433" s="210">
        <f>S433*H433</f>
        <v>0</v>
      </c>
      <c r="AR433" s="16" t="s">
        <v>500</v>
      </c>
      <c r="AT433" s="16" t="s">
        <v>146</v>
      </c>
      <c r="AU433" s="16" t="s">
        <v>90</v>
      </c>
      <c r="AY433" s="16" t="s">
        <v>141</v>
      </c>
      <c r="BE433" s="211">
        <f>IF(N433="základní",J433,0)</f>
        <v>0</v>
      </c>
      <c r="BF433" s="211">
        <f>IF(N433="snížená",J433,0)</f>
        <v>0</v>
      </c>
      <c r="BG433" s="211">
        <f>IF(N433="zákl. přenesená",J433,0)</f>
        <v>0</v>
      </c>
      <c r="BH433" s="211">
        <f>IF(N433="sníž. přenesená",J433,0)</f>
        <v>0</v>
      </c>
      <c r="BI433" s="211">
        <f>IF(N433="nulová",J433,0)</f>
        <v>0</v>
      </c>
      <c r="BJ433" s="16" t="s">
        <v>23</v>
      </c>
      <c r="BK433" s="211">
        <f>ROUND(I433*H433,2)</f>
        <v>0</v>
      </c>
      <c r="BL433" s="16" t="s">
        <v>500</v>
      </c>
      <c r="BM433" s="16" t="s">
        <v>736</v>
      </c>
    </row>
    <row r="434" spans="2:65" s="1" customFormat="1" ht="16.5" customHeight="1">
      <c r="B434" s="38"/>
      <c r="C434" s="247" t="s">
        <v>737</v>
      </c>
      <c r="D434" s="247" t="s">
        <v>277</v>
      </c>
      <c r="E434" s="248" t="s">
        <v>738</v>
      </c>
      <c r="F434" s="249" t="s">
        <v>739</v>
      </c>
      <c r="G434" s="250" t="s">
        <v>308</v>
      </c>
      <c r="H434" s="251">
        <v>4</v>
      </c>
      <c r="I434" s="252"/>
      <c r="J434" s="253">
        <f>ROUND(I434*H434,2)</f>
        <v>0</v>
      </c>
      <c r="K434" s="249" t="s">
        <v>36</v>
      </c>
      <c r="L434" s="254"/>
      <c r="M434" s="255" t="s">
        <v>36</v>
      </c>
      <c r="N434" s="256" t="s">
        <v>52</v>
      </c>
      <c r="O434" s="79"/>
      <c r="P434" s="209">
        <f>O434*H434</f>
        <v>0</v>
      </c>
      <c r="Q434" s="209">
        <v>1</v>
      </c>
      <c r="R434" s="209">
        <f>Q434*H434</f>
        <v>4</v>
      </c>
      <c r="S434" s="209">
        <v>0</v>
      </c>
      <c r="T434" s="210">
        <f>S434*H434</f>
        <v>0</v>
      </c>
      <c r="AR434" s="16" t="s">
        <v>740</v>
      </c>
      <c r="AT434" s="16" t="s">
        <v>277</v>
      </c>
      <c r="AU434" s="16" t="s">
        <v>90</v>
      </c>
      <c r="AY434" s="16" t="s">
        <v>141</v>
      </c>
      <c r="BE434" s="211">
        <f>IF(N434="základní",J434,0)</f>
        <v>0</v>
      </c>
      <c r="BF434" s="211">
        <f>IF(N434="snížená",J434,0)</f>
        <v>0</v>
      </c>
      <c r="BG434" s="211">
        <f>IF(N434="zákl. přenesená",J434,0)</f>
        <v>0</v>
      </c>
      <c r="BH434" s="211">
        <f>IF(N434="sníž. přenesená",J434,0)</f>
        <v>0</v>
      </c>
      <c r="BI434" s="211">
        <f>IF(N434="nulová",J434,0)</f>
        <v>0</v>
      </c>
      <c r="BJ434" s="16" t="s">
        <v>23</v>
      </c>
      <c r="BK434" s="211">
        <f>ROUND(I434*H434,2)</f>
        <v>0</v>
      </c>
      <c r="BL434" s="16" t="s">
        <v>740</v>
      </c>
      <c r="BM434" s="16" t="s">
        <v>741</v>
      </c>
    </row>
    <row r="435" spans="2:63" s="10" customFormat="1" ht="25.9" customHeight="1">
      <c r="B435" s="184"/>
      <c r="C435" s="185"/>
      <c r="D435" s="186" t="s">
        <v>80</v>
      </c>
      <c r="E435" s="187" t="s">
        <v>742</v>
      </c>
      <c r="F435" s="187" t="s">
        <v>743</v>
      </c>
      <c r="G435" s="185"/>
      <c r="H435" s="185"/>
      <c r="I435" s="188"/>
      <c r="J435" s="189">
        <f>BK435</f>
        <v>0</v>
      </c>
      <c r="K435" s="185"/>
      <c r="L435" s="190"/>
      <c r="M435" s="191"/>
      <c r="N435" s="192"/>
      <c r="O435" s="192"/>
      <c r="P435" s="193">
        <f>P436</f>
        <v>0</v>
      </c>
      <c r="Q435" s="192"/>
      <c r="R435" s="193">
        <f>R436</f>
        <v>0</v>
      </c>
      <c r="S435" s="192"/>
      <c r="T435" s="194">
        <f>T436</f>
        <v>0</v>
      </c>
      <c r="AR435" s="195" t="s">
        <v>151</v>
      </c>
      <c r="AT435" s="196" t="s">
        <v>80</v>
      </c>
      <c r="AU435" s="196" t="s">
        <v>81</v>
      </c>
      <c r="AY435" s="195" t="s">
        <v>141</v>
      </c>
      <c r="BK435" s="197">
        <f>BK436</f>
        <v>0</v>
      </c>
    </row>
    <row r="436" spans="2:65" s="1" customFormat="1" ht="16.5" customHeight="1">
      <c r="B436" s="38"/>
      <c r="C436" s="200" t="s">
        <v>744</v>
      </c>
      <c r="D436" s="200" t="s">
        <v>146</v>
      </c>
      <c r="E436" s="201" t="s">
        <v>745</v>
      </c>
      <c r="F436" s="202" t="s">
        <v>746</v>
      </c>
      <c r="G436" s="203" t="s">
        <v>175</v>
      </c>
      <c r="H436" s="204">
        <v>24</v>
      </c>
      <c r="I436" s="205"/>
      <c r="J436" s="206">
        <f>ROUND(I436*H436,2)</f>
        <v>0</v>
      </c>
      <c r="K436" s="202" t="s">
        <v>150</v>
      </c>
      <c r="L436" s="43"/>
      <c r="M436" s="207" t="s">
        <v>36</v>
      </c>
      <c r="N436" s="208" t="s">
        <v>52</v>
      </c>
      <c r="O436" s="79"/>
      <c r="P436" s="209">
        <f>O436*H436</f>
        <v>0</v>
      </c>
      <c r="Q436" s="209">
        <v>0</v>
      </c>
      <c r="R436" s="209">
        <f>Q436*H436</f>
        <v>0</v>
      </c>
      <c r="S436" s="209">
        <v>0</v>
      </c>
      <c r="T436" s="210">
        <f>S436*H436</f>
        <v>0</v>
      </c>
      <c r="AR436" s="16" t="s">
        <v>747</v>
      </c>
      <c r="AT436" s="16" t="s">
        <v>146</v>
      </c>
      <c r="AU436" s="16" t="s">
        <v>23</v>
      </c>
      <c r="AY436" s="16" t="s">
        <v>141</v>
      </c>
      <c r="BE436" s="211">
        <f>IF(N436="základní",J436,0)</f>
        <v>0</v>
      </c>
      <c r="BF436" s="211">
        <f>IF(N436="snížená",J436,0)</f>
        <v>0</v>
      </c>
      <c r="BG436" s="211">
        <f>IF(N436="zákl. přenesená",J436,0)</f>
        <v>0</v>
      </c>
      <c r="BH436" s="211">
        <f>IF(N436="sníž. přenesená",J436,0)</f>
        <v>0</v>
      </c>
      <c r="BI436" s="211">
        <f>IF(N436="nulová",J436,0)</f>
        <v>0</v>
      </c>
      <c r="BJ436" s="16" t="s">
        <v>23</v>
      </c>
      <c r="BK436" s="211">
        <f>ROUND(I436*H436,2)</f>
        <v>0</v>
      </c>
      <c r="BL436" s="16" t="s">
        <v>747</v>
      </c>
      <c r="BM436" s="16" t="s">
        <v>748</v>
      </c>
    </row>
    <row r="437" spans="2:63" s="10" customFormat="1" ht="25.9" customHeight="1">
      <c r="B437" s="184"/>
      <c r="C437" s="185"/>
      <c r="D437" s="186" t="s">
        <v>80</v>
      </c>
      <c r="E437" s="187" t="s">
        <v>749</v>
      </c>
      <c r="F437" s="187" t="s">
        <v>750</v>
      </c>
      <c r="G437" s="185"/>
      <c r="H437" s="185"/>
      <c r="I437" s="188"/>
      <c r="J437" s="189">
        <f>BK437</f>
        <v>0</v>
      </c>
      <c r="K437" s="185"/>
      <c r="L437" s="190"/>
      <c r="M437" s="191"/>
      <c r="N437" s="192"/>
      <c r="O437" s="192"/>
      <c r="P437" s="193">
        <f>P438+P442+P449+P455</f>
        <v>0</v>
      </c>
      <c r="Q437" s="192"/>
      <c r="R437" s="193">
        <f>R438+R442+R449+R455</f>
        <v>0</v>
      </c>
      <c r="S437" s="192"/>
      <c r="T437" s="194">
        <f>T438+T442+T449+T455</f>
        <v>0</v>
      </c>
      <c r="AR437" s="195" t="s">
        <v>172</v>
      </c>
      <c r="AT437" s="196" t="s">
        <v>80</v>
      </c>
      <c r="AU437" s="196" t="s">
        <v>81</v>
      </c>
      <c r="AY437" s="195" t="s">
        <v>141</v>
      </c>
      <c r="BK437" s="197">
        <f>BK438+BK442+BK449+BK455</f>
        <v>0</v>
      </c>
    </row>
    <row r="438" spans="2:63" s="10" customFormat="1" ht="22.8" customHeight="1">
      <c r="B438" s="184"/>
      <c r="C438" s="185"/>
      <c r="D438" s="186" t="s">
        <v>80</v>
      </c>
      <c r="E438" s="198" t="s">
        <v>751</v>
      </c>
      <c r="F438" s="198" t="s">
        <v>752</v>
      </c>
      <c r="G438" s="185"/>
      <c r="H438" s="185"/>
      <c r="I438" s="188"/>
      <c r="J438" s="199">
        <f>BK438</f>
        <v>0</v>
      </c>
      <c r="K438" s="185"/>
      <c r="L438" s="190"/>
      <c r="M438" s="191"/>
      <c r="N438" s="192"/>
      <c r="O438" s="192"/>
      <c r="P438" s="193">
        <f>SUM(P439:P441)</f>
        <v>0</v>
      </c>
      <c r="Q438" s="192"/>
      <c r="R438" s="193">
        <f>SUM(R439:R441)</f>
        <v>0</v>
      </c>
      <c r="S438" s="192"/>
      <c r="T438" s="194">
        <f>SUM(T439:T441)</f>
        <v>0</v>
      </c>
      <c r="AR438" s="195" t="s">
        <v>172</v>
      </c>
      <c r="AT438" s="196" t="s">
        <v>80</v>
      </c>
      <c r="AU438" s="196" t="s">
        <v>23</v>
      </c>
      <c r="AY438" s="195" t="s">
        <v>141</v>
      </c>
      <c r="BK438" s="197">
        <f>SUM(BK439:BK441)</f>
        <v>0</v>
      </c>
    </row>
    <row r="439" spans="2:65" s="1" customFormat="1" ht="22.5" customHeight="1">
      <c r="B439" s="38"/>
      <c r="C439" s="200" t="s">
        <v>753</v>
      </c>
      <c r="D439" s="200" t="s">
        <v>146</v>
      </c>
      <c r="E439" s="201" t="s">
        <v>754</v>
      </c>
      <c r="F439" s="202" t="s">
        <v>755</v>
      </c>
      <c r="G439" s="203" t="s">
        <v>756</v>
      </c>
      <c r="H439" s="204">
        <v>1</v>
      </c>
      <c r="I439" s="205"/>
      <c r="J439" s="206">
        <f>ROUND(I439*H439,2)</f>
        <v>0</v>
      </c>
      <c r="K439" s="202" t="s">
        <v>150</v>
      </c>
      <c r="L439" s="43"/>
      <c r="M439" s="207" t="s">
        <v>36</v>
      </c>
      <c r="N439" s="208" t="s">
        <v>52</v>
      </c>
      <c r="O439" s="79"/>
      <c r="P439" s="209">
        <f>O439*H439</f>
        <v>0</v>
      </c>
      <c r="Q439" s="209">
        <v>0</v>
      </c>
      <c r="R439" s="209">
        <f>Q439*H439</f>
        <v>0</v>
      </c>
      <c r="S439" s="209">
        <v>0</v>
      </c>
      <c r="T439" s="210">
        <f>S439*H439</f>
        <v>0</v>
      </c>
      <c r="AR439" s="16" t="s">
        <v>757</v>
      </c>
      <c r="AT439" s="16" t="s">
        <v>146</v>
      </c>
      <c r="AU439" s="16" t="s">
        <v>90</v>
      </c>
      <c r="AY439" s="16" t="s">
        <v>141</v>
      </c>
      <c r="BE439" s="211">
        <f>IF(N439="základní",J439,0)</f>
        <v>0</v>
      </c>
      <c r="BF439" s="211">
        <f>IF(N439="snížená",J439,0)</f>
        <v>0</v>
      </c>
      <c r="BG439" s="211">
        <f>IF(N439="zákl. přenesená",J439,0)</f>
        <v>0</v>
      </c>
      <c r="BH439" s="211">
        <f>IF(N439="sníž. přenesená",J439,0)</f>
        <v>0</v>
      </c>
      <c r="BI439" s="211">
        <f>IF(N439="nulová",J439,0)</f>
        <v>0</v>
      </c>
      <c r="BJ439" s="16" t="s">
        <v>23</v>
      </c>
      <c r="BK439" s="211">
        <f>ROUND(I439*H439,2)</f>
        <v>0</v>
      </c>
      <c r="BL439" s="16" t="s">
        <v>757</v>
      </c>
      <c r="BM439" s="16" t="s">
        <v>758</v>
      </c>
    </row>
    <row r="440" spans="2:51" s="13" customFormat="1" ht="12">
      <c r="B440" s="237"/>
      <c r="C440" s="238"/>
      <c r="D440" s="214" t="s">
        <v>154</v>
      </c>
      <c r="E440" s="239" t="s">
        <v>36</v>
      </c>
      <c r="F440" s="240" t="s">
        <v>759</v>
      </c>
      <c r="G440" s="238"/>
      <c r="H440" s="239" t="s">
        <v>36</v>
      </c>
      <c r="I440" s="241"/>
      <c r="J440" s="238"/>
      <c r="K440" s="238"/>
      <c r="L440" s="242"/>
      <c r="M440" s="243"/>
      <c r="N440" s="244"/>
      <c r="O440" s="244"/>
      <c r="P440" s="244"/>
      <c r="Q440" s="244"/>
      <c r="R440" s="244"/>
      <c r="S440" s="244"/>
      <c r="T440" s="245"/>
      <c r="AT440" s="246" t="s">
        <v>154</v>
      </c>
      <c r="AU440" s="246" t="s">
        <v>90</v>
      </c>
      <c r="AV440" s="13" t="s">
        <v>23</v>
      </c>
      <c r="AW440" s="13" t="s">
        <v>156</v>
      </c>
      <c r="AX440" s="13" t="s">
        <v>81</v>
      </c>
      <c r="AY440" s="246" t="s">
        <v>141</v>
      </c>
    </row>
    <row r="441" spans="2:51" s="11" customFormat="1" ht="12">
      <c r="B441" s="212"/>
      <c r="C441" s="213"/>
      <c r="D441" s="214" t="s">
        <v>154</v>
      </c>
      <c r="E441" s="215" t="s">
        <v>36</v>
      </c>
      <c r="F441" s="216" t="s">
        <v>23</v>
      </c>
      <c r="G441" s="213"/>
      <c r="H441" s="217">
        <v>1</v>
      </c>
      <c r="I441" s="218"/>
      <c r="J441" s="213"/>
      <c r="K441" s="213"/>
      <c r="L441" s="219"/>
      <c r="M441" s="220"/>
      <c r="N441" s="221"/>
      <c r="O441" s="221"/>
      <c r="P441" s="221"/>
      <c r="Q441" s="221"/>
      <c r="R441" s="221"/>
      <c r="S441" s="221"/>
      <c r="T441" s="222"/>
      <c r="AT441" s="223" t="s">
        <v>154</v>
      </c>
      <c r="AU441" s="223" t="s">
        <v>90</v>
      </c>
      <c r="AV441" s="11" t="s">
        <v>90</v>
      </c>
      <c r="AW441" s="11" t="s">
        <v>156</v>
      </c>
      <c r="AX441" s="11" t="s">
        <v>23</v>
      </c>
      <c r="AY441" s="223" t="s">
        <v>141</v>
      </c>
    </row>
    <row r="442" spans="2:63" s="10" customFormat="1" ht="22.8" customHeight="1">
      <c r="B442" s="184"/>
      <c r="C442" s="185"/>
      <c r="D442" s="186" t="s">
        <v>80</v>
      </c>
      <c r="E442" s="198" t="s">
        <v>760</v>
      </c>
      <c r="F442" s="198" t="s">
        <v>761</v>
      </c>
      <c r="G442" s="185"/>
      <c r="H442" s="185"/>
      <c r="I442" s="188"/>
      <c r="J442" s="199">
        <f>BK442</f>
        <v>0</v>
      </c>
      <c r="K442" s="185"/>
      <c r="L442" s="190"/>
      <c r="M442" s="191"/>
      <c r="N442" s="192"/>
      <c r="O442" s="192"/>
      <c r="P442" s="193">
        <f>SUM(P443:P448)</f>
        <v>0</v>
      </c>
      <c r="Q442" s="192"/>
      <c r="R442" s="193">
        <f>SUM(R443:R448)</f>
        <v>0</v>
      </c>
      <c r="S442" s="192"/>
      <c r="T442" s="194">
        <f>SUM(T443:T448)</f>
        <v>0</v>
      </c>
      <c r="AR442" s="195" t="s">
        <v>172</v>
      </c>
      <c r="AT442" s="196" t="s">
        <v>80</v>
      </c>
      <c r="AU442" s="196" t="s">
        <v>23</v>
      </c>
      <c r="AY442" s="195" t="s">
        <v>141</v>
      </c>
      <c r="BK442" s="197">
        <f>SUM(BK443:BK448)</f>
        <v>0</v>
      </c>
    </row>
    <row r="443" spans="2:65" s="1" customFormat="1" ht="16.5" customHeight="1">
      <c r="B443" s="38"/>
      <c r="C443" s="200" t="s">
        <v>762</v>
      </c>
      <c r="D443" s="200" t="s">
        <v>146</v>
      </c>
      <c r="E443" s="201" t="s">
        <v>763</v>
      </c>
      <c r="F443" s="202" t="s">
        <v>764</v>
      </c>
      <c r="G443" s="203" t="s">
        <v>756</v>
      </c>
      <c r="H443" s="204">
        <v>1</v>
      </c>
      <c r="I443" s="205"/>
      <c r="J443" s="206">
        <f>ROUND(I443*H443,2)</f>
        <v>0</v>
      </c>
      <c r="K443" s="202" t="s">
        <v>150</v>
      </c>
      <c r="L443" s="43"/>
      <c r="M443" s="207" t="s">
        <v>36</v>
      </c>
      <c r="N443" s="208" t="s">
        <v>52</v>
      </c>
      <c r="O443" s="79"/>
      <c r="P443" s="209">
        <f>O443*H443</f>
        <v>0</v>
      </c>
      <c r="Q443" s="209">
        <v>0</v>
      </c>
      <c r="R443" s="209">
        <f>Q443*H443</f>
        <v>0</v>
      </c>
      <c r="S443" s="209">
        <v>0</v>
      </c>
      <c r="T443" s="210">
        <f>S443*H443</f>
        <v>0</v>
      </c>
      <c r="AR443" s="16" t="s">
        <v>757</v>
      </c>
      <c r="AT443" s="16" t="s">
        <v>146</v>
      </c>
      <c r="AU443" s="16" t="s">
        <v>90</v>
      </c>
      <c r="AY443" s="16" t="s">
        <v>141</v>
      </c>
      <c r="BE443" s="211">
        <f>IF(N443="základní",J443,0)</f>
        <v>0</v>
      </c>
      <c r="BF443" s="211">
        <f>IF(N443="snížená",J443,0)</f>
        <v>0</v>
      </c>
      <c r="BG443" s="211">
        <f>IF(N443="zákl. přenesená",J443,0)</f>
        <v>0</v>
      </c>
      <c r="BH443" s="211">
        <f>IF(N443="sníž. přenesená",J443,0)</f>
        <v>0</v>
      </c>
      <c r="BI443" s="211">
        <f>IF(N443="nulová",J443,0)</f>
        <v>0</v>
      </c>
      <c r="BJ443" s="16" t="s">
        <v>23</v>
      </c>
      <c r="BK443" s="211">
        <f>ROUND(I443*H443,2)</f>
        <v>0</v>
      </c>
      <c r="BL443" s="16" t="s">
        <v>757</v>
      </c>
      <c r="BM443" s="16" t="s">
        <v>765</v>
      </c>
    </row>
    <row r="444" spans="2:51" s="13" customFormat="1" ht="12">
      <c r="B444" s="237"/>
      <c r="C444" s="238"/>
      <c r="D444" s="214" t="s">
        <v>154</v>
      </c>
      <c r="E444" s="239" t="s">
        <v>36</v>
      </c>
      <c r="F444" s="240" t="s">
        <v>766</v>
      </c>
      <c r="G444" s="238"/>
      <c r="H444" s="239" t="s">
        <v>36</v>
      </c>
      <c r="I444" s="241"/>
      <c r="J444" s="238"/>
      <c r="K444" s="238"/>
      <c r="L444" s="242"/>
      <c r="M444" s="243"/>
      <c r="N444" s="244"/>
      <c r="O444" s="244"/>
      <c r="P444" s="244"/>
      <c r="Q444" s="244"/>
      <c r="R444" s="244"/>
      <c r="S444" s="244"/>
      <c r="T444" s="245"/>
      <c r="AT444" s="246" t="s">
        <v>154</v>
      </c>
      <c r="AU444" s="246" t="s">
        <v>90</v>
      </c>
      <c r="AV444" s="13" t="s">
        <v>23</v>
      </c>
      <c r="AW444" s="13" t="s">
        <v>156</v>
      </c>
      <c r="AX444" s="13" t="s">
        <v>81</v>
      </c>
      <c r="AY444" s="246" t="s">
        <v>141</v>
      </c>
    </row>
    <row r="445" spans="2:51" s="13" customFormat="1" ht="12">
      <c r="B445" s="237"/>
      <c r="C445" s="238"/>
      <c r="D445" s="214" t="s">
        <v>154</v>
      </c>
      <c r="E445" s="239" t="s">
        <v>36</v>
      </c>
      <c r="F445" s="240" t="s">
        <v>767</v>
      </c>
      <c r="G445" s="238"/>
      <c r="H445" s="239" t="s">
        <v>36</v>
      </c>
      <c r="I445" s="241"/>
      <c r="J445" s="238"/>
      <c r="K445" s="238"/>
      <c r="L445" s="242"/>
      <c r="M445" s="243"/>
      <c r="N445" s="244"/>
      <c r="O445" s="244"/>
      <c r="P445" s="244"/>
      <c r="Q445" s="244"/>
      <c r="R445" s="244"/>
      <c r="S445" s="244"/>
      <c r="T445" s="245"/>
      <c r="AT445" s="246" t="s">
        <v>154</v>
      </c>
      <c r="AU445" s="246" t="s">
        <v>90</v>
      </c>
      <c r="AV445" s="13" t="s">
        <v>23</v>
      </c>
      <c r="AW445" s="13" t="s">
        <v>156</v>
      </c>
      <c r="AX445" s="13" t="s">
        <v>81</v>
      </c>
      <c r="AY445" s="246" t="s">
        <v>141</v>
      </c>
    </row>
    <row r="446" spans="2:51" s="13" customFormat="1" ht="12">
      <c r="B446" s="237"/>
      <c r="C446" s="238"/>
      <c r="D446" s="214" t="s">
        <v>154</v>
      </c>
      <c r="E446" s="239" t="s">
        <v>36</v>
      </c>
      <c r="F446" s="240" t="s">
        <v>768</v>
      </c>
      <c r="G446" s="238"/>
      <c r="H446" s="239" t="s">
        <v>36</v>
      </c>
      <c r="I446" s="241"/>
      <c r="J446" s="238"/>
      <c r="K446" s="238"/>
      <c r="L446" s="242"/>
      <c r="M446" s="243"/>
      <c r="N446" s="244"/>
      <c r="O446" s="244"/>
      <c r="P446" s="244"/>
      <c r="Q446" s="244"/>
      <c r="R446" s="244"/>
      <c r="S446" s="244"/>
      <c r="T446" s="245"/>
      <c r="AT446" s="246" t="s">
        <v>154</v>
      </c>
      <c r="AU446" s="246" t="s">
        <v>90</v>
      </c>
      <c r="AV446" s="13" t="s">
        <v>23</v>
      </c>
      <c r="AW446" s="13" t="s">
        <v>156</v>
      </c>
      <c r="AX446" s="13" t="s">
        <v>81</v>
      </c>
      <c r="AY446" s="246" t="s">
        <v>141</v>
      </c>
    </row>
    <row r="447" spans="2:51" s="13" customFormat="1" ht="12">
      <c r="B447" s="237"/>
      <c r="C447" s="238"/>
      <c r="D447" s="214" t="s">
        <v>154</v>
      </c>
      <c r="E447" s="239" t="s">
        <v>36</v>
      </c>
      <c r="F447" s="240" t="s">
        <v>769</v>
      </c>
      <c r="G447" s="238"/>
      <c r="H447" s="239" t="s">
        <v>36</v>
      </c>
      <c r="I447" s="241"/>
      <c r="J447" s="238"/>
      <c r="K447" s="238"/>
      <c r="L447" s="242"/>
      <c r="M447" s="243"/>
      <c r="N447" s="244"/>
      <c r="O447" s="244"/>
      <c r="P447" s="244"/>
      <c r="Q447" s="244"/>
      <c r="R447" s="244"/>
      <c r="S447" s="244"/>
      <c r="T447" s="245"/>
      <c r="AT447" s="246" t="s">
        <v>154</v>
      </c>
      <c r="AU447" s="246" t="s">
        <v>90</v>
      </c>
      <c r="AV447" s="13" t="s">
        <v>23</v>
      </c>
      <c r="AW447" s="13" t="s">
        <v>156</v>
      </c>
      <c r="AX447" s="13" t="s">
        <v>81</v>
      </c>
      <c r="AY447" s="246" t="s">
        <v>141</v>
      </c>
    </row>
    <row r="448" spans="2:51" s="11" customFormat="1" ht="12">
      <c r="B448" s="212"/>
      <c r="C448" s="213"/>
      <c r="D448" s="214" t="s">
        <v>154</v>
      </c>
      <c r="E448" s="215" t="s">
        <v>36</v>
      </c>
      <c r="F448" s="216" t="s">
        <v>23</v>
      </c>
      <c r="G448" s="213"/>
      <c r="H448" s="217">
        <v>1</v>
      </c>
      <c r="I448" s="218"/>
      <c r="J448" s="213"/>
      <c r="K448" s="213"/>
      <c r="L448" s="219"/>
      <c r="M448" s="220"/>
      <c r="N448" s="221"/>
      <c r="O448" s="221"/>
      <c r="P448" s="221"/>
      <c r="Q448" s="221"/>
      <c r="R448" s="221"/>
      <c r="S448" s="221"/>
      <c r="T448" s="222"/>
      <c r="AT448" s="223" t="s">
        <v>154</v>
      </c>
      <c r="AU448" s="223" t="s">
        <v>90</v>
      </c>
      <c r="AV448" s="11" t="s">
        <v>90</v>
      </c>
      <c r="AW448" s="11" t="s">
        <v>156</v>
      </c>
      <c r="AX448" s="11" t="s">
        <v>23</v>
      </c>
      <c r="AY448" s="223" t="s">
        <v>141</v>
      </c>
    </row>
    <row r="449" spans="2:63" s="10" customFormat="1" ht="22.8" customHeight="1">
      <c r="B449" s="184"/>
      <c r="C449" s="185"/>
      <c r="D449" s="186" t="s">
        <v>80</v>
      </c>
      <c r="E449" s="198" t="s">
        <v>770</v>
      </c>
      <c r="F449" s="198" t="s">
        <v>771</v>
      </c>
      <c r="G449" s="185"/>
      <c r="H449" s="185"/>
      <c r="I449" s="188"/>
      <c r="J449" s="199">
        <f>BK449</f>
        <v>0</v>
      </c>
      <c r="K449" s="185"/>
      <c r="L449" s="190"/>
      <c r="M449" s="191"/>
      <c r="N449" s="192"/>
      <c r="O449" s="192"/>
      <c r="P449" s="193">
        <f>SUM(P450:P454)</f>
        <v>0</v>
      </c>
      <c r="Q449" s="192"/>
      <c r="R449" s="193">
        <f>SUM(R450:R454)</f>
        <v>0</v>
      </c>
      <c r="S449" s="192"/>
      <c r="T449" s="194">
        <f>SUM(T450:T454)</f>
        <v>0</v>
      </c>
      <c r="AR449" s="195" t="s">
        <v>172</v>
      </c>
      <c r="AT449" s="196" t="s">
        <v>80</v>
      </c>
      <c r="AU449" s="196" t="s">
        <v>23</v>
      </c>
      <c r="AY449" s="195" t="s">
        <v>141</v>
      </c>
      <c r="BK449" s="197">
        <f>SUM(BK450:BK454)</f>
        <v>0</v>
      </c>
    </row>
    <row r="450" spans="2:65" s="1" customFormat="1" ht="16.5" customHeight="1">
      <c r="B450" s="38"/>
      <c r="C450" s="200" t="s">
        <v>772</v>
      </c>
      <c r="D450" s="200" t="s">
        <v>146</v>
      </c>
      <c r="E450" s="201" t="s">
        <v>773</v>
      </c>
      <c r="F450" s="202" t="s">
        <v>774</v>
      </c>
      <c r="G450" s="203" t="s">
        <v>756</v>
      </c>
      <c r="H450" s="204">
        <v>1</v>
      </c>
      <c r="I450" s="205"/>
      <c r="J450" s="206">
        <f>ROUND(I450*H450,2)</f>
        <v>0</v>
      </c>
      <c r="K450" s="202" t="s">
        <v>150</v>
      </c>
      <c r="L450" s="43"/>
      <c r="M450" s="207" t="s">
        <v>36</v>
      </c>
      <c r="N450" s="208" t="s">
        <v>52</v>
      </c>
      <c r="O450" s="79"/>
      <c r="P450" s="209">
        <f>O450*H450</f>
        <v>0</v>
      </c>
      <c r="Q450" s="209">
        <v>0</v>
      </c>
      <c r="R450" s="209">
        <f>Q450*H450</f>
        <v>0</v>
      </c>
      <c r="S450" s="209">
        <v>0</v>
      </c>
      <c r="T450" s="210">
        <f>S450*H450</f>
        <v>0</v>
      </c>
      <c r="AR450" s="16" t="s">
        <v>757</v>
      </c>
      <c r="AT450" s="16" t="s">
        <v>146</v>
      </c>
      <c r="AU450" s="16" t="s">
        <v>90</v>
      </c>
      <c r="AY450" s="16" t="s">
        <v>141</v>
      </c>
      <c r="BE450" s="211">
        <f>IF(N450="základní",J450,0)</f>
        <v>0</v>
      </c>
      <c r="BF450" s="211">
        <f>IF(N450="snížená",J450,0)</f>
        <v>0</v>
      </c>
      <c r="BG450" s="211">
        <f>IF(N450="zákl. přenesená",J450,0)</f>
        <v>0</v>
      </c>
      <c r="BH450" s="211">
        <f>IF(N450="sníž. přenesená",J450,0)</f>
        <v>0</v>
      </c>
      <c r="BI450" s="211">
        <f>IF(N450="nulová",J450,0)</f>
        <v>0</v>
      </c>
      <c r="BJ450" s="16" t="s">
        <v>23</v>
      </c>
      <c r="BK450" s="211">
        <f>ROUND(I450*H450,2)</f>
        <v>0</v>
      </c>
      <c r="BL450" s="16" t="s">
        <v>757</v>
      </c>
      <c r="BM450" s="16" t="s">
        <v>775</v>
      </c>
    </row>
    <row r="451" spans="2:47" s="1" customFormat="1" ht="12">
      <c r="B451" s="38"/>
      <c r="C451" s="39"/>
      <c r="D451" s="214" t="s">
        <v>310</v>
      </c>
      <c r="E451" s="39"/>
      <c r="F451" s="235" t="s">
        <v>776</v>
      </c>
      <c r="G451" s="39"/>
      <c r="H451" s="39"/>
      <c r="I451" s="126"/>
      <c r="J451" s="39"/>
      <c r="K451" s="39"/>
      <c r="L451" s="43"/>
      <c r="M451" s="236"/>
      <c r="N451" s="79"/>
      <c r="O451" s="79"/>
      <c r="P451" s="79"/>
      <c r="Q451" s="79"/>
      <c r="R451" s="79"/>
      <c r="S451" s="79"/>
      <c r="T451" s="80"/>
      <c r="AT451" s="16" t="s">
        <v>310</v>
      </c>
      <c r="AU451" s="16" t="s">
        <v>90</v>
      </c>
    </row>
    <row r="452" spans="2:51" s="13" customFormat="1" ht="12">
      <c r="B452" s="237"/>
      <c r="C452" s="238"/>
      <c r="D452" s="214" t="s">
        <v>154</v>
      </c>
      <c r="E452" s="239" t="s">
        <v>36</v>
      </c>
      <c r="F452" s="240" t="s">
        <v>777</v>
      </c>
      <c r="G452" s="238"/>
      <c r="H452" s="239" t="s">
        <v>36</v>
      </c>
      <c r="I452" s="241"/>
      <c r="J452" s="238"/>
      <c r="K452" s="238"/>
      <c r="L452" s="242"/>
      <c r="M452" s="243"/>
      <c r="N452" s="244"/>
      <c r="O452" s="244"/>
      <c r="P452" s="244"/>
      <c r="Q452" s="244"/>
      <c r="R452" s="244"/>
      <c r="S452" s="244"/>
      <c r="T452" s="245"/>
      <c r="AT452" s="246" t="s">
        <v>154</v>
      </c>
      <c r="AU452" s="246" t="s">
        <v>90</v>
      </c>
      <c r="AV452" s="13" t="s">
        <v>23</v>
      </c>
      <c r="AW452" s="13" t="s">
        <v>156</v>
      </c>
      <c r="AX452" s="13" t="s">
        <v>81</v>
      </c>
      <c r="AY452" s="246" t="s">
        <v>141</v>
      </c>
    </row>
    <row r="453" spans="2:51" s="11" customFormat="1" ht="12">
      <c r="B453" s="212"/>
      <c r="C453" s="213"/>
      <c r="D453" s="214" t="s">
        <v>154</v>
      </c>
      <c r="E453" s="215" t="s">
        <v>36</v>
      </c>
      <c r="F453" s="216" t="s">
        <v>23</v>
      </c>
      <c r="G453" s="213"/>
      <c r="H453" s="217">
        <v>1</v>
      </c>
      <c r="I453" s="218"/>
      <c r="J453" s="213"/>
      <c r="K453" s="213"/>
      <c r="L453" s="219"/>
      <c r="M453" s="220"/>
      <c r="N453" s="221"/>
      <c r="O453" s="221"/>
      <c r="P453" s="221"/>
      <c r="Q453" s="221"/>
      <c r="R453" s="221"/>
      <c r="S453" s="221"/>
      <c r="T453" s="222"/>
      <c r="AT453" s="223" t="s">
        <v>154</v>
      </c>
      <c r="AU453" s="223" t="s">
        <v>90</v>
      </c>
      <c r="AV453" s="11" t="s">
        <v>90</v>
      </c>
      <c r="AW453" s="11" t="s">
        <v>156</v>
      </c>
      <c r="AX453" s="11" t="s">
        <v>23</v>
      </c>
      <c r="AY453" s="223" t="s">
        <v>141</v>
      </c>
    </row>
    <row r="454" spans="2:65" s="1" customFormat="1" ht="16.5" customHeight="1">
      <c r="B454" s="38"/>
      <c r="C454" s="200" t="s">
        <v>778</v>
      </c>
      <c r="D454" s="200" t="s">
        <v>146</v>
      </c>
      <c r="E454" s="201" t="s">
        <v>779</v>
      </c>
      <c r="F454" s="202" t="s">
        <v>780</v>
      </c>
      <c r="G454" s="203" t="s">
        <v>756</v>
      </c>
      <c r="H454" s="204">
        <v>1</v>
      </c>
      <c r="I454" s="205"/>
      <c r="J454" s="206">
        <f>ROUND(I454*H454,2)</f>
        <v>0</v>
      </c>
      <c r="K454" s="202" t="s">
        <v>150</v>
      </c>
      <c r="L454" s="43"/>
      <c r="M454" s="207" t="s">
        <v>36</v>
      </c>
      <c r="N454" s="208" t="s">
        <v>52</v>
      </c>
      <c r="O454" s="79"/>
      <c r="P454" s="209">
        <f>O454*H454</f>
        <v>0</v>
      </c>
      <c r="Q454" s="209">
        <v>0</v>
      </c>
      <c r="R454" s="209">
        <f>Q454*H454</f>
        <v>0</v>
      </c>
      <c r="S454" s="209">
        <v>0</v>
      </c>
      <c r="T454" s="210">
        <f>S454*H454</f>
        <v>0</v>
      </c>
      <c r="AR454" s="16" t="s">
        <v>757</v>
      </c>
      <c r="AT454" s="16" t="s">
        <v>146</v>
      </c>
      <c r="AU454" s="16" t="s">
        <v>90</v>
      </c>
      <c r="AY454" s="16" t="s">
        <v>141</v>
      </c>
      <c r="BE454" s="211">
        <f>IF(N454="základní",J454,0)</f>
        <v>0</v>
      </c>
      <c r="BF454" s="211">
        <f>IF(N454="snížená",J454,0)</f>
        <v>0</v>
      </c>
      <c r="BG454" s="211">
        <f>IF(N454="zákl. přenesená",J454,0)</f>
        <v>0</v>
      </c>
      <c r="BH454" s="211">
        <f>IF(N454="sníž. přenesená",J454,0)</f>
        <v>0</v>
      </c>
      <c r="BI454" s="211">
        <f>IF(N454="nulová",J454,0)</f>
        <v>0</v>
      </c>
      <c r="BJ454" s="16" t="s">
        <v>23</v>
      </c>
      <c r="BK454" s="211">
        <f>ROUND(I454*H454,2)</f>
        <v>0</v>
      </c>
      <c r="BL454" s="16" t="s">
        <v>757</v>
      </c>
      <c r="BM454" s="16" t="s">
        <v>781</v>
      </c>
    </row>
    <row r="455" spans="2:63" s="10" customFormat="1" ht="22.8" customHeight="1">
      <c r="B455" s="184"/>
      <c r="C455" s="185"/>
      <c r="D455" s="186" t="s">
        <v>80</v>
      </c>
      <c r="E455" s="198" t="s">
        <v>782</v>
      </c>
      <c r="F455" s="198" t="s">
        <v>783</v>
      </c>
      <c r="G455" s="185"/>
      <c r="H455" s="185"/>
      <c r="I455" s="188"/>
      <c r="J455" s="199">
        <f>BK455</f>
        <v>0</v>
      </c>
      <c r="K455" s="185"/>
      <c r="L455" s="190"/>
      <c r="M455" s="191"/>
      <c r="N455" s="192"/>
      <c r="O455" s="192"/>
      <c r="P455" s="193">
        <f>SUM(P456:P458)</f>
        <v>0</v>
      </c>
      <c r="Q455" s="192"/>
      <c r="R455" s="193">
        <f>SUM(R456:R458)</f>
        <v>0</v>
      </c>
      <c r="S455" s="192"/>
      <c r="T455" s="194">
        <f>SUM(T456:T458)</f>
        <v>0</v>
      </c>
      <c r="AR455" s="195" t="s">
        <v>172</v>
      </c>
      <c r="AT455" s="196" t="s">
        <v>80</v>
      </c>
      <c r="AU455" s="196" t="s">
        <v>23</v>
      </c>
      <c r="AY455" s="195" t="s">
        <v>141</v>
      </c>
      <c r="BK455" s="197">
        <f>SUM(BK456:BK458)</f>
        <v>0</v>
      </c>
    </row>
    <row r="456" spans="2:65" s="1" customFormat="1" ht="16.5" customHeight="1">
      <c r="B456" s="38"/>
      <c r="C456" s="200" t="s">
        <v>784</v>
      </c>
      <c r="D456" s="200" t="s">
        <v>146</v>
      </c>
      <c r="E456" s="201" t="s">
        <v>785</v>
      </c>
      <c r="F456" s="202" t="s">
        <v>786</v>
      </c>
      <c r="G456" s="203" t="s">
        <v>756</v>
      </c>
      <c r="H456" s="204">
        <v>1</v>
      </c>
      <c r="I456" s="205"/>
      <c r="J456" s="206">
        <f>ROUND(I456*H456,2)</f>
        <v>0</v>
      </c>
      <c r="K456" s="202" t="s">
        <v>150</v>
      </c>
      <c r="L456" s="43"/>
      <c r="M456" s="207" t="s">
        <v>36</v>
      </c>
      <c r="N456" s="208" t="s">
        <v>52</v>
      </c>
      <c r="O456" s="79"/>
      <c r="P456" s="209">
        <f>O456*H456</f>
        <v>0</v>
      </c>
      <c r="Q456" s="209">
        <v>0</v>
      </c>
      <c r="R456" s="209">
        <f>Q456*H456</f>
        <v>0</v>
      </c>
      <c r="S456" s="209">
        <v>0</v>
      </c>
      <c r="T456" s="210">
        <f>S456*H456</f>
        <v>0</v>
      </c>
      <c r="AR456" s="16" t="s">
        <v>757</v>
      </c>
      <c r="AT456" s="16" t="s">
        <v>146</v>
      </c>
      <c r="AU456" s="16" t="s">
        <v>90</v>
      </c>
      <c r="AY456" s="16" t="s">
        <v>141</v>
      </c>
      <c r="BE456" s="211">
        <f>IF(N456="základní",J456,0)</f>
        <v>0</v>
      </c>
      <c r="BF456" s="211">
        <f>IF(N456="snížená",J456,0)</f>
        <v>0</v>
      </c>
      <c r="BG456" s="211">
        <f>IF(N456="zákl. přenesená",J456,0)</f>
        <v>0</v>
      </c>
      <c r="BH456" s="211">
        <f>IF(N456="sníž. přenesená",J456,0)</f>
        <v>0</v>
      </c>
      <c r="BI456" s="211">
        <f>IF(N456="nulová",J456,0)</f>
        <v>0</v>
      </c>
      <c r="BJ456" s="16" t="s">
        <v>23</v>
      </c>
      <c r="BK456" s="211">
        <f>ROUND(I456*H456,2)</f>
        <v>0</v>
      </c>
      <c r="BL456" s="16" t="s">
        <v>757</v>
      </c>
      <c r="BM456" s="16" t="s">
        <v>787</v>
      </c>
    </row>
    <row r="457" spans="2:51" s="13" customFormat="1" ht="12">
      <c r="B457" s="237"/>
      <c r="C457" s="238"/>
      <c r="D457" s="214" t="s">
        <v>154</v>
      </c>
      <c r="E457" s="239" t="s">
        <v>36</v>
      </c>
      <c r="F457" s="240" t="s">
        <v>788</v>
      </c>
      <c r="G457" s="238"/>
      <c r="H457" s="239" t="s">
        <v>36</v>
      </c>
      <c r="I457" s="241"/>
      <c r="J457" s="238"/>
      <c r="K457" s="238"/>
      <c r="L457" s="242"/>
      <c r="M457" s="243"/>
      <c r="N457" s="244"/>
      <c r="O457" s="244"/>
      <c r="P457" s="244"/>
      <c r="Q457" s="244"/>
      <c r="R457" s="244"/>
      <c r="S457" s="244"/>
      <c r="T457" s="245"/>
      <c r="AT457" s="246" t="s">
        <v>154</v>
      </c>
      <c r="AU457" s="246" t="s">
        <v>90</v>
      </c>
      <c r="AV457" s="13" t="s">
        <v>23</v>
      </c>
      <c r="AW457" s="13" t="s">
        <v>156</v>
      </c>
      <c r="AX457" s="13" t="s">
        <v>81</v>
      </c>
      <c r="AY457" s="246" t="s">
        <v>141</v>
      </c>
    </row>
    <row r="458" spans="2:51" s="11" customFormat="1" ht="12">
      <c r="B458" s="212"/>
      <c r="C458" s="213"/>
      <c r="D458" s="214" t="s">
        <v>154</v>
      </c>
      <c r="E458" s="215" t="s">
        <v>36</v>
      </c>
      <c r="F458" s="216" t="s">
        <v>23</v>
      </c>
      <c r="G458" s="213"/>
      <c r="H458" s="217">
        <v>1</v>
      </c>
      <c r="I458" s="218"/>
      <c r="J458" s="213"/>
      <c r="K458" s="213"/>
      <c r="L458" s="219"/>
      <c r="M458" s="257"/>
      <c r="N458" s="258"/>
      <c r="O458" s="258"/>
      <c r="P458" s="258"/>
      <c r="Q458" s="258"/>
      <c r="R458" s="258"/>
      <c r="S458" s="258"/>
      <c r="T458" s="259"/>
      <c r="AT458" s="223" t="s">
        <v>154</v>
      </c>
      <c r="AU458" s="223" t="s">
        <v>90</v>
      </c>
      <c r="AV458" s="11" t="s">
        <v>90</v>
      </c>
      <c r="AW458" s="11" t="s">
        <v>156</v>
      </c>
      <c r="AX458" s="11" t="s">
        <v>23</v>
      </c>
      <c r="AY458" s="223" t="s">
        <v>141</v>
      </c>
    </row>
    <row r="459" spans="2:12" s="1" customFormat="1" ht="6.95" customHeight="1">
      <c r="B459" s="57"/>
      <c r="C459" s="58"/>
      <c r="D459" s="58"/>
      <c r="E459" s="58"/>
      <c r="F459" s="58"/>
      <c r="G459" s="58"/>
      <c r="H459" s="58"/>
      <c r="I459" s="150"/>
      <c r="J459" s="58"/>
      <c r="K459" s="58"/>
      <c r="L459" s="43"/>
    </row>
  </sheetData>
  <sheetProtection password="CC35" sheet="1" objects="1" scenarios="1" formatColumns="0" formatRows="0" autoFilter="0"/>
  <autoFilter ref="C105:K458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4" customFormat="1" ht="45" customHeight="1">
      <c r="B3" s="264"/>
      <c r="C3" s="265" t="s">
        <v>789</v>
      </c>
      <c r="D3" s="265"/>
      <c r="E3" s="265"/>
      <c r="F3" s="265"/>
      <c r="G3" s="265"/>
      <c r="H3" s="265"/>
      <c r="I3" s="265"/>
      <c r="J3" s="265"/>
      <c r="K3" s="266"/>
    </row>
    <row r="4" spans="2:11" ht="25.5" customHeight="1">
      <c r="B4" s="267"/>
      <c r="C4" s="268" t="s">
        <v>790</v>
      </c>
      <c r="D4" s="268"/>
      <c r="E4" s="268"/>
      <c r="F4" s="268"/>
      <c r="G4" s="268"/>
      <c r="H4" s="268"/>
      <c r="I4" s="268"/>
      <c r="J4" s="268"/>
      <c r="K4" s="269"/>
    </row>
    <row r="5" spans="2:1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>
      <c r="B6" s="267"/>
      <c r="C6" s="271" t="s">
        <v>791</v>
      </c>
      <c r="D6" s="271"/>
      <c r="E6" s="271"/>
      <c r="F6" s="271"/>
      <c r="G6" s="271"/>
      <c r="H6" s="271"/>
      <c r="I6" s="271"/>
      <c r="J6" s="271"/>
      <c r="K6" s="269"/>
    </row>
    <row r="7" spans="2:11" ht="15" customHeight="1">
      <c r="B7" s="272"/>
      <c r="C7" s="271" t="s">
        <v>792</v>
      </c>
      <c r="D7" s="271"/>
      <c r="E7" s="271"/>
      <c r="F7" s="271"/>
      <c r="G7" s="271"/>
      <c r="H7" s="271"/>
      <c r="I7" s="271"/>
      <c r="J7" s="271"/>
      <c r="K7" s="269"/>
    </row>
    <row r="8" spans="2:1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ht="15" customHeight="1">
      <c r="B9" s="272"/>
      <c r="C9" s="271" t="s">
        <v>793</v>
      </c>
      <c r="D9" s="271"/>
      <c r="E9" s="271"/>
      <c r="F9" s="271"/>
      <c r="G9" s="271"/>
      <c r="H9" s="271"/>
      <c r="I9" s="271"/>
      <c r="J9" s="271"/>
      <c r="K9" s="269"/>
    </row>
    <row r="10" spans="2:11" ht="15" customHeight="1">
      <c r="B10" s="272"/>
      <c r="C10" s="271"/>
      <c r="D10" s="271" t="s">
        <v>794</v>
      </c>
      <c r="E10" s="271"/>
      <c r="F10" s="271"/>
      <c r="G10" s="271"/>
      <c r="H10" s="271"/>
      <c r="I10" s="271"/>
      <c r="J10" s="271"/>
      <c r="K10" s="269"/>
    </row>
    <row r="11" spans="2:11" ht="15" customHeight="1">
      <c r="B11" s="272"/>
      <c r="C11" s="273"/>
      <c r="D11" s="271" t="s">
        <v>795</v>
      </c>
      <c r="E11" s="271"/>
      <c r="F11" s="271"/>
      <c r="G11" s="271"/>
      <c r="H11" s="271"/>
      <c r="I11" s="271"/>
      <c r="J11" s="271"/>
      <c r="K11" s="269"/>
    </row>
    <row r="12" spans="2:1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ht="15" customHeight="1">
      <c r="B13" s="272"/>
      <c r="C13" s="273"/>
      <c r="D13" s="274" t="s">
        <v>796</v>
      </c>
      <c r="E13" s="271"/>
      <c r="F13" s="271"/>
      <c r="G13" s="271"/>
      <c r="H13" s="271"/>
      <c r="I13" s="271"/>
      <c r="J13" s="271"/>
      <c r="K13" s="269"/>
    </row>
    <row r="14" spans="2:1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ht="15" customHeight="1">
      <c r="B15" s="272"/>
      <c r="C15" s="273"/>
      <c r="D15" s="271" t="s">
        <v>797</v>
      </c>
      <c r="E15" s="271"/>
      <c r="F15" s="271"/>
      <c r="G15" s="271"/>
      <c r="H15" s="271"/>
      <c r="I15" s="271"/>
      <c r="J15" s="271"/>
      <c r="K15" s="269"/>
    </row>
    <row r="16" spans="2:11" ht="15" customHeight="1">
      <c r="B16" s="272"/>
      <c r="C16" s="273"/>
      <c r="D16" s="271" t="s">
        <v>798</v>
      </c>
      <c r="E16" s="271"/>
      <c r="F16" s="271"/>
      <c r="G16" s="271"/>
      <c r="H16" s="271"/>
      <c r="I16" s="271"/>
      <c r="J16" s="271"/>
      <c r="K16" s="269"/>
    </row>
    <row r="17" spans="2:11" ht="15" customHeight="1">
      <c r="B17" s="272"/>
      <c r="C17" s="273"/>
      <c r="D17" s="271" t="s">
        <v>799</v>
      </c>
      <c r="E17" s="271"/>
      <c r="F17" s="271"/>
      <c r="G17" s="271"/>
      <c r="H17" s="271"/>
      <c r="I17" s="271"/>
      <c r="J17" s="271"/>
      <c r="K17" s="269"/>
    </row>
    <row r="18" spans="2:11" ht="15" customHeight="1">
      <c r="B18" s="272"/>
      <c r="C18" s="273"/>
      <c r="D18" s="273"/>
      <c r="E18" s="275" t="s">
        <v>88</v>
      </c>
      <c r="F18" s="271" t="s">
        <v>800</v>
      </c>
      <c r="G18" s="271"/>
      <c r="H18" s="271"/>
      <c r="I18" s="271"/>
      <c r="J18" s="271"/>
      <c r="K18" s="269"/>
    </row>
    <row r="19" spans="2:11" ht="15" customHeight="1">
      <c r="B19" s="272"/>
      <c r="C19" s="273"/>
      <c r="D19" s="273"/>
      <c r="E19" s="275" t="s">
        <v>801</v>
      </c>
      <c r="F19" s="271" t="s">
        <v>802</v>
      </c>
      <c r="G19" s="271"/>
      <c r="H19" s="271"/>
      <c r="I19" s="271"/>
      <c r="J19" s="271"/>
      <c r="K19" s="269"/>
    </row>
    <row r="20" spans="2:11" ht="15" customHeight="1">
      <c r="B20" s="272"/>
      <c r="C20" s="273"/>
      <c r="D20" s="273"/>
      <c r="E20" s="275" t="s">
        <v>803</v>
      </c>
      <c r="F20" s="271" t="s">
        <v>804</v>
      </c>
      <c r="G20" s="271"/>
      <c r="H20" s="271"/>
      <c r="I20" s="271"/>
      <c r="J20" s="271"/>
      <c r="K20" s="269"/>
    </row>
    <row r="21" spans="2:11" ht="15" customHeight="1">
      <c r="B21" s="272"/>
      <c r="C21" s="273"/>
      <c r="D21" s="273"/>
      <c r="E21" s="275" t="s">
        <v>805</v>
      </c>
      <c r="F21" s="271" t="s">
        <v>806</v>
      </c>
      <c r="G21" s="271"/>
      <c r="H21" s="271"/>
      <c r="I21" s="271"/>
      <c r="J21" s="271"/>
      <c r="K21" s="269"/>
    </row>
    <row r="22" spans="2:11" ht="15" customHeight="1">
      <c r="B22" s="272"/>
      <c r="C22" s="273"/>
      <c r="D22" s="273"/>
      <c r="E22" s="275" t="s">
        <v>807</v>
      </c>
      <c r="F22" s="271" t="s">
        <v>808</v>
      </c>
      <c r="G22" s="271"/>
      <c r="H22" s="271"/>
      <c r="I22" s="271"/>
      <c r="J22" s="271"/>
      <c r="K22" s="269"/>
    </row>
    <row r="23" spans="2:11" ht="15" customHeight="1">
      <c r="B23" s="272"/>
      <c r="C23" s="273"/>
      <c r="D23" s="273"/>
      <c r="E23" s="275" t="s">
        <v>809</v>
      </c>
      <c r="F23" s="271" t="s">
        <v>810</v>
      </c>
      <c r="G23" s="271"/>
      <c r="H23" s="271"/>
      <c r="I23" s="271"/>
      <c r="J23" s="271"/>
      <c r="K23" s="269"/>
    </row>
    <row r="24" spans="2:1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ht="15" customHeight="1">
      <c r="B25" s="272"/>
      <c r="C25" s="271" t="s">
        <v>811</v>
      </c>
      <c r="D25" s="271"/>
      <c r="E25" s="271"/>
      <c r="F25" s="271"/>
      <c r="G25" s="271"/>
      <c r="H25" s="271"/>
      <c r="I25" s="271"/>
      <c r="J25" s="271"/>
      <c r="K25" s="269"/>
    </row>
    <row r="26" spans="2:11" ht="15" customHeight="1">
      <c r="B26" s="272"/>
      <c r="C26" s="271" t="s">
        <v>812</v>
      </c>
      <c r="D26" s="271"/>
      <c r="E26" s="271"/>
      <c r="F26" s="271"/>
      <c r="G26" s="271"/>
      <c r="H26" s="271"/>
      <c r="I26" s="271"/>
      <c r="J26" s="271"/>
      <c r="K26" s="269"/>
    </row>
    <row r="27" spans="2:11" ht="15" customHeight="1">
      <c r="B27" s="272"/>
      <c r="C27" s="271"/>
      <c r="D27" s="271" t="s">
        <v>813</v>
      </c>
      <c r="E27" s="271"/>
      <c r="F27" s="271"/>
      <c r="G27" s="271"/>
      <c r="H27" s="271"/>
      <c r="I27" s="271"/>
      <c r="J27" s="271"/>
      <c r="K27" s="269"/>
    </row>
    <row r="28" spans="2:11" ht="15" customHeight="1">
      <c r="B28" s="272"/>
      <c r="C28" s="273"/>
      <c r="D28" s="271" t="s">
        <v>814</v>
      </c>
      <c r="E28" s="271"/>
      <c r="F28" s="271"/>
      <c r="G28" s="271"/>
      <c r="H28" s="271"/>
      <c r="I28" s="271"/>
      <c r="J28" s="271"/>
      <c r="K28" s="269"/>
    </row>
    <row r="29" spans="2:1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ht="15" customHeight="1">
      <c r="B30" s="272"/>
      <c r="C30" s="273"/>
      <c r="D30" s="271" t="s">
        <v>815</v>
      </c>
      <c r="E30" s="271"/>
      <c r="F30" s="271"/>
      <c r="G30" s="271"/>
      <c r="H30" s="271"/>
      <c r="I30" s="271"/>
      <c r="J30" s="271"/>
      <c r="K30" s="269"/>
    </row>
    <row r="31" spans="2:11" ht="15" customHeight="1">
      <c r="B31" s="272"/>
      <c r="C31" s="273"/>
      <c r="D31" s="271" t="s">
        <v>816</v>
      </c>
      <c r="E31" s="271"/>
      <c r="F31" s="271"/>
      <c r="G31" s="271"/>
      <c r="H31" s="271"/>
      <c r="I31" s="271"/>
      <c r="J31" s="271"/>
      <c r="K31" s="269"/>
    </row>
    <row r="32" spans="2:1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ht="15" customHeight="1">
      <c r="B33" s="272"/>
      <c r="C33" s="273"/>
      <c r="D33" s="271" t="s">
        <v>817</v>
      </c>
      <c r="E33" s="271"/>
      <c r="F33" s="271"/>
      <c r="G33" s="271"/>
      <c r="H33" s="271"/>
      <c r="I33" s="271"/>
      <c r="J33" s="271"/>
      <c r="K33" s="269"/>
    </row>
    <row r="34" spans="2:11" ht="15" customHeight="1">
      <c r="B34" s="272"/>
      <c r="C34" s="273"/>
      <c r="D34" s="271" t="s">
        <v>818</v>
      </c>
      <c r="E34" s="271"/>
      <c r="F34" s="271"/>
      <c r="G34" s="271"/>
      <c r="H34" s="271"/>
      <c r="I34" s="271"/>
      <c r="J34" s="271"/>
      <c r="K34" s="269"/>
    </row>
    <row r="35" spans="2:11" ht="15" customHeight="1">
      <c r="B35" s="272"/>
      <c r="C35" s="273"/>
      <c r="D35" s="271" t="s">
        <v>819</v>
      </c>
      <c r="E35" s="271"/>
      <c r="F35" s="271"/>
      <c r="G35" s="271"/>
      <c r="H35" s="271"/>
      <c r="I35" s="271"/>
      <c r="J35" s="271"/>
      <c r="K35" s="269"/>
    </row>
    <row r="36" spans="2:11" ht="15" customHeight="1">
      <c r="B36" s="272"/>
      <c r="C36" s="273"/>
      <c r="D36" s="271"/>
      <c r="E36" s="274" t="s">
        <v>127</v>
      </c>
      <c r="F36" s="271"/>
      <c r="G36" s="271" t="s">
        <v>820</v>
      </c>
      <c r="H36" s="271"/>
      <c r="I36" s="271"/>
      <c r="J36" s="271"/>
      <c r="K36" s="269"/>
    </row>
    <row r="37" spans="2:11" ht="30.75" customHeight="1">
      <c r="B37" s="272"/>
      <c r="C37" s="273"/>
      <c r="D37" s="271"/>
      <c r="E37" s="274" t="s">
        <v>821</v>
      </c>
      <c r="F37" s="271"/>
      <c r="G37" s="271" t="s">
        <v>822</v>
      </c>
      <c r="H37" s="271"/>
      <c r="I37" s="271"/>
      <c r="J37" s="271"/>
      <c r="K37" s="269"/>
    </row>
    <row r="38" spans="2:11" ht="15" customHeight="1">
      <c r="B38" s="272"/>
      <c r="C38" s="273"/>
      <c r="D38" s="271"/>
      <c r="E38" s="274" t="s">
        <v>62</v>
      </c>
      <c r="F38" s="271"/>
      <c r="G38" s="271" t="s">
        <v>823</v>
      </c>
      <c r="H38" s="271"/>
      <c r="I38" s="271"/>
      <c r="J38" s="271"/>
      <c r="K38" s="269"/>
    </row>
    <row r="39" spans="2:11" ht="15" customHeight="1">
      <c r="B39" s="272"/>
      <c r="C39" s="273"/>
      <c r="D39" s="271"/>
      <c r="E39" s="274" t="s">
        <v>63</v>
      </c>
      <c r="F39" s="271"/>
      <c r="G39" s="271" t="s">
        <v>824</v>
      </c>
      <c r="H39" s="271"/>
      <c r="I39" s="271"/>
      <c r="J39" s="271"/>
      <c r="K39" s="269"/>
    </row>
    <row r="40" spans="2:11" ht="15" customHeight="1">
      <c r="B40" s="272"/>
      <c r="C40" s="273"/>
      <c r="D40" s="271"/>
      <c r="E40" s="274" t="s">
        <v>128</v>
      </c>
      <c r="F40" s="271"/>
      <c r="G40" s="271" t="s">
        <v>825</v>
      </c>
      <c r="H40" s="271"/>
      <c r="I40" s="271"/>
      <c r="J40" s="271"/>
      <c r="K40" s="269"/>
    </row>
    <row r="41" spans="2:11" ht="15" customHeight="1">
      <c r="B41" s="272"/>
      <c r="C41" s="273"/>
      <c r="D41" s="271"/>
      <c r="E41" s="274" t="s">
        <v>129</v>
      </c>
      <c r="F41" s="271"/>
      <c r="G41" s="271" t="s">
        <v>826</v>
      </c>
      <c r="H41" s="271"/>
      <c r="I41" s="271"/>
      <c r="J41" s="271"/>
      <c r="K41" s="269"/>
    </row>
    <row r="42" spans="2:11" ht="15" customHeight="1">
      <c r="B42" s="272"/>
      <c r="C42" s="273"/>
      <c r="D42" s="271"/>
      <c r="E42" s="274" t="s">
        <v>827</v>
      </c>
      <c r="F42" s="271"/>
      <c r="G42" s="271" t="s">
        <v>828</v>
      </c>
      <c r="H42" s="271"/>
      <c r="I42" s="271"/>
      <c r="J42" s="271"/>
      <c r="K42" s="269"/>
    </row>
    <row r="43" spans="2:11" ht="15" customHeight="1">
      <c r="B43" s="272"/>
      <c r="C43" s="273"/>
      <c r="D43" s="271"/>
      <c r="E43" s="274"/>
      <c r="F43" s="271"/>
      <c r="G43" s="271" t="s">
        <v>829</v>
      </c>
      <c r="H43" s="271"/>
      <c r="I43" s="271"/>
      <c r="J43" s="271"/>
      <c r="K43" s="269"/>
    </row>
    <row r="44" spans="2:11" ht="15" customHeight="1">
      <c r="B44" s="272"/>
      <c r="C44" s="273"/>
      <c r="D44" s="271"/>
      <c r="E44" s="274" t="s">
        <v>830</v>
      </c>
      <c r="F44" s="271"/>
      <c r="G44" s="271" t="s">
        <v>831</v>
      </c>
      <c r="H44" s="271"/>
      <c r="I44" s="271"/>
      <c r="J44" s="271"/>
      <c r="K44" s="269"/>
    </row>
    <row r="45" spans="2:11" ht="15" customHeight="1">
      <c r="B45" s="272"/>
      <c r="C45" s="273"/>
      <c r="D45" s="271"/>
      <c r="E45" s="274" t="s">
        <v>131</v>
      </c>
      <c r="F45" s="271"/>
      <c r="G45" s="271" t="s">
        <v>832</v>
      </c>
      <c r="H45" s="271"/>
      <c r="I45" s="271"/>
      <c r="J45" s="271"/>
      <c r="K45" s="269"/>
    </row>
    <row r="46" spans="2:1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ht="15" customHeight="1">
      <c r="B47" s="272"/>
      <c r="C47" s="273"/>
      <c r="D47" s="271" t="s">
        <v>833</v>
      </c>
      <c r="E47" s="271"/>
      <c r="F47" s="271"/>
      <c r="G47" s="271"/>
      <c r="H47" s="271"/>
      <c r="I47" s="271"/>
      <c r="J47" s="271"/>
      <c r="K47" s="269"/>
    </row>
    <row r="48" spans="2:11" ht="15" customHeight="1">
      <c r="B48" s="272"/>
      <c r="C48" s="273"/>
      <c r="D48" s="273"/>
      <c r="E48" s="271" t="s">
        <v>834</v>
      </c>
      <c r="F48" s="271"/>
      <c r="G48" s="271"/>
      <c r="H48" s="271"/>
      <c r="I48" s="271"/>
      <c r="J48" s="271"/>
      <c r="K48" s="269"/>
    </row>
    <row r="49" spans="2:11" ht="15" customHeight="1">
      <c r="B49" s="272"/>
      <c r="C49" s="273"/>
      <c r="D49" s="273"/>
      <c r="E49" s="271" t="s">
        <v>835</v>
      </c>
      <c r="F49" s="271"/>
      <c r="G49" s="271"/>
      <c r="H49" s="271"/>
      <c r="I49" s="271"/>
      <c r="J49" s="271"/>
      <c r="K49" s="269"/>
    </row>
    <row r="50" spans="2:11" ht="15" customHeight="1">
      <c r="B50" s="272"/>
      <c r="C50" s="273"/>
      <c r="D50" s="273"/>
      <c r="E50" s="271" t="s">
        <v>836</v>
      </c>
      <c r="F50" s="271"/>
      <c r="G50" s="271"/>
      <c r="H50" s="271"/>
      <c r="I50" s="271"/>
      <c r="J50" s="271"/>
      <c r="K50" s="269"/>
    </row>
    <row r="51" spans="2:11" ht="15" customHeight="1">
      <c r="B51" s="272"/>
      <c r="C51" s="273"/>
      <c r="D51" s="271" t="s">
        <v>837</v>
      </c>
      <c r="E51" s="271"/>
      <c r="F51" s="271"/>
      <c r="G51" s="271"/>
      <c r="H51" s="271"/>
      <c r="I51" s="271"/>
      <c r="J51" s="271"/>
      <c r="K51" s="269"/>
    </row>
    <row r="52" spans="2:11" ht="25.5" customHeight="1">
      <c r="B52" s="267"/>
      <c r="C52" s="268" t="s">
        <v>838</v>
      </c>
      <c r="D52" s="268"/>
      <c r="E52" s="268"/>
      <c r="F52" s="268"/>
      <c r="G52" s="268"/>
      <c r="H52" s="268"/>
      <c r="I52" s="268"/>
      <c r="J52" s="268"/>
      <c r="K52" s="269"/>
    </row>
    <row r="53" spans="2:1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ht="15" customHeight="1">
      <c r="B54" s="267"/>
      <c r="C54" s="271" t="s">
        <v>839</v>
      </c>
      <c r="D54" s="271"/>
      <c r="E54" s="271"/>
      <c r="F54" s="271"/>
      <c r="G54" s="271"/>
      <c r="H54" s="271"/>
      <c r="I54" s="271"/>
      <c r="J54" s="271"/>
      <c r="K54" s="269"/>
    </row>
    <row r="55" spans="2:11" ht="15" customHeight="1">
      <c r="B55" s="267"/>
      <c r="C55" s="271" t="s">
        <v>840</v>
      </c>
      <c r="D55" s="271"/>
      <c r="E55" s="271"/>
      <c r="F55" s="271"/>
      <c r="G55" s="271"/>
      <c r="H55" s="271"/>
      <c r="I55" s="271"/>
      <c r="J55" s="271"/>
      <c r="K55" s="269"/>
    </row>
    <row r="56" spans="2:1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ht="15" customHeight="1">
      <c r="B57" s="267"/>
      <c r="C57" s="271" t="s">
        <v>841</v>
      </c>
      <c r="D57" s="271"/>
      <c r="E57" s="271"/>
      <c r="F57" s="271"/>
      <c r="G57" s="271"/>
      <c r="H57" s="271"/>
      <c r="I57" s="271"/>
      <c r="J57" s="271"/>
      <c r="K57" s="269"/>
    </row>
    <row r="58" spans="2:11" ht="15" customHeight="1">
      <c r="B58" s="267"/>
      <c r="C58" s="273"/>
      <c r="D58" s="271" t="s">
        <v>842</v>
      </c>
      <c r="E58" s="271"/>
      <c r="F58" s="271"/>
      <c r="G58" s="271"/>
      <c r="H58" s="271"/>
      <c r="I58" s="271"/>
      <c r="J58" s="271"/>
      <c r="K58" s="269"/>
    </row>
    <row r="59" spans="2:11" ht="15" customHeight="1">
      <c r="B59" s="267"/>
      <c r="C59" s="273"/>
      <c r="D59" s="271" t="s">
        <v>843</v>
      </c>
      <c r="E59" s="271"/>
      <c r="F59" s="271"/>
      <c r="G59" s="271"/>
      <c r="H59" s="271"/>
      <c r="I59" s="271"/>
      <c r="J59" s="271"/>
      <c r="K59" s="269"/>
    </row>
    <row r="60" spans="2:11" ht="15" customHeight="1">
      <c r="B60" s="267"/>
      <c r="C60" s="273"/>
      <c r="D60" s="271" t="s">
        <v>844</v>
      </c>
      <c r="E60" s="271"/>
      <c r="F60" s="271"/>
      <c r="G60" s="271"/>
      <c r="H60" s="271"/>
      <c r="I60" s="271"/>
      <c r="J60" s="271"/>
      <c r="K60" s="269"/>
    </row>
    <row r="61" spans="2:11" ht="15" customHeight="1">
      <c r="B61" s="267"/>
      <c r="C61" s="273"/>
      <c r="D61" s="271" t="s">
        <v>845</v>
      </c>
      <c r="E61" s="271"/>
      <c r="F61" s="271"/>
      <c r="G61" s="271"/>
      <c r="H61" s="271"/>
      <c r="I61" s="271"/>
      <c r="J61" s="271"/>
      <c r="K61" s="269"/>
    </row>
    <row r="62" spans="2:11" ht="15" customHeight="1">
      <c r="B62" s="267"/>
      <c r="C62" s="273"/>
      <c r="D62" s="276" t="s">
        <v>846</v>
      </c>
      <c r="E62" s="276"/>
      <c r="F62" s="276"/>
      <c r="G62" s="276"/>
      <c r="H62" s="276"/>
      <c r="I62" s="276"/>
      <c r="J62" s="276"/>
      <c r="K62" s="269"/>
    </row>
    <row r="63" spans="2:11" ht="15" customHeight="1">
      <c r="B63" s="267"/>
      <c r="C63" s="273"/>
      <c r="D63" s="271" t="s">
        <v>847</v>
      </c>
      <c r="E63" s="271"/>
      <c r="F63" s="271"/>
      <c r="G63" s="271"/>
      <c r="H63" s="271"/>
      <c r="I63" s="271"/>
      <c r="J63" s="271"/>
      <c r="K63" s="269"/>
    </row>
    <row r="64" spans="2:1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ht="15" customHeight="1">
      <c r="B65" s="267"/>
      <c r="C65" s="273"/>
      <c r="D65" s="271" t="s">
        <v>848</v>
      </c>
      <c r="E65" s="271"/>
      <c r="F65" s="271"/>
      <c r="G65" s="271"/>
      <c r="H65" s="271"/>
      <c r="I65" s="271"/>
      <c r="J65" s="271"/>
      <c r="K65" s="269"/>
    </row>
    <row r="66" spans="2:11" ht="15" customHeight="1">
      <c r="B66" s="267"/>
      <c r="C66" s="273"/>
      <c r="D66" s="276" t="s">
        <v>849</v>
      </c>
      <c r="E66" s="276"/>
      <c r="F66" s="276"/>
      <c r="G66" s="276"/>
      <c r="H66" s="276"/>
      <c r="I66" s="276"/>
      <c r="J66" s="276"/>
      <c r="K66" s="269"/>
    </row>
    <row r="67" spans="2:11" ht="15" customHeight="1">
      <c r="B67" s="267"/>
      <c r="C67" s="273"/>
      <c r="D67" s="271" t="s">
        <v>850</v>
      </c>
      <c r="E67" s="271"/>
      <c r="F67" s="271"/>
      <c r="G67" s="271"/>
      <c r="H67" s="271"/>
      <c r="I67" s="271"/>
      <c r="J67" s="271"/>
      <c r="K67" s="269"/>
    </row>
    <row r="68" spans="2:11" ht="15" customHeight="1">
      <c r="B68" s="267"/>
      <c r="C68" s="273"/>
      <c r="D68" s="271" t="s">
        <v>851</v>
      </c>
      <c r="E68" s="271"/>
      <c r="F68" s="271"/>
      <c r="G68" s="271"/>
      <c r="H68" s="271"/>
      <c r="I68" s="271"/>
      <c r="J68" s="271"/>
      <c r="K68" s="269"/>
    </row>
    <row r="69" spans="2:11" ht="15" customHeight="1">
      <c r="B69" s="267"/>
      <c r="C69" s="273"/>
      <c r="D69" s="271" t="s">
        <v>852</v>
      </c>
      <c r="E69" s="271"/>
      <c r="F69" s="271"/>
      <c r="G69" s="271"/>
      <c r="H69" s="271"/>
      <c r="I69" s="271"/>
      <c r="J69" s="271"/>
      <c r="K69" s="269"/>
    </row>
    <row r="70" spans="2:11" ht="15" customHeight="1">
      <c r="B70" s="267"/>
      <c r="C70" s="273"/>
      <c r="D70" s="271" t="s">
        <v>853</v>
      </c>
      <c r="E70" s="271"/>
      <c r="F70" s="271"/>
      <c r="G70" s="271"/>
      <c r="H70" s="271"/>
      <c r="I70" s="271"/>
      <c r="J70" s="271"/>
      <c r="K70" s="269"/>
    </row>
    <row r="71" spans="2:1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ht="45" customHeight="1">
      <c r="B75" s="286"/>
      <c r="C75" s="287" t="s">
        <v>854</v>
      </c>
      <c r="D75" s="287"/>
      <c r="E75" s="287"/>
      <c r="F75" s="287"/>
      <c r="G75" s="287"/>
      <c r="H75" s="287"/>
      <c r="I75" s="287"/>
      <c r="J75" s="287"/>
      <c r="K75" s="288"/>
    </row>
    <row r="76" spans="2:11" ht="17.25" customHeight="1">
      <c r="B76" s="286"/>
      <c r="C76" s="289" t="s">
        <v>855</v>
      </c>
      <c r="D76" s="289"/>
      <c r="E76" s="289"/>
      <c r="F76" s="289" t="s">
        <v>856</v>
      </c>
      <c r="G76" s="290"/>
      <c r="H76" s="289" t="s">
        <v>63</v>
      </c>
      <c r="I76" s="289" t="s">
        <v>66</v>
      </c>
      <c r="J76" s="289" t="s">
        <v>857</v>
      </c>
      <c r="K76" s="288"/>
    </row>
    <row r="77" spans="2:11" ht="17.25" customHeight="1">
      <c r="B77" s="286"/>
      <c r="C77" s="291" t="s">
        <v>858</v>
      </c>
      <c r="D77" s="291"/>
      <c r="E77" s="291"/>
      <c r="F77" s="292" t="s">
        <v>859</v>
      </c>
      <c r="G77" s="293"/>
      <c r="H77" s="291"/>
      <c r="I77" s="291"/>
      <c r="J77" s="291" t="s">
        <v>860</v>
      </c>
      <c r="K77" s="288"/>
    </row>
    <row r="78" spans="2:1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ht="15" customHeight="1">
      <c r="B79" s="286"/>
      <c r="C79" s="274" t="s">
        <v>62</v>
      </c>
      <c r="D79" s="294"/>
      <c r="E79" s="294"/>
      <c r="F79" s="296" t="s">
        <v>861</v>
      </c>
      <c r="G79" s="295"/>
      <c r="H79" s="274" t="s">
        <v>862</v>
      </c>
      <c r="I79" s="274" t="s">
        <v>863</v>
      </c>
      <c r="J79" s="274">
        <v>20</v>
      </c>
      <c r="K79" s="288"/>
    </row>
    <row r="80" spans="2:11" ht="15" customHeight="1">
      <c r="B80" s="286"/>
      <c r="C80" s="274" t="s">
        <v>864</v>
      </c>
      <c r="D80" s="274"/>
      <c r="E80" s="274"/>
      <c r="F80" s="296" t="s">
        <v>861</v>
      </c>
      <c r="G80" s="295"/>
      <c r="H80" s="274" t="s">
        <v>865</v>
      </c>
      <c r="I80" s="274" t="s">
        <v>863</v>
      </c>
      <c r="J80" s="274">
        <v>120</v>
      </c>
      <c r="K80" s="288"/>
    </row>
    <row r="81" spans="2:11" ht="15" customHeight="1">
      <c r="B81" s="297"/>
      <c r="C81" s="274" t="s">
        <v>866</v>
      </c>
      <c r="D81" s="274"/>
      <c r="E81" s="274"/>
      <c r="F81" s="296" t="s">
        <v>867</v>
      </c>
      <c r="G81" s="295"/>
      <c r="H81" s="274" t="s">
        <v>868</v>
      </c>
      <c r="I81" s="274" t="s">
        <v>863</v>
      </c>
      <c r="J81" s="274">
        <v>50</v>
      </c>
      <c r="K81" s="288"/>
    </row>
    <row r="82" spans="2:11" ht="15" customHeight="1">
      <c r="B82" s="297"/>
      <c r="C82" s="274" t="s">
        <v>869</v>
      </c>
      <c r="D82" s="274"/>
      <c r="E82" s="274"/>
      <c r="F82" s="296" t="s">
        <v>861</v>
      </c>
      <c r="G82" s="295"/>
      <c r="H82" s="274" t="s">
        <v>870</v>
      </c>
      <c r="I82" s="274" t="s">
        <v>871</v>
      </c>
      <c r="J82" s="274"/>
      <c r="K82" s="288"/>
    </row>
    <row r="83" spans="2:11" ht="15" customHeight="1">
      <c r="B83" s="297"/>
      <c r="C83" s="298" t="s">
        <v>872</v>
      </c>
      <c r="D83" s="298"/>
      <c r="E83" s="298"/>
      <c r="F83" s="299" t="s">
        <v>867</v>
      </c>
      <c r="G83" s="298"/>
      <c r="H83" s="298" t="s">
        <v>873</v>
      </c>
      <c r="I83" s="298" t="s">
        <v>863</v>
      </c>
      <c r="J83" s="298">
        <v>15</v>
      </c>
      <c r="K83" s="288"/>
    </row>
    <row r="84" spans="2:11" ht="15" customHeight="1">
      <c r="B84" s="297"/>
      <c r="C84" s="298" t="s">
        <v>874</v>
      </c>
      <c r="D84" s="298"/>
      <c r="E84" s="298"/>
      <c r="F84" s="299" t="s">
        <v>867</v>
      </c>
      <c r="G84" s="298"/>
      <c r="H84" s="298" t="s">
        <v>875</v>
      </c>
      <c r="I84" s="298" t="s">
        <v>863</v>
      </c>
      <c r="J84" s="298">
        <v>15</v>
      </c>
      <c r="K84" s="288"/>
    </row>
    <row r="85" spans="2:11" ht="15" customHeight="1">
      <c r="B85" s="297"/>
      <c r="C85" s="298" t="s">
        <v>876</v>
      </c>
      <c r="D85" s="298"/>
      <c r="E85" s="298"/>
      <c r="F85" s="299" t="s">
        <v>867</v>
      </c>
      <c r="G85" s="298"/>
      <c r="H85" s="298" t="s">
        <v>877</v>
      </c>
      <c r="I85" s="298" t="s">
        <v>863</v>
      </c>
      <c r="J85" s="298">
        <v>20</v>
      </c>
      <c r="K85" s="288"/>
    </row>
    <row r="86" spans="2:11" ht="15" customHeight="1">
      <c r="B86" s="297"/>
      <c r="C86" s="298" t="s">
        <v>878</v>
      </c>
      <c r="D86" s="298"/>
      <c r="E86" s="298"/>
      <c r="F86" s="299" t="s">
        <v>867</v>
      </c>
      <c r="G86" s="298"/>
      <c r="H86" s="298" t="s">
        <v>879</v>
      </c>
      <c r="I86" s="298" t="s">
        <v>863</v>
      </c>
      <c r="J86" s="298">
        <v>20</v>
      </c>
      <c r="K86" s="288"/>
    </row>
    <row r="87" spans="2:11" ht="15" customHeight="1">
      <c r="B87" s="297"/>
      <c r="C87" s="274" t="s">
        <v>880</v>
      </c>
      <c r="D87" s="274"/>
      <c r="E87" s="274"/>
      <c r="F87" s="296" t="s">
        <v>867</v>
      </c>
      <c r="G87" s="295"/>
      <c r="H87" s="274" t="s">
        <v>881</v>
      </c>
      <c r="I87" s="274" t="s">
        <v>863</v>
      </c>
      <c r="J87" s="274">
        <v>50</v>
      </c>
      <c r="K87" s="288"/>
    </row>
    <row r="88" spans="2:11" ht="15" customHeight="1">
      <c r="B88" s="297"/>
      <c r="C88" s="274" t="s">
        <v>882</v>
      </c>
      <c r="D88" s="274"/>
      <c r="E88" s="274"/>
      <c r="F88" s="296" t="s">
        <v>867</v>
      </c>
      <c r="G88" s="295"/>
      <c r="H88" s="274" t="s">
        <v>883</v>
      </c>
      <c r="I88" s="274" t="s">
        <v>863</v>
      </c>
      <c r="J88" s="274">
        <v>20</v>
      </c>
      <c r="K88" s="288"/>
    </row>
    <row r="89" spans="2:11" ht="15" customHeight="1">
      <c r="B89" s="297"/>
      <c r="C89" s="274" t="s">
        <v>884</v>
      </c>
      <c r="D89" s="274"/>
      <c r="E89" s="274"/>
      <c r="F89" s="296" t="s">
        <v>867</v>
      </c>
      <c r="G89" s="295"/>
      <c r="H89" s="274" t="s">
        <v>885</v>
      </c>
      <c r="I89" s="274" t="s">
        <v>863</v>
      </c>
      <c r="J89" s="274">
        <v>20</v>
      </c>
      <c r="K89" s="288"/>
    </row>
    <row r="90" spans="2:11" ht="15" customHeight="1">
      <c r="B90" s="297"/>
      <c r="C90" s="274" t="s">
        <v>886</v>
      </c>
      <c r="D90" s="274"/>
      <c r="E90" s="274"/>
      <c r="F90" s="296" t="s">
        <v>867</v>
      </c>
      <c r="G90" s="295"/>
      <c r="H90" s="274" t="s">
        <v>887</v>
      </c>
      <c r="I90" s="274" t="s">
        <v>863</v>
      </c>
      <c r="J90" s="274">
        <v>50</v>
      </c>
      <c r="K90" s="288"/>
    </row>
    <row r="91" spans="2:11" ht="15" customHeight="1">
      <c r="B91" s="297"/>
      <c r="C91" s="274" t="s">
        <v>888</v>
      </c>
      <c r="D91" s="274"/>
      <c r="E91" s="274"/>
      <c r="F91" s="296" t="s">
        <v>867</v>
      </c>
      <c r="G91" s="295"/>
      <c r="H91" s="274" t="s">
        <v>888</v>
      </c>
      <c r="I91" s="274" t="s">
        <v>863</v>
      </c>
      <c r="J91" s="274">
        <v>50</v>
      </c>
      <c r="K91" s="288"/>
    </row>
    <row r="92" spans="2:11" ht="15" customHeight="1">
      <c r="B92" s="297"/>
      <c r="C92" s="274" t="s">
        <v>889</v>
      </c>
      <c r="D92" s="274"/>
      <c r="E92" s="274"/>
      <c r="F92" s="296" t="s">
        <v>867</v>
      </c>
      <c r="G92" s="295"/>
      <c r="H92" s="274" t="s">
        <v>890</v>
      </c>
      <c r="I92" s="274" t="s">
        <v>863</v>
      </c>
      <c r="J92" s="274">
        <v>255</v>
      </c>
      <c r="K92" s="288"/>
    </row>
    <row r="93" spans="2:11" ht="15" customHeight="1">
      <c r="B93" s="297"/>
      <c r="C93" s="274" t="s">
        <v>891</v>
      </c>
      <c r="D93" s="274"/>
      <c r="E93" s="274"/>
      <c r="F93" s="296" t="s">
        <v>861</v>
      </c>
      <c r="G93" s="295"/>
      <c r="H93" s="274" t="s">
        <v>892</v>
      </c>
      <c r="I93" s="274" t="s">
        <v>893</v>
      </c>
      <c r="J93" s="274"/>
      <c r="K93" s="288"/>
    </row>
    <row r="94" spans="2:11" ht="15" customHeight="1">
      <c r="B94" s="297"/>
      <c r="C94" s="274" t="s">
        <v>894</v>
      </c>
      <c r="D94" s="274"/>
      <c r="E94" s="274"/>
      <c r="F94" s="296" t="s">
        <v>861</v>
      </c>
      <c r="G94" s="295"/>
      <c r="H94" s="274" t="s">
        <v>895</v>
      </c>
      <c r="I94" s="274" t="s">
        <v>896</v>
      </c>
      <c r="J94" s="274"/>
      <c r="K94" s="288"/>
    </row>
    <row r="95" spans="2:11" ht="15" customHeight="1">
      <c r="B95" s="297"/>
      <c r="C95" s="274" t="s">
        <v>897</v>
      </c>
      <c r="D95" s="274"/>
      <c r="E95" s="274"/>
      <c r="F95" s="296" t="s">
        <v>861</v>
      </c>
      <c r="G95" s="295"/>
      <c r="H95" s="274" t="s">
        <v>897</v>
      </c>
      <c r="I95" s="274" t="s">
        <v>896</v>
      </c>
      <c r="J95" s="274"/>
      <c r="K95" s="288"/>
    </row>
    <row r="96" spans="2:11" ht="15" customHeight="1">
      <c r="B96" s="297"/>
      <c r="C96" s="274" t="s">
        <v>47</v>
      </c>
      <c r="D96" s="274"/>
      <c r="E96" s="274"/>
      <c r="F96" s="296" t="s">
        <v>861</v>
      </c>
      <c r="G96" s="295"/>
      <c r="H96" s="274" t="s">
        <v>898</v>
      </c>
      <c r="I96" s="274" t="s">
        <v>896</v>
      </c>
      <c r="J96" s="274"/>
      <c r="K96" s="288"/>
    </row>
    <row r="97" spans="2:11" ht="15" customHeight="1">
      <c r="B97" s="297"/>
      <c r="C97" s="274" t="s">
        <v>57</v>
      </c>
      <c r="D97" s="274"/>
      <c r="E97" s="274"/>
      <c r="F97" s="296" t="s">
        <v>861</v>
      </c>
      <c r="G97" s="295"/>
      <c r="H97" s="274" t="s">
        <v>899</v>
      </c>
      <c r="I97" s="274" t="s">
        <v>896</v>
      </c>
      <c r="J97" s="274"/>
      <c r="K97" s="288"/>
    </row>
    <row r="98" spans="2:1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ht="45" customHeight="1">
      <c r="B102" s="286"/>
      <c r="C102" s="287" t="s">
        <v>900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ht="17.25" customHeight="1">
      <c r="B103" s="286"/>
      <c r="C103" s="289" t="s">
        <v>855</v>
      </c>
      <c r="D103" s="289"/>
      <c r="E103" s="289"/>
      <c r="F103" s="289" t="s">
        <v>856</v>
      </c>
      <c r="G103" s="290"/>
      <c r="H103" s="289" t="s">
        <v>63</v>
      </c>
      <c r="I103" s="289" t="s">
        <v>66</v>
      </c>
      <c r="J103" s="289" t="s">
        <v>857</v>
      </c>
      <c r="K103" s="288"/>
    </row>
    <row r="104" spans="2:11" ht="17.25" customHeight="1">
      <c r="B104" s="286"/>
      <c r="C104" s="291" t="s">
        <v>858</v>
      </c>
      <c r="D104" s="291"/>
      <c r="E104" s="291"/>
      <c r="F104" s="292" t="s">
        <v>859</v>
      </c>
      <c r="G104" s="293"/>
      <c r="H104" s="291"/>
      <c r="I104" s="291"/>
      <c r="J104" s="291" t="s">
        <v>860</v>
      </c>
      <c r="K104" s="288"/>
    </row>
    <row r="105" spans="2:11" ht="5.25" customHeight="1">
      <c r="B105" s="286"/>
      <c r="C105" s="289"/>
      <c r="D105" s="289"/>
      <c r="E105" s="289"/>
      <c r="F105" s="289"/>
      <c r="G105" s="305"/>
      <c r="H105" s="289"/>
      <c r="I105" s="289"/>
      <c r="J105" s="289"/>
      <c r="K105" s="288"/>
    </row>
    <row r="106" spans="2:11" ht="15" customHeight="1">
      <c r="B106" s="286"/>
      <c r="C106" s="274" t="s">
        <v>62</v>
      </c>
      <c r="D106" s="294"/>
      <c r="E106" s="294"/>
      <c r="F106" s="296" t="s">
        <v>861</v>
      </c>
      <c r="G106" s="305"/>
      <c r="H106" s="274" t="s">
        <v>901</v>
      </c>
      <c r="I106" s="274" t="s">
        <v>863</v>
      </c>
      <c r="J106" s="274">
        <v>20</v>
      </c>
      <c r="K106" s="288"/>
    </row>
    <row r="107" spans="2:11" ht="15" customHeight="1">
      <c r="B107" s="286"/>
      <c r="C107" s="274" t="s">
        <v>864</v>
      </c>
      <c r="D107" s="274"/>
      <c r="E107" s="274"/>
      <c r="F107" s="296" t="s">
        <v>861</v>
      </c>
      <c r="G107" s="274"/>
      <c r="H107" s="274" t="s">
        <v>901</v>
      </c>
      <c r="I107" s="274" t="s">
        <v>863</v>
      </c>
      <c r="J107" s="274">
        <v>120</v>
      </c>
      <c r="K107" s="288"/>
    </row>
    <row r="108" spans="2:11" ht="15" customHeight="1">
      <c r="B108" s="297"/>
      <c r="C108" s="274" t="s">
        <v>866</v>
      </c>
      <c r="D108" s="274"/>
      <c r="E108" s="274"/>
      <c r="F108" s="296" t="s">
        <v>867</v>
      </c>
      <c r="G108" s="274"/>
      <c r="H108" s="274" t="s">
        <v>901</v>
      </c>
      <c r="I108" s="274" t="s">
        <v>863</v>
      </c>
      <c r="J108" s="274">
        <v>50</v>
      </c>
      <c r="K108" s="288"/>
    </row>
    <row r="109" spans="2:11" ht="15" customHeight="1">
      <c r="B109" s="297"/>
      <c r="C109" s="274" t="s">
        <v>869</v>
      </c>
      <c r="D109" s="274"/>
      <c r="E109" s="274"/>
      <c r="F109" s="296" t="s">
        <v>861</v>
      </c>
      <c r="G109" s="274"/>
      <c r="H109" s="274" t="s">
        <v>901</v>
      </c>
      <c r="I109" s="274" t="s">
        <v>871</v>
      </c>
      <c r="J109" s="274"/>
      <c r="K109" s="288"/>
    </row>
    <row r="110" spans="2:11" ht="15" customHeight="1">
      <c r="B110" s="297"/>
      <c r="C110" s="274" t="s">
        <v>880</v>
      </c>
      <c r="D110" s="274"/>
      <c r="E110" s="274"/>
      <c r="F110" s="296" t="s">
        <v>867</v>
      </c>
      <c r="G110" s="274"/>
      <c r="H110" s="274" t="s">
        <v>901</v>
      </c>
      <c r="I110" s="274" t="s">
        <v>863</v>
      </c>
      <c r="J110" s="274">
        <v>50</v>
      </c>
      <c r="K110" s="288"/>
    </row>
    <row r="111" spans="2:11" ht="15" customHeight="1">
      <c r="B111" s="297"/>
      <c r="C111" s="274" t="s">
        <v>888</v>
      </c>
      <c r="D111" s="274"/>
      <c r="E111" s="274"/>
      <c r="F111" s="296" t="s">
        <v>867</v>
      </c>
      <c r="G111" s="274"/>
      <c r="H111" s="274" t="s">
        <v>901</v>
      </c>
      <c r="I111" s="274" t="s">
        <v>863</v>
      </c>
      <c r="J111" s="274">
        <v>50</v>
      </c>
      <c r="K111" s="288"/>
    </row>
    <row r="112" spans="2:11" ht="15" customHeight="1">
      <c r="B112" s="297"/>
      <c r="C112" s="274" t="s">
        <v>886</v>
      </c>
      <c r="D112" s="274"/>
      <c r="E112" s="274"/>
      <c r="F112" s="296" t="s">
        <v>867</v>
      </c>
      <c r="G112" s="274"/>
      <c r="H112" s="274" t="s">
        <v>901</v>
      </c>
      <c r="I112" s="274" t="s">
        <v>863</v>
      </c>
      <c r="J112" s="274">
        <v>50</v>
      </c>
      <c r="K112" s="288"/>
    </row>
    <row r="113" spans="2:11" ht="15" customHeight="1">
      <c r="B113" s="297"/>
      <c r="C113" s="274" t="s">
        <v>62</v>
      </c>
      <c r="D113" s="274"/>
      <c r="E113" s="274"/>
      <c r="F113" s="296" t="s">
        <v>861</v>
      </c>
      <c r="G113" s="274"/>
      <c r="H113" s="274" t="s">
        <v>902</v>
      </c>
      <c r="I113" s="274" t="s">
        <v>863</v>
      </c>
      <c r="J113" s="274">
        <v>20</v>
      </c>
      <c r="K113" s="288"/>
    </row>
    <row r="114" spans="2:11" ht="15" customHeight="1">
      <c r="B114" s="297"/>
      <c r="C114" s="274" t="s">
        <v>903</v>
      </c>
      <c r="D114" s="274"/>
      <c r="E114" s="274"/>
      <c r="F114" s="296" t="s">
        <v>861</v>
      </c>
      <c r="G114" s="274"/>
      <c r="H114" s="274" t="s">
        <v>904</v>
      </c>
      <c r="I114" s="274" t="s">
        <v>863</v>
      </c>
      <c r="J114" s="274">
        <v>120</v>
      </c>
      <c r="K114" s="288"/>
    </row>
    <row r="115" spans="2:11" ht="15" customHeight="1">
      <c r="B115" s="297"/>
      <c r="C115" s="274" t="s">
        <v>47</v>
      </c>
      <c r="D115" s="274"/>
      <c r="E115" s="274"/>
      <c r="F115" s="296" t="s">
        <v>861</v>
      </c>
      <c r="G115" s="274"/>
      <c r="H115" s="274" t="s">
        <v>905</v>
      </c>
      <c r="I115" s="274" t="s">
        <v>896</v>
      </c>
      <c r="J115" s="274"/>
      <c r="K115" s="288"/>
    </row>
    <row r="116" spans="2:11" ht="15" customHeight="1">
      <c r="B116" s="297"/>
      <c r="C116" s="274" t="s">
        <v>57</v>
      </c>
      <c r="D116" s="274"/>
      <c r="E116" s="274"/>
      <c r="F116" s="296" t="s">
        <v>861</v>
      </c>
      <c r="G116" s="274"/>
      <c r="H116" s="274" t="s">
        <v>906</v>
      </c>
      <c r="I116" s="274" t="s">
        <v>896</v>
      </c>
      <c r="J116" s="274"/>
      <c r="K116" s="288"/>
    </row>
    <row r="117" spans="2:11" ht="15" customHeight="1">
      <c r="B117" s="297"/>
      <c r="C117" s="274" t="s">
        <v>66</v>
      </c>
      <c r="D117" s="274"/>
      <c r="E117" s="274"/>
      <c r="F117" s="296" t="s">
        <v>861</v>
      </c>
      <c r="G117" s="274"/>
      <c r="H117" s="274" t="s">
        <v>907</v>
      </c>
      <c r="I117" s="274" t="s">
        <v>908</v>
      </c>
      <c r="J117" s="274"/>
      <c r="K117" s="288"/>
    </row>
    <row r="118" spans="2:1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ht="18.75" customHeight="1">
      <c r="B119" s="307"/>
      <c r="C119" s="271"/>
      <c r="D119" s="271"/>
      <c r="E119" s="271"/>
      <c r="F119" s="308"/>
      <c r="G119" s="271"/>
      <c r="H119" s="271"/>
      <c r="I119" s="271"/>
      <c r="J119" s="271"/>
      <c r="K119" s="307"/>
    </row>
    <row r="120" spans="2:1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ht="45" customHeight="1">
      <c r="B122" s="312"/>
      <c r="C122" s="265" t="s">
        <v>909</v>
      </c>
      <c r="D122" s="265"/>
      <c r="E122" s="265"/>
      <c r="F122" s="265"/>
      <c r="G122" s="265"/>
      <c r="H122" s="265"/>
      <c r="I122" s="265"/>
      <c r="J122" s="265"/>
      <c r="K122" s="313"/>
    </row>
    <row r="123" spans="2:11" ht="17.25" customHeight="1">
      <c r="B123" s="314"/>
      <c r="C123" s="289" t="s">
        <v>855</v>
      </c>
      <c r="D123" s="289"/>
      <c r="E123" s="289"/>
      <c r="F123" s="289" t="s">
        <v>856</v>
      </c>
      <c r="G123" s="290"/>
      <c r="H123" s="289" t="s">
        <v>63</v>
      </c>
      <c r="I123" s="289" t="s">
        <v>66</v>
      </c>
      <c r="J123" s="289" t="s">
        <v>857</v>
      </c>
      <c r="K123" s="315"/>
    </row>
    <row r="124" spans="2:11" ht="17.25" customHeight="1">
      <c r="B124" s="314"/>
      <c r="C124" s="291" t="s">
        <v>858</v>
      </c>
      <c r="D124" s="291"/>
      <c r="E124" s="291"/>
      <c r="F124" s="292" t="s">
        <v>859</v>
      </c>
      <c r="G124" s="293"/>
      <c r="H124" s="291"/>
      <c r="I124" s="291"/>
      <c r="J124" s="291" t="s">
        <v>860</v>
      </c>
      <c r="K124" s="315"/>
    </row>
    <row r="125" spans="2:11" ht="5.25" customHeight="1">
      <c r="B125" s="316"/>
      <c r="C125" s="294"/>
      <c r="D125" s="294"/>
      <c r="E125" s="294"/>
      <c r="F125" s="294"/>
      <c r="G125" s="274"/>
      <c r="H125" s="294"/>
      <c r="I125" s="294"/>
      <c r="J125" s="294"/>
      <c r="K125" s="317"/>
    </row>
    <row r="126" spans="2:11" ht="15" customHeight="1">
      <c r="B126" s="316"/>
      <c r="C126" s="274" t="s">
        <v>864</v>
      </c>
      <c r="D126" s="294"/>
      <c r="E126" s="294"/>
      <c r="F126" s="296" t="s">
        <v>861</v>
      </c>
      <c r="G126" s="274"/>
      <c r="H126" s="274" t="s">
        <v>901</v>
      </c>
      <c r="I126" s="274" t="s">
        <v>863</v>
      </c>
      <c r="J126" s="274">
        <v>120</v>
      </c>
      <c r="K126" s="318"/>
    </row>
    <row r="127" spans="2:11" ht="15" customHeight="1">
      <c r="B127" s="316"/>
      <c r="C127" s="274" t="s">
        <v>910</v>
      </c>
      <c r="D127" s="274"/>
      <c r="E127" s="274"/>
      <c r="F127" s="296" t="s">
        <v>861</v>
      </c>
      <c r="G127" s="274"/>
      <c r="H127" s="274" t="s">
        <v>911</v>
      </c>
      <c r="I127" s="274" t="s">
        <v>863</v>
      </c>
      <c r="J127" s="274" t="s">
        <v>912</v>
      </c>
      <c r="K127" s="318"/>
    </row>
    <row r="128" spans="2:11" ht="15" customHeight="1">
      <c r="B128" s="316"/>
      <c r="C128" s="274" t="s">
        <v>809</v>
      </c>
      <c r="D128" s="274"/>
      <c r="E128" s="274"/>
      <c r="F128" s="296" t="s">
        <v>861</v>
      </c>
      <c r="G128" s="274"/>
      <c r="H128" s="274" t="s">
        <v>913</v>
      </c>
      <c r="I128" s="274" t="s">
        <v>863</v>
      </c>
      <c r="J128" s="274" t="s">
        <v>912</v>
      </c>
      <c r="K128" s="318"/>
    </row>
    <row r="129" spans="2:11" ht="15" customHeight="1">
      <c r="B129" s="316"/>
      <c r="C129" s="274" t="s">
        <v>872</v>
      </c>
      <c r="D129" s="274"/>
      <c r="E129" s="274"/>
      <c r="F129" s="296" t="s">
        <v>867</v>
      </c>
      <c r="G129" s="274"/>
      <c r="H129" s="274" t="s">
        <v>873</v>
      </c>
      <c r="I129" s="274" t="s">
        <v>863</v>
      </c>
      <c r="J129" s="274">
        <v>15</v>
      </c>
      <c r="K129" s="318"/>
    </row>
    <row r="130" spans="2:11" ht="15" customHeight="1">
      <c r="B130" s="316"/>
      <c r="C130" s="298" t="s">
        <v>874</v>
      </c>
      <c r="D130" s="298"/>
      <c r="E130" s="298"/>
      <c r="F130" s="299" t="s">
        <v>867</v>
      </c>
      <c r="G130" s="298"/>
      <c r="H130" s="298" t="s">
        <v>875</v>
      </c>
      <c r="I130" s="298" t="s">
        <v>863</v>
      </c>
      <c r="J130" s="298">
        <v>15</v>
      </c>
      <c r="K130" s="318"/>
    </row>
    <row r="131" spans="2:11" ht="15" customHeight="1">
      <c r="B131" s="316"/>
      <c r="C131" s="298" t="s">
        <v>876</v>
      </c>
      <c r="D131" s="298"/>
      <c r="E131" s="298"/>
      <c r="F131" s="299" t="s">
        <v>867</v>
      </c>
      <c r="G131" s="298"/>
      <c r="H131" s="298" t="s">
        <v>877</v>
      </c>
      <c r="I131" s="298" t="s">
        <v>863</v>
      </c>
      <c r="J131" s="298">
        <v>20</v>
      </c>
      <c r="K131" s="318"/>
    </row>
    <row r="132" spans="2:11" ht="15" customHeight="1">
      <c r="B132" s="316"/>
      <c r="C132" s="298" t="s">
        <v>878</v>
      </c>
      <c r="D132" s="298"/>
      <c r="E132" s="298"/>
      <c r="F132" s="299" t="s">
        <v>867</v>
      </c>
      <c r="G132" s="298"/>
      <c r="H132" s="298" t="s">
        <v>879</v>
      </c>
      <c r="I132" s="298" t="s">
        <v>863</v>
      </c>
      <c r="J132" s="298">
        <v>20</v>
      </c>
      <c r="K132" s="318"/>
    </row>
    <row r="133" spans="2:11" ht="15" customHeight="1">
      <c r="B133" s="316"/>
      <c r="C133" s="274" t="s">
        <v>866</v>
      </c>
      <c r="D133" s="274"/>
      <c r="E133" s="274"/>
      <c r="F133" s="296" t="s">
        <v>867</v>
      </c>
      <c r="G133" s="274"/>
      <c r="H133" s="274" t="s">
        <v>901</v>
      </c>
      <c r="I133" s="274" t="s">
        <v>863</v>
      </c>
      <c r="J133" s="274">
        <v>50</v>
      </c>
      <c r="K133" s="318"/>
    </row>
    <row r="134" spans="2:11" ht="15" customHeight="1">
      <c r="B134" s="316"/>
      <c r="C134" s="274" t="s">
        <v>880</v>
      </c>
      <c r="D134" s="274"/>
      <c r="E134" s="274"/>
      <c r="F134" s="296" t="s">
        <v>867</v>
      </c>
      <c r="G134" s="274"/>
      <c r="H134" s="274" t="s">
        <v>901</v>
      </c>
      <c r="I134" s="274" t="s">
        <v>863</v>
      </c>
      <c r="J134" s="274">
        <v>50</v>
      </c>
      <c r="K134" s="318"/>
    </row>
    <row r="135" spans="2:11" ht="15" customHeight="1">
      <c r="B135" s="316"/>
      <c r="C135" s="274" t="s">
        <v>886</v>
      </c>
      <c r="D135" s="274"/>
      <c r="E135" s="274"/>
      <c r="F135" s="296" t="s">
        <v>867</v>
      </c>
      <c r="G135" s="274"/>
      <c r="H135" s="274" t="s">
        <v>901</v>
      </c>
      <c r="I135" s="274" t="s">
        <v>863</v>
      </c>
      <c r="J135" s="274">
        <v>50</v>
      </c>
      <c r="K135" s="318"/>
    </row>
    <row r="136" spans="2:11" ht="15" customHeight="1">
      <c r="B136" s="316"/>
      <c r="C136" s="274" t="s">
        <v>888</v>
      </c>
      <c r="D136" s="274"/>
      <c r="E136" s="274"/>
      <c r="F136" s="296" t="s">
        <v>867</v>
      </c>
      <c r="G136" s="274"/>
      <c r="H136" s="274" t="s">
        <v>901</v>
      </c>
      <c r="I136" s="274" t="s">
        <v>863</v>
      </c>
      <c r="J136" s="274">
        <v>50</v>
      </c>
      <c r="K136" s="318"/>
    </row>
    <row r="137" spans="2:11" ht="15" customHeight="1">
      <c r="B137" s="316"/>
      <c r="C137" s="274" t="s">
        <v>889</v>
      </c>
      <c r="D137" s="274"/>
      <c r="E137" s="274"/>
      <c r="F137" s="296" t="s">
        <v>867</v>
      </c>
      <c r="G137" s="274"/>
      <c r="H137" s="274" t="s">
        <v>914</v>
      </c>
      <c r="I137" s="274" t="s">
        <v>863</v>
      </c>
      <c r="J137" s="274">
        <v>255</v>
      </c>
      <c r="K137" s="318"/>
    </row>
    <row r="138" spans="2:11" ht="15" customHeight="1">
      <c r="B138" s="316"/>
      <c r="C138" s="274" t="s">
        <v>891</v>
      </c>
      <c r="D138" s="274"/>
      <c r="E138" s="274"/>
      <c r="F138" s="296" t="s">
        <v>861</v>
      </c>
      <c r="G138" s="274"/>
      <c r="H138" s="274" t="s">
        <v>915</v>
      </c>
      <c r="I138" s="274" t="s">
        <v>893</v>
      </c>
      <c r="J138" s="274"/>
      <c r="K138" s="318"/>
    </row>
    <row r="139" spans="2:11" ht="15" customHeight="1">
      <c r="B139" s="316"/>
      <c r="C139" s="274" t="s">
        <v>894</v>
      </c>
      <c r="D139" s="274"/>
      <c r="E139" s="274"/>
      <c r="F139" s="296" t="s">
        <v>861</v>
      </c>
      <c r="G139" s="274"/>
      <c r="H139" s="274" t="s">
        <v>916</v>
      </c>
      <c r="I139" s="274" t="s">
        <v>896</v>
      </c>
      <c r="J139" s="274"/>
      <c r="K139" s="318"/>
    </row>
    <row r="140" spans="2:11" ht="15" customHeight="1">
      <c r="B140" s="316"/>
      <c r="C140" s="274" t="s">
        <v>897</v>
      </c>
      <c r="D140" s="274"/>
      <c r="E140" s="274"/>
      <c r="F140" s="296" t="s">
        <v>861</v>
      </c>
      <c r="G140" s="274"/>
      <c r="H140" s="274" t="s">
        <v>897</v>
      </c>
      <c r="I140" s="274" t="s">
        <v>896</v>
      </c>
      <c r="J140" s="274"/>
      <c r="K140" s="318"/>
    </row>
    <row r="141" spans="2:11" ht="15" customHeight="1">
      <c r="B141" s="316"/>
      <c r="C141" s="274" t="s">
        <v>47</v>
      </c>
      <c r="D141" s="274"/>
      <c r="E141" s="274"/>
      <c r="F141" s="296" t="s">
        <v>861</v>
      </c>
      <c r="G141" s="274"/>
      <c r="H141" s="274" t="s">
        <v>917</v>
      </c>
      <c r="I141" s="274" t="s">
        <v>896</v>
      </c>
      <c r="J141" s="274"/>
      <c r="K141" s="318"/>
    </row>
    <row r="142" spans="2:11" ht="15" customHeight="1">
      <c r="B142" s="316"/>
      <c r="C142" s="274" t="s">
        <v>918</v>
      </c>
      <c r="D142" s="274"/>
      <c r="E142" s="274"/>
      <c r="F142" s="296" t="s">
        <v>861</v>
      </c>
      <c r="G142" s="274"/>
      <c r="H142" s="274" t="s">
        <v>919</v>
      </c>
      <c r="I142" s="274" t="s">
        <v>896</v>
      </c>
      <c r="J142" s="274"/>
      <c r="K142" s="318"/>
    </row>
    <row r="143" spans="2:1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ht="18.75" customHeight="1">
      <c r="B144" s="271"/>
      <c r="C144" s="271"/>
      <c r="D144" s="271"/>
      <c r="E144" s="271"/>
      <c r="F144" s="308"/>
      <c r="G144" s="271"/>
      <c r="H144" s="271"/>
      <c r="I144" s="271"/>
      <c r="J144" s="271"/>
      <c r="K144" s="271"/>
    </row>
    <row r="145" spans="2:1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ht="45" customHeight="1">
      <c r="B147" s="286"/>
      <c r="C147" s="287" t="s">
        <v>920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ht="17.25" customHeight="1">
      <c r="B148" s="286"/>
      <c r="C148" s="289" t="s">
        <v>855</v>
      </c>
      <c r="D148" s="289"/>
      <c r="E148" s="289"/>
      <c r="F148" s="289" t="s">
        <v>856</v>
      </c>
      <c r="G148" s="290"/>
      <c r="H148" s="289" t="s">
        <v>63</v>
      </c>
      <c r="I148" s="289" t="s">
        <v>66</v>
      </c>
      <c r="J148" s="289" t="s">
        <v>857</v>
      </c>
      <c r="K148" s="288"/>
    </row>
    <row r="149" spans="2:11" ht="17.25" customHeight="1">
      <c r="B149" s="286"/>
      <c r="C149" s="291" t="s">
        <v>858</v>
      </c>
      <c r="D149" s="291"/>
      <c r="E149" s="291"/>
      <c r="F149" s="292" t="s">
        <v>859</v>
      </c>
      <c r="G149" s="293"/>
      <c r="H149" s="291"/>
      <c r="I149" s="291"/>
      <c r="J149" s="291" t="s">
        <v>860</v>
      </c>
      <c r="K149" s="288"/>
    </row>
    <row r="150" spans="2:11" ht="5.25" customHeight="1">
      <c r="B150" s="297"/>
      <c r="C150" s="294"/>
      <c r="D150" s="294"/>
      <c r="E150" s="294"/>
      <c r="F150" s="294"/>
      <c r="G150" s="295"/>
      <c r="H150" s="294"/>
      <c r="I150" s="294"/>
      <c r="J150" s="294"/>
      <c r="K150" s="318"/>
    </row>
    <row r="151" spans="2:11" ht="15" customHeight="1">
      <c r="B151" s="297"/>
      <c r="C151" s="322" t="s">
        <v>864</v>
      </c>
      <c r="D151" s="274"/>
      <c r="E151" s="274"/>
      <c r="F151" s="323" t="s">
        <v>861</v>
      </c>
      <c r="G151" s="274"/>
      <c r="H151" s="322" t="s">
        <v>901</v>
      </c>
      <c r="I151" s="322" t="s">
        <v>863</v>
      </c>
      <c r="J151" s="322">
        <v>120</v>
      </c>
      <c r="K151" s="318"/>
    </row>
    <row r="152" spans="2:11" ht="15" customHeight="1">
      <c r="B152" s="297"/>
      <c r="C152" s="322" t="s">
        <v>910</v>
      </c>
      <c r="D152" s="274"/>
      <c r="E152" s="274"/>
      <c r="F152" s="323" t="s">
        <v>861</v>
      </c>
      <c r="G152" s="274"/>
      <c r="H152" s="322" t="s">
        <v>921</v>
      </c>
      <c r="I152" s="322" t="s">
        <v>863</v>
      </c>
      <c r="J152" s="322" t="s">
        <v>912</v>
      </c>
      <c r="K152" s="318"/>
    </row>
    <row r="153" spans="2:11" ht="15" customHeight="1">
      <c r="B153" s="297"/>
      <c r="C153" s="322" t="s">
        <v>809</v>
      </c>
      <c r="D153" s="274"/>
      <c r="E153" s="274"/>
      <c r="F153" s="323" t="s">
        <v>861</v>
      </c>
      <c r="G153" s="274"/>
      <c r="H153" s="322" t="s">
        <v>922</v>
      </c>
      <c r="I153" s="322" t="s">
        <v>863</v>
      </c>
      <c r="J153" s="322" t="s">
        <v>912</v>
      </c>
      <c r="K153" s="318"/>
    </row>
    <row r="154" spans="2:11" ht="15" customHeight="1">
      <c r="B154" s="297"/>
      <c r="C154" s="322" t="s">
        <v>866</v>
      </c>
      <c r="D154" s="274"/>
      <c r="E154" s="274"/>
      <c r="F154" s="323" t="s">
        <v>867</v>
      </c>
      <c r="G154" s="274"/>
      <c r="H154" s="322" t="s">
        <v>901</v>
      </c>
      <c r="I154" s="322" t="s">
        <v>863</v>
      </c>
      <c r="J154" s="322">
        <v>50</v>
      </c>
      <c r="K154" s="318"/>
    </row>
    <row r="155" spans="2:11" ht="15" customHeight="1">
      <c r="B155" s="297"/>
      <c r="C155" s="322" t="s">
        <v>869</v>
      </c>
      <c r="D155" s="274"/>
      <c r="E155" s="274"/>
      <c r="F155" s="323" t="s">
        <v>861</v>
      </c>
      <c r="G155" s="274"/>
      <c r="H155" s="322" t="s">
        <v>901</v>
      </c>
      <c r="I155" s="322" t="s">
        <v>871</v>
      </c>
      <c r="J155" s="322"/>
      <c r="K155" s="318"/>
    </row>
    <row r="156" spans="2:11" ht="15" customHeight="1">
      <c r="B156" s="297"/>
      <c r="C156" s="322" t="s">
        <v>880</v>
      </c>
      <c r="D156" s="274"/>
      <c r="E156" s="274"/>
      <c r="F156" s="323" t="s">
        <v>867</v>
      </c>
      <c r="G156" s="274"/>
      <c r="H156" s="322" t="s">
        <v>901</v>
      </c>
      <c r="I156" s="322" t="s">
        <v>863</v>
      </c>
      <c r="J156" s="322">
        <v>50</v>
      </c>
      <c r="K156" s="318"/>
    </row>
    <row r="157" spans="2:11" ht="15" customHeight="1">
      <c r="B157" s="297"/>
      <c r="C157" s="322" t="s">
        <v>888</v>
      </c>
      <c r="D157" s="274"/>
      <c r="E157" s="274"/>
      <c r="F157" s="323" t="s">
        <v>867</v>
      </c>
      <c r="G157" s="274"/>
      <c r="H157" s="322" t="s">
        <v>901</v>
      </c>
      <c r="I157" s="322" t="s">
        <v>863</v>
      </c>
      <c r="J157" s="322">
        <v>50</v>
      </c>
      <c r="K157" s="318"/>
    </row>
    <row r="158" spans="2:11" ht="15" customHeight="1">
      <c r="B158" s="297"/>
      <c r="C158" s="322" t="s">
        <v>886</v>
      </c>
      <c r="D158" s="274"/>
      <c r="E158" s="274"/>
      <c r="F158" s="323" t="s">
        <v>867</v>
      </c>
      <c r="G158" s="274"/>
      <c r="H158" s="322" t="s">
        <v>901</v>
      </c>
      <c r="I158" s="322" t="s">
        <v>863</v>
      </c>
      <c r="J158" s="322">
        <v>50</v>
      </c>
      <c r="K158" s="318"/>
    </row>
    <row r="159" spans="2:11" ht="15" customHeight="1">
      <c r="B159" s="297"/>
      <c r="C159" s="322" t="s">
        <v>96</v>
      </c>
      <c r="D159" s="274"/>
      <c r="E159" s="274"/>
      <c r="F159" s="323" t="s">
        <v>861</v>
      </c>
      <c r="G159" s="274"/>
      <c r="H159" s="322" t="s">
        <v>923</v>
      </c>
      <c r="I159" s="322" t="s">
        <v>863</v>
      </c>
      <c r="J159" s="322" t="s">
        <v>924</v>
      </c>
      <c r="K159" s="318"/>
    </row>
    <row r="160" spans="2:11" ht="15" customHeight="1">
      <c r="B160" s="297"/>
      <c r="C160" s="322" t="s">
        <v>925</v>
      </c>
      <c r="D160" s="274"/>
      <c r="E160" s="274"/>
      <c r="F160" s="323" t="s">
        <v>861</v>
      </c>
      <c r="G160" s="274"/>
      <c r="H160" s="322" t="s">
        <v>926</v>
      </c>
      <c r="I160" s="322" t="s">
        <v>896</v>
      </c>
      <c r="J160" s="322"/>
      <c r="K160" s="318"/>
    </row>
    <row r="161" spans="2:11" ht="15" customHeight="1">
      <c r="B161" s="324"/>
      <c r="C161" s="306"/>
      <c r="D161" s="306"/>
      <c r="E161" s="306"/>
      <c r="F161" s="306"/>
      <c r="G161" s="306"/>
      <c r="H161" s="306"/>
      <c r="I161" s="306"/>
      <c r="J161" s="306"/>
      <c r="K161" s="325"/>
    </row>
    <row r="162" spans="2:11" ht="18.75" customHeight="1">
      <c r="B162" s="271"/>
      <c r="C162" s="274"/>
      <c r="D162" s="274"/>
      <c r="E162" s="274"/>
      <c r="F162" s="296"/>
      <c r="G162" s="274"/>
      <c r="H162" s="274"/>
      <c r="I162" s="274"/>
      <c r="J162" s="274"/>
      <c r="K162" s="271"/>
    </row>
    <row r="163" spans="2:1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ht="45" customHeight="1">
      <c r="B165" s="264"/>
      <c r="C165" s="265" t="s">
        <v>927</v>
      </c>
      <c r="D165" s="265"/>
      <c r="E165" s="265"/>
      <c r="F165" s="265"/>
      <c r="G165" s="265"/>
      <c r="H165" s="265"/>
      <c r="I165" s="265"/>
      <c r="J165" s="265"/>
      <c r="K165" s="266"/>
    </row>
    <row r="166" spans="2:11" ht="17.25" customHeight="1">
      <c r="B166" s="264"/>
      <c r="C166" s="289" t="s">
        <v>855</v>
      </c>
      <c r="D166" s="289"/>
      <c r="E166" s="289"/>
      <c r="F166" s="289" t="s">
        <v>856</v>
      </c>
      <c r="G166" s="326"/>
      <c r="H166" s="327" t="s">
        <v>63</v>
      </c>
      <c r="I166" s="327" t="s">
        <v>66</v>
      </c>
      <c r="J166" s="289" t="s">
        <v>857</v>
      </c>
      <c r="K166" s="266"/>
    </row>
    <row r="167" spans="2:11" ht="17.25" customHeight="1">
      <c r="B167" s="267"/>
      <c r="C167" s="291" t="s">
        <v>858</v>
      </c>
      <c r="D167" s="291"/>
      <c r="E167" s="291"/>
      <c r="F167" s="292" t="s">
        <v>859</v>
      </c>
      <c r="G167" s="328"/>
      <c r="H167" s="329"/>
      <c r="I167" s="329"/>
      <c r="J167" s="291" t="s">
        <v>860</v>
      </c>
      <c r="K167" s="269"/>
    </row>
    <row r="168" spans="2:11" ht="5.25" customHeight="1">
      <c r="B168" s="297"/>
      <c r="C168" s="294"/>
      <c r="D168" s="294"/>
      <c r="E168" s="294"/>
      <c r="F168" s="294"/>
      <c r="G168" s="295"/>
      <c r="H168" s="294"/>
      <c r="I168" s="294"/>
      <c r="J168" s="294"/>
      <c r="K168" s="318"/>
    </row>
    <row r="169" spans="2:11" ht="15" customHeight="1">
      <c r="B169" s="297"/>
      <c r="C169" s="274" t="s">
        <v>864</v>
      </c>
      <c r="D169" s="274"/>
      <c r="E169" s="274"/>
      <c r="F169" s="296" t="s">
        <v>861</v>
      </c>
      <c r="G169" s="274"/>
      <c r="H169" s="274" t="s">
        <v>901</v>
      </c>
      <c r="I169" s="274" t="s">
        <v>863</v>
      </c>
      <c r="J169" s="274">
        <v>120</v>
      </c>
      <c r="K169" s="318"/>
    </row>
    <row r="170" spans="2:11" ht="15" customHeight="1">
      <c r="B170" s="297"/>
      <c r="C170" s="274" t="s">
        <v>910</v>
      </c>
      <c r="D170" s="274"/>
      <c r="E170" s="274"/>
      <c r="F170" s="296" t="s">
        <v>861</v>
      </c>
      <c r="G170" s="274"/>
      <c r="H170" s="274" t="s">
        <v>911</v>
      </c>
      <c r="I170" s="274" t="s">
        <v>863</v>
      </c>
      <c r="J170" s="274" t="s">
        <v>912</v>
      </c>
      <c r="K170" s="318"/>
    </row>
    <row r="171" spans="2:11" ht="15" customHeight="1">
      <c r="B171" s="297"/>
      <c r="C171" s="274" t="s">
        <v>809</v>
      </c>
      <c r="D171" s="274"/>
      <c r="E171" s="274"/>
      <c r="F171" s="296" t="s">
        <v>861</v>
      </c>
      <c r="G171" s="274"/>
      <c r="H171" s="274" t="s">
        <v>928</v>
      </c>
      <c r="I171" s="274" t="s">
        <v>863</v>
      </c>
      <c r="J171" s="274" t="s">
        <v>912</v>
      </c>
      <c r="K171" s="318"/>
    </row>
    <row r="172" spans="2:11" ht="15" customHeight="1">
      <c r="B172" s="297"/>
      <c r="C172" s="274" t="s">
        <v>866</v>
      </c>
      <c r="D172" s="274"/>
      <c r="E172" s="274"/>
      <c r="F172" s="296" t="s">
        <v>867</v>
      </c>
      <c r="G172" s="274"/>
      <c r="H172" s="274" t="s">
        <v>928</v>
      </c>
      <c r="I172" s="274" t="s">
        <v>863</v>
      </c>
      <c r="J172" s="274">
        <v>50</v>
      </c>
      <c r="K172" s="318"/>
    </row>
    <row r="173" spans="2:11" ht="15" customHeight="1">
      <c r="B173" s="297"/>
      <c r="C173" s="274" t="s">
        <v>869</v>
      </c>
      <c r="D173" s="274"/>
      <c r="E173" s="274"/>
      <c r="F173" s="296" t="s">
        <v>861</v>
      </c>
      <c r="G173" s="274"/>
      <c r="H173" s="274" t="s">
        <v>928</v>
      </c>
      <c r="I173" s="274" t="s">
        <v>871</v>
      </c>
      <c r="J173" s="274"/>
      <c r="K173" s="318"/>
    </row>
    <row r="174" spans="2:11" ht="15" customHeight="1">
      <c r="B174" s="297"/>
      <c r="C174" s="274" t="s">
        <v>880</v>
      </c>
      <c r="D174" s="274"/>
      <c r="E174" s="274"/>
      <c r="F174" s="296" t="s">
        <v>867</v>
      </c>
      <c r="G174" s="274"/>
      <c r="H174" s="274" t="s">
        <v>928</v>
      </c>
      <c r="I174" s="274" t="s">
        <v>863</v>
      </c>
      <c r="J174" s="274">
        <v>50</v>
      </c>
      <c r="K174" s="318"/>
    </row>
    <row r="175" spans="2:11" ht="15" customHeight="1">
      <c r="B175" s="297"/>
      <c r="C175" s="274" t="s">
        <v>888</v>
      </c>
      <c r="D175" s="274"/>
      <c r="E175" s="274"/>
      <c r="F175" s="296" t="s">
        <v>867</v>
      </c>
      <c r="G175" s="274"/>
      <c r="H175" s="274" t="s">
        <v>928</v>
      </c>
      <c r="I175" s="274" t="s">
        <v>863</v>
      </c>
      <c r="J175" s="274">
        <v>50</v>
      </c>
      <c r="K175" s="318"/>
    </row>
    <row r="176" spans="2:11" ht="15" customHeight="1">
      <c r="B176" s="297"/>
      <c r="C176" s="274" t="s">
        <v>886</v>
      </c>
      <c r="D176" s="274"/>
      <c r="E176" s="274"/>
      <c r="F176" s="296" t="s">
        <v>867</v>
      </c>
      <c r="G176" s="274"/>
      <c r="H176" s="274" t="s">
        <v>928</v>
      </c>
      <c r="I176" s="274" t="s">
        <v>863</v>
      </c>
      <c r="J176" s="274">
        <v>50</v>
      </c>
      <c r="K176" s="318"/>
    </row>
    <row r="177" spans="2:11" ht="15" customHeight="1">
      <c r="B177" s="297"/>
      <c r="C177" s="274" t="s">
        <v>127</v>
      </c>
      <c r="D177" s="274"/>
      <c r="E177" s="274"/>
      <c r="F177" s="296" t="s">
        <v>861</v>
      </c>
      <c r="G177" s="274"/>
      <c r="H177" s="274" t="s">
        <v>929</v>
      </c>
      <c r="I177" s="274" t="s">
        <v>930</v>
      </c>
      <c r="J177" s="274"/>
      <c r="K177" s="318"/>
    </row>
    <row r="178" spans="2:11" ht="15" customHeight="1">
      <c r="B178" s="297"/>
      <c r="C178" s="274" t="s">
        <v>66</v>
      </c>
      <c r="D178" s="274"/>
      <c r="E178" s="274"/>
      <c r="F178" s="296" t="s">
        <v>861</v>
      </c>
      <c r="G178" s="274"/>
      <c r="H178" s="274" t="s">
        <v>931</v>
      </c>
      <c r="I178" s="274" t="s">
        <v>932</v>
      </c>
      <c r="J178" s="274">
        <v>1</v>
      </c>
      <c r="K178" s="318"/>
    </row>
    <row r="179" spans="2:11" ht="15" customHeight="1">
      <c r="B179" s="297"/>
      <c r="C179" s="274" t="s">
        <v>62</v>
      </c>
      <c r="D179" s="274"/>
      <c r="E179" s="274"/>
      <c r="F179" s="296" t="s">
        <v>861</v>
      </c>
      <c r="G179" s="274"/>
      <c r="H179" s="274" t="s">
        <v>933</v>
      </c>
      <c r="I179" s="274" t="s">
        <v>863</v>
      </c>
      <c r="J179" s="274">
        <v>20</v>
      </c>
      <c r="K179" s="318"/>
    </row>
    <row r="180" spans="2:11" ht="15" customHeight="1">
      <c r="B180" s="297"/>
      <c r="C180" s="274" t="s">
        <v>63</v>
      </c>
      <c r="D180" s="274"/>
      <c r="E180" s="274"/>
      <c r="F180" s="296" t="s">
        <v>861</v>
      </c>
      <c r="G180" s="274"/>
      <c r="H180" s="274" t="s">
        <v>934</v>
      </c>
      <c r="I180" s="274" t="s">
        <v>863</v>
      </c>
      <c r="J180" s="274">
        <v>255</v>
      </c>
      <c r="K180" s="318"/>
    </row>
    <row r="181" spans="2:11" ht="15" customHeight="1">
      <c r="B181" s="297"/>
      <c r="C181" s="274" t="s">
        <v>128</v>
      </c>
      <c r="D181" s="274"/>
      <c r="E181" s="274"/>
      <c r="F181" s="296" t="s">
        <v>861</v>
      </c>
      <c r="G181" s="274"/>
      <c r="H181" s="274" t="s">
        <v>825</v>
      </c>
      <c r="I181" s="274" t="s">
        <v>863</v>
      </c>
      <c r="J181" s="274">
        <v>10</v>
      </c>
      <c r="K181" s="318"/>
    </row>
    <row r="182" spans="2:11" ht="15" customHeight="1">
      <c r="B182" s="297"/>
      <c r="C182" s="274" t="s">
        <v>129</v>
      </c>
      <c r="D182" s="274"/>
      <c r="E182" s="274"/>
      <c r="F182" s="296" t="s">
        <v>861</v>
      </c>
      <c r="G182" s="274"/>
      <c r="H182" s="274" t="s">
        <v>935</v>
      </c>
      <c r="I182" s="274" t="s">
        <v>896</v>
      </c>
      <c r="J182" s="274"/>
      <c r="K182" s="318"/>
    </row>
    <row r="183" spans="2:11" ht="15" customHeight="1">
      <c r="B183" s="297"/>
      <c r="C183" s="274" t="s">
        <v>936</v>
      </c>
      <c r="D183" s="274"/>
      <c r="E183" s="274"/>
      <c r="F183" s="296" t="s">
        <v>861</v>
      </c>
      <c r="G183" s="274"/>
      <c r="H183" s="274" t="s">
        <v>937</v>
      </c>
      <c r="I183" s="274" t="s">
        <v>896</v>
      </c>
      <c r="J183" s="274"/>
      <c r="K183" s="318"/>
    </row>
    <row r="184" spans="2:11" ht="15" customHeight="1">
      <c r="B184" s="297"/>
      <c r="C184" s="274" t="s">
        <v>925</v>
      </c>
      <c r="D184" s="274"/>
      <c r="E184" s="274"/>
      <c r="F184" s="296" t="s">
        <v>861</v>
      </c>
      <c r="G184" s="274"/>
      <c r="H184" s="274" t="s">
        <v>938</v>
      </c>
      <c r="I184" s="274" t="s">
        <v>896</v>
      </c>
      <c r="J184" s="274"/>
      <c r="K184" s="318"/>
    </row>
    <row r="185" spans="2:11" ht="15" customHeight="1">
      <c r="B185" s="297"/>
      <c r="C185" s="274" t="s">
        <v>131</v>
      </c>
      <c r="D185" s="274"/>
      <c r="E185" s="274"/>
      <c r="F185" s="296" t="s">
        <v>867</v>
      </c>
      <c r="G185" s="274"/>
      <c r="H185" s="274" t="s">
        <v>939</v>
      </c>
      <c r="I185" s="274" t="s">
        <v>863</v>
      </c>
      <c r="J185" s="274">
        <v>50</v>
      </c>
      <c r="K185" s="318"/>
    </row>
    <row r="186" spans="2:11" ht="15" customHeight="1">
      <c r="B186" s="297"/>
      <c r="C186" s="274" t="s">
        <v>940</v>
      </c>
      <c r="D186" s="274"/>
      <c r="E186" s="274"/>
      <c r="F186" s="296" t="s">
        <v>867</v>
      </c>
      <c r="G186" s="274"/>
      <c r="H186" s="274" t="s">
        <v>941</v>
      </c>
      <c r="I186" s="274" t="s">
        <v>942</v>
      </c>
      <c r="J186" s="274"/>
      <c r="K186" s="318"/>
    </row>
    <row r="187" spans="2:11" ht="15" customHeight="1">
      <c r="B187" s="297"/>
      <c r="C187" s="274" t="s">
        <v>943</v>
      </c>
      <c r="D187" s="274"/>
      <c r="E187" s="274"/>
      <c r="F187" s="296" t="s">
        <v>867</v>
      </c>
      <c r="G187" s="274"/>
      <c r="H187" s="274" t="s">
        <v>944</v>
      </c>
      <c r="I187" s="274" t="s">
        <v>942</v>
      </c>
      <c r="J187" s="274"/>
      <c r="K187" s="318"/>
    </row>
    <row r="188" spans="2:11" ht="15" customHeight="1">
      <c r="B188" s="297"/>
      <c r="C188" s="274" t="s">
        <v>945</v>
      </c>
      <c r="D188" s="274"/>
      <c r="E188" s="274"/>
      <c r="F188" s="296" t="s">
        <v>867</v>
      </c>
      <c r="G188" s="274"/>
      <c r="H188" s="274" t="s">
        <v>946</v>
      </c>
      <c r="I188" s="274" t="s">
        <v>942</v>
      </c>
      <c r="J188" s="274"/>
      <c r="K188" s="318"/>
    </row>
    <row r="189" spans="2:11" ht="15" customHeight="1">
      <c r="B189" s="297"/>
      <c r="C189" s="330" t="s">
        <v>947</v>
      </c>
      <c r="D189" s="274"/>
      <c r="E189" s="274"/>
      <c r="F189" s="296" t="s">
        <v>867</v>
      </c>
      <c r="G189" s="274"/>
      <c r="H189" s="274" t="s">
        <v>948</v>
      </c>
      <c r="I189" s="274" t="s">
        <v>949</v>
      </c>
      <c r="J189" s="331" t="s">
        <v>950</v>
      </c>
      <c r="K189" s="318"/>
    </row>
    <row r="190" spans="2:11" ht="15" customHeight="1">
      <c r="B190" s="297"/>
      <c r="C190" s="281" t="s">
        <v>51</v>
      </c>
      <c r="D190" s="274"/>
      <c r="E190" s="274"/>
      <c r="F190" s="296" t="s">
        <v>861</v>
      </c>
      <c r="G190" s="274"/>
      <c r="H190" s="271" t="s">
        <v>951</v>
      </c>
      <c r="I190" s="274" t="s">
        <v>952</v>
      </c>
      <c r="J190" s="274"/>
      <c r="K190" s="318"/>
    </row>
    <row r="191" spans="2:11" ht="15" customHeight="1">
      <c r="B191" s="297"/>
      <c r="C191" s="281" t="s">
        <v>953</v>
      </c>
      <c r="D191" s="274"/>
      <c r="E191" s="274"/>
      <c r="F191" s="296" t="s">
        <v>861</v>
      </c>
      <c r="G191" s="274"/>
      <c r="H191" s="274" t="s">
        <v>954</v>
      </c>
      <c r="I191" s="274" t="s">
        <v>896</v>
      </c>
      <c r="J191" s="274"/>
      <c r="K191" s="318"/>
    </row>
    <row r="192" spans="2:11" ht="15" customHeight="1">
      <c r="B192" s="297"/>
      <c r="C192" s="281" t="s">
        <v>955</v>
      </c>
      <c r="D192" s="274"/>
      <c r="E192" s="274"/>
      <c r="F192" s="296" t="s">
        <v>861</v>
      </c>
      <c r="G192" s="274"/>
      <c r="H192" s="274" t="s">
        <v>956</v>
      </c>
      <c r="I192" s="274" t="s">
        <v>896</v>
      </c>
      <c r="J192" s="274"/>
      <c r="K192" s="318"/>
    </row>
    <row r="193" spans="2:11" ht="15" customHeight="1">
      <c r="B193" s="297"/>
      <c r="C193" s="281" t="s">
        <v>957</v>
      </c>
      <c r="D193" s="274"/>
      <c r="E193" s="274"/>
      <c r="F193" s="296" t="s">
        <v>867</v>
      </c>
      <c r="G193" s="274"/>
      <c r="H193" s="274" t="s">
        <v>958</v>
      </c>
      <c r="I193" s="274" t="s">
        <v>896</v>
      </c>
      <c r="J193" s="274"/>
      <c r="K193" s="318"/>
    </row>
    <row r="194" spans="2:11" ht="15" customHeight="1">
      <c r="B194" s="324"/>
      <c r="C194" s="332"/>
      <c r="D194" s="306"/>
      <c r="E194" s="306"/>
      <c r="F194" s="306"/>
      <c r="G194" s="306"/>
      <c r="H194" s="306"/>
      <c r="I194" s="306"/>
      <c r="J194" s="306"/>
      <c r="K194" s="325"/>
    </row>
    <row r="195" spans="2:11" ht="18.75" customHeight="1">
      <c r="B195" s="271"/>
      <c r="C195" s="274"/>
      <c r="D195" s="274"/>
      <c r="E195" s="274"/>
      <c r="F195" s="296"/>
      <c r="G195" s="274"/>
      <c r="H195" s="274"/>
      <c r="I195" s="274"/>
      <c r="J195" s="274"/>
      <c r="K195" s="271"/>
    </row>
    <row r="196" spans="2:11" ht="18.75" customHeight="1">
      <c r="B196" s="271"/>
      <c r="C196" s="274"/>
      <c r="D196" s="274"/>
      <c r="E196" s="274"/>
      <c r="F196" s="296"/>
      <c r="G196" s="274"/>
      <c r="H196" s="274"/>
      <c r="I196" s="274"/>
      <c r="J196" s="274"/>
      <c r="K196" s="271"/>
    </row>
    <row r="197" spans="2:1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ht="21">
      <c r="B199" s="264"/>
      <c r="C199" s="265" t="s">
        <v>959</v>
      </c>
      <c r="D199" s="265"/>
      <c r="E199" s="265"/>
      <c r="F199" s="265"/>
      <c r="G199" s="265"/>
      <c r="H199" s="265"/>
      <c r="I199" s="265"/>
      <c r="J199" s="265"/>
      <c r="K199" s="266"/>
    </row>
    <row r="200" spans="2:11" ht="25.5" customHeight="1">
      <c r="B200" s="264"/>
      <c r="C200" s="333" t="s">
        <v>960</v>
      </c>
      <c r="D200" s="333"/>
      <c r="E200" s="333"/>
      <c r="F200" s="333" t="s">
        <v>961</v>
      </c>
      <c r="G200" s="334"/>
      <c r="H200" s="333" t="s">
        <v>962</v>
      </c>
      <c r="I200" s="333"/>
      <c r="J200" s="333"/>
      <c r="K200" s="266"/>
    </row>
    <row r="201" spans="2:11" ht="5.25" customHeight="1">
      <c r="B201" s="297"/>
      <c r="C201" s="294"/>
      <c r="D201" s="294"/>
      <c r="E201" s="294"/>
      <c r="F201" s="294"/>
      <c r="G201" s="274"/>
      <c r="H201" s="294"/>
      <c r="I201" s="294"/>
      <c r="J201" s="294"/>
      <c r="K201" s="318"/>
    </row>
    <row r="202" spans="2:11" ht="15" customHeight="1">
      <c r="B202" s="297"/>
      <c r="C202" s="274" t="s">
        <v>952</v>
      </c>
      <c r="D202" s="274"/>
      <c r="E202" s="274"/>
      <c r="F202" s="296" t="s">
        <v>52</v>
      </c>
      <c r="G202" s="274"/>
      <c r="H202" s="274" t="s">
        <v>963</v>
      </c>
      <c r="I202" s="274"/>
      <c r="J202" s="274"/>
      <c r="K202" s="318"/>
    </row>
    <row r="203" spans="2:11" ht="15" customHeight="1">
      <c r="B203" s="297"/>
      <c r="C203" s="303"/>
      <c r="D203" s="274"/>
      <c r="E203" s="274"/>
      <c r="F203" s="296" t="s">
        <v>53</v>
      </c>
      <c r="G203" s="274"/>
      <c r="H203" s="274" t="s">
        <v>964</v>
      </c>
      <c r="I203" s="274"/>
      <c r="J203" s="274"/>
      <c r="K203" s="318"/>
    </row>
    <row r="204" spans="2:11" ht="15" customHeight="1">
      <c r="B204" s="297"/>
      <c r="C204" s="303"/>
      <c r="D204" s="274"/>
      <c r="E204" s="274"/>
      <c r="F204" s="296" t="s">
        <v>56</v>
      </c>
      <c r="G204" s="274"/>
      <c r="H204" s="274" t="s">
        <v>965</v>
      </c>
      <c r="I204" s="274"/>
      <c r="J204" s="274"/>
      <c r="K204" s="318"/>
    </row>
    <row r="205" spans="2:11" ht="15" customHeight="1">
      <c r="B205" s="297"/>
      <c r="C205" s="274"/>
      <c r="D205" s="274"/>
      <c r="E205" s="274"/>
      <c r="F205" s="296" t="s">
        <v>54</v>
      </c>
      <c r="G205" s="274"/>
      <c r="H205" s="274" t="s">
        <v>966</v>
      </c>
      <c r="I205" s="274"/>
      <c r="J205" s="274"/>
      <c r="K205" s="318"/>
    </row>
    <row r="206" spans="2:11" ht="15" customHeight="1">
      <c r="B206" s="297"/>
      <c r="C206" s="274"/>
      <c r="D206" s="274"/>
      <c r="E206" s="274"/>
      <c r="F206" s="296" t="s">
        <v>55</v>
      </c>
      <c r="G206" s="274"/>
      <c r="H206" s="274" t="s">
        <v>967</v>
      </c>
      <c r="I206" s="274"/>
      <c r="J206" s="274"/>
      <c r="K206" s="318"/>
    </row>
    <row r="207" spans="2:11" ht="15" customHeight="1">
      <c r="B207" s="297"/>
      <c r="C207" s="274"/>
      <c r="D207" s="274"/>
      <c r="E207" s="274"/>
      <c r="F207" s="296"/>
      <c r="G207" s="274"/>
      <c r="H207" s="274"/>
      <c r="I207" s="274"/>
      <c r="J207" s="274"/>
      <c r="K207" s="318"/>
    </row>
    <row r="208" spans="2:11" ht="15" customHeight="1">
      <c r="B208" s="297"/>
      <c r="C208" s="274" t="s">
        <v>908</v>
      </c>
      <c r="D208" s="274"/>
      <c r="E208" s="274"/>
      <c r="F208" s="296" t="s">
        <v>88</v>
      </c>
      <c r="G208" s="274"/>
      <c r="H208" s="274" t="s">
        <v>968</v>
      </c>
      <c r="I208" s="274"/>
      <c r="J208" s="274"/>
      <c r="K208" s="318"/>
    </row>
    <row r="209" spans="2:11" ht="15" customHeight="1">
      <c r="B209" s="297"/>
      <c r="C209" s="303"/>
      <c r="D209" s="274"/>
      <c r="E209" s="274"/>
      <c r="F209" s="296" t="s">
        <v>803</v>
      </c>
      <c r="G209" s="274"/>
      <c r="H209" s="274" t="s">
        <v>804</v>
      </c>
      <c r="I209" s="274"/>
      <c r="J209" s="274"/>
      <c r="K209" s="318"/>
    </row>
    <row r="210" spans="2:11" ht="15" customHeight="1">
      <c r="B210" s="297"/>
      <c r="C210" s="274"/>
      <c r="D210" s="274"/>
      <c r="E210" s="274"/>
      <c r="F210" s="296" t="s">
        <v>801</v>
      </c>
      <c r="G210" s="274"/>
      <c r="H210" s="274" t="s">
        <v>969</v>
      </c>
      <c r="I210" s="274"/>
      <c r="J210" s="274"/>
      <c r="K210" s="318"/>
    </row>
    <row r="211" spans="2:11" ht="15" customHeight="1">
      <c r="B211" s="335"/>
      <c r="C211" s="303"/>
      <c r="D211" s="303"/>
      <c r="E211" s="303"/>
      <c r="F211" s="296" t="s">
        <v>805</v>
      </c>
      <c r="G211" s="281"/>
      <c r="H211" s="322" t="s">
        <v>806</v>
      </c>
      <c r="I211" s="322"/>
      <c r="J211" s="322"/>
      <c r="K211" s="336"/>
    </row>
    <row r="212" spans="2:11" ht="15" customHeight="1">
      <c r="B212" s="335"/>
      <c r="C212" s="303"/>
      <c r="D212" s="303"/>
      <c r="E212" s="303"/>
      <c r="F212" s="296" t="s">
        <v>807</v>
      </c>
      <c r="G212" s="281"/>
      <c r="H212" s="322" t="s">
        <v>783</v>
      </c>
      <c r="I212" s="322"/>
      <c r="J212" s="322"/>
      <c r="K212" s="336"/>
    </row>
    <row r="213" spans="2:11" ht="15" customHeight="1">
      <c r="B213" s="335"/>
      <c r="C213" s="303"/>
      <c r="D213" s="303"/>
      <c r="E213" s="303"/>
      <c r="F213" s="337"/>
      <c r="G213" s="281"/>
      <c r="H213" s="338"/>
      <c r="I213" s="338"/>
      <c r="J213" s="338"/>
      <c r="K213" s="336"/>
    </row>
    <row r="214" spans="2:11" ht="15" customHeight="1">
      <c r="B214" s="335"/>
      <c r="C214" s="274" t="s">
        <v>932</v>
      </c>
      <c r="D214" s="303"/>
      <c r="E214" s="303"/>
      <c r="F214" s="296">
        <v>1</v>
      </c>
      <c r="G214" s="281"/>
      <c r="H214" s="322" t="s">
        <v>970</v>
      </c>
      <c r="I214" s="322"/>
      <c r="J214" s="322"/>
      <c r="K214" s="336"/>
    </row>
    <row r="215" spans="2:11" ht="15" customHeight="1">
      <c r="B215" s="335"/>
      <c r="C215" s="303"/>
      <c r="D215" s="303"/>
      <c r="E215" s="303"/>
      <c r="F215" s="296">
        <v>2</v>
      </c>
      <c r="G215" s="281"/>
      <c r="H215" s="322" t="s">
        <v>971</v>
      </c>
      <c r="I215" s="322"/>
      <c r="J215" s="322"/>
      <c r="K215" s="336"/>
    </row>
    <row r="216" spans="2:11" ht="15" customHeight="1">
      <c r="B216" s="335"/>
      <c r="C216" s="303"/>
      <c r="D216" s="303"/>
      <c r="E216" s="303"/>
      <c r="F216" s="296">
        <v>3</v>
      </c>
      <c r="G216" s="281"/>
      <c r="H216" s="322" t="s">
        <v>972</v>
      </c>
      <c r="I216" s="322"/>
      <c r="J216" s="322"/>
      <c r="K216" s="336"/>
    </row>
    <row r="217" spans="2:11" ht="15" customHeight="1">
      <c r="B217" s="335"/>
      <c r="C217" s="303"/>
      <c r="D217" s="303"/>
      <c r="E217" s="303"/>
      <c r="F217" s="296">
        <v>4</v>
      </c>
      <c r="G217" s="281"/>
      <c r="H217" s="322" t="s">
        <v>973</v>
      </c>
      <c r="I217" s="322"/>
      <c r="J217" s="322"/>
      <c r="K217" s="336"/>
    </row>
    <row r="218" spans="2:1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Smutný Květoslav</dc:creator>
  <cp:keywords/>
  <dc:description/>
  <cp:lastModifiedBy>Smutný Květoslav</cp:lastModifiedBy>
  <dcterms:created xsi:type="dcterms:W3CDTF">2019-03-11T08:42:05Z</dcterms:created>
  <dcterms:modified xsi:type="dcterms:W3CDTF">2019-03-11T08:42:14Z</dcterms:modified>
  <cp:category/>
  <cp:version/>
  <cp:contentType/>
  <cp:contentStatus/>
</cp:coreProperties>
</file>