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4240" windowHeight="11190" activeTab="4"/>
  </bookViews>
  <sheets>
    <sheet name="Rekapitulace stavby" sheetId="1" r:id="rId1"/>
    <sheet name="01 - Stavební úpravy - I...." sheetId="2" r:id="rId2"/>
    <sheet name="02 - Stavební úpravy - II..." sheetId="3" r:id="rId3"/>
    <sheet name="03 - Stavební úpravy - II..." sheetId="4" r:id="rId4"/>
    <sheet name="VON - Vedlejší a ostatní ..." sheetId="5" r:id="rId5"/>
    <sheet name="Pokyny pro vyplnění" sheetId="6" r:id="rId6"/>
  </sheets>
  <definedNames>
    <definedName name="_xlnm._FilterDatabase" localSheetId="1" hidden="1">'01 - Stavební úpravy - I....'!$C$90:$K$331</definedName>
    <definedName name="_xlnm._FilterDatabase" localSheetId="2" hidden="1">'02 - Stavební úpravy - II...'!$C$91:$K$414</definedName>
    <definedName name="_xlnm._FilterDatabase" localSheetId="3" hidden="1">'03 - Stavební úpravy - II...'!$C$89:$K$258</definedName>
    <definedName name="_xlnm._FilterDatabase" localSheetId="4" hidden="1">'VON - Vedlejší a ostatní ...'!$C$79:$K$91</definedName>
    <definedName name="_xlnm.Print_Titles" localSheetId="1">'01 - Stavební úpravy - I....'!$90:$90</definedName>
    <definedName name="_xlnm.Print_Titles" localSheetId="2">'02 - Stavební úpravy - II...'!$91:$91</definedName>
    <definedName name="_xlnm.Print_Titles" localSheetId="3">'03 - Stavební úpravy - II...'!$89:$89</definedName>
    <definedName name="_xlnm.Print_Titles" localSheetId="0">'Rekapitulace stavby'!$49:$49</definedName>
    <definedName name="_xlnm.Print_Titles" localSheetId="4">'VON - Vedlejší a ostatní ...'!$79:$79</definedName>
    <definedName name="_xlnm.Print_Area" localSheetId="1">'01 - Stavební úpravy - I....'!$C$4:$J$36,'01 - Stavební úpravy - I....'!$C$42:$J$72,'01 - Stavební úpravy - I....'!$C$78:$K$331</definedName>
    <definedName name="_xlnm.Print_Area" localSheetId="2">'02 - Stavební úpravy - II...'!$C$4:$J$36,'02 - Stavební úpravy - II...'!$C$42:$J$73,'02 - Stavební úpravy - II...'!$C$79:$K$414</definedName>
    <definedName name="_xlnm.Print_Area" localSheetId="3">'03 - Stavební úpravy - II...'!$C$4:$J$36,'03 - Stavební úpravy - II...'!$C$42:$J$71,'03 - Stavební úpravy - II...'!$C$77:$K$258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4">'VON - Vedlejší a ostatní ...'!$C$4:$J$36,'VON - Vedlejší a ostatní ...'!$C$42:$J$61,'VON - Vedlejší a ostatní ...'!$C$67:$K$91</definedName>
  </definedNames>
  <calcPr fullCalcOnLoad="1"/>
</workbook>
</file>

<file path=xl/sharedStrings.xml><?xml version="1.0" encoding="utf-8"?>
<sst xmlns="http://schemas.openxmlformats.org/spreadsheetml/2006/main" count="8544" uniqueCount="1221">
  <si>
    <t>Export VZ</t>
  </si>
  <si>
    <t>List obsahuje:</t>
  </si>
  <si>
    <t>1) Rekapitulace stavby</t>
  </si>
  <si>
    <t>2) Rekapitulace objektů stavby a soupisů prací</t>
  </si>
  <si>
    <t>3.0</t>
  </si>
  <si>
    <t>ZAMOK</t>
  </si>
  <si>
    <t>False</t>
  </si>
  <si>
    <t>{9b677f52-6213-4702-8aa8-8bd86269a925}</t>
  </si>
  <si>
    <t>0,01</t>
  </si>
  <si>
    <t>21</t>
  </si>
  <si>
    <t>15</t>
  </si>
  <si>
    <t>REKAPITULACE STAVBY</t>
  </si>
  <si>
    <t>v ---  níže se nacházejí doplnkové a pomocné údaje k sestavám  --- v</t>
  </si>
  <si>
    <t>Návod na vyplnění</t>
  </si>
  <si>
    <t>0,001</t>
  </si>
  <si>
    <t>Kód:</t>
  </si>
  <si>
    <t>18h046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</si>
  <si>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</si>
  <si>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</si>
  <si>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SZŠ - stavební úpravy střechy, K. Vary, Zahradní 719-21</t>
  </si>
  <si>
    <t>KSO:</t>
  </si>
  <si>
    <t/>
  </si>
  <si>
    <t>CC-CZ:</t>
  </si>
  <si>
    <t>Místo:</t>
  </si>
  <si>
    <t>Karlovy Vary</t>
  </si>
  <si>
    <t>Datum:</t>
  </si>
  <si>
    <t>27. 4. 2018</t>
  </si>
  <si>
    <t>Zadavatel:</t>
  </si>
  <si>
    <t>IČ:</t>
  </si>
  <si>
    <t>SZŠ a VOŠZ K. Vary, příspěvková org.</t>
  </si>
  <si>
    <t>DIČ:</t>
  </si>
  <si>
    <t>Uchazeč:</t>
  </si>
  <si>
    <t>Vyplň údaj</t>
  </si>
  <si>
    <t>Projektant:</t>
  </si>
  <si>
    <t>Ing. Roman Gajdoš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</si>
  <si>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</si>
  <si>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</si>
  <si>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</si>
  <si>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</si>
  <si>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</si>
  <si>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</si>
  <si>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</si>
  <si>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</si>
  <si>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</si>
  <si>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</si>
  <si>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</si>
  <si>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</si>
  <si>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</si>
  <si>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</si>
  <si>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</si>
  <si>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</si>
  <si>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</si>
  <si>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</si>
  <si>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</si>
  <si>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</si>
  <si>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</si>
  <si>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</si>
  <si>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</si>
  <si>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</si>
  <si>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</si>
  <si>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</si>
  <si>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</si>
  <si>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</si>
  <si>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</si>
  <si>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</si>
  <si>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</si>
  <si>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</si>
  <si>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</si>
  <si>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</si>
  <si>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</si>
  <si>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</si>
  <si>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</si>
  <si>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</si>
  <si>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</si>
  <si>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</si>
  <si>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</si>
  <si>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</si>
  <si>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</si>
  <si>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úpravy - I. etapa</t>
  </si>
  <si>
    <t>STA</t>
  </si>
  <si>
    <t>1</t>
  </si>
  <si>
    <t>{2b01752e-31ee-462c-bddf-83d806216afd}</t>
  </si>
  <si>
    <t>2</t>
  </si>
  <si>
    <t>02</t>
  </si>
  <si>
    <t>Stavební úpravy - II. etapa</t>
  </si>
  <si>
    <t>{11fd3247-62d8-4e31-ac1f-da723b00132b}</t>
  </si>
  <si>
    <t>03</t>
  </si>
  <si>
    <t>Stavební úpravy - III. etapa</t>
  </si>
  <si>
    <t>{d8fb2e8f-2519-4dd5-a5c3-a0425adebb79}</t>
  </si>
  <si>
    <t>VON</t>
  </si>
  <si>
    <t>Vedlejší a ostatní náklady</t>
  </si>
  <si>
    <t>{8ded88c4-7331-487d-b2d2-ffbae6897912}</t>
  </si>
  <si>
    <t>1) Krycí list soupisu</t>
  </si>
  <si>
    <t>2) Rekapitulace</t>
  </si>
  <si>
    <t>3) Soupis prací</t>
  </si>
  <si>
    <t>Zpět na list:</t>
  </si>
  <si>
    <t>Rekapitulace stavby</t>
  </si>
  <si>
    <t>KRYCÍ LIST SOUPISU</t>
  </si>
  <si>
    <t>Objekt:</t>
  </si>
  <si>
    <t>01 - Stavební úpravy - I. etapa</t>
  </si>
  <si>
    <t>REKAPITULACE ČLENĚNÍ SOUPISU PRACÍ</t>
  </si>
  <si>
    <t>Kód dílu - Popis</t>
  </si>
  <si>
    <t>Cena celkem [CZK]</t>
  </si>
  <si>
    <t>Náklady soupisu celkem</t>
  </si>
  <si>
    <t>-1</t>
  </si>
  <si>
    <t>HSV - Práce a dodávky HSV</t>
  </si>
  <si>
    <t xml:space="preserve">    6 - UPRAVY POVRCHU</t>
  </si>
  <si>
    <t xml:space="preserve">    9 - Ostatní konstrukce a práce, bourání</t>
  </si>
  <si>
    <t xml:space="preserve">      94 - LESENI</t>
  </si>
  <si>
    <t xml:space="preserve">      95 - DOKONCUJICI KONSTRUKCE A PRACE</t>
  </si>
  <si>
    <t xml:space="preserve">    997 - Přesun sutě</t>
  </si>
  <si>
    <t xml:space="preserve">    998 - Přesun hmot</t>
  </si>
  <si>
    <t>PSV - Práce a dodávky PSV</t>
  </si>
  <si>
    <t xml:space="preserve">    621 - 21-M ELEKTROMONTAZE-HROMOSVOD</t>
  </si>
  <si>
    <t xml:space="preserve">    712 - POVLAKOVE KRYTINY</t>
  </si>
  <si>
    <t xml:space="preserve">    721 - VNITRNI KANALIZACE</t>
  </si>
  <si>
    <t xml:space="preserve">    762 - KONSTRUKCE TESARSKE</t>
  </si>
  <si>
    <t xml:space="preserve">    764 - KONSTRUKCE KLEMPIRSKE</t>
  </si>
  <si>
    <t xml:space="preserve">    765 - KRYTINY TVRDE</t>
  </si>
  <si>
    <t xml:space="preserve">    783 - NATERY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</si>
  <si>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</si>
  <si>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</si>
  <si>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</si>
  <si>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</si>
  <si>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</si>
  <si>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</si>
  <si>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</si>
  <si>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</si>
  <si>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</si>
  <si>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</si>
  <si>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</si>
  <si>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</si>
  <si>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</si>
  <si>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</si>
  <si>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</si>
  <si>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</si>
  <si>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</si>
  <si>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</si>
  <si>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UPRAVY POVRCHU</t>
  </si>
  <si>
    <t>K</t>
  </si>
  <si>
    <t>622131121</t>
  </si>
  <si>
    <t>Podkladní a spojovací vrstva vnějších omítaných ploch penetrace akrylát-silikonová nanášená ručně stěn</t>
  </si>
  <si>
    <t>m2</t>
  </si>
  <si>
    <t>CS ÚRS 2018 01</t>
  </si>
  <si>
    <t>4</t>
  </si>
  <si>
    <t>-1086493476</t>
  </si>
  <si>
    <t>622335103</t>
  </si>
  <si>
    <t>Oprava cementové omítky vnějších ploch hladké stěn, v rozsahu opravované plochy přes 30 do 50%</t>
  </si>
  <si>
    <t>-856209393</t>
  </si>
  <si>
    <t>3</t>
  </si>
  <si>
    <t>783823161</t>
  </si>
  <si>
    <t>Penetrační nátěr omítek hladkých omítek hladkých, zrnitých tenkovrstvých nebo štukových stupně členitosti 3 akrylátový</t>
  </si>
  <si>
    <t>277510537</t>
  </si>
  <si>
    <t>783827441</t>
  </si>
  <si>
    <t>Krycí (ochranný ) nátěr omítek dvojnásobný hladkých omítek hladkých, zrnitých tenkovrstvých nebo štukových stupně členitosti 3 akrylátový</t>
  </si>
  <si>
    <t>-2037111404</t>
  </si>
  <si>
    <t>9</t>
  </si>
  <si>
    <t>Ostatní konstrukce a práce, bourání</t>
  </si>
  <si>
    <t>94</t>
  </si>
  <si>
    <t>LESENI</t>
  </si>
  <si>
    <t>5</t>
  </si>
  <si>
    <t>941111122</t>
  </si>
  <si>
    <t>Montáž lešení řadového trubkového lehkého pracovního s podlahami s provozním zatížením tř. 3 do 200 kg/m2 šířky tř. W09 přes 0,9 do 1,2 m, výšky přes 10 do 25 m</t>
  </si>
  <si>
    <t>981780224</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</si>
  <si>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</si>
  <si>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</si>
  <si>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VV</t>
  </si>
  <si>
    <t xml:space="preserve">42.5*(19+2.8)                                     </t>
  </si>
  <si>
    <t>941111222</t>
  </si>
  <si>
    <t>Montáž lešení řadového trubkového lehkého pracovního s podlahami s provozním zatížením tř. 3 do 200 kg/m2 Příplatek za první a každý další den použití lešení k ceně -1122</t>
  </si>
  <si>
    <t>-1671339834</t>
  </si>
  <si>
    <t>926,5*30*1</t>
  </si>
  <si>
    <t>7</t>
  </si>
  <si>
    <t>941111822</t>
  </si>
  <si>
    <t>Demontáž lešení řadového trubkového lehkého pracovního s podlahami s provozním zatížením tř. 3 do 200 kg/m2 šířky tř. W09 přes 0,9 do 1,2 m, výšky přes 10 do 25 m</t>
  </si>
  <si>
    <t>-1716190132</t>
  </si>
  <si>
    <t xml:space="preserve">Poznámka k souboru cen:
1. Demontáž lešení řadového trubkového lehkého výšky přes 25 m se oceňuje individuálně. </t>
  </si>
  <si>
    <t>8</t>
  </si>
  <si>
    <t>99830001R</t>
  </si>
  <si>
    <t>Montáž, demontáž a pronájem</t>
  </si>
  <si>
    <t>Kč</t>
  </si>
  <si>
    <t>14</t>
  </si>
  <si>
    <t>P</t>
  </si>
  <si>
    <t>Poznámka k položce:
GEDA</t>
  </si>
  <si>
    <t>765192001</t>
  </si>
  <si>
    <t>Nouzové zakrytí střechy plachtou</t>
  </si>
  <si>
    <t>-562858691</t>
  </si>
  <si>
    <t xml:space="preserve">Poznámka k souboru cen:
1. Cenu lze použít pro přechodné zakrytí střechy nebo krovu. 2. V ceně 765 19-2001 jsou započteny náklady i na: a) montáž a demontáž plachty, b) opotřebení plachty. </t>
  </si>
  <si>
    <t xml:space="preserve">"provizorní zakrytí střechy "   525,6*1,5 </t>
  </si>
  <si>
    <t>95</t>
  </si>
  <si>
    <t>DOKONCUJICI KONSTRUKCE A PRACE</t>
  </si>
  <si>
    <t>10</t>
  </si>
  <si>
    <t>HZS2151</t>
  </si>
  <si>
    <t>Hodinové zúčtovací sazby profesí PSV provádění stavebních konstrukcí klempíř</t>
  </si>
  <si>
    <t>hod</t>
  </si>
  <si>
    <t>1205403350</t>
  </si>
  <si>
    <t>Poznámka k položce:
Související práce s napojením</t>
  </si>
  <si>
    <t>997</t>
  </si>
  <si>
    <t>Přesun sutě</t>
  </si>
  <si>
    <t>11</t>
  </si>
  <si>
    <t>997013156</t>
  </si>
  <si>
    <t>Vnitrostaveništní doprava suti a vybouraných hmot vodorovně do 50 m svisle s omezením mechanizace pro budovy a haly výšky přes 18 do 21 m</t>
  </si>
  <si>
    <t>t</t>
  </si>
  <si>
    <t>1725531804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</si>
  <si>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</si>
  <si>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12</t>
  </si>
  <si>
    <t>997013501</t>
  </si>
  <si>
    <t>Odvoz suti a vybouraných hmot na skládku nebo meziskládku se složením, na vzdálenost do 1 km</t>
  </si>
  <si>
    <t>-913945080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</si>
  <si>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</si>
  <si>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t>
  </si>
  <si>
    <t>997013509</t>
  </si>
  <si>
    <t>Odvoz suti a vybouraných hmot na skládku nebo meziskládku se složením, na vzdálenost Příplatek k ceně za každý další i započatý 1 km přes 1 km</t>
  </si>
  <si>
    <t>-1269921044</t>
  </si>
  <si>
    <t>Poznámka k položce:
celkem 25Km</t>
  </si>
  <si>
    <t>11,19*24 'Přepočtené koeficientem množství</t>
  </si>
  <si>
    <t>997013814</t>
  </si>
  <si>
    <t>Poplatek za uložení stavebního odpadu na skládce (skládkovné) z izolačních materiálů zatříděného do Katalogu odpadů pod kódem 170 604</t>
  </si>
  <si>
    <t>-1431103444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</si>
  <si>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</si>
  <si>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997013821</t>
  </si>
  <si>
    <t>Poplatek za uložení stavebního odpadu na skládce (skládkovné) ze stavebních materiálů obsahujících azbest zatříděných do Katalogu odpadů pod kódem 170 605</t>
  </si>
  <si>
    <t>2006921833</t>
  </si>
  <si>
    <t>16</t>
  </si>
  <si>
    <t>979098232</t>
  </si>
  <si>
    <t>Poplatek za uložení ocelového odpadu do sběrných surovin</t>
  </si>
  <si>
    <t>923804994</t>
  </si>
  <si>
    <t>17</t>
  </si>
  <si>
    <t>997013811</t>
  </si>
  <si>
    <t>Poplatek za uložení stavebního odpadu na skládce (skládkovné) dřevěného zatříděného do Katalogu odpadů pod kódem 170 201</t>
  </si>
  <si>
    <t>-1902464594</t>
  </si>
  <si>
    <t>998</t>
  </si>
  <si>
    <t>Přesun hmot</t>
  </si>
  <si>
    <t>18</t>
  </si>
  <si>
    <t>998017003</t>
  </si>
  <si>
    <t>Přesun hmot pro budovy občanské výstavby, bydlení, výrobu a služby s omezením mechanizace vodorovná dopravní vzdálenost do 100 m pro budovy s jakoukoliv nosnou konstrukcí výšky přes 12 do 24 m</t>
  </si>
  <si>
    <t>-2095441480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</si>
  <si>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</si>
  <si>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</si>
  <si>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</si>
  <si>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621</t>
  </si>
  <si>
    <t>21-M ELEKTROMONTAZE-HROMOSVOD</t>
  </si>
  <si>
    <t>19</t>
  </si>
  <si>
    <t>99830003R</t>
  </si>
  <si>
    <t>Demontáž, dodávka a montáž hromosvodu FeZn včetně revize</t>
  </si>
  <si>
    <t>38</t>
  </si>
  <si>
    <t>712</t>
  </si>
  <si>
    <t>POVLAKOVE KRYTINY</t>
  </si>
  <si>
    <t>20</t>
  </si>
  <si>
    <t>712300831</t>
  </si>
  <si>
    <t>Odstranění ze střech plochých do 10° krytiny povlakové jednovrstvé</t>
  </si>
  <si>
    <t>40</t>
  </si>
  <si>
    <t>712491587</t>
  </si>
  <si>
    <t>Provedení povlakové krytiny střech šikmých přes 10° do 30°- ostatní práce přibití pásů AIP, NAIP nebo fólie hřebíky (drátěnkami)</t>
  </si>
  <si>
    <t>1833661573</t>
  </si>
  <si>
    <t xml:space="preserve">Poznámka k souboru cen:
1. Povlakové krytiny střech o sklonu přes 30° do 60° se oceňují skladebně cenou příslušné izolace ze souborů cen 712 49-1 . Provedení povlakové krytiny do 30° a cenou příplatku -9098. 2. Cenami -9095 až -9098 nelze oceňovat opravy a údržbu povlakové krytiny. </t>
  </si>
  <si>
    <t xml:space="preserve">64.46+8.39+1.3+319.74                             </t>
  </si>
  <si>
    <t xml:space="preserve">-(3.15+0.39+0.11+13.28+7.74+37.98+27.89*2+32.29*2)   </t>
  </si>
  <si>
    <t xml:space="preserve">12.96*5+(4.6*10)                                  </t>
  </si>
  <si>
    <t xml:space="preserve">13.98*4+(5.44*8)                                  </t>
  </si>
  <si>
    <t xml:space="preserve">31.44*2+5.45*4+(4.39*4+0.56*4)                    </t>
  </si>
  <si>
    <t>22</t>
  </si>
  <si>
    <t>M</t>
  </si>
  <si>
    <t>2600201125</t>
  </si>
  <si>
    <t>Difúzně propustná fólie DEKTEN PRO PLUS</t>
  </si>
  <si>
    <t>32</t>
  </si>
  <si>
    <t>846738145</t>
  </si>
  <si>
    <t>525,6*1,2 'Přepočtené koeficientem množství</t>
  </si>
  <si>
    <t>23</t>
  </si>
  <si>
    <t>998712103</t>
  </si>
  <si>
    <t>Přesun hmot pro povlakové krytiny stanovený z hmotnosti přesunovaného materiálu vodorovná dopravní vzdálenost do 50 m v objektech výšky přes 12 do 24 m</t>
  </si>
  <si>
    <t>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</si>
  <si>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</si>
  <si>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721</t>
  </si>
  <si>
    <t>VNITRNI KANALIZACE</t>
  </si>
  <si>
    <t>24</t>
  </si>
  <si>
    <t>721300942</t>
  </si>
  <si>
    <t>Pročištění lapačů střešních splavenin</t>
  </si>
  <si>
    <t>kus</t>
  </si>
  <si>
    <t>48</t>
  </si>
  <si>
    <t>25</t>
  </si>
  <si>
    <t>HZS2211</t>
  </si>
  <si>
    <t>Hodinové zúčtovací sazby profesí PSV provádění stavebních instalací instalatér</t>
  </si>
  <si>
    <t>928904569</t>
  </si>
  <si>
    <t>" Pročištění lapačů " 4*1</t>
  </si>
  <si>
    <t>762</t>
  </si>
  <si>
    <t>KONSTRUKCE TESARSKE</t>
  </si>
  <si>
    <t>26</t>
  </si>
  <si>
    <t>762341933</t>
  </si>
  <si>
    <t>Bednění a laťování střech vyřezání jednotlivých otvorů bez rozebrání krytiny v bednění z prken tl. do 32 mm, otvoru plochy jednotlivě přes 4 m2</t>
  </si>
  <si>
    <t>m</t>
  </si>
  <si>
    <t>-432120168</t>
  </si>
  <si>
    <t xml:space="preserve">Poznámka k souboru cen:
1. U položek vyřezání otvorů v bednění -1931 až -1963 se množství měrných jednotek určuje v m součtem délek jednotlivých řezů. </t>
  </si>
  <si>
    <t>27</t>
  </si>
  <si>
    <t>762343913</t>
  </si>
  <si>
    <t>Bednění a laťování střech zabednění jednotlivých otvorů ve střeše prkny tl. do 32 mm (materiál v ceně), otvoru plochy jednotlivě přes 4 do 8 m2</t>
  </si>
  <si>
    <t>-1150501093</t>
  </si>
  <si>
    <t>28</t>
  </si>
  <si>
    <t>762341210</t>
  </si>
  <si>
    <t>Bednění a laťování montáž bednění střech rovných a šikmých sklonu do 60° s vyřezáním otvorů z prken hrubých na sraz tl. do 32 mm</t>
  </si>
  <si>
    <t>54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</si>
  <si>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</si>
  <si>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29</t>
  </si>
  <si>
    <t>60511120</t>
  </si>
  <si>
    <t>prkna stavební prismovaná středová řezivo stavební tl 25(32)mm dl 2-5m</t>
  </si>
  <si>
    <t>m3</t>
  </si>
  <si>
    <t>-2077488505</t>
  </si>
  <si>
    <t xml:space="preserve">395*0.024*1.1                                     </t>
  </si>
  <si>
    <t>30</t>
  </si>
  <si>
    <t>762342441</t>
  </si>
  <si>
    <t>Bednění a laťování montáž lišt trojúhelníkových nebo kontralatí</t>
  </si>
  <si>
    <t>-1132550216</t>
  </si>
  <si>
    <t xml:space="preserve">kontralatě                                        </t>
  </si>
  <si>
    <t xml:space="preserve">(64.46+8.39+1.3+319.74)*1.5                       </t>
  </si>
  <si>
    <t>-(3.15+0.39+0.11+13.28+7.74+37.98+27.89*2+32.29*2)*1,5</t>
  </si>
  <si>
    <t>31</t>
  </si>
  <si>
    <t>60514106</t>
  </si>
  <si>
    <t>řezivo jehličnaté lať pevnostní třída S10-13 průžez 40x60mm</t>
  </si>
  <si>
    <t>1847404725</t>
  </si>
  <si>
    <t xml:space="preserve">316.32*0.06*0.04*1.1                              </t>
  </si>
  <si>
    <t>1055208906</t>
  </si>
  <si>
    <t xml:space="preserve">kontraprkna                                       </t>
  </si>
  <si>
    <t xml:space="preserve">12.96*5*1.25                </t>
  </si>
  <si>
    <t xml:space="preserve">13.98*4*1.25                                     </t>
  </si>
  <si>
    <t xml:space="preserve">(31.44*2+5.45*4)*1.25                              </t>
  </si>
  <si>
    <t>33</t>
  </si>
  <si>
    <t>-26815675</t>
  </si>
  <si>
    <t xml:space="preserve">256,75*1*0.1*0.024*1.1                            </t>
  </si>
  <si>
    <t>34</t>
  </si>
  <si>
    <t>762351110</t>
  </si>
  <si>
    <t>Montáž nadstřešních konstrukcí světlíků, větráků, dýmníků z hraněného řeziva průřezové plochy do 100 cm2</t>
  </si>
  <si>
    <t>66</t>
  </si>
  <si>
    <t>35</t>
  </si>
  <si>
    <t>60511125</t>
  </si>
  <si>
    <t>fošny prismované (středové) řezivo stavební do š 160mm dl 2-5m</t>
  </si>
  <si>
    <t>-505313670</t>
  </si>
  <si>
    <t xml:space="preserve">40.7*0.15*0.05*1.1                                </t>
  </si>
  <si>
    <t>36</t>
  </si>
  <si>
    <t>762341410</t>
  </si>
  <si>
    <t>Bednění a laťování montáž bednění střešních žlabů s vytvořením spádu dna z prken hrubých tl. do 32 mm</t>
  </si>
  <si>
    <t>70</t>
  </si>
  <si>
    <t xml:space="preserve">40.7*(0.3+0.1*2)                                  </t>
  </si>
  <si>
    <t>Součet</t>
  </si>
  <si>
    <t>37</t>
  </si>
  <si>
    <t>-1501432711</t>
  </si>
  <si>
    <t xml:space="preserve">20.35*0.032*1.1                                   </t>
  </si>
  <si>
    <t>762395000</t>
  </si>
  <si>
    <t>Spojovací prostředky krovů, bednění a laťování, nadstřešních konstrukcí svory, prkna, hřebíky, pásová ocel, vruty</t>
  </si>
  <si>
    <t>74</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</si>
  <si>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</si>
  <si>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 xml:space="preserve">10.428                                            </t>
  </si>
  <si>
    <t xml:space="preserve">0.835                                             </t>
  </si>
  <si>
    <t xml:space="preserve">0,678                                       </t>
  </si>
  <si>
    <t xml:space="preserve">0.336                                             </t>
  </si>
  <si>
    <t xml:space="preserve">0.716                                             </t>
  </si>
  <si>
    <t>39</t>
  </si>
  <si>
    <t>998762103</t>
  </si>
  <si>
    <t>Přesun hmot pro konstrukce tesařské stanovený z hmotnosti přesunovaného materiálu vodorovná dopravní vzdálenost do 50 m v objektech výšky přes 12 do 24 m</t>
  </si>
  <si>
    <t>76</t>
  </si>
  <si>
    <t>764</t>
  </si>
  <si>
    <t>KONSTRUKCE KLEMPIRSKE</t>
  </si>
  <si>
    <t>764001821</t>
  </si>
  <si>
    <t>Demontáž klempířských konstrukcí krytiny ze svitků nebo tabulí do suti</t>
  </si>
  <si>
    <t>-97617757</t>
  </si>
  <si>
    <t xml:space="preserve">falc.kryt.    </t>
  </si>
  <si>
    <t xml:space="preserve">eternit       </t>
  </si>
  <si>
    <t xml:space="preserve">-139.335                                           </t>
  </si>
  <si>
    <t>41</t>
  </si>
  <si>
    <t>764002861</t>
  </si>
  <si>
    <t>Demontáž klempířských konstrukcí oplechování říms do suti</t>
  </si>
  <si>
    <t>-1486224800</t>
  </si>
  <si>
    <t>" Klemp dtž římsa nadřím  750 -30st" 45,2</t>
  </si>
  <si>
    <t>42</t>
  </si>
  <si>
    <t>764002871</t>
  </si>
  <si>
    <t>Demontáž klempířských konstrukcí lemování zdí do suti</t>
  </si>
  <si>
    <t>-1680653016</t>
  </si>
  <si>
    <t>" lem zdí 330 " 31,5</t>
  </si>
  <si>
    <t>43</t>
  </si>
  <si>
    <t>764002881</t>
  </si>
  <si>
    <t>Demontáž klempířských konstrukcí lemování střešních prostupů do suti</t>
  </si>
  <si>
    <t>533629855</t>
  </si>
  <si>
    <t xml:space="preserve">" lemování komínů" 4*0.33                                            </t>
  </si>
  <si>
    <t>44</t>
  </si>
  <si>
    <t>764003801</t>
  </si>
  <si>
    <t>Demontáž klempířských konstrukcí lemování trub, konzol, držáků, ventilačních nástavců a ostatních kusových prvků do suti</t>
  </si>
  <si>
    <t>756432402</t>
  </si>
  <si>
    <t>" lemování komínků DN 100" 2</t>
  </si>
  <si>
    <t>" ventilační nástavev DN 150" 2</t>
  </si>
  <si>
    <t>" ventilační stříška DN 200" 2</t>
  </si>
  <si>
    <t>45</t>
  </si>
  <si>
    <t>764004811</t>
  </si>
  <si>
    <t>Demontáž klempířských konstrukcí žlabu nadřímsového do suti</t>
  </si>
  <si>
    <t>-1250792778</t>
  </si>
  <si>
    <t>" Klemp dtž žlab nádr lůžk rš700-30st" 45,2</t>
  </si>
  <si>
    <t>764002821</t>
  </si>
  <si>
    <t>Demontáž klempířských konstrukcí střešního výlezu do suti</t>
  </si>
  <si>
    <t>1372616856</t>
  </si>
  <si>
    <t>" střešní okno" 3</t>
  </si>
  <si>
    <t>47</t>
  </si>
  <si>
    <t>764002801</t>
  </si>
  <si>
    <t>Demontáž klempířských konstrukcí závětrné lišty do suti</t>
  </si>
  <si>
    <t>1098439758</t>
  </si>
  <si>
    <t>764001891</t>
  </si>
  <si>
    <t>Demontáž klempířských konstrukcí oplechování úžlabí do suti</t>
  </si>
  <si>
    <t>-767190659</t>
  </si>
  <si>
    <t>49</t>
  </si>
  <si>
    <t>764001851</t>
  </si>
  <si>
    <t>Demontáž klempířských konstrukcí oplechování hřebene s větrací mřížkou nebo podkladním plechem do suti</t>
  </si>
  <si>
    <t>-492208608</t>
  </si>
  <si>
    <t>50</t>
  </si>
  <si>
    <t>764002851</t>
  </si>
  <si>
    <t>Demontáž klempířských konstrukcí oplechování parapetů do suti</t>
  </si>
  <si>
    <t>1993226322</t>
  </si>
  <si>
    <t>51</t>
  </si>
  <si>
    <t>1736230335</t>
  </si>
  <si>
    <t>" rš 330" 11,4</t>
  </si>
  <si>
    <t>52</t>
  </si>
  <si>
    <t>764002841</t>
  </si>
  <si>
    <t>Demontáž klempířských konstrukcí oplechování horních ploch zdí a nadezdívek do suti</t>
  </si>
  <si>
    <t>-1571050541</t>
  </si>
  <si>
    <t>" rš 500" 9</t>
  </si>
  <si>
    <t>53</t>
  </si>
  <si>
    <t>764004861</t>
  </si>
  <si>
    <t>Demontáž klempířských konstrukcí svodu do suti</t>
  </si>
  <si>
    <t>31242370</t>
  </si>
  <si>
    <t>" DN 120" 76</t>
  </si>
  <si>
    <t>764141411</t>
  </si>
  <si>
    <t>Krytina ze svitků nebo tabulí z titanzinkového předzvětralého plechu s úpravou u okapů, prostupů a výčnělků střechy rovné drážkováním ze svitků rš 670 mm, sklon střechy do 30°</t>
  </si>
  <si>
    <t>1724842748</t>
  </si>
  <si>
    <t xml:space="preserve">12.96*5                                           </t>
  </si>
  <si>
    <t xml:space="preserve">13.98*4                                           </t>
  </si>
  <si>
    <t xml:space="preserve">31.44*2+5.45*4                                    </t>
  </si>
  <si>
    <t>55</t>
  </si>
  <si>
    <t>764141415</t>
  </si>
  <si>
    <t>Krytina ze svitků nebo tabulí z titanzinkového předzvětralého plechu s úpravou u okapů, prostupů a výčnělků střechy rovné drážkováním ze svitků rš 670 mm, sklon střechy přes 60°</t>
  </si>
  <si>
    <t>-1687103181</t>
  </si>
  <si>
    <t xml:space="preserve">boky vikýřů                                       </t>
  </si>
  <si>
    <t xml:space="preserve">(4.6*10)                                          </t>
  </si>
  <si>
    <t xml:space="preserve">(5.44*8)                                          </t>
  </si>
  <si>
    <t xml:space="preserve">(4.39*4+0.56*4)                                   </t>
  </si>
  <si>
    <t>56</t>
  </si>
  <si>
    <t>764101111</t>
  </si>
  <si>
    <t>Montáž krytiny z plechu s úpravou u okapů, prostupů a výčnělků střechy rovné drážkováním ze svitků šířky přes 600 mm, sklon střechy do 30°</t>
  </si>
  <si>
    <t>1924369363</t>
  </si>
  <si>
    <t xml:space="preserve">tympanony.voluty                                  </t>
  </si>
  <si>
    <t xml:space="preserve">6.8                                               </t>
  </si>
  <si>
    <t>57</t>
  </si>
  <si>
    <t>19112425</t>
  </si>
  <si>
    <t>plech titanzinkový, svitek š 670 mm, předzvětralý břidlicově šedý tl. 0,7 mm 500 kg</t>
  </si>
  <si>
    <t>1649133789</t>
  </si>
  <si>
    <t>6.8/0,67*1.5</t>
  </si>
  <si>
    <t>58</t>
  </si>
  <si>
    <t>764248431</t>
  </si>
  <si>
    <t>Oplechování říms a ozdobných prvků z titanzinkového předzvětralého plechu rovných, bez rohů celoplošně lepené přes rš 670 mm</t>
  </si>
  <si>
    <t>923567819</t>
  </si>
  <si>
    <t xml:space="preserve">Poznámka k souboru cen:
1. Ceny lze použít pro ocenění oplechování římsy pod nadřímsovým žlabem. </t>
  </si>
  <si>
    <t>45,2*0,75</t>
  </si>
  <si>
    <t>59</t>
  </si>
  <si>
    <t>764011446</t>
  </si>
  <si>
    <t>Podkladní plech z pozinkovaného plechu tloušťky 1,0 mm pro TiZn rš 500 mm</t>
  </si>
  <si>
    <t>-896335978</t>
  </si>
  <si>
    <t xml:space="preserve">Poznámka k souboru cen:
1. Rozvinutá šířka podkladního plechu se určuje z rš střešního prvku. 2. Tloušťka pokladního plechu 1,0 mm se používá pro střešní prvky z titanzinkového plechu. </t>
  </si>
  <si>
    <t>60</t>
  </si>
  <si>
    <t>764342414</t>
  </si>
  <si>
    <t>Lemování zdí z titanzinkového předzvětralého plechu spodní s formováním do tvaru krytiny rovných, střech s krytinou skládanou mimo prejzovou rš 330 mm</t>
  </si>
  <si>
    <t>1250388382</t>
  </si>
  <si>
    <t xml:space="preserve">předek vikýře                                     </t>
  </si>
  <si>
    <t xml:space="preserve">2.8*(4+5)+5.5*2                                   </t>
  </si>
  <si>
    <t>61</t>
  </si>
  <si>
    <t>764344412</t>
  </si>
  <si>
    <t>Lemování prostupů z titanzinkového předzvětralého plechu bez lišty, střech s krytinou skládanou nebo z plechu</t>
  </si>
  <si>
    <t>-1433577369</t>
  </si>
  <si>
    <t xml:space="preserve">Poznámka k souboru cen:
1. V cenách nejsou započteny náklady na připojovací dilatační lištu, tyto se oceňují cenami souboru cen 764 04 - 142. Dilatační lišta z titanzinkového předzvětralého plechu. </t>
  </si>
  <si>
    <t xml:space="preserve">" komín" 4,5*0.5                                            </t>
  </si>
  <si>
    <t>62</t>
  </si>
  <si>
    <t>764041421</t>
  </si>
  <si>
    <t>Dilatační lišta z titanzinkového předzvětralého plechu připojovací, včetně tmelení rš 100 mm</t>
  </si>
  <si>
    <t>-279579820</t>
  </si>
  <si>
    <t>63</t>
  </si>
  <si>
    <t>764345421</t>
  </si>
  <si>
    <t>Lemování trub,konzol,držáků a ostatních kusových prvků z titanzinkového předzvětralého plechu střech s krytinou skládanou mimo prejzovou nebo z plechu, průměr do 75 mm</t>
  </si>
  <si>
    <t>994967796</t>
  </si>
  <si>
    <t xml:space="preserve">annténní stožár                                   </t>
  </si>
  <si>
    <t xml:space="preserve">1                                                 </t>
  </si>
  <si>
    <t xml:space="preserve">" jímací tyče" 4                                         </t>
  </si>
  <si>
    <t>64</t>
  </si>
  <si>
    <t>764345422</t>
  </si>
  <si>
    <t>Lemování trub,konzol,držáků a ostatních kusových prvků z titanzinkového předzvětralého plechu střech s krytinou skládanou mimo prejzovou nebo z plechu, průměr přes 75 do 100 mm</t>
  </si>
  <si>
    <t>925915218</t>
  </si>
  <si>
    <t>65</t>
  </si>
  <si>
    <t>764346422</t>
  </si>
  <si>
    <t>Lemování ventilačních nástavců z titanzinkového předzvětralého plechu výšky do 1000 mm, se stříškou střech s krytinou skládanou mimo prejzovou nebo z plechu, průměru přes 75 do 100 mm</t>
  </si>
  <si>
    <t>-1081410015</t>
  </si>
  <si>
    <t>764011403</t>
  </si>
  <si>
    <t>Podkladní plech z pozinkovaného plechu tloušťky 0,55 mm rš 250 mm</t>
  </si>
  <si>
    <t>-1452817336</t>
  </si>
  <si>
    <t xml:space="preserve">vikýře        </t>
  </si>
  <si>
    <t xml:space="preserve">122.11                                            </t>
  </si>
  <si>
    <t>67</t>
  </si>
  <si>
    <t>764542408</t>
  </si>
  <si>
    <t>Žlab nadřímsový z titanzinkového předvětralého plechu hranatý, včetně čel a hrdel uložený v hácích se spádovou vložkou rš 700 mm</t>
  </si>
  <si>
    <t>-1037809987</t>
  </si>
  <si>
    <t>68</t>
  </si>
  <si>
    <t>764542448</t>
  </si>
  <si>
    <t>Žlab nadřímsový z titanzinkového předvětralého plechu hranatý, včetně čel a hrdel Příplatek k cenám za zvýšenou pracnost při provedení rohu nebo koutu žlabu rš 700 mm</t>
  </si>
  <si>
    <t>1693031310</t>
  </si>
  <si>
    <t>69</t>
  </si>
  <si>
    <t>764547408</t>
  </si>
  <si>
    <t>Dilatace žlabu z titanzinkovaného plechu vložením dilatačního pásu s pryžovou vložkou rš 700 mm</t>
  </si>
  <si>
    <t>-914772822</t>
  </si>
  <si>
    <t>6*0,75</t>
  </si>
  <si>
    <t>764542464</t>
  </si>
  <si>
    <t>Žlab nadřímsový z titanzinkového předvětralého plechu hranatý, včetně čel a hrdel maska hladká včetně čel rš 330 mm</t>
  </si>
  <si>
    <t>936404532</t>
  </si>
  <si>
    <t>71</t>
  </si>
  <si>
    <t>764541464</t>
  </si>
  <si>
    <t>Žlab podokapní z titanzinkového předzvětralého plechu včetně háků a čel kotlík hranatý, rš žlabu/průměr svodu 330/100 mm</t>
  </si>
  <si>
    <t>540008088</t>
  </si>
  <si>
    <t>72</t>
  </si>
  <si>
    <t>764242403</t>
  </si>
  <si>
    <t>Oplechování střešních prvků z titanzinkového předzvětralého plechu štítu závětrnou lištou rš 250 mm</t>
  </si>
  <si>
    <t>-1179490011</t>
  </si>
  <si>
    <t xml:space="preserve">Poznámka k souboru cen:
1. V cenách 764 24-1405 až - 2457 nejsou započteny náklady na podkladní plech. Ten se oceňuje souborem cen 764 01-14..Podkladní plech z pozinkovaného plechu v tl. 1,0 mm a rozvinuté šířce dle rš střešního prvku. </t>
  </si>
  <si>
    <t xml:space="preserve">9.8*2-2                                           </t>
  </si>
  <si>
    <t>73</t>
  </si>
  <si>
    <t>764241466</t>
  </si>
  <si>
    <t>Oplechování střešních prvků z titanzinkového předzvětralého plechu úžlabí rš 500 mm</t>
  </si>
  <si>
    <t>65272491</t>
  </si>
  <si>
    <t xml:space="preserve">3.34*(4+5)+6.47*2                                 </t>
  </si>
  <si>
    <t>764241405</t>
  </si>
  <si>
    <t>Oplechování střešních prvků z titanzinkového předzvětralého plechu hřebene větraného, včetně větrací mřížky rš 400 mm</t>
  </si>
  <si>
    <t>2103214965</t>
  </si>
  <si>
    <t>Poznámka k položce:
srovnatelné pro rš 750</t>
  </si>
  <si>
    <t>" rš 750" 40,7*2</t>
  </si>
  <si>
    <t>75</t>
  </si>
  <si>
    <t>764241413</t>
  </si>
  <si>
    <t>Oplechování střešních prvků z titanzinkového předzvětralého plechu hřebene nevětraného s použitím hřebenového plechu rš 250 mm</t>
  </si>
  <si>
    <t>1968276454</t>
  </si>
  <si>
    <t>" rš 200 VIKÝŘE"  4,94*5+5,29*4+7,72*2</t>
  </si>
  <si>
    <t>949247639</t>
  </si>
  <si>
    <t>" pro hřeben " 40,7</t>
  </si>
  <si>
    <t>" úžlabí" 43</t>
  </si>
  <si>
    <t>77</t>
  </si>
  <si>
    <t>764246441</t>
  </si>
  <si>
    <t>Oplechování parapetů z titanzinkového předzvětralého plechu rovných celoplošně lepené, bez rohů rš 150 mm</t>
  </si>
  <si>
    <t>1153621718</t>
  </si>
  <si>
    <t xml:space="preserve">2*(4+5)+2*2*2                                     </t>
  </si>
  <si>
    <t>78</t>
  </si>
  <si>
    <t>764248424</t>
  </si>
  <si>
    <t>Oplechování říms a ozdobných prvků z titanzinkového předzvětralého plechu rovných, bez rohů celoplošně lepené rš 330 mm</t>
  </si>
  <si>
    <t>-500283286</t>
  </si>
  <si>
    <t xml:space="preserve">v.vikýř       </t>
  </si>
  <si>
    <t xml:space="preserve">5.7*2                                             </t>
  </si>
  <si>
    <t>79</t>
  </si>
  <si>
    <t>764245405</t>
  </si>
  <si>
    <t>Oplechování horních ploch zdí a nadezdívek (atik) z titanzinkového předzvětralého plechu celoplošně lepené rš 400 mm</t>
  </si>
  <si>
    <t>-1455277715</t>
  </si>
  <si>
    <t xml:space="preserve">požární zeď                                       </t>
  </si>
  <si>
    <t xml:space="preserve">9                                                 </t>
  </si>
  <si>
    <t>80</t>
  </si>
  <si>
    <t>764548424</t>
  </si>
  <si>
    <t>Svod z titanzinkového předzvětralého plechu včetně objímek, kolen a odskoků kruhový, průměru 120 mm</t>
  </si>
  <si>
    <t>1104612507</t>
  </si>
  <si>
    <t>81</t>
  </si>
  <si>
    <t>998764103</t>
  </si>
  <si>
    <t>Přesun hmot pro konstrukce klempířské stanovený z hmotnosti přesunovaného materiálu vodorovná dopravní vzdálenost do 50 m v objektech výšky přes 12 do 24 m</t>
  </si>
  <si>
    <t>192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</si>
  <si>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</si>
  <si>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</si>
  <si>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KRYTINY TVRDE</t>
  </si>
  <si>
    <t>82</t>
  </si>
  <si>
    <t>765131801</t>
  </si>
  <si>
    <t>Demontáž vláknocementové krytiny skládané sklonu do 30° do suti</t>
  </si>
  <si>
    <t>-698011507</t>
  </si>
  <si>
    <t xml:space="preserve">Poznámka k souboru cen:
1. Ceny nelze použít pro demontáž azbestocementové krytiny. </t>
  </si>
  <si>
    <t xml:space="preserve">42.5*3.9                                          </t>
  </si>
  <si>
    <t xml:space="preserve">-(2.7*0.9*0.5*(4+5))                                 </t>
  </si>
  <si>
    <t xml:space="preserve">-(2*2.6*2+1.2*1.4*0.5*2*2+2.15*0.8*0.5*2)            </t>
  </si>
  <si>
    <t>83</t>
  </si>
  <si>
    <t>765123122.BRM</t>
  </si>
  <si>
    <t>Krytina betonová okapová hrana s ochrannou mřížkou univerzální Bramac</t>
  </si>
  <si>
    <t>1317730086</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</si>
  <si>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</si>
  <si>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 xml:space="preserve">8.17*5+8.87*4+22.89*2                             </t>
  </si>
  <si>
    <t xml:space="preserve">okap          </t>
  </si>
  <si>
    <t xml:space="preserve">42.5                                              </t>
  </si>
  <si>
    <t xml:space="preserve">větr.hřebe    </t>
  </si>
  <si>
    <t xml:space="preserve">40.7*2                                            </t>
  </si>
  <si>
    <t>84</t>
  </si>
  <si>
    <t>998765103</t>
  </si>
  <si>
    <t>Přesun hmot pro krytiny skládané stanovený z hmotnosti přesunovaného materiálu vodorovná dopravní vzdálenost do 50 m na objektech výšky přes 12 do 24 m</t>
  </si>
  <si>
    <t>198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</si>
  <si>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</si>
  <si>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</si>
  <si>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NATERY</t>
  </si>
  <si>
    <t>85</t>
  </si>
  <si>
    <t>783213021</t>
  </si>
  <si>
    <t>Napouštěcí nátěr tesařských prvků proti dřevokazným houbám, hmyzu a plísním nezabudovaných do konstrukce dvojnásobný syntetický</t>
  </si>
  <si>
    <t>382311497</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</si>
  <si>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</si>
  <si>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 xml:space="preserve">395*2.35                                          </t>
  </si>
  <si>
    <t xml:space="preserve">316.32*(0.06+0.04)*2                              </t>
  </si>
  <si>
    <t xml:space="preserve">20.35*2.35                                        </t>
  </si>
  <si>
    <t xml:space="preserve">256,75*(0.1+0.024)*2                              </t>
  </si>
  <si>
    <t xml:space="preserve">40.7*(0.15+0.05)*2                                </t>
  </si>
  <si>
    <t xml:space="preserve">79*2.35                                           </t>
  </si>
  <si>
    <t>02 - Stavební úpravy - II. etapa</t>
  </si>
  <si>
    <t xml:space="preserve">    94 - LESENI</t>
  </si>
  <si>
    <t xml:space="preserve">    95 - DOKONCUJICI KONSTRUKCE A PRACE</t>
  </si>
  <si>
    <t xml:space="preserve">    96 - BOURANI</t>
  </si>
  <si>
    <t xml:space="preserve">    997 - Presun suti</t>
  </si>
  <si>
    <t xml:space="preserve">    998 - PRESUN HMOT</t>
  </si>
  <si>
    <t xml:space="preserve">    764 - Konstrukce klempířské</t>
  </si>
  <si>
    <t xml:space="preserve">    766 - KONSTRUKCE TRUHLARSKE</t>
  </si>
  <si>
    <t>1539069271</t>
  </si>
  <si>
    <t>622335102</t>
  </si>
  <si>
    <t>Oprava cementové omítky vnějších ploch hladké stěn, v rozsahu opravované plochy přes 10 do 30%</t>
  </si>
  <si>
    <t>-802630137</t>
  </si>
  <si>
    <t xml:space="preserve">5*8+5*1.2+2                                       </t>
  </si>
  <si>
    <t>36530801</t>
  </si>
  <si>
    <t>469897062</t>
  </si>
  <si>
    <t>1953747646</t>
  </si>
  <si>
    <t xml:space="preserve">(42.5+1.2*3-3.8+2.9+2.8)*(18+2.8)                 </t>
  </si>
  <si>
    <t>324666202</t>
  </si>
  <si>
    <t>998,4*30*1</t>
  </si>
  <si>
    <t>-346952200</t>
  </si>
  <si>
    <t>-1747745064</t>
  </si>
  <si>
    <t xml:space="preserve">"provizorní zakrytí střechy "   451,73*1,5 </t>
  </si>
  <si>
    <t>-907690155</t>
  </si>
  <si>
    <t>96</t>
  </si>
  <si>
    <t>BOURANI</t>
  </si>
  <si>
    <t>962032641</t>
  </si>
  <si>
    <t>Bourání zdiva nadzákladového z cihel nebo tvárnic komínového z cihel pálených, šamotových nebo vápenopískových nad střechou na maltu cementovou</t>
  </si>
  <si>
    <t xml:space="preserve">Poznámka k souboru cen:
1. Bourání pilířů o průřezu přes 0,36 m2 se oceňuje příslušnými cenami -2230, -2231, -2240, -2241,-2253 a -2254 jako bourání zdiva nadzákladového cihelného. </t>
  </si>
  <si>
    <t xml:space="preserve">"1,35/0,45 "    </t>
  </si>
  <si>
    <t xml:space="preserve">1.35*0.45*(2+2.2)                                 </t>
  </si>
  <si>
    <t xml:space="preserve">"0,45/0,45 "    </t>
  </si>
  <si>
    <t xml:space="preserve">0.45*0.45*1.8                                     </t>
  </si>
  <si>
    <t xml:space="preserve">"2,3/0,55 "     </t>
  </si>
  <si>
    <t xml:space="preserve">2.3*0.55*1.4                                      </t>
  </si>
  <si>
    <t>Presun suti</t>
  </si>
  <si>
    <t>399275937</t>
  </si>
  <si>
    <t>-345377452</t>
  </si>
  <si>
    <t>1074659634</t>
  </si>
  <si>
    <t>17,232*24 'Přepočtené koeficientem množství</t>
  </si>
  <si>
    <t>1982563710</t>
  </si>
  <si>
    <t>-1792037010</t>
  </si>
  <si>
    <t>709674767</t>
  </si>
  <si>
    <t>-346112735</t>
  </si>
  <si>
    <t>997013803</t>
  </si>
  <si>
    <t>Poplatek za uložení stavebního odpadu na skládce (skládkovné) cihelného zatříděného do Katalogu odpadů pod kódem 170 102</t>
  </si>
  <si>
    <t>837985930</t>
  </si>
  <si>
    <t>PRESUN HMOT</t>
  </si>
  <si>
    <t>-1488458445</t>
  </si>
  <si>
    <t>Demontáž dodávka a montáž hromosvodu FeZn včetně revize</t>
  </si>
  <si>
    <t>1196294089</t>
  </si>
  <si>
    <t>5.93+14.24+203.95+0.62+30.54+10.14+8.94+15.41+1.54</t>
  </si>
  <si>
    <t xml:space="preserve">-(41.03*2+10.85*2)                                 </t>
  </si>
  <si>
    <t xml:space="preserve">14.4*6+(5.22*12)                                  </t>
  </si>
  <si>
    <t xml:space="preserve">11.18*2+3.13*4                                    </t>
  </si>
  <si>
    <t xml:space="preserve">27*1+5.21                                         </t>
  </si>
  <si>
    <t xml:space="preserve">7.62+17.25+4.06+1.34+0.06+4.97                    </t>
  </si>
  <si>
    <t xml:space="preserve">světlík       </t>
  </si>
  <si>
    <t xml:space="preserve">25.5*0.5                                          </t>
  </si>
  <si>
    <t>1468131790</t>
  </si>
  <si>
    <t>451,73*1,2 'Přepočtené koeficientem množství</t>
  </si>
  <si>
    <t>-1153498152</t>
  </si>
  <si>
    <t>" Pročištění lapačů " 5*1</t>
  </si>
  <si>
    <t>-1158113627</t>
  </si>
  <si>
    <t>408357104</t>
  </si>
  <si>
    <t>762343911</t>
  </si>
  <si>
    <t>Bednění a laťování střech zabednění jednotlivých otvorů ve střeše prkny tl. do 32 mm (materiál v ceně), otvoru plochy jednotlivě do 1 m2</t>
  </si>
  <si>
    <t>1979226983</t>
  </si>
  <si>
    <t xml:space="preserve">otvory po vybourání komínů, vikýřů                </t>
  </si>
  <si>
    <t xml:space="preserve">1.35*0.45*2*1,1                                       </t>
  </si>
  <si>
    <t xml:space="preserve">0.45*0.45*1,1                                         </t>
  </si>
  <si>
    <t xml:space="preserve">2.35*0.55*1,1                                         </t>
  </si>
  <si>
    <t xml:space="preserve">0.6*0.6*3*1,1                                        </t>
  </si>
  <si>
    <t xml:space="preserve">-(41.03*2+10.85*2)                                   </t>
  </si>
  <si>
    <t xml:space="preserve">14.4*6                                            </t>
  </si>
  <si>
    <t xml:space="preserve">11.18*2                                           </t>
  </si>
  <si>
    <t xml:space="preserve">27*1                                              </t>
  </si>
  <si>
    <t>-71052209</t>
  </si>
  <si>
    <t xml:space="preserve">371.36*0.024*1.1                                  </t>
  </si>
  <si>
    <t>-1498582802</t>
  </si>
  <si>
    <t xml:space="preserve">(5.93+14.24+203.95+0.62+30.54+10.14+8.94+15.41+1.54)*1.5 </t>
  </si>
  <si>
    <t xml:space="preserve">-(41.03*2+10.85*2)*1.5                             </t>
  </si>
  <si>
    <t xml:space="preserve">(7.62+17.25+4.06+1.34+0.06+4.97)*1.5              </t>
  </si>
  <si>
    <t>388345718</t>
  </si>
  <si>
    <t xml:space="preserve">334.275*0.06*0.04*1.1                             </t>
  </si>
  <si>
    <t>-1354690974</t>
  </si>
  <si>
    <t xml:space="preserve">14.4*6*1.25                                        </t>
  </si>
  <si>
    <t xml:space="preserve">11.18*2*1.25                                       </t>
  </si>
  <si>
    <t xml:space="preserve">27*1*1.25                                          </t>
  </si>
  <si>
    <t>535589852</t>
  </si>
  <si>
    <t xml:space="preserve">169.7*1*0.1*0.024*1.1                           </t>
  </si>
  <si>
    <t>12765004</t>
  </si>
  <si>
    <t>392105987</t>
  </si>
  <si>
    <t xml:space="preserve">2,8*0.15*0.05*1.1                                </t>
  </si>
  <si>
    <t>-1091840513</t>
  </si>
  <si>
    <t xml:space="preserve">2,8*(0.3+0.1*2)                                  </t>
  </si>
  <si>
    <t>1407682945</t>
  </si>
  <si>
    <t xml:space="preserve">1,4*0.032*1.1                                   </t>
  </si>
  <si>
    <t xml:space="preserve">9.467                                             </t>
  </si>
  <si>
    <t xml:space="preserve">0.882                                             </t>
  </si>
  <si>
    <t xml:space="preserve">0,448                           </t>
  </si>
  <si>
    <t xml:space="preserve"> 0,023</t>
  </si>
  <si>
    <t xml:space="preserve">0,049                                        </t>
  </si>
  <si>
    <t>Konstrukce klempířské</t>
  </si>
  <si>
    <t>1776611822</t>
  </si>
  <si>
    <t xml:space="preserve">-(97.243-4.55)                                       </t>
  </si>
  <si>
    <t>1999120995</t>
  </si>
  <si>
    <t>" rš 330" 47,9</t>
  </si>
  <si>
    <t>-622407957</t>
  </si>
  <si>
    <t xml:space="preserve">" komíny" (1.35*2+0.6*4+2.5+0.55)*2*0.33                    </t>
  </si>
  <si>
    <t>-1726128309</t>
  </si>
  <si>
    <t>" DN 100" 3</t>
  </si>
  <si>
    <t>" DN 200" 5</t>
  </si>
  <si>
    <t>764004801</t>
  </si>
  <si>
    <t>Demontáž klempířských konstrukcí žlabu podokapního do suti</t>
  </si>
  <si>
    <t>-870289156</t>
  </si>
  <si>
    <t>" rš 250" 22</t>
  </si>
  <si>
    <t>764004821</t>
  </si>
  <si>
    <t>Demontáž klempířských konstrukcí žlabu nástřešního do suti</t>
  </si>
  <si>
    <t>1324484815</t>
  </si>
  <si>
    <t>" rš 500" 37,2</t>
  </si>
  <si>
    <t>-1699893321</t>
  </si>
  <si>
    <t>" okno" 6</t>
  </si>
  <si>
    <t>-1995373492</t>
  </si>
  <si>
    <t>" rš 330" 30</t>
  </si>
  <si>
    <t>2073872055</t>
  </si>
  <si>
    <t>" rš 500" 43,55</t>
  </si>
  <si>
    <t>1576434297</t>
  </si>
  <si>
    <t>" rš 330" 16</t>
  </si>
  <si>
    <t>717560037</t>
  </si>
  <si>
    <t>" rš 500" 8,4</t>
  </si>
  <si>
    <t>-1485372459</t>
  </si>
  <si>
    <t>" dn 100" 90</t>
  </si>
  <si>
    <t>-99778481</t>
  </si>
  <si>
    <t>824511791</t>
  </si>
  <si>
    <t xml:space="preserve">(5.22*12)                                         </t>
  </si>
  <si>
    <t xml:space="preserve">3.13*4                                            </t>
  </si>
  <si>
    <t xml:space="preserve">5.21                                              </t>
  </si>
  <si>
    <t>602486430</t>
  </si>
  <si>
    <t xml:space="preserve">tympanony                                         </t>
  </si>
  <si>
    <t xml:space="preserve">7.4                                               </t>
  </si>
  <si>
    <t>-960117935</t>
  </si>
  <si>
    <t>7.4/0,67*1.5</t>
  </si>
  <si>
    <t>1081400179</t>
  </si>
  <si>
    <t xml:space="preserve">2.8*2+3*6+4,8                                         </t>
  </si>
  <si>
    <t>764341414</t>
  </si>
  <si>
    <t>Lemování zdí z titanzinkového předzvětralého plechu boční nebo horní rovných, střech s krytinou skládanou mimo prejzovou rš 330 mm</t>
  </si>
  <si>
    <t>77235778</t>
  </si>
  <si>
    <t xml:space="preserve">boky světlík         </t>
  </si>
  <si>
    <t xml:space="preserve">6.3*2                                             </t>
  </si>
  <si>
    <t xml:space="preserve">sp.střecha    </t>
  </si>
  <si>
    <t xml:space="preserve">2*2+2.9                                           </t>
  </si>
  <si>
    <t>-1062330342</t>
  </si>
  <si>
    <t xml:space="preserve">" komín" 2*0.5                        </t>
  </si>
  <si>
    <t>1051326973</t>
  </si>
  <si>
    <t xml:space="preserve">komín         </t>
  </si>
  <si>
    <t xml:space="preserve">2                                                 </t>
  </si>
  <si>
    <t>-604269889</t>
  </si>
  <si>
    <t>764345424</t>
  </si>
  <si>
    <t>Lemování trub,konzol,držáků a ostatních kusových prvků z titanzinkového předzvětralého plechu střech s krytinou skládanou mimo prejzovou nebo z plechu, průměr přes 150 do 200 mm</t>
  </si>
  <si>
    <t>569590072</t>
  </si>
  <si>
    <t>764346322</t>
  </si>
  <si>
    <t>Lemování ventilačních nástavců z titanzinkového lesklého válcovaného plechu výšky do 1000 mm, se stříškou střech s krytinou skládanou mimo prejzovou nebo z plechu, průměru přes 75 do 100 mm</t>
  </si>
  <si>
    <t>-609986636</t>
  </si>
  <si>
    <t>764346324</t>
  </si>
  <si>
    <t>Lemování ventilačních nástavců z titanzinkového lesklého válcovaného plechu výšky do 1000 mm, se stříškou střech s krytinou skládanou mimo prejzovou nebo z plechu, průměru přes 150 do 200 mm</t>
  </si>
  <si>
    <t>729733362</t>
  </si>
  <si>
    <t>764242436</t>
  </si>
  <si>
    <t>Oplechování střešních prvků z titanzinkového předzvětralého plechu okapu okapovým plechem střechy rovné rš 500 mm</t>
  </si>
  <si>
    <t>-1302826790</t>
  </si>
  <si>
    <t>" pod nástřešní žlab" 37,2</t>
  </si>
  <si>
    <t>764242434</t>
  </si>
  <si>
    <t>Oplechování střešních prvků z titanzinkového předzvětralého plechu okapu okapovým plechem střechy rovné rš 330 mm</t>
  </si>
  <si>
    <t>723677525</t>
  </si>
  <si>
    <t>764011443</t>
  </si>
  <si>
    <t>Podkladní plech z pozinkovaného plechu tloušťky 1,0 mm pro TiZn rš 250 mm</t>
  </si>
  <si>
    <t>-1281567405</t>
  </si>
  <si>
    <t xml:space="preserve">žlab          </t>
  </si>
  <si>
    <t xml:space="preserve">22+37.2                                           </t>
  </si>
  <si>
    <t xml:space="preserve">73.28                                             </t>
  </si>
  <si>
    <t>764541403</t>
  </si>
  <si>
    <t>Žlab podokapní z titanzinkového předzvětralého plechu včetně háků a čel půlkruhový rš 250 mm</t>
  </si>
  <si>
    <t>-456468013</t>
  </si>
  <si>
    <t>764543406</t>
  </si>
  <si>
    <t>Žlab nadokapní (nástřešní) z titanzinkového předzvětralého plechu oblého tvaru, včetně háků, čel a hrdel rš 500 mm</t>
  </si>
  <si>
    <t>1271304329</t>
  </si>
  <si>
    <t xml:space="preserve">Poznámka k souboru cen:
1. V cenách nejsou započteny náklady na oplechování okapního plechu, tyto se oceňují položkami souboru cen 764 24-.4. Oplechování střešních prvků z titanzinkového předzvětralého plechu. </t>
  </si>
  <si>
    <t>764547406</t>
  </si>
  <si>
    <t>Dilatace žlabu z titanzinkovaného plechu vložením dilatačního pásu s pryžovou vložkou rš 500 mm</t>
  </si>
  <si>
    <t>1388154392</t>
  </si>
  <si>
    <t>1*0,5</t>
  </si>
  <si>
    <t>1086467193</t>
  </si>
  <si>
    <t>764203152</t>
  </si>
  <si>
    <t>Montáž oplechování střešních prvků střešního výlezu střechy s krytinou skládanou nebo plechovou</t>
  </si>
  <si>
    <t>-664807440</t>
  </si>
  <si>
    <t>55341830</t>
  </si>
  <si>
    <t>vikýř univerzální pro profilované krytiny titanzinek 600x600mm</t>
  </si>
  <si>
    <t>-881021266</t>
  </si>
  <si>
    <t>1617555065</t>
  </si>
  <si>
    <t>764242404</t>
  </si>
  <si>
    <t>Oplechování střešních prvků z titanzinkového předzvětralého plechu štítu závětrnou lištou rš 330 mm</t>
  </si>
  <si>
    <t>-1835618506</t>
  </si>
  <si>
    <t xml:space="preserve">pult          </t>
  </si>
  <si>
    <t xml:space="preserve">2.8                                               </t>
  </si>
  <si>
    <t>-1711847581</t>
  </si>
  <si>
    <t xml:space="preserve">3.53*6+3.53*2+5.96*1+2.35                         </t>
  </si>
  <si>
    <t>764241472</t>
  </si>
  <si>
    <t>Oplechování střešních prvků z titanzinkového předzvětralého plechu úžlabí rš 1000 mm</t>
  </si>
  <si>
    <t>-90471328</t>
  </si>
  <si>
    <t xml:space="preserve">7                                                 </t>
  </si>
  <si>
    <t>1955868982</t>
  </si>
  <si>
    <t>"hřeben" 2,8</t>
  </si>
  <si>
    <t>" úžlabí" 36,55</t>
  </si>
  <si>
    <t>" úžlabí světlík" 7,0*2</t>
  </si>
  <si>
    <t>-1059443719</t>
  </si>
  <si>
    <t>" rš 750" 2,8*2</t>
  </si>
  <si>
    <t>1723471346</t>
  </si>
  <si>
    <t>" rš 200 VIKÝŘE " 5,2*6+4,14*2+5,58+2,9</t>
  </si>
  <si>
    <t>1205925299</t>
  </si>
  <si>
    <t xml:space="preserve">2*8                                               </t>
  </si>
  <si>
    <t>1468797288</t>
  </si>
  <si>
    <t xml:space="preserve">8.4                                               </t>
  </si>
  <si>
    <t>764548423</t>
  </si>
  <si>
    <t>Svod z titanzinkového předzvětralého plechu včetně objímek, kolen a odskoků kruhový, průměru 100 mm</t>
  </si>
  <si>
    <t>-455687373</t>
  </si>
  <si>
    <t>90</t>
  </si>
  <si>
    <t>86</t>
  </si>
  <si>
    <t>785140037</t>
  </si>
  <si>
    <t>87</t>
  </si>
  <si>
    <t>161303437</t>
  </si>
  <si>
    <t xml:space="preserve">13.75*7.3+5.35*1.109                              </t>
  </si>
  <si>
    <t xml:space="preserve">vikýř         </t>
  </si>
  <si>
    <t xml:space="preserve">(5.2+4.3)*0.5*1.52*2                              </t>
  </si>
  <si>
    <t xml:space="preserve">boky vikýř    </t>
  </si>
  <si>
    <t xml:space="preserve">5.22*2                                            </t>
  </si>
  <si>
    <t xml:space="preserve">štít          </t>
  </si>
  <si>
    <t xml:space="preserve">2.6*(1+1.5*0.5)                                   </t>
  </si>
  <si>
    <t xml:space="preserve">-2.7*0.9*0.5*3                                     </t>
  </si>
  <si>
    <t xml:space="preserve">-(2.5*3.7+3.5*3.7+(1.7+0.3)*0.5*0.9+2.5*4.7)         </t>
  </si>
  <si>
    <t>88</t>
  </si>
  <si>
    <t>-241018546</t>
  </si>
  <si>
    <t xml:space="preserve">8.6*6+6.48*2+8.72*1                               </t>
  </si>
  <si>
    <t xml:space="preserve">37.2+22                                           </t>
  </si>
  <si>
    <t xml:space="preserve">2.8+2.9                                           </t>
  </si>
  <si>
    <t>89</t>
  </si>
  <si>
    <t>202</t>
  </si>
  <si>
    <t>766</t>
  </si>
  <si>
    <t>KONSTRUKCE TRUHLARSKE</t>
  </si>
  <si>
    <t>766671001</t>
  </si>
  <si>
    <t>Montáž střešních oken dřevěných nebo plastových kyvných, výklopných/kyvných s okenním rámem a lemováním, s plisovaným límcem, s napojením na krytinu do krytiny ploché, rozměru 55 x 78 cm</t>
  </si>
  <si>
    <t>-1685508425</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</si>
  <si>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</si>
  <si>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91</t>
  </si>
  <si>
    <t>61124001</t>
  </si>
  <si>
    <t>okno střešní dřevěné-bezpečnostní dvojsklo 55 x 78 cm, celé okno U=1,3 - 32dB</t>
  </si>
  <si>
    <t>222899364</t>
  </si>
  <si>
    <t>92</t>
  </si>
  <si>
    <t>61124046</t>
  </si>
  <si>
    <t>zateplovací sada střešních oken-rám 55 x 78 cm</t>
  </si>
  <si>
    <t>sada</t>
  </si>
  <si>
    <t>-1795944569</t>
  </si>
  <si>
    <t>93</t>
  </si>
  <si>
    <t>61124160R</t>
  </si>
  <si>
    <t>lemování střešních oken 550x780mm pro falcovanou krytinu</t>
  </si>
  <si>
    <t>-326983200</t>
  </si>
  <si>
    <t>-1552580982</t>
  </si>
  <si>
    <t>Poznámka k položce:
napojení na falcovanou krytinu</t>
  </si>
  <si>
    <t xml:space="preserve">" okno" (0,7+1,0)*2*0,33                                            </t>
  </si>
  <si>
    <t>998766103</t>
  </si>
  <si>
    <t>Přesun hmot pro konstrukce truhlářské stanovený z hmotnosti přesunovaného materiálu vodorovná dopravní vzdálenost do 50 m v objektech výšky přes 12 do 24 m</t>
  </si>
  <si>
    <t>210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</si>
  <si>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</si>
  <si>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381272290</t>
  </si>
  <si>
    <t xml:space="preserve">371.36*2.35                                       </t>
  </si>
  <si>
    <t xml:space="preserve">334.275*(0.06+0.04)*2                             </t>
  </si>
  <si>
    <t xml:space="preserve">169.7*(0.1+0.024)*2                             </t>
  </si>
  <si>
    <t xml:space="preserve">72*2.35                                           </t>
  </si>
  <si>
    <t xml:space="preserve"> 2,8*(0,15+0,05)*2                                     </t>
  </si>
  <si>
    <t xml:space="preserve"> 1,4*2,35                                       </t>
  </si>
  <si>
    <t>97</t>
  </si>
  <si>
    <t>783306809</t>
  </si>
  <si>
    <t>Odstranění nátěrů ze zámečnických konstrukcí okartáčováním</t>
  </si>
  <si>
    <t>67278327</t>
  </si>
  <si>
    <t>Poznámka k položce:
 jímací tyče a anténní stožáry</t>
  </si>
  <si>
    <t>" jímací tyče a anténní stožáry" 5,0</t>
  </si>
  <si>
    <t>98</t>
  </si>
  <si>
    <t>783301303</t>
  </si>
  <si>
    <t>Příprava podkladu zámečnických konstrukcí před provedením nátěru odrezivění odrezovačem bezoplachovým</t>
  </si>
  <si>
    <t>2064564244</t>
  </si>
  <si>
    <t>99</t>
  </si>
  <si>
    <t>783314201</t>
  </si>
  <si>
    <t>Základní antikorozní nátěr zámečnických konstrukcí jednonásobný syntetický standardní</t>
  </si>
  <si>
    <t>1175992567</t>
  </si>
  <si>
    <t>100</t>
  </si>
  <si>
    <t>783317101</t>
  </si>
  <si>
    <t>Krycí nátěr (email) zámečnických konstrukcí jednonásobný syntetický standardní</t>
  </si>
  <si>
    <t>846560574</t>
  </si>
  <si>
    <t>Poznámka k položce:
dvojnásobný
 jímací tyče a anténní stožáry</t>
  </si>
  <si>
    <t>5*2 'Přepočtené koeficientem množství</t>
  </si>
  <si>
    <t>03 - Stavební úpravy - III. etapa</t>
  </si>
  <si>
    <t xml:space="preserve">    997 - Přesun suti</t>
  </si>
  <si>
    <t>964450175</t>
  </si>
  <si>
    <t>-907119269</t>
  </si>
  <si>
    <t xml:space="preserve">5*3                                               </t>
  </si>
  <si>
    <t>-352407089</t>
  </si>
  <si>
    <t>-529103271</t>
  </si>
  <si>
    <t>-571743144</t>
  </si>
  <si>
    <t xml:space="preserve">15.95*18+9.95*(18+2.8)                            </t>
  </si>
  <si>
    <t>613012048</t>
  </si>
  <si>
    <t>494,060*30*1</t>
  </si>
  <si>
    <t>1639473626</t>
  </si>
  <si>
    <t>1251639506</t>
  </si>
  <si>
    <t xml:space="preserve">"provizorní zakrytí střechy "   117,38*1,5 </t>
  </si>
  <si>
    <t>-698021788</t>
  </si>
  <si>
    <t>Přesun suti</t>
  </si>
  <si>
    <t>607153880</t>
  </si>
  <si>
    <t>1046943699</t>
  </si>
  <si>
    <t>-313570288</t>
  </si>
  <si>
    <t>2,443*24 'Přepočtené koeficientem množství</t>
  </si>
  <si>
    <t>-1601929157</t>
  </si>
  <si>
    <t>-1403666752</t>
  </si>
  <si>
    <t>1496960668</t>
  </si>
  <si>
    <t>1552119883</t>
  </si>
  <si>
    <t xml:space="preserve">Demontáž dodávka a montáž hromosvodu FeZn včetně revize </t>
  </si>
  <si>
    <t>2081428413</t>
  </si>
  <si>
    <t xml:space="preserve">64.54                                             </t>
  </si>
  <si>
    <t xml:space="preserve">13.62*2+(4.6*4+4.59+1.39+1.22)                    </t>
  </si>
  <si>
    <t>-1989513243</t>
  </si>
  <si>
    <t>117,38*1,2 'Přepočtené koeficientem množství</t>
  </si>
  <si>
    <t>1351938341</t>
  </si>
  <si>
    <t>" Pročištění lapačů " 1*1</t>
  </si>
  <si>
    <t>1055663018</t>
  </si>
  <si>
    <t>-135055808</t>
  </si>
  <si>
    <t xml:space="preserve">13.62*2                                           </t>
  </si>
  <si>
    <t>1703921081</t>
  </si>
  <si>
    <t xml:space="preserve">91.78*0.024*1.1                                   </t>
  </si>
  <si>
    <t>-483082701</t>
  </si>
  <si>
    <t xml:space="preserve">(64.54-5.94)*1.5                                  </t>
  </si>
  <si>
    <t>1589436392</t>
  </si>
  <si>
    <t xml:space="preserve">87.9*0.06*0.04*1.1                                </t>
  </si>
  <si>
    <t>874663275</t>
  </si>
  <si>
    <t xml:space="preserve">(13.62*2+5.94)*1.25                             </t>
  </si>
  <si>
    <t>1558746122</t>
  </si>
  <si>
    <t xml:space="preserve">41,475*1*0.1*0.024*1.1                            </t>
  </si>
  <si>
    <t xml:space="preserve">2.423                                             </t>
  </si>
  <si>
    <t xml:space="preserve">0.232                                             </t>
  </si>
  <si>
    <t xml:space="preserve">0,109                                    </t>
  </si>
  <si>
    <t>767134801</t>
  </si>
  <si>
    <t>Demontáž stěn a příček z plechu oplechování stěn plechy nýtovanými</t>
  </si>
  <si>
    <t>1688017731</t>
  </si>
  <si>
    <t xml:space="preserve">" rš 330" 2.8*2+1.5+6                                        </t>
  </si>
  <si>
    <t>433961189</t>
  </si>
  <si>
    <t>" rš 330 vč. kotlíku" 16</t>
  </si>
  <si>
    <t>1564257549</t>
  </si>
  <si>
    <t>" rš 330" 18</t>
  </si>
  <si>
    <t>775439660</t>
  </si>
  <si>
    <t xml:space="preserve">" rš 500" 3.53*2+3.53/2+2,4                                     </t>
  </si>
  <si>
    <t>-1132126704</t>
  </si>
  <si>
    <t xml:space="preserve">" rš 330" 2*2+1                                             </t>
  </si>
  <si>
    <t>-371345744</t>
  </si>
  <si>
    <t>" dn 120" 18</t>
  </si>
  <si>
    <t>-1916655130</t>
  </si>
  <si>
    <t>-1620116395</t>
  </si>
  <si>
    <t xml:space="preserve">(4.6*4+4.59+1.39+1.22)                            </t>
  </si>
  <si>
    <t>1924638997</t>
  </si>
  <si>
    <t xml:space="preserve">2.8*2+1.5+6                                        </t>
  </si>
  <si>
    <t>-1284929635</t>
  </si>
  <si>
    <t>772776887</t>
  </si>
  <si>
    <t xml:space="preserve">20.16                                             </t>
  </si>
  <si>
    <t xml:space="preserve">16                                                </t>
  </si>
  <si>
    <t>764541405</t>
  </si>
  <si>
    <t>Žlab podokapní z titanzinkového předzvětralého plechu včetně háků a čel půlkruhový rš 330 mm</t>
  </si>
  <si>
    <t>1578105864</t>
  </si>
  <si>
    <t>764541447</t>
  </si>
  <si>
    <t>Žlab podokapní z titanzinkového předzvětralého plechu včetně háků a čel kotlík oválný (trychtýřový), rš žlabu/průměr svodu 330/120 mm</t>
  </si>
  <si>
    <t>-1847522583</t>
  </si>
  <si>
    <t>2097269856</t>
  </si>
  <si>
    <t>764242406</t>
  </si>
  <si>
    <t>Oplechování střešních prvků z titanzinkového předzvětralého plechu štítu závětrnou lištou rš 500 mm</t>
  </si>
  <si>
    <t>-1913236238</t>
  </si>
  <si>
    <t xml:space="preserve">9.75                                              </t>
  </si>
  <si>
    <t>1663611537</t>
  </si>
  <si>
    <t xml:space="preserve">3.53*2+3.53/2+2,4                                     </t>
  </si>
  <si>
    <t>1998180179</t>
  </si>
  <si>
    <t>2132986612</t>
  </si>
  <si>
    <t>" vikýř" 4,94*2</t>
  </si>
  <si>
    <t>764246442</t>
  </si>
  <si>
    <t>Oplechování parapetů z titanzinkového předzvětralého plechu rovných celoplošně lepené, bez rohů rš 200 mm</t>
  </si>
  <si>
    <t>963756956</t>
  </si>
  <si>
    <t xml:space="preserve">" rš 160" 2*2+1                                             </t>
  </si>
  <si>
    <t>-1609041863</t>
  </si>
  <si>
    <t>-141535185</t>
  </si>
  <si>
    <t>-1444889735</t>
  </si>
  <si>
    <t xml:space="preserve">8.08*2+4                                          </t>
  </si>
  <si>
    <t xml:space="preserve">15.95                                             </t>
  </si>
  <si>
    <t>124</t>
  </si>
  <si>
    <t>-527531105</t>
  </si>
  <si>
    <t xml:space="preserve">91.78*2.35                                        </t>
  </si>
  <si>
    <t xml:space="preserve">87.9*(0.06+0.04)*2                                </t>
  </si>
  <si>
    <t xml:space="preserve">41,475*(0.1+0.024)*2                              </t>
  </si>
  <si>
    <t xml:space="preserve">18.4*2.35                                         </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</si>
  <si>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</si>
  <si>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</si>
  <si>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</si>
  <si>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</si>
  <si>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</si>
  <si>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</si>
  <si>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</si>
  <si>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</si>
  <si>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</si>
  <si>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013254000</t>
  </si>
  <si>
    <t>Dokumentace skutečného provedení stavby</t>
  </si>
  <si>
    <t>ks</t>
  </si>
  <si>
    <t>1024</t>
  </si>
  <si>
    <t>2106799484</t>
  </si>
  <si>
    <t>VRN3</t>
  </si>
  <si>
    <t>Zařízení staveniště</t>
  </si>
  <si>
    <t>032903000</t>
  </si>
  <si>
    <t>Náklady na provoz a údržbu vybavení staveniště</t>
  </si>
  <si>
    <t>1055646975</t>
  </si>
  <si>
    <t>035103001</t>
  </si>
  <si>
    <t>Pronájem ploch</t>
  </si>
  <si>
    <t>-2053390231</t>
  </si>
  <si>
    <t>Poznámka k položce:
zábor pro lešení a kontelnery</t>
  </si>
  <si>
    <t>VRN4</t>
  </si>
  <si>
    <t>Inženýrská činnost</t>
  </si>
  <si>
    <t>041103000</t>
  </si>
  <si>
    <t>Autorský dozor projektanta</t>
  </si>
  <si>
    <t>1917022051</t>
  </si>
  <si>
    <t>041203000</t>
  </si>
  <si>
    <t>Technický dozor investora</t>
  </si>
  <si>
    <t>-820862006</t>
  </si>
  <si>
    <t>041403000</t>
  </si>
  <si>
    <t>Koordinátor BOZP na staveništi</t>
  </si>
  <si>
    <t>-728615484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</si>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</sst>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00">
    <font>
      <sz val="8"/>
      <name val="Trebuchet MS"/>
      <family val="2"/>
    </font>
    <font>
      <sz val="11"/>
      <color indexed="8"/>
      <name val="Calibri"/>
      <family val="2"/>
    </font>
    <font>
      <sz val="9"/>
      <name val="Trebuchet MS"/>
      <family val="0"/>
    </font>
    <font>
      <b/>
      <sz val="12"/>
      <name val="Trebuchet MS"/>
      <family val="0"/>
    </font>
    <font>
      <sz val="11"/>
      <name val="Trebuchet MS"/>
      <family val="0"/>
    </font>
    <font>
      <sz val="10"/>
      <name val="Trebuchet MS"/>
      <family val="0"/>
    </font>
    <font>
      <b/>
      <sz val="16"/>
      <name val="Trebuchet MS"/>
      <family val="0"/>
    </font>
    <font>
      <b/>
      <sz val="10"/>
      <name val="Trebuchet MS"/>
      <family val="0"/>
    </font>
    <font>
      <b/>
      <sz val="9"/>
      <name val="Trebuchet MS"/>
      <family val="0"/>
    </font>
    <font>
      <sz val="12"/>
      <name val="Trebuchet MS"/>
      <family val="0"/>
    </font>
    <font>
      <b/>
      <sz val="11"/>
      <name val="Trebuchet MS"/>
      <family val="0"/>
    </font>
    <font>
      <b/>
      <sz val="8"/>
      <name val="Trebuchet MS"/>
      <family val="0"/>
    </font>
    <font>
      <i/>
      <sz val="9"/>
      <name val="Trebuchet MS"/>
      <family val="0"/>
    </font>
    <font>
      <u val="single"/>
      <sz val="11"/>
      <color indexed="12"/>
      <name val="Calibri"/>
      <family val="0"/>
    </font>
    <font>
      <sz val="8"/>
      <color indexed="55"/>
      <name val="Trebuchet MS"/>
      <family val="0"/>
    </font>
    <font>
      <sz val="12"/>
      <color indexed="56"/>
      <name val="Trebuchet MS"/>
      <family val="0"/>
    </font>
    <font>
      <sz val="10"/>
      <color indexed="56"/>
      <name val="Trebuchet MS"/>
      <family val="0"/>
    </font>
    <font>
      <sz val="8"/>
      <color indexed="56"/>
      <name val="Trebuchet MS"/>
      <family val="0"/>
    </font>
    <font>
      <sz val="8"/>
      <color indexed="63"/>
      <name val="Trebuchet MS"/>
      <family val="0"/>
    </font>
    <font>
      <sz val="8"/>
      <color indexed="20"/>
      <name val="Trebuchet MS"/>
      <family val="0"/>
    </font>
    <font>
      <sz val="8"/>
      <color indexed="10"/>
      <name val="Trebuchet MS"/>
      <family val="0"/>
    </font>
    <font>
      <sz val="8"/>
      <color indexed="43"/>
      <name val="Trebuchet MS"/>
      <family val="0"/>
    </font>
    <font>
      <sz val="10"/>
      <color indexed="16"/>
      <name val="Trebuchet MS"/>
      <family val="0"/>
    </font>
    <font>
      <u val="single"/>
      <sz val="10"/>
      <color indexed="12"/>
      <name val="Trebuchet MS"/>
      <family val="0"/>
    </font>
    <font>
      <sz val="8"/>
      <color indexed="48"/>
      <name val="Trebuchet MS"/>
      <family val="0"/>
    </font>
    <font>
      <b/>
      <sz val="12"/>
      <color indexed="55"/>
      <name val="Trebuchet MS"/>
      <family val="0"/>
    </font>
    <font>
      <sz val="9"/>
      <color indexed="55"/>
      <name val="Trebuchet MS"/>
      <family val="0"/>
    </font>
    <font>
      <b/>
      <sz val="12"/>
      <color indexed="16"/>
      <name val="Trebuchet MS"/>
      <family val="0"/>
    </font>
    <font>
      <sz val="12"/>
      <color indexed="55"/>
      <name val="Trebuchet MS"/>
      <family val="0"/>
    </font>
    <font>
      <sz val="18"/>
      <color indexed="12"/>
      <name val="Wingdings 2"/>
      <family val="0"/>
    </font>
    <font>
      <b/>
      <sz val="11"/>
      <color indexed="56"/>
      <name val="Trebuchet MS"/>
      <family val="0"/>
    </font>
    <font>
      <sz val="11"/>
      <color indexed="56"/>
      <name val="Trebuchet MS"/>
      <family val="0"/>
    </font>
    <font>
      <sz val="11"/>
      <color indexed="55"/>
      <name val="Trebuchet MS"/>
      <family val="0"/>
    </font>
    <font>
      <sz val="10"/>
      <color indexed="12"/>
      <name val="Trebuchet MS"/>
      <family val="0"/>
    </font>
    <font>
      <sz val="8"/>
      <color indexed="16"/>
      <name val="Trebuchet MS"/>
      <family val="0"/>
    </font>
    <font>
      <sz val="7"/>
      <color indexed="55"/>
      <name val="Trebuchet MS"/>
      <family val="0"/>
    </font>
    <font>
      <i/>
      <sz val="7"/>
      <color indexed="55"/>
      <name val="Trebuchet MS"/>
      <family val="0"/>
    </font>
    <font>
      <i/>
      <sz val="8"/>
      <color indexed="12"/>
      <name val="Trebuchet MS"/>
      <family val="0"/>
    </font>
    <font>
      <b/>
      <sz val="8"/>
      <color indexed="55"/>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0"/>
    </font>
    <font>
      <sz val="12"/>
      <color rgb="FF003366"/>
      <name val="Trebuchet MS"/>
      <family val="0"/>
    </font>
    <font>
      <sz val="10"/>
      <color rgb="FF003366"/>
      <name val="Trebuchet MS"/>
      <family val="0"/>
    </font>
    <font>
      <sz val="8"/>
      <color rgb="FF003366"/>
      <name val="Trebuchet MS"/>
      <family val="0"/>
    </font>
    <font>
      <sz val="8"/>
      <color rgb="FF505050"/>
      <name val="Trebuchet MS"/>
      <family val="0"/>
    </font>
    <font>
      <sz val="8"/>
      <color rgb="FF800080"/>
      <name val="Trebuchet MS"/>
      <family val="0"/>
    </font>
    <font>
      <sz val="8"/>
      <color rgb="FFFF0000"/>
      <name val="Trebuchet MS"/>
      <family val="0"/>
    </font>
    <font>
      <sz val="8"/>
      <color rgb="FFFAE682"/>
      <name val="Trebuchet MS"/>
      <family val="0"/>
    </font>
    <font>
      <sz val="10"/>
      <color rgb="FF960000"/>
      <name val="Trebuchet MS"/>
      <family val="0"/>
    </font>
    <font>
      <u val="single"/>
      <sz val="10"/>
      <color theme="10"/>
      <name val="Trebuchet MS"/>
      <family val="0"/>
    </font>
    <font>
      <sz val="8"/>
      <color rgb="FF3366FF"/>
      <name val="Trebuchet MS"/>
      <family val="0"/>
    </font>
    <font>
      <b/>
      <sz val="12"/>
      <color rgb="FF969696"/>
      <name val="Trebuchet MS"/>
      <family val="0"/>
    </font>
    <font>
      <sz val="9"/>
      <color rgb="FF969696"/>
      <name val="Trebuchet MS"/>
      <family val="0"/>
    </font>
    <font>
      <b/>
      <sz val="12"/>
      <color rgb="FF960000"/>
      <name val="Trebuchet MS"/>
      <family val="0"/>
    </font>
    <font>
      <sz val="12"/>
      <color rgb="FF969696"/>
      <name val="Trebuchet MS"/>
      <family val="0"/>
    </font>
    <font>
      <sz val="18"/>
      <color theme="10"/>
      <name val="Wingdings 2"/>
      <family val="0"/>
    </font>
    <font>
      <b/>
      <sz val="11"/>
      <color rgb="FF003366"/>
      <name val="Trebuchet MS"/>
      <family val="0"/>
    </font>
    <font>
      <sz val="11"/>
      <color rgb="FF003366"/>
      <name val="Trebuchet MS"/>
      <family val="0"/>
    </font>
    <font>
      <sz val="11"/>
      <color rgb="FF969696"/>
      <name val="Trebuchet MS"/>
      <family val="0"/>
    </font>
    <font>
      <sz val="10"/>
      <color theme="10"/>
      <name val="Trebuchet MS"/>
      <family val="0"/>
    </font>
    <font>
      <b/>
      <sz val="12"/>
      <color rgb="FF800000"/>
      <name val="Trebuchet MS"/>
      <family val="0"/>
    </font>
    <font>
      <sz val="8"/>
      <color rgb="FF960000"/>
      <name val="Trebuchet MS"/>
      <family val="0"/>
    </font>
    <font>
      <sz val="7"/>
      <color rgb="FF969696"/>
      <name val="Trebuchet MS"/>
      <family val="0"/>
    </font>
    <font>
      <i/>
      <sz val="7"/>
      <color rgb="FF969696"/>
      <name val="Trebuchet MS"/>
      <family val="0"/>
    </font>
    <font>
      <i/>
      <sz val="8"/>
      <color rgb="FF0000FF"/>
      <name val="Trebuchet MS"/>
      <family val="0"/>
    </font>
    <font>
      <b/>
      <sz val="8"/>
      <color rgb="FF969696"/>
      <name val="Trebuchet M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color indexed="63"/>
      </left>
      <right style="hair">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color indexed="63"/>
      </right>
      <top style="hair">
        <color rgb="FF969696"/>
      </top>
      <bottom>
        <color indexed="63"/>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color indexed="63"/>
      </left>
      <right style="thin">
        <color rgb="FF000000"/>
      </right>
      <top style="hair">
        <color rgb="FF969696"/>
      </top>
      <bottom>
        <color indexed="63"/>
      </bottom>
    </border>
    <border>
      <left>
        <color indexed="63"/>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88">
    <xf numFmtId="0" fontId="0" fillId="0" borderId="0" xfId="0" applyAlignment="1">
      <alignment/>
    </xf>
    <xf numFmtId="0" fontId="0" fillId="0" borderId="0" xfId="0" applyFont="1" applyAlignment="1">
      <alignment vertical="center"/>
    </xf>
    <xf numFmtId="0" fontId="7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75" fillId="0" borderId="0" xfId="0" applyFont="1" applyAlignment="1">
      <alignment vertical="center"/>
    </xf>
    <xf numFmtId="0" fontId="76" fillId="0" borderId="0" xfId="0" applyFont="1" applyAlignment="1">
      <alignment vertical="center"/>
    </xf>
    <xf numFmtId="0" fontId="0" fillId="0" borderId="0" xfId="0" applyFont="1" applyAlignment="1">
      <alignment horizontal="center" vertical="center" wrapText="1"/>
    </xf>
    <xf numFmtId="0" fontId="77" fillId="0" borderId="0" xfId="0" applyFont="1" applyAlignment="1">
      <alignment/>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0" fillId="0" borderId="0" xfId="0" applyAlignment="1" applyProtection="1">
      <alignment horizontal="center" vertical="center"/>
      <protection locked="0"/>
    </xf>
    <xf numFmtId="0" fontId="81"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82" fillId="33" borderId="0" xfId="0" applyFont="1" applyFill="1" applyAlignment="1" applyProtection="1">
      <alignment horizontal="left" vertical="center"/>
      <protection/>
    </xf>
    <xf numFmtId="0" fontId="83" fillId="33" borderId="0" xfId="36" applyFont="1" applyFill="1" applyAlignment="1" applyProtection="1">
      <alignment vertical="center"/>
      <protection/>
    </xf>
    <xf numFmtId="0" fontId="59" fillId="33" borderId="0" xfId="36" applyFill="1" applyAlignment="1">
      <alignment/>
    </xf>
    <xf numFmtId="0" fontId="0" fillId="33" borderId="0" xfId="0" applyFill="1" applyAlignment="1">
      <alignment/>
    </xf>
    <xf numFmtId="0" fontId="81" fillId="33" borderId="0" xfId="0" applyFont="1" applyFill="1" applyAlignment="1">
      <alignment horizontal="left" vertical="center"/>
    </xf>
    <xf numFmtId="0" fontId="81"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left" vertical="center"/>
      <protection/>
    </xf>
    <xf numFmtId="0" fontId="0" fillId="0" borderId="14" xfId="0" applyBorder="1" applyAlignment="1" applyProtection="1">
      <alignment/>
      <protection/>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Border="1" applyAlignment="1" applyProtection="1">
      <alignment horizontal="left" vertical="top"/>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86" fillId="0" borderId="0" xfId="0" applyFont="1" applyBorder="1" applyAlignment="1" applyProtection="1">
      <alignment horizontal="left" vertical="center"/>
      <protection/>
    </xf>
    <xf numFmtId="0" fontId="2" fillId="23" borderId="0" xfId="0" applyFont="1" applyFill="1" applyBorder="1" applyAlignment="1" applyProtection="1">
      <alignment horizontal="left" vertical="center"/>
      <protection locked="0"/>
    </xf>
    <xf numFmtId="49" fontId="2" fillId="2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74" fillId="0" borderId="0" xfId="0" applyFont="1" applyBorder="1" applyAlignment="1" applyProtection="1">
      <alignment horizontal="right" vertical="center"/>
      <protection/>
    </xf>
    <xf numFmtId="0" fontId="74" fillId="0" borderId="13"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left" vertical="center"/>
      <protection/>
    </xf>
    <xf numFmtId="0" fontId="74"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3"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3"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13" xfId="0" applyFont="1" applyBorder="1" applyAlignment="1" applyProtection="1">
      <alignment vertical="center"/>
      <protection/>
    </xf>
    <xf numFmtId="0" fontId="86" fillId="0" borderId="0" xfId="0" applyFont="1" applyAlignment="1" applyProtection="1">
      <alignment horizontal="left" vertical="center"/>
      <protection/>
    </xf>
    <xf numFmtId="0" fontId="2" fillId="0" borderId="0" xfId="0" applyFont="1" applyAlignment="1" applyProtection="1">
      <alignment vertical="center"/>
      <protection/>
    </xf>
    <xf numFmtId="0" fontId="2" fillId="0" borderId="13" xfId="0" applyFont="1" applyBorder="1" applyAlignment="1">
      <alignment vertical="center"/>
    </xf>
    <xf numFmtId="0" fontId="3" fillId="0" borderId="1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8"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2" fillId="35" borderId="25" xfId="0" applyFont="1" applyFill="1" applyBorder="1" applyAlignment="1" applyProtection="1">
      <alignment horizontal="center" vertical="center"/>
      <protection/>
    </xf>
    <xf numFmtId="0" fontId="86" fillId="0" borderId="26" xfId="0" applyFont="1" applyBorder="1" applyAlignment="1" applyProtection="1">
      <alignment horizontal="center" vertical="center" wrapText="1"/>
      <protection/>
    </xf>
    <xf numFmtId="0" fontId="86" fillId="0" borderId="27" xfId="0" applyFont="1" applyBorder="1" applyAlignment="1" applyProtection="1">
      <alignment horizontal="center" vertical="center" wrapText="1"/>
      <protection/>
    </xf>
    <xf numFmtId="0" fontId="86"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87" fillId="0" borderId="0" xfId="0" applyFont="1" applyAlignment="1" applyProtection="1">
      <alignment horizontal="left" vertical="center"/>
      <protection/>
    </xf>
    <xf numFmtId="0" fontId="87" fillId="0" borderId="0" xfId="0" applyFont="1" applyAlignment="1" applyProtection="1">
      <alignment vertical="center"/>
      <protection/>
    </xf>
    <xf numFmtId="0" fontId="3" fillId="0" borderId="0" xfId="0" applyFont="1" applyAlignment="1" applyProtection="1">
      <alignment horizontal="center" vertical="center"/>
      <protection/>
    </xf>
    <xf numFmtId="4" fontId="88" fillId="0" borderId="30" xfId="0" applyNumberFormat="1" applyFont="1" applyBorder="1" applyAlignment="1" applyProtection="1">
      <alignment vertical="center"/>
      <protection/>
    </xf>
    <xf numFmtId="4" fontId="88" fillId="0" borderId="0" xfId="0" applyNumberFormat="1" applyFont="1" applyBorder="1" applyAlignment="1" applyProtection="1">
      <alignment vertical="center"/>
      <protection/>
    </xf>
    <xf numFmtId="166" fontId="88" fillId="0" borderId="0" xfId="0" applyNumberFormat="1" applyFont="1" applyBorder="1" applyAlignment="1" applyProtection="1">
      <alignment vertical="center"/>
      <protection/>
    </xf>
    <xf numFmtId="4" fontId="88" fillId="0" borderId="24" xfId="0" applyNumberFormat="1" applyFont="1" applyBorder="1" applyAlignment="1" applyProtection="1">
      <alignment vertical="center"/>
      <protection/>
    </xf>
    <xf numFmtId="0" fontId="3" fillId="0" borderId="0" xfId="0" applyFont="1" applyAlignment="1">
      <alignment horizontal="left" vertical="center"/>
    </xf>
    <xf numFmtId="0" fontId="9" fillId="0" borderId="0" xfId="0" applyFont="1" applyAlignment="1">
      <alignment horizontal="left" vertical="center"/>
    </xf>
    <xf numFmtId="0" fontId="89" fillId="0" borderId="0" xfId="36" applyFont="1" applyAlignment="1">
      <alignment horizontal="center" vertical="center"/>
    </xf>
    <xf numFmtId="0" fontId="4" fillId="0" borderId="13" xfId="0" applyFont="1" applyBorder="1" applyAlignment="1" applyProtection="1">
      <alignment vertical="center"/>
      <protection/>
    </xf>
    <xf numFmtId="0" fontId="90" fillId="0" borderId="0" xfId="0" applyFont="1" applyAlignment="1" applyProtection="1">
      <alignment vertical="center"/>
      <protection/>
    </xf>
    <xf numFmtId="0" fontId="91"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0" borderId="13" xfId="0" applyFont="1" applyBorder="1" applyAlignment="1">
      <alignment vertical="center"/>
    </xf>
    <xf numFmtId="4" fontId="92" fillId="0" borderId="30" xfId="0" applyNumberFormat="1" applyFont="1" applyBorder="1" applyAlignment="1" applyProtection="1">
      <alignment vertical="center"/>
      <protection/>
    </xf>
    <xf numFmtId="4" fontId="92" fillId="0" borderId="0" xfId="0" applyNumberFormat="1" applyFont="1" applyBorder="1" applyAlignment="1" applyProtection="1">
      <alignment vertical="center"/>
      <protection/>
    </xf>
    <xf numFmtId="166" fontId="92" fillId="0" borderId="0" xfId="0" applyNumberFormat="1" applyFont="1" applyBorder="1" applyAlignment="1" applyProtection="1">
      <alignment vertical="center"/>
      <protection/>
    </xf>
    <xf numFmtId="4" fontId="92" fillId="0" borderId="24" xfId="0" applyNumberFormat="1" applyFont="1" applyBorder="1" applyAlignment="1" applyProtection="1">
      <alignment vertical="center"/>
      <protection/>
    </xf>
    <xf numFmtId="0" fontId="4" fillId="0" borderId="0" xfId="0" applyFont="1" applyAlignment="1">
      <alignment horizontal="left" vertical="center"/>
    </xf>
    <xf numFmtId="4" fontId="92" fillId="0" borderId="31" xfId="0" applyNumberFormat="1" applyFont="1" applyBorder="1" applyAlignment="1" applyProtection="1">
      <alignment vertical="center"/>
      <protection/>
    </xf>
    <xf numFmtId="4" fontId="92" fillId="0" borderId="32" xfId="0" applyNumberFormat="1" applyFont="1" applyBorder="1" applyAlignment="1" applyProtection="1">
      <alignment vertical="center"/>
      <protection/>
    </xf>
    <xf numFmtId="166" fontId="92" fillId="0" borderId="32" xfId="0" applyNumberFormat="1" applyFont="1" applyBorder="1" applyAlignment="1" applyProtection="1">
      <alignment vertical="center"/>
      <protection/>
    </xf>
    <xf numFmtId="4" fontId="92" fillId="0" borderId="33" xfId="0" applyNumberFormat="1" applyFont="1" applyBorder="1" applyAlignment="1" applyProtection="1">
      <alignment vertical="center"/>
      <protection/>
    </xf>
    <xf numFmtId="0" fontId="0" fillId="0" borderId="0" xfId="0" applyAlignment="1" applyProtection="1">
      <alignment/>
      <protection locked="0"/>
    </xf>
    <xf numFmtId="0" fontId="5" fillId="33" borderId="0" xfId="0" applyFont="1" applyFill="1" applyAlignment="1">
      <alignment vertical="center"/>
    </xf>
    <xf numFmtId="0" fontId="82" fillId="33" borderId="0" xfId="0" applyFont="1" applyFill="1" applyAlignment="1">
      <alignment horizontal="left" vertical="center"/>
    </xf>
    <xf numFmtId="0" fontId="93" fillId="33" borderId="0" xfId="36" applyFont="1" applyFill="1" applyAlignment="1">
      <alignment vertical="center"/>
    </xf>
    <xf numFmtId="0" fontId="5" fillId="33"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86"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7" fillId="0" borderId="0" xfId="0" applyFont="1" applyBorder="1" applyAlignment="1" applyProtection="1">
      <alignment horizontal="left" vertical="center"/>
      <protection/>
    </xf>
    <xf numFmtId="4" fontId="87" fillId="0" borderId="0" xfId="0" applyNumberFormat="1" applyFont="1" applyBorder="1" applyAlignment="1" applyProtection="1">
      <alignment vertical="center"/>
      <protection/>
    </xf>
    <xf numFmtId="0" fontId="74" fillId="0" borderId="0" xfId="0" applyFont="1" applyBorder="1" applyAlignment="1" applyProtection="1">
      <alignment horizontal="right" vertical="center"/>
      <protection locked="0"/>
    </xf>
    <xf numFmtId="4" fontId="74" fillId="0" borderId="0" xfId="0" applyNumberFormat="1" applyFont="1" applyBorder="1" applyAlignment="1" applyProtection="1">
      <alignment vertical="center"/>
      <protection/>
    </xf>
    <xf numFmtId="164" fontId="74"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3" fillId="35" borderId="17" xfId="0" applyFont="1" applyFill="1" applyBorder="1" applyAlignment="1" applyProtection="1">
      <alignment horizontal="left" vertical="center"/>
      <protection/>
    </xf>
    <xf numFmtId="0" fontId="3" fillId="35" borderId="18" xfId="0" applyFont="1" applyFill="1" applyBorder="1" applyAlignment="1" applyProtection="1">
      <alignment horizontal="right" vertical="center"/>
      <protection/>
    </xf>
    <xf numFmtId="0" fontId="3"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3"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2"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2"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94" fillId="0" borderId="0" xfId="0" applyFont="1" applyBorder="1" applyAlignment="1" applyProtection="1">
      <alignment horizontal="left" vertical="center"/>
      <protection/>
    </xf>
    <xf numFmtId="0" fontId="75" fillId="0" borderId="13"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32" xfId="0" applyFont="1" applyBorder="1" applyAlignment="1" applyProtection="1">
      <alignment horizontal="left" vertical="center"/>
      <protection/>
    </xf>
    <xf numFmtId="0" fontId="75" fillId="0" borderId="32" xfId="0" applyFont="1" applyBorder="1" applyAlignment="1" applyProtection="1">
      <alignment vertical="center"/>
      <protection/>
    </xf>
    <xf numFmtId="0" fontId="75" fillId="0" borderId="32" xfId="0" applyFont="1" applyBorder="1" applyAlignment="1" applyProtection="1">
      <alignment vertical="center"/>
      <protection locked="0"/>
    </xf>
    <xf numFmtId="4" fontId="75" fillId="0" borderId="32" xfId="0" applyNumberFormat="1" applyFont="1" applyBorder="1" applyAlignment="1" applyProtection="1">
      <alignment vertical="center"/>
      <protection/>
    </xf>
    <xf numFmtId="0" fontId="75" fillId="0" borderId="14" xfId="0" applyFont="1" applyBorder="1" applyAlignment="1" applyProtection="1">
      <alignment vertical="center"/>
      <protection/>
    </xf>
    <xf numFmtId="0" fontId="76" fillId="0" borderId="13"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32" xfId="0" applyFont="1" applyBorder="1" applyAlignment="1" applyProtection="1">
      <alignment horizontal="left" vertical="center"/>
      <protection/>
    </xf>
    <xf numFmtId="0" fontId="76" fillId="0" borderId="32" xfId="0" applyFont="1" applyBorder="1" applyAlignment="1" applyProtection="1">
      <alignment vertical="center"/>
      <protection/>
    </xf>
    <xf numFmtId="0" fontId="76" fillId="0" borderId="32" xfId="0" applyFont="1" applyBorder="1" applyAlignment="1" applyProtection="1">
      <alignment vertical="center"/>
      <protection locked="0"/>
    </xf>
    <xf numFmtId="4" fontId="76" fillId="0" borderId="32" xfId="0" applyNumberFormat="1" applyFont="1" applyBorder="1" applyAlignment="1" applyProtection="1">
      <alignment vertical="center"/>
      <protection/>
    </xf>
    <xf numFmtId="0" fontId="76" fillId="0" borderId="14" xfId="0" applyFont="1" applyBorder="1" applyAlignment="1" applyProtection="1">
      <alignment vertical="center"/>
      <protection/>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xf>
    <xf numFmtId="0" fontId="86"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locked="0"/>
    </xf>
    <xf numFmtId="0" fontId="2"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87" fillId="0" borderId="0" xfId="0" applyNumberFormat="1" applyFont="1" applyAlignment="1" applyProtection="1">
      <alignment/>
      <protection/>
    </xf>
    <xf numFmtId="166" fontId="95" fillId="0" borderId="22" xfId="0" applyNumberFormat="1" applyFont="1" applyBorder="1" applyAlignment="1" applyProtection="1">
      <alignment/>
      <protection/>
    </xf>
    <xf numFmtId="166" fontId="95" fillId="0" borderId="23" xfId="0" applyNumberFormat="1" applyFont="1" applyBorder="1" applyAlignment="1" applyProtection="1">
      <alignment/>
      <protection/>
    </xf>
    <xf numFmtId="4" fontId="11" fillId="0" borderId="0" xfId="0" applyNumberFormat="1" applyFont="1" applyAlignment="1">
      <alignment vertical="center"/>
    </xf>
    <xf numFmtId="0" fontId="77" fillId="0" borderId="13" xfId="0" applyFont="1" applyBorder="1" applyAlignment="1" applyProtection="1">
      <alignment/>
      <protection/>
    </xf>
    <xf numFmtId="0" fontId="77" fillId="0" borderId="0" xfId="0" applyFont="1" applyAlignment="1" applyProtection="1">
      <alignment/>
      <protection/>
    </xf>
    <xf numFmtId="0" fontId="77" fillId="0" borderId="0" xfId="0" applyFont="1" applyAlignment="1" applyProtection="1">
      <alignment horizontal="left"/>
      <protection/>
    </xf>
    <xf numFmtId="0" fontId="75" fillId="0" borderId="0" xfId="0" applyFont="1" applyAlignment="1" applyProtection="1">
      <alignment horizontal="left"/>
      <protection/>
    </xf>
    <xf numFmtId="0" fontId="77" fillId="0" borderId="0" xfId="0" applyFont="1" applyAlignment="1" applyProtection="1">
      <alignment/>
      <protection locked="0"/>
    </xf>
    <xf numFmtId="4" fontId="75" fillId="0" borderId="0" xfId="0" applyNumberFormat="1" applyFont="1" applyAlignment="1" applyProtection="1">
      <alignment/>
      <protection/>
    </xf>
    <xf numFmtId="0" fontId="77" fillId="0" borderId="13" xfId="0" applyFont="1" applyBorder="1" applyAlignment="1">
      <alignment/>
    </xf>
    <xf numFmtId="0" fontId="77" fillId="0" borderId="30" xfId="0" applyFont="1" applyBorder="1" applyAlignment="1" applyProtection="1">
      <alignment/>
      <protection/>
    </xf>
    <xf numFmtId="0" fontId="77" fillId="0" borderId="0" xfId="0" applyFont="1" applyBorder="1" applyAlignment="1" applyProtection="1">
      <alignment/>
      <protection/>
    </xf>
    <xf numFmtId="166" fontId="77" fillId="0" borderId="0" xfId="0" applyNumberFormat="1" applyFont="1" applyBorder="1" applyAlignment="1" applyProtection="1">
      <alignment/>
      <protection/>
    </xf>
    <xf numFmtId="166" fontId="77" fillId="0" borderId="24" xfId="0" applyNumberFormat="1" applyFont="1" applyBorder="1" applyAlignment="1" applyProtection="1">
      <alignment/>
      <protection/>
    </xf>
    <xf numFmtId="0" fontId="77" fillId="0" borderId="0" xfId="0" applyFont="1" applyAlignment="1">
      <alignment horizontal="left"/>
    </xf>
    <xf numFmtId="0" fontId="77" fillId="0" borderId="0" xfId="0" applyFont="1" applyAlignment="1">
      <alignment horizontal="center"/>
    </xf>
    <xf numFmtId="4" fontId="77" fillId="0" borderId="0" xfId="0" applyNumberFormat="1" applyFont="1" applyAlignment="1">
      <alignment vertical="center"/>
    </xf>
    <xf numFmtId="0" fontId="76" fillId="0" borderId="0" xfId="0" applyFont="1" applyAlignment="1" applyProtection="1">
      <alignment horizontal="left"/>
      <protection/>
    </xf>
    <xf numFmtId="4" fontId="76"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4" fillId="23" borderId="36" xfId="0" applyFont="1" applyFill="1" applyBorder="1" applyAlignment="1" applyProtection="1">
      <alignment horizontal="left" vertical="center"/>
      <protection locked="0"/>
    </xf>
    <xf numFmtId="0" fontId="74" fillId="0" borderId="0" xfId="0" applyFont="1" applyBorder="1" applyAlignment="1" applyProtection="1">
      <alignment horizontal="center" vertical="center"/>
      <protection/>
    </xf>
    <xf numFmtId="166" fontId="74" fillId="0" borderId="0" xfId="0" applyNumberFormat="1" applyFont="1" applyBorder="1" applyAlignment="1" applyProtection="1">
      <alignment vertical="center"/>
      <protection/>
    </xf>
    <xf numFmtId="166" fontId="74" fillId="0" borderId="24" xfId="0" applyNumberFormat="1" applyFont="1" applyBorder="1" applyAlignment="1" applyProtection="1">
      <alignment vertical="center"/>
      <protection/>
    </xf>
    <xf numFmtId="4" fontId="0" fillId="0" borderId="0" xfId="0" applyNumberFormat="1" applyFont="1" applyAlignment="1">
      <alignment vertical="center"/>
    </xf>
    <xf numFmtId="0" fontId="96" fillId="0" borderId="0" xfId="0" applyFont="1" applyAlignment="1" applyProtection="1">
      <alignment horizontal="left" vertical="center"/>
      <protection/>
    </xf>
    <xf numFmtId="0" fontId="97" fillId="0" borderId="0" xfId="0" applyFont="1" applyAlignment="1" applyProtection="1">
      <alignment vertical="center" wrapText="1"/>
      <protection/>
    </xf>
    <xf numFmtId="0" fontId="0" fillId="0" borderId="30" xfId="0" applyFont="1" applyBorder="1" applyAlignment="1" applyProtection="1">
      <alignment vertical="center"/>
      <protection/>
    </xf>
    <xf numFmtId="0" fontId="78" fillId="0" borderId="13" xfId="0" applyFont="1" applyBorder="1" applyAlignment="1" applyProtection="1">
      <alignment vertical="center"/>
      <protection/>
    </xf>
    <xf numFmtId="0" fontId="78" fillId="0" borderId="0" xfId="0" applyFont="1" applyAlignment="1" applyProtection="1">
      <alignment vertical="center"/>
      <protection/>
    </xf>
    <xf numFmtId="0" fontId="78" fillId="0" borderId="0" xfId="0" applyFont="1" applyAlignment="1" applyProtection="1">
      <alignment horizontal="left" vertical="center"/>
      <protection/>
    </xf>
    <xf numFmtId="0" fontId="78" fillId="0" borderId="0" xfId="0" applyFont="1" applyAlignment="1" applyProtection="1">
      <alignment horizontal="left" vertical="center" wrapText="1"/>
      <protection/>
    </xf>
    <xf numFmtId="167" fontId="78" fillId="0" borderId="0" xfId="0" applyNumberFormat="1" applyFont="1" applyAlignment="1" applyProtection="1">
      <alignment vertical="center"/>
      <protection/>
    </xf>
    <xf numFmtId="0" fontId="78" fillId="0" borderId="0" xfId="0" applyFont="1" applyAlignment="1" applyProtection="1">
      <alignment vertical="center"/>
      <protection locked="0"/>
    </xf>
    <xf numFmtId="0" fontId="78" fillId="0" borderId="13" xfId="0" applyFont="1" applyBorder="1" applyAlignment="1">
      <alignment vertical="center"/>
    </xf>
    <xf numFmtId="0" fontId="78" fillId="0" borderId="30"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24" xfId="0" applyFont="1" applyBorder="1" applyAlignment="1" applyProtection="1">
      <alignment vertical="center"/>
      <protection/>
    </xf>
    <xf numFmtId="0" fontId="78" fillId="0" borderId="0" xfId="0" applyFont="1" applyAlignment="1">
      <alignment horizontal="left" vertical="center"/>
    </xf>
    <xf numFmtId="0" fontId="98" fillId="0" borderId="36" xfId="0" applyFont="1" applyBorder="1" applyAlignment="1" applyProtection="1">
      <alignment horizontal="center" vertical="center"/>
      <protection/>
    </xf>
    <xf numFmtId="49" fontId="98" fillId="0" borderId="36" xfId="0" applyNumberFormat="1" applyFont="1" applyBorder="1" applyAlignment="1" applyProtection="1">
      <alignment horizontal="left" vertical="center" wrapText="1"/>
      <protection/>
    </xf>
    <xf numFmtId="0" fontId="98" fillId="0" borderId="36" xfId="0" applyFont="1" applyBorder="1" applyAlignment="1" applyProtection="1">
      <alignment horizontal="left" vertical="center" wrapText="1"/>
      <protection/>
    </xf>
    <xf numFmtId="0" fontId="98" fillId="0" borderId="36" xfId="0" applyFont="1" applyBorder="1" applyAlignment="1" applyProtection="1">
      <alignment horizontal="center" vertical="center" wrapText="1"/>
      <protection/>
    </xf>
    <xf numFmtId="167" fontId="98" fillId="0" borderId="36" xfId="0" applyNumberFormat="1" applyFont="1" applyBorder="1" applyAlignment="1" applyProtection="1">
      <alignment vertical="center"/>
      <protection/>
    </xf>
    <xf numFmtId="4" fontId="98" fillId="23" borderId="36" xfId="0" applyNumberFormat="1" applyFont="1" applyFill="1" applyBorder="1" applyAlignment="1" applyProtection="1">
      <alignment vertical="center"/>
      <protection locked="0"/>
    </xf>
    <xf numFmtId="4" fontId="98" fillId="0" borderId="36" xfId="0" applyNumberFormat="1" applyFont="1" applyBorder="1" applyAlignment="1" applyProtection="1">
      <alignment vertical="center"/>
      <protection/>
    </xf>
    <xf numFmtId="0" fontId="98" fillId="0" borderId="13" xfId="0" applyFont="1" applyBorder="1" applyAlignment="1">
      <alignment vertical="center"/>
    </xf>
    <xf numFmtId="0" fontId="98" fillId="23" borderId="36" xfId="0" applyFont="1" applyFill="1" applyBorder="1" applyAlignment="1" applyProtection="1">
      <alignment horizontal="left" vertical="center"/>
      <protection locked="0"/>
    </xf>
    <xf numFmtId="0" fontId="98" fillId="0" borderId="0" xfId="0" applyFont="1" applyBorder="1" applyAlignment="1" applyProtection="1">
      <alignment horizontal="center" vertical="center"/>
      <protection/>
    </xf>
    <xf numFmtId="0" fontId="79" fillId="0" borderId="13" xfId="0" applyFont="1" applyBorder="1" applyAlignment="1" applyProtection="1">
      <alignment vertical="center"/>
      <protection/>
    </xf>
    <xf numFmtId="0" fontId="79" fillId="0" borderId="0" xfId="0" applyFont="1" applyAlignment="1" applyProtection="1">
      <alignment vertical="center"/>
      <protection/>
    </xf>
    <xf numFmtId="0" fontId="79" fillId="0" borderId="0" xfId="0" applyFont="1" applyAlignment="1" applyProtection="1">
      <alignment horizontal="left" vertical="center"/>
      <protection/>
    </xf>
    <xf numFmtId="0" fontId="79" fillId="0" borderId="0" xfId="0" applyFont="1" applyAlignment="1" applyProtection="1">
      <alignment horizontal="left" vertical="center" wrapText="1"/>
      <protection/>
    </xf>
    <xf numFmtId="0" fontId="79" fillId="0" borderId="0" xfId="0" applyFont="1" applyAlignment="1" applyProtection="1">
      <alignment vertical="center"/>
      <protection locked="0"/>
    </xf>
    <xf numFmtId="0" fontId="79" fillId="0" borderId="13" xfId="0" applyFont="1" applyBorder="1" applyAlignment="1">
      <alignment vertical="center"/>
    </xf>
    <xf numFmtId="0" fontId="79" fillId="0" borderId="30" xfId="0" applyFont="1" applyBorder="1" applyAlignment="1" applyProtection="1">
      <alignment vertical="center"/>
      <protection/>
    </xf>
    <xf numFmtId="0" fontId="79" fillId="0" borderId="0" xfId="0" applyFont="1" applyBorder="1" applyAlignment="1" applyProtection="1">
      <alignment vertical="center"/>
      <protection/>
    </xf>
    <xf numFmtId="0" fontId="79" fillId="0" borderId="24" xfId="0" applyFont="1" applyBorder="1" applyAlignment="1" applyProtection="1">
      <alignment vertical="center"/>
      <protection/>
    </xf>
    <xf numFmtId="0" fontId="79" fillId="0" borderId="0" xfId="0" applyFont="1" applyAlignment="1">
      <alignment horizontal="left" vertical="center"/>
    </xf>
    <xf numFmtId="0" fontId="80" fillId="0" borderId="13" xfId="0" applyFont="1" applyBorder="1" applyAlignment="1" applyProtection="1">
      <alignment vertical="center"/>
      <protection/>
    </xf>
    <xf numFmtId="0" fontId="80" fillId="0" borderId="0" xfId="0" applyFont="1" applyAlignment="1" applyProtection="1">
      <alignment vertical="center"/>
      <protection/>
    </xf>
    <xf numFmtId="0" fontId="80" fillId="0" borderId="0" xfId="0" applyFont="1" applyAlignment="1" applyProtection="1">
      <alignment horizontal="left" vertical="center"/>
      <protection/>
    </xf>
    <xf numFmtId="0" fontId="80" fillId="0" borderId="0" xfId="0" applyFont="1" applyAlignment="1" applyProtection="1">
      <alignment horizontal="left" vertical="center" wrapText="1"/>
      <protection/>
    </xf>
    <xf numFmtId="167" fontId="80" fillId="0" borderId="0" xfId="0" applyNumberFormat="1" applyFont="1" applyAlignment="1" applyProtection="1">
      <alignment vertical="center"/>
      <protection/>
    </xf>
    <xf numFmtId="0" fontId="80" fillId="0" borderId="0" xfId="0" applyFont="1" applyAlignment="1" applyProtection="1">
      <alignment vertical="center"/>
      <protection locked="0"/>
    </xf>
    <xf numFmtId="0" fontId="80" fillId="0" borderId="13" xfId="0" applyFont="1" applyBorder="1" applyAlignment="1">
      <alignment vertical="center"/>
    </xf>
    <xf numFmtId="0" fontId="80" fillId="0" borderId="30"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24" xfId="0" applyFont="1" applyBorder="1" applyAlignment="1" applyProtection="1">
      <alignment vertical="center"/>
      <protection/>
    </xf>
    <xf numFmtId="0" fontId="80" fillId="0" borderId="0" xfId="0" applyFont="1" applyAlignment="1">
      <alignment horizontal="left" vertical="center"/>
    </xf>
    <xf numFmtId="0" fontId="78" fillId="0" borderId="31" xfId="0" applyFont="1" applyBorder="1" applyAlignment="1" applyProtection="1">
      <alignment vertical="center"/>
      <protection/>
    </xf>
    <xf numFmtId="0" fontId="78" fillId="0" borderId="32" xfId="0" applyFont="1" applyBorder="1" applyAlignment="1" applyProtection="1">
      <alignment vertical="center"/>
      <protection/>
    </xf>
    <xf numFmtId="0" fontId="78" fillId="0" borderId="33" xfId="0" applyFont="1" applyBorder="1" applyAlignment="1" applyProtection="1">
      <alignment vertical="center"/>
      <protection/>
    </xf>
    <xf numFmtId="0" fontId="74"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166" fontId="74" fillId="0" borderId="32" xfId="0" applyNumberFormat="1" applyFont="1" applyBorder="1" applyAlignment="1" applyProtection="1">
      <alignment vertical="center"/>
      <protection/>
    </xf>
    <xf numFmtId="166" fontId="74" fillId="0" borderId="33"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10"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3" xfId="0" applyFont="1" applyBorder="1" applyAlignment="1" applyProtection="1">
      <alignment horizontal="center" vertical="center"/>
      <protection locked="0"/>
    </xf>
    <xf numFmtId="0" fontId="4" fillId="0" borderId="4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42"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2"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10" fillId="0" borderId="43" xfId="0" applyFont="1" applyBorder="1" applyAlignment="1" applyProtection="1">
      <alignment horizontal="left"/>
      <protection locked="0"/>
    </xf>
    <xf numFmtId="0" fontId="4"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4" fontId="87" fillId="0" borderId="0" xfId="0" applyNumberFormat="1" applyFont="1" applyAlignment="1" applyProtection="1">
      <alignment horizontal="right" vertical="center"/>
      <protection/>
    </xf>
    <xf numFmtId="4" fontId="87" fillId="0" borderId="0" xfId="0" applyNumberFormat="1" applyFont="1" applyAlignment="1" applyProtection="1">
      <alignment vertical="center"/>
      <protection/>
    </xf>
    <xf numFmtId="0" fontId="0" fillId="0" borderId="0" xfId="0" applyAlignment="1">
      <alignment/>
    </xf>
    <xf numFmtId="4" fontId="91" fillId="0" borderId="0" xfId="0" applyNumberFormat="1"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88" fillId="0" borderId="29" xfId="0" applyFont="1" applyBorder="1" applyAlignment="1">
      <alignment horizontal="center" vertical="center"/>
    </xf>
    <xf numFmtId="0" fontId="88" fillId="0" borderId="22" xfId="0" applyFont="1" applyBorder="1" applyAlignment="1">
      <alignment horizontal="left" vertical="center"/>
    </xf>
    <xf numFmtId="0" fontId="74" fillId="0" borderId="30" xfId="0" applyFont="1" applyBorder="1" applyAlignment="1">
      <alignment horizontal="left" vertical="center"/>
    </xf>
    <xf numFmtId="0" fontId="74" fillId="0" borderId="0" xfId="0" applyFont="1" applyBorder="1" applyAlignment="1">
      <alignment horizontal="left" vertical="center"/>
    </xf>
    <xf numFmtId="0" fontId="74" fillId="0" borderId="30"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left" vertical="center"/>
      <protection/>
    </xf>
    <xf numFmtId="0" fontId="2" fillId="35" borderId="18" xfId="0" applyFont="1" applyFill="1" applyBorder="1" applyAlignment="1" applyProtection="1">
      <alignment horizontal="center" vertical="center"/>
      <protection/>
    </xf>
    <xf numFmtId="0" fontId="2" fillId="35" borderId="18" xfId="0" applyFont="1" applyFill="1" applyBorder="1" applyAlignment="1" applyProtection="1">
      <alignment horizontal="right" vertical="center"/>
      <protection/>
    </xf>
    <xf numFmtId="164" fontId="74" fillId="0" borderId="0" xfId="0" applyNumberFormat="1" applyFont="1" applyBorder="1" applyAlignment="1" applyProtection="1">
      <alignment horizontal="center" vertical="center"/>
      <protection/>
    </xf>
    <xf numFmtId="0" fontId="74" fillId="0" borderId="0" xfId="0" applyFont="1" applyBorder="1" applyAlignment="1" applyProtection="1">
      <alignment vertical="center"/>
      <protection/>
    </xf>
    <xf numFmtId="4" fontId="99" fillId="0" borderId="0" xfId="0" applyNumberFormat="1" applyFont="1" applyBorder="1" applyAlignment="1" applyProtection="1">
      <alignment vertical="center"/>
      <protection/>
    </xf>
    <xf numFmtId="0" fontId="3"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3"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99" fillId="0" borderId="0" xfId="0" applyFont="1" applyAlignment="1">
      <alignment horizontal="left" vertical="top" wrapText="1"/>
    </xf>
    <xf numFmtId="0" fontId="99" fillId="0" borderId="0" xfId="0" applyFont="1" applyAlignment="1">
      <alignment horizontal="left" vertical="center"/>
    </xf>
    <xf numFmtId="0" fontId="2" fillId="0" borderId="0" xfId="0" applyFont="1" applyBorder="1" applyAlignment="1" applyProtection="1">
      <alignment horizontal="left" vertical="center"/>
      <protection/>
    </xf>
    <xf numFmtId="0" fontId="0" fillId="0" borderId="0" xfId="0" applyBorder="1" applyAlignment="1" applyProtection="1">
      <alignment/>
      <protection/>
    </xf>
    <xf numFmtId="0" fontId="3" fillId="0" borderId="0" xfId="0" applyFont="1" applyBorder="1" applyAlignment="1" applyProtection="1">
      <alignment horizontal="left" vertical="top" wrapText="1"/>
      <protection/>
    </xf>
    <xf numFmtId="49" fontId="2" fillId="2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4" fontId="7"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74"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86" fillId="0" borderId="0" xfId="0" applyFont="1" applyAlignment="1" applyProtection="1">
      <alignment horizontal="left" vertical="center" wrapText="1"/>
      <protection/>
    </xf>
    <xf numFmtId="0" fontId="86" fillId="0" borderId="0" xfId="0" applyFont="1" applyAlignment="1" applyProtection="1">
      <alignment horizontal="left" vertical="center"/>
      <protection/>
    </xf>
    <xf numFmtId="0" fontId="0" fillId="0" borderId="0" xfId="0" applyFont="1" applyAlignment="1" applyProtection="1">
      <alignment vertical="center"/>
      <protection/>
    </xf>
    <xf numFmtId="0" fontId="93" fillId="33" borderId="0" xfId="36" applyFont="1" applyFill="1" applyAlignment="1">
      <alignment vertical="center"/>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10" fillId="0" borderId="43" xfId="0" applyFont="1" applyBorder="1" applyAlignment="1" applyProtection="1">
      <alignment horizontal="left" wrapText="1"/>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10" fillId="0" borderId="43" xfId="0" applyFont="1" applyBorder="1" applyAlignment="1" applyProtection="1">
      <alignment horizontal="left"/>
      <protection locked="0"/>
    </xf>
    <xf numFmtId="0" fontId="2" fillId="0" borderId="0" xfId="0" applyFont="1" applyBorder="1" applyAlignment="1" applyProtection="1">
      <alignment horizontal="left" vertical="top"/>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zoomScalePageLayoutView="0" workbookViewId="0" topLeftCell="A1">
      <pane ySplit="1" topLeftCell="A94" activePane="bottomLeft" state="frozen"/>
      <selection pane="topLeft" activeCell="A1" sqref="A1"/>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75" customHeight="1">
      <c r="AR2" s="335"/>
      <c r="AS2" s="335"/>
      <c r="AT2" s="335"/>
      <c r="AU2" s="335"/>
      <c r="AV2" s="335"/>
      <c r="AW2" s="335"/>
      <c r="AX2" s="335"/>
      <c r="AY2" s="335"/>
      <c r="AZ2" s="335"/>
      <c r="BA2" s="335"/>
      <c r="BB2" s="335"/>
      <c r="BC2" s="335"/>
      <c r="BD2" s="335"/>
      <c r="BE2" s="335"/>
      <c r="BS2" s="23" t="s">
        <v>8</v>
      </c>
      <c r="BT2" s="23" t="s">
        <v>9</v>
      </c>
    </row>
    <row r="3" spans="2:72" ht="6.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7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25" customHeight="1">
      <c r="B5" s="27"/>
      <c r="C5" s="28"/>
      <c r="D5" s="33" t="s">
        <v>15</v>
      </c>
      <c r="E5" s="28"/>
      <c r="F5" s="28"/>
      <c r="G5" s="28"/>
      <c r="H5" s="28"/>
      <c r="I5" s="28"/>
      <c r="J5" s="28"/>
      <c r="K5" s="362" t="s">
        <v>16</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8"/>
      <c r="AQ5" s="30"/>
      <c r="BE5" s="360" t="s">
        <v>17</v>
      </c>
      <c r="BS5" s="23" t="s">
        <v>8</v>
      </c>
    </row>
    <row r="6" spans="2:71" ht="36.75" customHeight="1">
      <c r="B6" s="27"/>
      <c r="C6" s="28"/>
      <c r="D6" s="35" t="s">
        <v>18</v>
      </c>
      <c r="E6" s="28"/>
      <c r="F6" s="28"/>
      <c r="G6" s="28"/>
      <c r="H6" s="28"/>
      <c r="I6" s="28"/>
      <c r="J6" s="28"/>
      <c r="K6" s="364" t="s">
        <v>19</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8"/>
      <c r="AQ6" s="30"/>
      <c r="BE6" s="361"/>
      <c r="BS6" s="23" t="s">
        <v>8</v>
      </c>
    </row>
    <row r="7" spans="2:71" ht="14.2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61"/>
      <c r="BS7" s="23" t="s">
        <v>8</v>
      </c>
    </row>
    <row r="8" spans="2:71" ht="14.2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61"/>
      <c r="BS8" s="23" t="s">
        <v>8</v>
      </c>
    </row>
    <row r="9" spans="2:71" ht="14.2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1"/>
      <c r="BS9" s="23" t="s">
        <v>8</v>
      </c>
    </row>
    <row r="10" spans="2:71" ht="14.2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61"/>
      <c r="BS10" s="23" t="s">
        <v>8</v>
      </c>
    </row>
    <row r="11" spans="2:71" ht="1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61"/>
      <c r="BS11" s="23" t="s">
        <v>8</v>
      </c>
    </row>
    <row r="12" spans="2:71" ht="6.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1"/>
      <c r="BS12" s="23" t="s">
        <v>8</v>
      </c>
    </row>
    <row r="13" spans="2:71" ht="14.2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61"/>
      <c r="BS13" s="23" t="s">
        <v>8</v>
      </c>
    </row>
    <row r="14" spans="2:71" ht="15">
      <c r="B14" s="27"/>
      <c r="C14" s="28"/>
      <c r="D14" s="28"/>
      <c r="E14" s="365" t="s">
        <v>32</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 t="s">
        <v>30</v>
      </c>
      <c r="AL14" s="28"/>
      <c r="AM14" s="28"/>
      <c r="AN14" s="38" t="s">
        <v>32</v>
      </c>
      <c r="AO14" s="28"/>
      <c r="AP14" s="28"/>
      <c r="AQ14" s="30"/>
      <c r="BE14" s="361"/>
      <c r="BS14" s="23" t="s">
        <v>8</v>
      </c>
    </row>
    <row r="15" spans="2:71" ht="6.7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1"/>
      <c r="BS15" s="23" t="s">
        <v>6</v>
      </c>
    </row>
    <row r="16" spans="2:71" ht="14.2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61"/>
      <c r="BS16" s="23" t="s">
        <v>6</v>
      </c>
    </row>
    <row r="17" spans="2:71" ht="18"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61"/>
      <c r="BS17" s="23" t="s">
        <v>35</v>
      </c>
    </row>
    <row r="18" spans="2:71" ht="6.7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1"/>
      <c r="BS18" s="23" t="s">
        <v>8</v>
      </c>
    </row>
    <row r="19" spans="2:71" ht="14.25" customHeight="1">
      <c r="B19" s="27"/>
      <c r="C19" s="28"/>
      <c r="D19" s="36"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1"/>
      <c r="BS19" s="23" t="s">
        <v>8</v>
      </c>
    </row>
    <row r="20" spans="2:71" ht="63" customHeight="1">
      <c r="B20" s="27"/>
      <c r="C20" s="28"/>
      <c r="D20" s="28"/>
      <c r="E20" s="367" t="s">
        <v>37</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28"/>
      <c r="AP20" s="28"/>
      <c r="AQ20" s="30"/>
      <c r="BE20" s="361"/>
      <c r="BS20" s="23" t="s">
        <v>6</v>
      </c>
    </row>
    <row r="21" spans="2:57" ht="6.7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1"/>
    </row>
    <row r="22" spans="2:57" ht="6.7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1"/>
    </row>
    <row r="23" spans="2:57" s="1" customFormat="1" ht="25.5" customHeight="1">
      <c r="B23" s="40"/>
      <c r="C23" s="41"/>
      <c r="D23" s="42" t="s">
        <v>38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8">
        <f>ROUND(AG51,2)</f>
        <v>0</v>
      </c>
      <c r="AL23" s="369"/>
      <c r="AM23" s="369"/>
      <c r="AN23" s="369"/>
      <c r="AO23" s="369"/>
      <c r="AP23" s="41"/>
      <c r="AQ23" s="44"/>
      <c r="BE23" s="361"/>
    </row>
    <row r="24" spans="2:57" s="1" customFormat="1" ht="6.7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1"/>
    </row>
    <row r="25" spans="2:57" s="1" customFormat="1" ht="13.5">
      <c r="B25" s="40"/>
      <c r="C25" s="41"/>
      <c r="D25" s="41"/>
      <c r="E25" s="41"/>
      <c r="F25" s="41"/>
      <c r="G25" s="41"/>
      <c r="H25" s="41"/>
      <c r="I25" s="41"/>
      <c r="J25" s="41"/>
      <c r="K25" s="41"/>
      <c r="L25" s="370" t="s">
        <v>39</v>
      </c>
      <c r="M25" s="370"/>
      <c r="N25" s="370"/>
      <c r="O25" s="370"/>
      <c r="P25" s="41"/>
      <c r="Q25" s="41"/>
      <c r="R25" s="41"/>
      <c r="S25" s="41"/>
      <c r="T25" s="41"/>
      <c r="U25" s="41"/>
      <c r="V25" s="41"/>
      <c r="W25" s="370" t="s">
        <v>40</v>
      </c>
      <c r="X25" s="370"/>
      <c r="Y25" s="370"/>
      <c r="Z25" s="370"/>
      <c r="AA25" s="370"/>
      <c r="AB25" s="370"/>
      <c r="AC25" s="370"/>
      <c r="AD25" s="370"/>
      <c r="AE25" s="370"/>
      <c r="AF25" s="41"/>
      <c r="AG25" s="41"/>
      <c r="AH25" s="41"/>
      <c r="AI25" s="41"/>
      <c r="AJ25" s="41"/>
      <c r="AK25" s="370" t="s">
        <v>41</v>
      </c>
      <c r="AL25" s="370"/>
      <c r="AM25" s="370"/>
      <c r="AN25" s="370"/>
      <c r="AO25" s="370"/>
      <c r="AP25" s="41"/>
      <c r="AQ25" s="44"/>
      <c r="BE25" s="361"/>
    </row>
    <row r="26" spans="2:57" s="2" customFormat="1" ht="14.25" customHeight="1">
      <c r="B26" s="46"/>
      <c r="C26" s="47"/>
      <c r="D26" s="48" t="s">
        <v>42</v>
      </c>
      <c r="E26" s="47"/>
      <c r="F26" s="48" t="s">
        <v>43</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61"/>
    </row>
    <row r="27" spans="2:57" s="2" customFormat="1" ht="14.25" customHeight="1">
      <c r="B27" s="46"/>
      <c r="C27" s="47"/>
      <c r="D27" s="47"/>
      <c r="E27" s="47"/>
      <c r="F27" s="48" t="s">
        <v>44</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61"/>
    </row>
    <row r="28" spans="2:57" s="2" customFormat="1" ht="14.25" customHeight="1" hidden="1">
      <c r="B28" s="46"/>
      <c r="C28" s="47"/>
      <c r="D28" s="47"/>
      <c r="E28" s="47"/>
      <c r="F28" s="48" t="s">
        <v>45</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61"/>
    </row>
    <row r="29" spans="2:57" s="2" customFormat="1" ht="14.25" customHeight="1" hidden="1">
      <c r="B29" s="46"/>
      <c r="C29" s="47"/>
      <c r="D29" s="47"/>
      <c r="E29" s="47"/>
      <c r="F29" s="48" t="s">
        <v>46</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61"/>
    </row>
    <row r="30" spans="2:57" s="2" customFormat="1" ht="14.25" customHeight="1" hidden="1">
      <c r="B30" s="46"/>
      <c r="C30" s="47"/>
      <c r="D30" s="47"/>
      <c r="E30" s="47"/>
      <c r="F30" s="48" t="s">
        <v>47</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61"/>
    </row>
    <row r="31" spans="2:57" s="1" customFormat="1" ht="6.7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1"/>
    </row>
    <row r="32" spans="2:57" s="1" customFormat="1" ht="25.5" customHeight="1">
      <c r="B32" s="40"/>
      <c r="C32" s="50"/>
      <c r="D32" s="51" t="s">
        <v>48</v>
      </c>
      <c r="E32" s="52"/>
      <c r="F32" s="52"/>
      <c r="G32" s="52"/>
      <c r="H32" s="52"/>
      <c r="I32" s="52"/>
      <c r="J32" s="52"/>
      <c r="K32" s="52"/>
      <c r="L32" s="52"/>
      <c r="M32" s="52"/>
      <c r="N32" s="52"/>
      <c r="O32" s="52"/>
      <c r="P32" s="52"/>
      <c r="Q32" s="52"/>
      <c r="R32" s="52"/>
      <c r="S32" s="52"/>
      <c r="T32" s="53" t="s">
        <v>49</v>
      </c>
      <c r="U32" s="52"/>
      <c r="V32" s="52"/>
      <c r="W32" s="52"/>
      <c r="X32" s="356" t="s">
        <v>50</v>
      </c>
      <c r="Y32" s="357"/>
      <c r="Z32" s="357"/>
      <c r="AA32" s="357"/>
      <c r="AB32" s="357"/>
      <c r="AC32" s="52"/>
      <c r="AD32" s="52"/>
      <c r="AE32" s="52"/>
      <c r="AF32" s="52"/>
      <c r="AG32" s="52"/>
      <c r="AH32" s="52"/>
      <c r="AI32" s="52"/>
      <c r="AJ32" s="52"/>
      <c r="AK32" s="358">
        <f>SUM(AK23:AK30)</f>
        <v>0</v>
      </c>
      <c r="AL32" s="357"/>
      <c r="AM32" s="357"/>
      <c r="AN32" s="357"/>
      <c r="AO32" s="359"/>
      <c r="AP32" s="50"/>
      <c r="AQ32" s="54"/>
      <c r="BE32" s="361"/>
    </row>
    <row r="33" spans="2:43" s="1" customFormat="1" ht="6.7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7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7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75" customHeight="1">
      <c r="B39" s="40"/>
      <c r="C39" s="61" t="s">
        <v>51</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7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25" customHeight="1">
      <c r="B41" s="63"/>
      <c r="C41" s="64" t="s">
        <v>15</v>
      </c>
      <c r="D41" s="65"/>
      <c r="E41" s="65"/>
      <c r="F41" s="65"/>
      <c r="G41" s="65"/>
      <c r="H41" s="65"/>
      <c r="I41" s="65"/>
      <c r="J41" s="65"/>
      <c r="K41" s="65"/>
      <c r="L41" s="65" t="str">
        <f>K5</f>
        <v>18h046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75" customHeight="1">
      <c r="B42" s="67"/>
      <c r="C42" s="68" t="s">
        <v>18</v>
      </c>
      <c r="D42" s="69"/>
      <c r="E42" s="69"/>
      <c r="F42" s="69"/>
      <c r="G42" s="69"/>
      <c r="H42" s="69"/>
      <c r="I42" s="69"/>
      <c r="J42" s="69"/>
      <c r="K42" s="69"/>
      <c r="L42" s="339" t="str">
        <f>K6</f>
        <v>SZŠ - stavební úpravy střechy, K. Vary, Zahradní 719-21</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69"/>
      <c r="AQ42" s="69"/>
      <c r="AR42" s="70"/>
    </row>
    <row r="43" spans="2:44" s="1" customFormat="1" ht="6.7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Karlovy Vary</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1" t="str">
        <f>IF(AN8="","",AN8)</f>
        <v>27. 4. 2018</v>
      </c>
      <c r="AN44" s="341"/>
      <c r="AO44" s="62"/>
      <c r="AP44" s="62"/>
      <c r="AQ44" s="62"/>
      <c r="AR44" s="60"/>
    </row>
    <row r="45" spans="2:44" s="1" customFormat="1" ht="6.7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IF(E11="","",E11)</f>
        <v>SZŠ a VOŠZ K. Vary, příspěvková org.</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42" t="str">
        <f>IF(E17="","",E17)</f>
        <v>Ing. Roman Gajdoš</v>
      </c>
      <c r="AN46" s="342"/>
      <c r="AO46" s="342"/>
      <c r="AP46" s="342"/>
      <c r="AQ46" s="62"/>
      <c r="AR46" s="60"/>
      <c r="AS46" s="343" t="s">
        <v>52</v>
      </c>
      <c r="AT46" s="344"/>
      <c r="AU46" s="73"/>
      <c r="AV46" s="73"/>
      <c r="AW46" s="73"/>
      <c r="AX46" s="73"/>
      <c r="AY46" s="73"/>
      <c r="AZ46" s="73"/>
      <c r="BA46" s="73"/>
      <c r="BB46" s="73"/>
      <c r="BC46" s="73"/>
      <c r="BD46" s="74"/>
    </row>
    <row r="47" spans="2:56" s="1" customFormat="1" ht="15">
      <c r="B47" s="40"/>
      <c r="C47" s="64" t="s">
        <v>31</v>
      </c>
      <c r="D47" s="62"/>
      <c r="E47" s="62"/>
      <c r="F47" s="62"/>
      <c r="G47" s="62"/>
      <c r="H47" s="62"/>
      <c r="I47" s="62"/>
      <c r="J47" s="62"/>
      <c r="K47" s="62"/>
      <c r="L47" s="65">
        <f>IF(E14="Vyplň údaj","",E14)</f>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5"/>
      <c r="AT47" s="346"/>
      <c r="AU47" s="75"/>
      <c r="AV47" s="75"/>
      <c r="AW47" s="75"/>
      <c r="AX47" s="75"/>
      <c r="AY47" s="75"/>
      <c r="AZ47" s="75"/>
      <c r="BA47" s="75"/>
      <c r="BB47" s="75"/>
      <c r="BC47" s="75"/>
      <c r="BD47" s="76"/>
    </row>
    <row r="48" spans="2:56" s="1" customFormat="1" ht="10.5"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7"/>
      <c r="AT48" s="348"/>
      <c r="AU48" s="41"/>
      <c r="AV48" s="41"/>
      <c r="AW48" s="41"/>
      <c r="AX48" s="41"/>
      <c r="AY48" s="41"/>
      <c r="AZ48" s="41"/>
      <c r="BA48" s="41"/>
      <c r="BB48" s="41"/>
      <c r="BC48" s="41"/>
      <c r="BD48" s="77"/>
    </row>
    <row r="49" spans="2:56" s="1" customFormat="1" ht="29.25" customHeight="1">
      <c r="B49" s="40"/>
      <c r="C49" s="349" t="s">
        <v>53</v>
      </c>
      <c r="D49" s="350"/>
      <c r="E49" s="350"/>
      <c r="F49" s="350"/>
      <c r="G49" s="350"/>
      <c r="H49" s="78"/>
      <c r="I49" s="351" t="s">
        <v>54</v>
      </c>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2" t="s">
        <v>55</v>
      </c>
      <c r="AH49" s="350"/>
      <c r="AI49" s="350"/>
      <c r="AJ49" s="350"/>
      <c r="AK49" s="350"/>
      <c r="AL49" s="350"/>
      <c r="AM49" s="350"/>
      <c r="AN49" s="351" t="s">
        <v>56</v>
      </c>
      <c r="AO49" s="350"/>
      <c r="AP49" s="350"/>
      <c r="AQ49" s="79" t="s">
        <v>57</v>
      </c>
      <c r="AR49" s="60"/>
      <c r="AS49" s="80" t="s">
        <v>58</v>
      </c>
      <c r="AT49" s="81" t="s">
        <v>59</v>
      </c>
      <c r="AU49" s="81" t="s">
        <v>60</v>
      </c>
      <c r="AV49" s="81" t="s">
        <v>61</v>
      </c>
      <c r="AW49" s="81" t="s">
        <v>62</v>
      </c>
      <c r="AX49" s="81" t="s">
        <v>63</v>
      </c>
      <c r="AY49" s="81" t="s">
        <v>64</v>
      </c>
      <c r="AZ49" s="81" t="s">
        <v>65</v>
      </c>
      <c r="BA49" s="81" t="s">
        <v>66</v>
      </c>
      <c r="BB49" s="81" t="s">
        <v>67</v>
      </c>
      <c r="BC49" s="81" t="s">
        <v>68</v>
      </c>
      <c r="BD49" s="82" t="s">
        <v>69</v>
      </c>
    </row>
    <row r="50" spans="2:56" s="1" customFormat="1" ht="10.5"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25" customHeight="1">
      <c r="B51" s="67"/>
      <c r="C51" s="86" t="s">
        <v>70</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3">
        <f>ROUND(SUM(AG52:AG55),2)</f>
        <v>0</v>
      </c>
      <c r="AH51" s="333"/>
      <c r="AI51" s="333"/>
      <c r="AJ51" s="333"/>
      <c r="AK51" s="333"/>
      <c r="AL51" s="333"/>
      <c r="AM51" s="333"/>
      <c r="AN51" s="334">
        <f>SUM(AG51,AT51)</f>
        <v>0</v>
      </c>
      <c r="AO51" s="334"/>
      <c r="AP51" s="334"/>
      <c r="AQ51" s="88" t="s">
        <v>21</v>
      </c>
      <c r="AR51" s="70"/>
      <c r="AS51" s="89">
        <f>ROUND(SUM(AS52:AS55),2)</f>
        <v>0</v>
      </c>
      <c r="AT51" s="90">
        <f>ROUND(SUM(AV51:AW51),2)</f>
        <v>0</v>
      </c>
      <c r="AU51" s="91">
        <f>ROUND(SUM(AU52:AU55),5)</f>
        <v>0</v>
      </c>
      <c r="AV51" s="90">
        <f>ROUND(AZ51*L26,2)</f>
        <v>0</v>
      </c>
      <c r="AW51" s="90">
        <f>ROUND(BA51*L27,2)</f>
        <v>0</v>
      </c>
      <c r="AX51" s="90">
        <f>ROUND(BB51*L26,2)</f>
        <v>0</v>
      </c>
      <c r="AY51" s="90">
        <f>ROUND(BC51*L27,2)</f>
        <v>0</v>
      </c>
      <c r="AZ51" s="90">
        <f>ROUND(SUM(AZ52:AZ55),2)</f>
        <v>0</v>
      </c>
      <c r="BA51" s="90">
        <f>ROUND(SUM(BA52:BA55),2)</f>
        <v>0</v>
      </c>
      <c r="BB51" s="90">
        <f>ROUND(SUM(BB52:BB55),2)</f>
        <v>0</v>
      </c>
      <c r="BC51" s="90">
        <f>ROUND(SUM(BC52:BC55),2)</f>
        <v>0</v>
      </c>
      <c r="BD51" s="92">
        <f>ROUND(SUM(BD52:BD55),2)</f>
        <v>0</v>
      </c>
      <c r="BS51" s="93" t="s">
        <v>71</v>
      </c>
      <c r="BT51" s="93" t="s">
        <v>72</v>
      </c>
      <c r="BU51" s="94" t="s">
        <v>73</v>
      </c>
      <c r="BV51" s="93" t="s">
        <v>74</v>
      </c>
      <c r="BW51" s="93" t="s">
        <v>7</v>
      </c>
      <c r="BX51" s="93" t="s">
        <v>75</v>
      </c>
      <c r="CL51" s="93" t="s">
        <v>21</v>
      </c>
    </row>
    <row r="52" spans="1:91" s="5" customFormat="1" ht="14.25" customHeight="1">
      <c r="A52" s="95" t="s">
        <v>76</v>
      </c>
      <c r="B52" s="96"/>
      <c r="C52" s="97"/>
      <c r="D52" s="338" t="s">
        <v>77</v>
      </c>
      <c r="E52" s="338"/>
      <c r="F52" s="338"/>
      <c r="G52" s="338"/>
      <c r="H52" s="338"/>
      <c r="I52" s="98"/>
      <c r="J52" s="338" t="s">
        <v>78</v>
      </c>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6">
        <f>'01 - Stavební úpravy - I....'!J27</f>
        <v>0</v>
      </c>
      <c r="AH52" s="337"/>
      <c r="AI52" s="337"/>
      <c r="AJ52" s="337"/>
      <c r="AK52" s="337"/>
      <c r="AL52" s="337"/>
      <c r="AM52" s="337"/>
      <c r="AN52" s="336">
        <f>SUM(AG52,AT52)</f>
        <v>0</v>
      </c>
      <c r="AO52" s="337"/>
      <c r="AP52" s="337"/>
      <c r="AQ52" s="99" t="s">
        <v>79</v>
      </c>
      <c r="AR52" s="100"/>
      <c r="AS52" s="101">
        <v>0</v>
      </c>
      <c r="AT52" s="102">
        <f>ROUND(SUM(AV52:AW52),2)</f>
        <v>0</v>
      </c>
      <c r="AU52" s="103">
        <f>'01 - Stavební úpravy - I....'!P91</f>
        <v>0</v>
      </c>
      <c r="AV52" s="102">
        <f>'01 - Stavební úpravy - I....'!J30</f>
        <v>0</v>
      </c>
      <c r="AW52" s="102">
        <f>'01 - Stavební úpravy - I....'!J31</f>
        <v>0</v>
      </c>
      <c r="AX52" s="102">
        <f>'01 - Stavební úpravy - I....'!J32</f>
        <v>0</v>
      </c>
      <c r="AY52" s="102">
        <f>'01 - Stavební úpravy - I....'!J33</f>
        <v>0</v>
      </c>
      <c r="AZ52" s="102">
        <f>'01 - Stavební úpravy - I....'!F30</f>
        <v>0</v>
      </c>
      <c r="BA52" s="102">
        <f>'01 - Stavební úpravy - I....'!F31</f>
        <v>0</v>
      </c>
      <c r="BB52" s="102">
        <f>'01 - Stavební úpravy - I....'!F32</f>
        <v>0</v>
      </c>
      <c r="BC52" s="102">
        <f>'01 - Stavební úpravy - I....'!F33</f>
        <v>0</v>
      </c>
      <c r="BD52" s="104">
        <f>'01 - Stavební úpravy - I....'!F34</f>
        <v>0</v>
      </c>
      <c r="BT52" s="105" t="s">
        <v>80</v>
      </c>
      <c r="BV52" s="105" t="s">
        <v>74</v>
      </c>
      <c r="BW52" s="105" t="s">
        <v>81</v>
      </c>
      <c r="BX52" s="105" t="s">
        <v>7</v>
      </c>
      <c r="CL52" s="105" t="s">
        <v>21</v>
      </c>
      <c r="CM52" s="105" t="s">
        <v>82</v>
      </c>
    </row>
    <row r="53" spans="1:91" s="5" customFormat="1" ht="14.25" customHeight="1">
      <c r="A53" s="95" t="s">
        <v>76</v>
      </c>
      <c r="B53" s="96"/>
      <c r="C53" s="97"/>
      <c r="D53" s="338" t="s">
        <v>83</v>
      </c>
      <c r="E53" s="338"/>
      <c r="F53" s="338"/>
      <c r="G53" s="338"/>
      <c r="H53" s="338"/>
      <c r="I53" s="98"/>
      <c r="J53" s="338" t="s">
        <v>84</v>
      </c>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6">
        <f>'02 - Stavební úpravy - II...'!J27</f>
        <v>0</v>
      </c>
      <c r="AH53" s="337"/>
      <c r="AI53" s="337"/>
      <c r="AJ53" s="337"/>
      <c r="AK53" s="337"/>
      <c r="AL53" s="337"/>
      <c r="AM53" s="337"/>
      <c r="AN53" s="336">
        <f>SUM(AG53,AT53)</f>
        <v>0</v>
      </c>
      <c r="AO53" s="337"/>
      <c r="AP53" s="337"/>
      <c r="AQ53" s="99" t="s">
        <v>79</v>
      </c>
      <c r="AR53" s="100"/>
      <c r="AS53" s="101">
        <v>0</v>
      </c>
      <c r="AT53" s="102">
        <f>ROUND(SUM(AV53:AW53),2)</f>
        <v>0</v>
      </c>
      <c r="AU53" s="103">
        <f>'02 - Stavební úpravy - II...'!P92</f>
        <v>0</v>
      </c>
      <c r="AV53" s="102">
        <f>'02 - Stavební úpravy - II...'!J30</f>
        <v>0</v>
      </c>
      <c r="AW53" s="102">
        <f>'02 - Stavební úpravy - II...'!J31</f>
        <v>0</v>
      </c>
      <c r="AX53" s="102">
        <f>'02 - Stavební úpravy - II...'!J32</f>
        <v>0</v>
      </c>
      <c r="AY53" s="102">
        <f>'02 - Stavební úpravy - II...'!J33</f>
        <v>0</v>
      </c>
      <c r="AZ53" s="102">
        <f>'02 - Stavební úpravy - II...'!F30</f>
        <v>0</v>
      </c>
      <c r="BA53" s="102">
        <f>'02 - Stavební úpravy - II...'!F31</f>
        <v>0</v>
      </c>
      <c r="BB53" s="102">
        <f>'02 - Stavební úpravy - II...'!F32</f>
        <v>0</v>
      </c>
      <c r="BC53" s="102">
        <f>'02 - Stavební úpravy - II...'!F33</f>
        <v>0</v>
      </c>
      <c r="BD53" s="104">
        <f>'02 - Stavební úpravy - II...'!F34</f>
        <v>0</v>
      </c>
      <c r="BT53" s="105" t="s">
        <v>80</v>
      </c>
      <c r="BV53" s="105" t="s">
        <v>74</v>
      </c>
      <c r="BW53" s="105" t="s">
        <v>85</v>
      </c>
      <c r="BX53" s="105" t="s">
        <v>7</v>
      </c>
      <c r="CL53" s="105" t="s">
        <v>21</v>
      </c>
      <c r="CM53" s="105" t="s">
        <v>82</v>
      </c>
    </row>
    <row r="54" spans="1:91" s="5" customFormat="1" ht="14.25" customHeight="1">
      <c r="A54" s="95" t="s">
        <v>76</v>
      </c>
      <c r="B54" s="96"/>
      <c r="C54" s="97"/>
      <c r="D54" s="338" t="s">
        <v>86</v>
      </c>
      <c r="E54" s="338"/>
      <c r="F54" s="338"/>
      <c r="G54" s="338"/>
      <c r="H54" s="338"/>
      <c r="I54" s="98"/>
      <c r="J54" s="338" t="s">
        <v>87</v>
      </c>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6">
        <f>'03 - Stavební úpravy - II...'!J27</f>
        <v>0</v>
      </c>
      <c r="AH54" s="337"/>
      <c r="AI54" s="337"/>
      <c r="AJ54" s="337"/>
      <c r="AK54" s="337"/>
      <c r="AL54" s="337"/>
      <c r="AM54" s="337"/>
      <c r="AN54" s="336">
        <f>SUM(AG54,AT54)</f>
        <v>0</v>
      </c>
      <c r="AO54" s="337"/>
      <c r="AP54" s="337"/>
      <c r="AQ54" s="99" t="s">
        <v>79</v>
      </c>
      <c r="AR54" s="100"/>
      <c r="AS54" s="101">
        <v>0</v>
      </c>
      <c r="AT54" s="102">
        <f>ROUND(SUM(AV54:AW54),2)</f>
        <v>0</v>
      </c>
      <c r="AU54" s="103">
        <f>'03 - Stavební úpravy - II...'!P90</f>
        <v>0</v>
      </c>
      <c r="AV54" s="102">
        <f>'03 - Stavební úpravy - II...'!J30</f>
        <v>0</v>
      </c>
      <c r="AW54" s="102">
        <f>'03 - Stavební úpravy - II...'!J31</f>
        <v>0</v>
      </c>
      <c r="AX54" s="102">
        <f>'03 - Stavební úpravy - II...'!J32</f>
        <v>0</v>
      </c>
      <c r="AY54" s="102">
        <f>'03 - Stavební úpravy - II...'!J33</f>
        <v>0</v>
      </c>
      <c r="AZ54" s="102">
        <f>'03 - Stavební úpravy - II...'!F30</f>
        <v>0</v>
      </c>
      <c r="BA54" s="102">
        <f>'03 - Stavební úpravy - II...'!F31</f>
        <v>0</v>
      </c>
      <c r="BB54" s="102">
        <f>'03 - Stavební úpravy - II...'!F32</f>
        <v>0</v>
      </c>
      <c r="BC54" s="102">
        <f>'03 - Stavební úpravy - II...'!F33</f>
        <v>0</v>
      </c>
      <c r="BD54" s="104">
        <f>'03 - Stavební úpravy - II...'!F34</f>
        <v>0</v>
      </c>
      <c r="BT54" s="105" t="s">
        <v>80</v>
      </c>
      <c r="BV54" s="105" t="s">
        <v>74</v>
      </c>
      <c r="BW54" s="105" t="s">
        <v>88</v>
      </c>
      <c r="BX54" s="105" t="s">
        <v>7</v>
      </c>
      <c r="CL54" s="105" t="s">
        <v>21</v>
      </c>
      <c r="CM54" s="105" t="s">
        <v>82</v>
      </c>
    </row>
    <row r="55" spans="1:91" s="5" customFormat="1" ht="14.25" customHeight="1">
      <c r="A55" s="95" t="s">
        <v>76</v>
      </c>
      <c r="B55" s="96"/>
      <c r="C55" s="97"/>
      <c r="D55" s="338" t="s">
        <v>89</v>
      </c>
      <c r="E55" s="338"/>
      <c r="F55" s="338"/>
      <c r="G55" s="338"/>
      <c r="H55" s="338"/>
      <c r="I55" s="98"/>
      <c r="J55" s="338" t="s">
        <v>90</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6">
        <f>'VON - Vedlejší a ostatní ...'!J27</f>
        <v>0</v>
      </c>
      <c r="AH55" s="337"/>
      <c r="AI55" s="337"/>
      <c r="AJ55" s="337"/>
      <c r="AK55" s="337"/>
      <c r="AL55" s="337"/>
      <c r="AM55" s="337"/>
      <c r="AN55" s="336">
        <f>SUM(AG55,AT55)</f>
        <v>0</v>
      </c>
      <c r="AO55" s="337"/>
      <c r="AP55" s="337"/>
      <c r="AQ55" s="99" t="s">
        <v>79</v>
      </c>
      <c r="AR55" s="100"/>
      <c r="AS55" s="106">
        <v>0</v>
      </c>
      <c r="AT55" s="107">
        <f>ROUND(SUM(AV55:AW55),2)</f>
        <v>0</v>
      </c>
      <c r="AU55" s="108">
        <f>'VON - Vedlejší a ostatní ...'!P80</f>
        <v>0</v>
      </c>
      <c r="AV55" s="107">
        <f>'VON - Vedlejší a ostatní ...'!J30</f>
        <v>0</v>
      </c>
      <c r="AW55" s="107">
        <f>'VON - Vedlejší a ostatní ...'!J31</f>
        <v>0</v>
      </c>
      <c r="AX55" s="107">
        <f>'VON - Vedlejší a ostatní ...'!J32</f>
        <v>0</v>
      </c>
      <c r="AY55" s="107">
        <f>'VON - Vedlejší a ostatní ...'!J33</f>
        <v>0</v>
      </c>
      <c r="AZ55" s="107">
        <f>'VON - Vedlejší a ostatní ...'!F30</f>
        <v>0</v>
      </c>
      <c r="BA55" s="107">
        <f>'VON - Vedlejší a ostatní ...'!F31</f>
        <v>0</v>
      </c>
      <c r="BB55" s="107">
        <f>'VON - Vedlejší a ostatní ...'!F32</f>
        <v>0</v>
      </c>
      <c r="BC55" s="107">
        <f>'VON - Vedlejší a ostatní ...'!F33</f>
        <v>0</v>
      </c>
      <c r="BD55" s="109">
        <f>'VON - Vedlejší a ostatní ...'!F34</f>
        <v>0</v>
      </c>
      <c r="BT55" s="105" t="s">
        <v>80</v>
      </c>
      <c r="BV55" s="105" t="s">
        <v>74</v>
      </c>
      <c r="BW55" s="105" t="s">
        <v>91</v>
      </c>
      <c r="BX55" s="105" t="s">
        <v>7</v>
      </c>
      <c r="CL55" s="105" t="s">
        <v>21</v>
      </c>
      <c r="CM55" s="105" t="s">
        <v>82</v>
      </c>
    </row>
    <row r="56" spans="2:44" s="1" customFormat="1" ht="30" customHeight="1">
      <c r="B56" s="40"/>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0"/>
    </row>
    <row r="57" spans="2:44" s="1" customFormat="1" ht="6.7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60"/>
    </row>
  </sheetData>
  <sheetProtection sheet="1" objects="1" scenarios="1" formatColumns="0" formatRows="0"/>
  <mergeCells count="53">
    <mergeCell ref="W26:AE26"/>
    <mergeCell ref="AK26:AO26"/>
    <mergeCell ref="L27:O27"/>
    <mergeCell ref="W27:AE27"/>
    <mergeCell ref="AK27:AO27"/>
    <mergeCell ref="L28:O28"/>
    <mergeCell ref="BE5:BE32"/>
    <mergeCell ref="K5:AO5"/>
    <mergeCell ref="K6:AO6"/>
    <mergeCell ref="E14:AJ14"/>
    <mergeCell ref="E20:AN20"/>
    <mergeCell ref="AK23:AO23"/>
    <mergeCell ref="L25:O25"/>
    <mergeCell ref="W25:AE25"/>
    <mergeCell ref="AK25:AO25"/>
    <mergeCell ref="L26:O26"/>
    <mergeCell ref="L30:O30"/>
    <mergeCell ref="W30:AE30"/>
    <mergeCell ref="AK30:AO30"/>
    <mergeCell ref="X32:AB32"/>
    <mergeCell ref="AK32:AO32"/>
    <mergeCell ref="W28:AE28"/>
    <mergeCell ref="AK28:AO28"/>
    <mergeCell ref="L29:O29"/>
    <mergeCell ref="W29:AE29"/>
    <mergeCell ref="AK29:AO29"/>
    <mergeCell ref="AM44:AN44"/>
    <mergeCell ref="AM46:AP46"/>
    <mergeCell ref="AS46:AT48"/>
    <mergeCell ref="C49:G49"/>
    <mergeCell ref="I49:AF49"/>
    <mergeCell ref="AG49:AM49"/>
    <mergeCell ref="AN49:AP49"/>
    <mergeCell ref="AN55:AP55"/>
    <mergeCell ref="AG55:AM55"/>
    <mergeCell ref="D55:H55"/>
    <mergeCell ref="J55:AF55"/>
    <mergeCell ref="AN52:AP52"/>
    <mergeCell ref="AG52:AM52"/>
    <mergeCell ref="D52:H52"/>
    <mergeCell ref="J52:AF52"/>
    <mergeCell ref="AN53:AP53"/>
    <mergeCell ref="AG53:AM53"/>
    <mergeCell ref="AG51:AM51"/>
    <mergeCell ref="AN51:AP51"/>
    <mergeCell ref="AR2:BE2"/>
    <mergeCell ref="AN54:AP54"/>
    <mergeCell ref="AG54:AM54"/>
    <mergeCell ref="D54:H54"/>
    <mergeCell ref="J54:AF54"/>
    <mergeCell ref="D53:H53"/>
    <mergeCell ref="J53:AF53"/>
    <mergeCell ref="L42:AO42"/>
  </mergeCells>
  <hyperlinks>
    <hyperlink ref="K1:S1" location="C2" display="1) Rekapitulace stavby"/>
    <hyperlink ref="W1:AI1" location="C51" display="2) Rekapitulace objektů stavby a soupisů prací"/>
    <hyperlink ref="A52" location="'01 - Stavební úpravy - I....'!C2" display="/"/>
    <hyperlink ref="A53" location="'02 - Stavební úpravy - II...'!C2" display="/"/>
    <hyperlink ref="A54" location="'03 - Stavební úpravy - II...'!C2" display="/"/>
    <hyperlink ref="A55"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32"/>
  <sheetViews>
    <sheetView showGridLines="0" zoomScalePageLayoutView="0" workbookViewId="0" topLeftCell="A1">
      <pane ySplit="1" topLeftCell="A71" activePane="bottomLeft" state="frozen"/>
      <selection pane="topLeft" activeCell="A1" sqref="A1"/>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92</v>
      </c>
      <c r="G1" s="375" t="s">
        <v>93</v>
      </c>
      <c r="H1" s="375"/>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5"/>
      <c r="M2" s="335"/>
      <c r="N2" s="335"/>
      <c r="O2" s="335"/>
      <c r="P2" s="335"/>
      <c r="Q2" s="335"/>
      <c r="R2" s="335"/>
      <c r="S2" s="335"/>
      <c r="T2" s="335"/>
      <c r="U2" s="335"/>
      <c r="V2" s="335"/>
      <c r="AT2" s="23" t="s">
        <v>81</v>
      </c>
    </row>
    <row r="3" spans="2:46" ht="6.75" customHeight="1">
      <c r="B3" s="24"/>
      <c r="C3" s="25"/>
      <c r="D3" s="25"/>
      <c r="E3" s="25"/>
      <c r="F3" s="25"/>
      <c r="G3" s="25"/>
      <c r="H3" s="25"/>
      <c r="I3" s="115"/>
      <c r="J3" s="25"/>
      <c r="K3" s="26"/>
      <c r="AT3" s="23" t="s">
        <v>82</v>
      </c>
    </row>
    <row r="4" spans="2:46" ht="36.75" customHeight="1">
      <c r="B4" s="27"/>
      <c r="C4" s="28"/>
      <c r="D4" s="29" t="s">
        <v>97</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4.25" customHeight="1">
      <c r="B7" s="27"/>
      <c r="C7" s="28"/>
      <c r="D7" s="28"/>
      <c r="E7" s="376" t="str">
        <f>'Rekapitulace stavby'!K6</f>
        <v>SZŠ - stavební úpravy střechy, K. Vary, Zahradní 719-21</v>
      </c>
      <c r="F7" s="377"/>
      <c r="G7" s="377"/>
      <c r="H7" s="377"/>
      <c r="I7" s="116"/>
      <c r="J7" s="28"/>
      <c r="K7" s="30"/>
    </row>
    <row r="8" spans="2:11" s="1" customFormat="1" ht="15">
      <c r="B8" s="40"/>
      <c r="C8" s="41"/>
      <c r="D8" s="36" t="s">
        <v>98</v>
      </c>
      <c r="E8" s="41"/>
      <c r="F8" s="41"/>
      <c r="G8" s="41"/>
      <c r="H8" s="41"/>
      <c r="I8" s="117"/>
      <c r="J8" s="41"/>
      <c r="K8" s="44"/>
    </row>
    <row r="9" spans="2:11" s="1" customFormat="1" ht="36.75" customHeight="1">
      <c r="B9" s="40"/>
      <c r="C9" s="41"/>
      <c r="D9" s="41"/>
      <c r="E9" s="378" t="s">
        <v>99</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27. 4. 2018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36</v>
      </c>
      <c r="E23" s="41"/>
      <c r="F23" s="41"/>
      <c r="G23" s="41"/>
      <c r="H23" s="41"/>
      <c r="I23" s="117"/>
      <c r="J23" s="41"/>
      <c r="K23" s="44"/>
    </row>
    <row r="24" spans="2:11" s="6" customFormat="1" ht="75" customHeight="1">
      <c r="B24" s="120"/>
      <c r="C24" s="121"/>
      <c r="D24" s="121"/>
      <c r="E24" s="367" t="s">
        <v>37</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38</v>
      </c>
      <c r="E27" s="41"/>
      <c r="F27" s="41"/>
      <c r="G27" s="41"/>
      <c r="H27" s="41"/>
      <c r="I27" s="117"/>
      <c r="J27" s="127">
        <f>ROUND(J91,2)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40</v>
      </c>
      <c r="G29" s="41"/>
      <c r="H29" s="41"/>
      <c r="I29" s="128" t="s">
        <v>39</v>
      </c>
      <c r="J29" s="45" t="s">
        <v>41</v>
      </c>
      <c r="K29" s="44"/>
    </row>
    <row r="30" spans="2:11" s="1" customFormat="1" ht="14.25" customHeight="1">
      <c r="B30" s="40"/>
      <c r="C30" s="41"/>
      <c r="D30" s="48" t="s">
        <v>42</v>
      </c>
      <c r="E30" s="48" t="s">
        <v>43</v>
      </c>
      <c r="F30" s="129">
        <f>ROUND(SUM(BE91:BE331),2)</f>
        <v>0</v>
      </c>
      <c r="G30" s="41"/>
      <c r="H30" s="41"/>
      <c r="I30" s="130">
        <v>0.21</v>
      </c>
      <c r="J30" s="129">
        <f>ROUND(ROUND((SUM(BE91:BE331)),2)*I30,2)</f>
        <v>0</v>
      </c>
      <c r="K30" s="44"/>
    </row>
    <row r="31" spans="2:11" s="1" customFormat="1" ht="14.25" customHeight="1">
      <c r="B31" s="40"/>
      <c r="C31" s="41"/>
      <c r="D31" s="41"/>
      <c r="E31" s="48" t="s">
        <v>44</v>
      </c>
      <c r="F31" s="129">
        <f>ROUND(SUM(BF91:BF331),2)</f>
        <v>0</v>
      </c>
      <c r="G31" s="41"/>
      <c r="H31" s="41"/>
      <c r="I31" s="130">
        <v>0.15</v>
      </c>
      <c r="J31" s="129">
        <f>ROUND(ROUND((SUM(BF91:BF331)),2)*I31,2)</f>
        <v>0</v>
      </c>
      <c r="K31" s="44"/>
    </row>
    <row r="32" spans="2:11" s="1" customFormat="1" ht="14.25" customHeight="1" hidden="1">
      <c r="B32" s="40"/>
      <c r="C32" s="41"/>
      <c r="D32" s="41"/>
      <c r="E32" s="48" t="s">
        <v>45</v>
      </c>
      <c r="F32" s="129">
        <f>ROUND(SUM(BG91:BG331),2)</f>
        <v>0</v>
      </c>
      <c r="G32" s="41"/>
      <c r="H32" s="41"/>
      <c r="I32" s="130">
        <v>0.21</v>
      </c>
      <c r="J32" s="129">
        <v>0</v>
      </c>
      <c r="K32" s="44"/>
    </row>
    <row r="33" spans="2:11" s="1" customFormat="1" ht="14.25" customHeight="1" hidden="1">
      <c r="B33" s="40"/>
      <c r="C33" s="41"/>
      <c r="D33" s="41"/>
      <c r="E33" s="48" t="s">
        <v>46</v>
      </c>
      <c r="F33" s="129">
        <f>ROUND(SUM(BH91:BH331),2)</f>
        <v>0</v>
      </c>
      <c r="G33" s="41"/>
      <c r="H33" s="41"/>
      <c r="I33" s="130">
        <v>0.15</v>
      </c>
      <c r="J33" s="129">
        <v>0</v>
      </c>
      <c r="K33" s="44"/>
    </row>
    <row r="34" spans="2:11" s="1" customFormat="1" ht="14.25" customHeight="1" hidden="1">
      <c r="B34" s="40"/>
      <c r="C34" s="41"/>
      <c r="D34" s="41"/>
      <c r="E34" s="48" t="s">
        <v>47</v>
      </c>
      <c r="F34" s="129">
        <f>ROUND(SUM(BI91:BI331),2)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48</v>
      </c>
      <c r="E36" s="78"/>
      <c r="F36" s="78"/>
      <c r="G36" s="133" t="s">
        <v>49</v>
      </c>
      <c r="H36" s="134" t="s">
        <v>50</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100</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4.25" customHeight="1">
      <c r="B45" s="40"/>
      <c r="C45" s="41"/>
      <c r="D45" s="41"/>
      <c r="E45" s="376" t="str">
        <f>E7</f>
        <v>SZŠ - stavební úpravy střechy, K. Vary, Zahradní 719-21</v>
      </c>
      <c r="F45" s="377"/>
      <c r="G45" s="377"/>
      <c r="H45" s="377"/>
      <c r="I45" s="117"/>
      <c r="J45" s="41"/>
      <c r="K45" s="44"/>
    </row>
    <row r="46" spans="2:11" s="1" customFormat="1" ht="14.25" customHeight="1">
      <c r="B46" s="40"/>
      <c r="C46" s="36" t="s">
        <v>98</v>
      </c>
      <c r="D46" s="41"/>
      <c r="E46" s="41"/>
      <c r="F46" s="41"/>
      <c r="G46" s="41"/>
      <c r="H46" s="41"/>
      <c r="I46" s="117"/>
      <c r="J46" s="41"/>
      <c r="K46" s="44"/>
    </row>
    <row r="47" spans="2:11" s="1" customFormat="1" ht="15.75" customHeight="1">
      <c r="B47" s="40"/>
      <c r="C47" s="41"/>
      <c r="D47" s="41"/>
      <c r="E47" s="378" t="str">
        <f>E9</f>
        <v>01 - Stavební úpravy - I. etapa</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Karlovy Vary</v>
      </c>
      <c r="G49" s="41"/>
      <c r="H49" s="41"/>
      <c r="I49" s="118" t="s">
        <v>25</v>
      </c>
      <c r="J49" s="119" t="str">
        <f>IF(J12="","",J12)</f>
        <v>27. 4. 2018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SZŠ a VOŠZ K. Vary, příspěvková org.</v>
      </c>
      <c r="G51" s="41"/>
      <c r="H51" s="41"/>
      <c r="I51" s="118" t="s">
        <v>33</v>
      </c>
      <c r="J51" s="367" t="str">
        <f>E21</f>
        <v>Ing. Roman Gajdoš</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9.7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J91</f>
        <v>0</v>
      </c>
      <c r="K56" s="44"/>
      <c r="AU56" s="23" t="s">
        <v>104</v>
      </c>
    </row>
    <row r="57" spans="2:11" s="7" customFormat="1" ht="24.75" customHeight="1">
      <c r="B57" s="148"/>
      <c r="C57" s="149"/>
      <c r="D57" s="150" t="s">
        <v>105</v>
      </c>
      <c r="E57" s="151"/>
      <c r="F57" s="151"/>
      <c r="G57" s="151"/>
      <c r="H57" s="151"/>
      <c r="I57" s="152"/>
      <c r="J57" s="153">
        <f>J92</f>
        <v>0</v>
      </c>
      <c r="K57" s="154"/>
    </row>
    <row r="58" spans="2:11" s="8" customFormat="1" ht="19.5" customHeight="1">
      <c r="B58" s="155"/>
      <c r="C58" s="156"/>
      <c r="D58" s="157" t="s">
        <v>106</v>
      </c>
      <c r="E58" s="158"/>
      <c r="F58" s="158"/>
      <c r="G58" s="158"/>
      <c r="H58" s="158"/>
      <c r="I58" s="159"/>
      <c r="J58" s="160">
        <f>J93</f>
        <v>0</v>
      </c>
      <c r="K58" s="161"/>
    </row>
    <row r="59" spans="2:11" s="8" customFormat="1" ht="19.5" customHeight="1">
      <c r="B59" s="155"/>
      <c r="C59" s="156"/>
      <c r="D59" s="157" t="s">
        <v>107</v>
      </c>
      <c r="E59" s="158"/>
      <c r="F59" s="158"/>
      <c r="G59" s="158"/>
      <c r="H59" s="158"/>
      <c r="I59" s="159"/>
      <c r="J59" s="160">
        <f>J98</f>
        <v>0</v>
      </c>
      <c r="K59" s="161"/>
    </row>
    <row r="60" spans="2:11" s="8" customFormat="1" ht="14.25" customHeight="1">
      <c r="B60" s="155"/>
      <c r="C60" s="156"/>
      <c r="D60" s="157" t="s">
        <v>108</v>
      </c>
      <c r="E60" s="158"/>
      <c r="F60" s="158"/>
      <c r="G60" s="158"/>
      <c r="H60" s="158"/>
      <c r="I60" s="159"/>
      <c r="J60" s="160">
        <f>J99</f>
        <v>0</v>
      </c>
      <c r="K60" s="161"/>
    </row>
    <row r="61" spans="2:11" s="8" customFormat="1" ht="14.25" customHeight="1">
      <c r="B61" s="155"/>
      <c r="C61" s="156"/>
      <c r="D61" s="157" t="s">
        <v>109</v>
      </c>
      <c r="E61" s="158"/>
      <c r="F61" s="158"/>
      <c r="G61" s="158"/>
      <c r="H61" s="158"/>
      <c r="I61" s="159"/>
      <c r="J61" s="160">
        <f>J113</f>
        <v>0</v>
      </c>
      <c r="K61" s="161"/>
    </row>
    <row r="62" spans="2:11" s="8" customFormat="1" ht="19.5" customHeight="1">
      <c r="B62" s="155"/>
      <c r="C62" s="156"/>
      <c r="D62" s="157" t="s">
        <v>110</v>
      </c>
      <c r="E62" s="158"/>
      <c r="F62" s="158"/>
      <c r="G62" s="158"/>
      <c r="H62" s="158"/>
      <c r="I62" s="159"/>
      <c r="J62" s="160">
        <f>J116</f>
        <v>0</v>
      </c>
      <c r="K62" s="161"/>
    </row>
    <row r="63" spans="2:11" s="8" customFormat="1" ht="19.5" customHeight="1">
      <c r="B63" s="155"/>
      <c r="C63" s="156"/>
      <c r="D63" s="157" t="s">
        <v>111</v>
      </c>
      <c r="E63" s="158"/>
      <c r="F63" s="158"/>
      <c r="G63" s="158"/>
      <c r="H63" s="158"/>
      <c r="I63" s="159"/>
      <c r="J63" s="160">
        <f>J132</f>
        <v>0</v>
      </c>
      <c r="K63" s="161"/>
    </row>
    <row r="64" spans="2:11" s="7" customFormat="1" ht="24.75" customHeight="1">
      <c r="B64" s="148"/>
      <c r="C64" s="149"/>
      <c r="D64" s="150" t="s">
        <v>112</v>
      </c>
      <c r="E64" s="151"/>
      <c r="F64" s="151"/>
      <c r="G64" s="151"/>
      <c r="H64" s="151"/>
      <c r="I64" s="152"/>
      <c r="J64" s="153">
        <f>J135</f>
        <v>0</v>
      </c>
      <c r="K64" s="154"/>
    </row>
    <row r="65" spans="2:11" s="8" customFormat="1" ht="19.5" customHeight="1">
      <c r="B65" s="155"/>
      <c r="C65" s="156"/>
      <c r="D65" s="157" t="s">
        <v>113</v>
      </c>
      <c r="E65" s="158"/>
      <c r="F65" s="158"/>
      <c r="G65" s="158"/>
      <c r="H65" s="158"/>
      <c r="I65" s="159"/>
      <c r="J65" s="160">
        <f>J136</f>
        <v>0</v>
      </c>
      <c r="K65" s="161"/>
    </row>
    <row r="66" spans="2:11" s="8" customFormat="1" ht="19.5" customHeight="1">
      <c r="B66" s="155"/>
      <c r="C66" s="156"/>
      <c r="D66" s="157" t="s">
        <v>114</v>
      </c>
      <c r="E66" s="158"/>
      <c r="F66" s="158"/>
      <c r="G66" s="158"/>
      <c r="H66" s="158"/>
      <c r="I66" s="159"/>
      <c r="J66" s="160">
        <f>J138</f>
        <v>0</v>
      </c>
      <c r="K66" s="161"/>
    </row>
    <row r="67" spans="2:11" s="8" customFormat="1" ht="19.5" customHeight="1">
      <c r="B67" s="155"/>
      <c r="C67" s="156"/>
      <c r="D67" s="157" t="s">
        <v>115</v>
      </c>
      <c r="E67" s="158"/>
      <c r="F67" s="158"/>
      <c r="G67" s="158"/>
      <c r="H67" s="158"/>
      <c r="I67" s="159"/>
      <c r="J67" s="160">
        <f>J151</f>
        <v>0</v>
      </c>
      <c r="K67" s="161"/>
    </row>
    <row r="68" spans="2:11" s="8" customFormat="1" ht="19.5" customHeight="1">
      <c r="B68" s="155"/>
      <c r="C68" s="156"/>
      <c r="D68" s="157" t="s">
        <v>116</v>
      </c>
      <c r="E68" s="158"/>
      <c r="F68" s="158"/>
      <c r="G68" s="158"/>
      <c r="H68" s="158"/>
      <c r="I68" s="159"/>
      <c r="J68" s="160">
        <f>J155</f>
        <v>0</v>
      </c>
      <c r="K68" s="161"/>
    </row>
    <row r="69" spans="2:11" s="8" customFormat="1" ht="19.5" customHeight="1">
      <c r="B69" s="155"/>
      <c r="C69" s="156"/>
      <c r="D69" s="157" t="s">
        <v>117</v>
      </c>
      <c r="E69" s="158"/>
      <c r="F69" s="158"/>
      <c r="G69" s="158"/>
      <c r="H69" s="158"/>
      <c r="I69" s="159"/>
      <c r="J69" s="160">
        <f>J198</f>
        <v>0</v>
      </c>
      <c r="K69" s="161"/>
    </row>
    <row r="70" spans="2:11" s="8" customFormat="1" ht="19.5" customHeight="1">
      <c r="B70" s="155"/>
      <c r="C70" s="156"/>
      <c r="D70" s="157" t="s">
        <v>118</v>
      </c>
      <c r="E70" s="158"/>
      <c r="F70" s="158"/>
      <c r="G70" s="158"/>
      <c r="H70" s="158"/>
      <c r="I70" s="159"/>
      <c r="J70" s="160">
        <f>J307</f>
        <v>0</v>
      </c>
      <c r="K70" s="161"/>
    </row>
    <row r="71" spans="2:11" s="8" customFormat="1" ht="19.5" customHeight="1">
      <c r="B71" s="155"/>
      <c r="C71" s="156"/>
      <c r="D71" s="157" t="s">
        <v>119</v>
      </c>
      <c r="E71" s="158"/>
      <c r="F71" s="158"/>
      <c r="G71" s="158"/>
      <c r="H71" s="158"/>
      <c r="I71" s="159"/>
      <c r="J71" s="160">
        <f>J323</f>
        <v>0</v>
      </c>
      <c r="K71" s="161"/>
    </row>
    <row r="72" spans="2:11" s="1" customFormat="1" ht="21.75" customHeight="1">
      <c r="B72" s="40"/>
      <c r="C72" s="41"/>
      <c r="D72" s="41"/>
      <c r="E72" s="41"/>
      <c r="F72" s="41"/>
      <c r="G72" s="41"/>
      <c r="H72" s="41"/>
      <c r="I72" s="117"/>
      <c r="J72" s="41"/>
      <c r="K72" s="44"/>
    </row>
    <row r="73" spans="2:11" s="1" customFormat="1" ht="6.75" customHeight="1">
      <c r="B73" s="55"/>
      <c r="C73" s="56"/>
      <c r="D73" s="56"/>
      <c r="E73" s="56"/>
      <c r="F73" s="56"/>
      <c r="G73" s="56"/>
      <c r="H73" s="56"/>
      <c r="I73" s="138"/>
      <c r="J73" s="56"/>
      <c r="K73" s="57"/>
    </row>
    <row r="77" spans="2:12" s="1" customFormat="1" ht="6.75" customHeight="1">
      <c r="B77" s="58"/>
      <c r="C77" s="59"/>
      <c r="D77" s="59"/>
      <c r="E77" s="59"/>
      <c r="F77" s="59"/>
      <c r="G77" s="59"/>
      <c r="H77" s="59"/>
      <c r="I77" s="141"/>
      <c r="J77" s="59"/>
      <c r="K77" s="59"/>
      <c r="L77" s="60"/>
    </row>
    <row r="78" spans="2:12" s="1" customFormat="1" ht="36.75" customHeight="1">
      <c r="B78" s="40"/>
      <c r="C78" s="61" t="s">
        <v>120</v>
      </c>
      <c r="D78" s="62"/>
      <c r="E78" s="62"/>
      <c r="F78" s="62"/>
      <c r="G78" s="62"/>
      <c r="H78" s="62"/>
      <c r="I78" s="162"/>
      <c r="J78" s="62"/>
      <c r="K78" s="62"/>
      <c r="L78" s="60"/>
    </row>
    <row r="79" spans="2:12" s="1" customFormat="1" ht="6.75" customHeight="1">
      <c r="B79" s="40"/>
      <c r="C79" s="62"/>
      <c r="D79" s="62"/>
      <c r="E79" s="62"/>
      <c r="F79" s="62"/>
      <c r="G79" s="62"/>
      <c r="H79" s="62"/>
      <c r="I79" s="162"/>
      <c r="J79" s="62"/>
      <c r="K79" s="62"/>
      <c r="L79" s="60"/>
    </row>
    <row r="80" spans="2:12" s="1" customFormat="1" ht="14.25" customHeight="1">
      <c r="B80" s="40"/>
      <c r="C80" s="64" t="s">
        <v>18</v>
      </c>
      <c r="D80" s="62"/>
      <c r="E80" s="62"/>
      <c r="F80" s="62"/>
      <c r="G80" s="62"/>
      <c r="H80" s="62"/>
      <c r="I80" s="162"/>
      <c r="J80" s="62"/>
      <c r="K80" s="62"/>
      <c r="L80" s="60"/>
    </row>
    <row r="81" spans="2:12" s="1" customFormat="1" ht="14.25" customHeight="1">
      <c r="B81" s="40"/>
      <c r="C81" s="62"/>
      <c r="D81" s="62"/>
      <c r="E81" s="372" t="str">
        <f>E7</f>
        <v>SZŠ - stavební úpravy střechy, K. Vary, Zahradní 719-21</v>
      </c>
      <c r="F81" s="373"/>
      <c r="G81" s="373"/>
      <c r="H81" s="373"/>
      <c r="I81" s="162"/>
      <c r="J81" s="62"/>
      <c r="K81" s="62"/>
      <c r="L81" s="60"/>
    </row>
    <row r="82" spans="2:12" s="1" customFormat="1" ht="14.25" customHeight="1">
      <c r="B82" s="40"/>
      <c r="C82" s="64" t="s">
        <v>98</v>
      </c>
      <c r="D82" s="62"/>
      <c r="E82" s="62"/>
      <c r="F82" s="62"/>
      <c r="G82" s="62"/>
      <c r="H82" s="62"/>
      <c r="I82" s="162"/>
      <c r="J82" s="62"/>
      <c r="K82" s="62"/>
      <c r="L82" s="60"/>
    </row>
    <row r="83" spans="2:12" s="1" customFormat="1" ht="15.75" customHeight="1">
      <c r="B83" s="40"/>
      <c r="C83" s="62"/>
      <c r="D83" s="62"/>
      <c r="E83" s="339" t="str">
        <f>E9</f>
        <v>01 - Stavební úpravy - I. etapa</v>
      </c>
      <c r="F83" s="374"/>
      <c r="G83" s="374"/>
      <c r="H83" s="374"/>
      <c r="I83" s="162"/>
      <c r="J83" s="62"/>
      <c r="K83" s="62"/>
      <c r="L83" s="60"/>
    </row>
    <row r="84" spans="2:12" s="1" customFormat="1" ht="6.75" customHeight="1">
      <c r="B84" s="40"/>
      <c r="C84" s="62"/>
      <c r="D84" s="62"/>
      <c r="E84" s="62"/>
      <c r="F84" s="62"/>
      <c r="G84" s="62"/>
      <c r="H84" s="62"/>
      <c r="I84" s="162"/>
      <c r="J84" s="62"/>
      <c r="K84" s="62"/>
      <c r="L84" s="60"/>
    </row>
    <row r="85" spans="2:12" s="1" customFormat="1" ht="18" customHeight="1">
      <c r="B85" s="40"/>
      <c r="C85" s="64" t="s">
        <v>23</v>
      </c>
      <c r="D85" s="62"/>
      <c r="E85" s="62"/>
      <c r="F85" s="163" t="str">
        <f>F12</f>
        <v>Karlovy Vary</v>
      </c>
      <c r="G85" s="62"/>
      <c r="H85" s="62"/>
      <c r="I85" s="164" t="s">
        <v>25</v>
      </c>
      <c r="J85" s="72" t="str">
        <f>IF(J12="","",J12)</f>
        <v>27. 4. 2018</v>
      </c>
      <c r="K85" s="62"/>
      <c r="L85" s="60"/>
    </row>
    <row r="86" spans="2:12" s="1" customFormat="1" ht="6.75" customHeight="1">
      <c r="B86" s="40"/>
      <c r="C86" s="62"/>
      <c r="D86" s="62"/>
      <c r="E86" s="62"/>
      <c r="F86" s="62"/>
      <c r="G86" s="62"/>
      <c r="H86" s="62"/>
      <c r="I86" s="162"/>
      <c r="J86" s="62"/>
      <c r="K86" s="62"/>
      <c r="L86" s="60"/>
    </row>
    <row r="87" spans="2:12" s="1" customFormat="1" ht="15">
      <c r="B87" s="40"/>
      <c r="C87" s="64" t="s">
        <v>27</v>
      </c>
      <c r="D87" s="62"/>
      <c r="E87" s="62"/>
      <c r="F87" s="163" t="str">
        <f>E15</f>
        <v>SZŠ a VOŠZ K. Vary, příspěvková org.</v>
      </c>
      <c r="G87" s="62"/>
      <c r="H87" s="62"/>
      <c r="I87" s="164" t="s">
        <v>33</v>
      </c>
      <c r="J87" s="163" t="str">
        <f>E21</f>
        <v>Ing. Roman Gajdoš</v>
      </c>
      <c r="K87" s="62"/>
      <c r="L87" s="60"/>
    </row>
    <row r="88" spans="2:12" s="1" customFormat="1" ht="14.25" customHeight="1">
      <c r="B88" s="40"/>
      <c r="C88" s="64" t="s">
        <v>31</v>
      </c>
      <c r="D88" s="62"/>
      <c r="E88" s="62"/>
      <c r="F88" s="163">
        <f>IF(E18="","",E18)</f>
      </c>
      <c r="G88" s="62"/>
      <c r="H88" s="62"/>
      <c r="I88" s="162"/>
      <c r="J88" s="62"/>
      <c r="K88" s="62"/>
      <c r="L88" s="60"/>
    </row>
    <row r="89" spans="2:12" s="1" customFormat="1" ht="9.75" customHeight="1">
      <c r="B89" s="40"/>
      <c r="C89" s="62"/>
      <c r="D89" s="62"/>
      <c r="E89" s="62"/>
      <c r="F89" s="62"/>
      <c r="G89" s="62"/>
      <c r="H89" s="62"/>
      <c r="I89" s="162"/>
      <c r="J89" s="62"/>
      <c r="K89" s="62"/>
      <c r="L89" s="60"/>
    </row>
    <row r="90" spans="2:20" s="9" customFormat="1" ht="29.25" customHeight="1">
      <c r="B90" s="165"/>
      <c r="C90" s="166" t="s">
        <v>121</v>
      </c>
      <c r="D90" s="167" t="s">
        <v>57</v>
      </c>
      <c r="E90" s="167" t="s">
        <v>53</v>
      </c>
      <c r="F90" s="167" t="s">
        <v>122</v>
      </c>
      <c r="G90" s="167" t="s">
        <v>123</v>
      </c>
      <c r="H90" s="167" t="s">
        <v>124</v>
      </c>
      <c r="I90" s="168" t="s">
        <v>125</v>
      </c>
      <c r="J90" s="167" t="s">
        <v>102</v>
      </c>
      <c r="K90" s="169" t="s">
        <v>126</v>
      </c>
      <c r="L90" s="170"/>
      <c r="M90" s="80" t="s">
        <v>127</v>
      </c>
      <c r="N90" s="81" t="s">
        <v>42</v>
      </c>
      <c r="O90" s="81" t="s">
        <v>128</v>
      </c>
      <c r="P90" s="81" t="s">
        <v>129</v>
      </c>
      <c r="Q90" s="81" t="s">
        <v>130</v>
      </c>
      <c r="R90" s="81" t="s">
        <v>131</v>
      </c>
      <c r="S90" s="81" t="s">
        <v>132</v>
      </c>
      <c r="T90" s="82" t="s">
        <v>133</v>
      </c>
    </row>
    <row r="91" spans="2:63" s="1" customFormat="1" ht="29.25" customHeight="1">
      <c r="B91" s="40"/>
      <c r="C91" s="86" t="s">
        <v>103</v>
      </c>
      <c r="D91" s="62"/>
      <c r="E91" s="62"/>
      <c r="F91" s="62"/>
      <c r="G91" s="62"/>
      <c r="H91" s="62"/>
      <c r="I91" s="162"/>
      <c r="J91" s="171">
        <f>BK91</f>
        <v>0</v>
      </c>
      <c r="K91" s="62"/>
      <c r="L91" s="60"/>
      <c r="M91" s="83"/>
      <c r="N91" s="84"/>
      <c r="O91" s="84"/>
      <c r="P91" s="172">
        <f>P92+P135</f>
        <v>0</v>
      </c>
      <c r="Q91" s="84"/>
      <c r="R91" s="172">
        <f>R92+R135</f>
        <v>15.892013350000003</v>
      </c>
      <c r="S91" s="84"/>
      <c r="T91" s="173">
        <f>T92+T135</f>
        <v>11.1900662</v>
      </c>
      <c r="AT91" s="23" t="s">
        <v>71</v>
      </c>
      <c r="AU91" s="23" t="s">
        <v>104</v>
      </c>
      <c r="BK91" s="174">
        <f>BK92+BK135</f>
        <v>0</v>
      </c>
    </row>
    <row r="92" spans="2:63" s="10" customFormat="1" ht="36.75" customHeight="1">
      <c r="B92" s="175"/>
      <c r="C92" s="176"/>
      <c r="D92" s="177" t="s">
        <v>71</v>
      </c>
      <c r="E92" s="178" t="s">
        <v>134</v>
      </c>
      <c r="F92" s="178" t="s">
        <v>135</v>
      </c>
      <c r="G92" s="176"/>
      <c r="H92" s="176"/>
      <c r="I92" s="179"/>
      <c r="J92" s="180">
        <f>BK92</f>
        <v>0</v>
      </c>
      <c r="K92" s="176"/>
      <c r="L92" s="181"/>
      <c r="M92" s="182"/>
      <c r="N92" s="183"/>
      <c r="O92" s="183"/>
      <c r="P92" s="184">
        <f>P93+P98+P116+P132</f>
        <v>0</v>
      </c>
      <c r="Q92" s="183"/>
      <c r="R92" s="184">
        <f>R93+R98+R116+R132</f>
        <v>0.36557599999999996</v>
      </c>
      <c r="S92" s="183"/>
      <c r="T92" s="185">
        <f>T93+T98+T116+T132</f>
        <v>0</v>
      </c>
      <c r="AR92" s="186" t="s">
        <v>80</v>
      </c>
      <c r="AT92" s="187" t="s">
        <v>71</v>
      </c>
      <c r="AU92" s="187" t="s">
        <v>72</v>
      </c>
      <c r="AY92" s="186" t="s">
        <v>136</v>
      </c>
      <c r="BK92" s="188">
        <f>BK93+BK98+BK116+BK132</f>
        <v>0</v>
      </c>
    </row>
    <row r="93" spans="2:63" s="10" customFormat="1" ht="19.5" customHeight="1">
      <c r="B93" s="175"/>
      <c r="C93" s="176"/>
      <c r="D93" s="177" t="s">
        <v>71</v>
      </c>
      <c r="E93" s="189" t="s">
        <v>137</v>
      </c>
      <c r="F93" s="189" t="s">
        <v>138</v>
      </c>
      <c r="G93" s="176"/>
      <c r="H93" s="176"/>
      <c r="I93" s="179"/>
      <c r="J93" s="190">
        <f>BK93</f>
        <v>0</v>
      </c>
      <c r="K93" s="176"/>
      <c r="L93" s="181"/>
      <c r="M93" s="182"/>
      <c r="N93" s="183"/>
      <c r="O93" s="183"/>
      <c r="P93" s="184">
        <f>SUM(P94:P97)</f>
        <v>0</v>
      </c>
      <c r="Q93" s="183"/>
      <c r="R93" s="184">
        <f>SUM(R94:R97)</f>
        <v>0.2552</v>
      </c>
      <c r="S93" s="183"/>
      <c r="T93" s="185">
        <f>SUM(T94:T97)</f>
        <v>0</v>
      </c>
      <c r="AR93" s="186" t="s">
        <v>80</v>
      </c>
      <c r="AT93" s="187" t="s">
        <v>71</v>
      </c>
      <c r="AU93" s="187" t="s">
        <v>80</v>
      </c>
      <c r="AY93" s="186" t="s">
        <v>136</v>
      </c>
      <c r="BK93" s="188">
        <f>SUM(BK94:BK97)</f>
        <v>0</v>
      </c>
    </row>
    <row r="94" spans="2:65" s="1" customFormat="1" ht="22.5" customHeight="1">
      <c r="B94" s="40"/>
      <c r="C94" s="191" t="s">
        <v>80</v>
      </c>
      <c r="D94" s="191" t="s">
        <v>139</v>
      </c>
      <c r="E94" s="192" t="s">
        <v>140</v>
      </c>
      <c r="F94" s="193" t="s">
        <v>141</v>
      </c>
      <c r="G94" s="194" t="s">
        <v>142</v>
      </c>
      <c r="H94" s="195">
        <v>10</v>
      </c>
      <c r="I94" s="196"/>
      <c r="J94" s="197">
        <f>ROUND(I94*H94,2)</f>
        <v>0</v>
      </c>
      <c r="K94" s="193" t="s">
        <v>143</v>
      </c>
      <c r="L94" s="60"/>
      <c r="M94" s="198" t="s">
        <v>21</v>
      </c>
      <c r="N94" s="199" t="s">
        <v>43</v>
      </c>
      <c r="O94" s="41"/>
      <c r="P94" s="200">
        <f>O94*H94</f>
        <v>0</v>
      </c>
      <c r="Q94" s="200">
        <v>0.00026</v>
      </c>
      <c r="R94" s="200">
        <f>Q94*H94</f>
        <v>0.0026</v>
      </c>
      <c r="S94" s="200">
        <v>0</v>
      </c>
      <c r="T94" s="201">
        <f>S94*H94</f>
        <v>0</v>
      </c>
      <c r="AR94" s="23" t="s">
        <v>144</v>
      </c>
      <c r="AT94" s="23" t="s">
        <v>139</v>
      </c>
      <c r="AU94" s="23" t="s">
        <v>82</v>
      </c>
      <c r="AY94" s="23" t="s">
        <v>136</v>
      </c>
      <c r="BE94" s="202">
        <f>IF(N94="základní",J94,0)</f>
        <v>0</v>
      </c>
      <c r="BF94" s="202">
        <f>IF(N94="snížená",J94,0)</f>
        <v>0</v>
      </c>
      <c r="BG94" s="202">
        <f>IF(N94="zákl. přenesená",J94,0)</f>
        <v>0</v>
      </c>
      <c r="BH94" s="202">
        <f>IF(N94="sníž. přenesená",J94,0)</f>
        <v>0</v>
      </c>
      <c r="BI94" s="202">
        <f>IF(N94="nulová",J94,0)</f>
        <v>0</v>
      </c>
      <c r="BJ94" s="23" t="s">
        <v>80</v>
      </c>
      <c r="BK94" s="202">
        <f>ROUND(I94*H94,2)</f>
        <v>0</v>
      </c>
      <c r="BL94" s="23" t="s">
        <v>144</v>
      </c>
      <c r="BM94" s="23" t="s">
        <v>145</v>
      </c>
    </row>
    <row r="95" spans="2:65" s="1" customFormat="1" ht="22.5" customHeight="1">
      <c r="B95" s="40"/>
      <c r="C95" s="191" t="s">
        <v>82</v>
      </c>
      <c r="D95" s="191" t="s">
        <v>139</v>
      </c>
      <c r="E95" s="192" t="s">
        <v>146</v>
      </c>
      <c r="F95" s="193" t="s">
        <v>147</v>
      </c>
      <c r="G95" s="194" t="s">
        <v>142</v>
      </c>
      <c r="H95" s="195">
        <v>10</v>
      </c>
      <c r="I95" s="196"/>
      <c r="J95" s="197">
        <f>ROUND(I95*H95,2)</f>
        <v>0</v>
      </c>
      <c r="K95" s="193" t="s">
        <v>143</v>
      </c>
      <c r="L95" s="60"/>
      <c r="M95" s="198" t="s">
        <v>21</v>
      </c>
      <c r="N95" s="199" t="s">
        <v>43</v>
      </c>
      <c r="O95" s="41"/>
      <c r="P95" s="200">
        <f>O95*H95</f>
        <v>0</v>
      </c>
      <c r="Q95" s="200">
        <v>0.02428</v>
      </c>
      <c r="R95" s="200">
        <f>Q95*H95</f>
        <v>0.2428</v>
      </c>
      <c r="S95" s="200">
        <v>0</v>
      </c>
      <c r="T95" s="201">
        <f>S95*H95</f>
        <v>0</v>
      </c>
      <c r="AR95" s="23" t="s">
        <v>144</v>
      </c>
      <c r="AT95" s="23" t="s">
        <v>139</v>
      </c>
      <c r="AU95" s="23" t="s">
        <v>82</v>
      </c>
      <c r="AY95" s="23" t="s">
        <v>136</v>
      </c>
      <c r="BE95" s="202">
        <f>IF(N95="základní",J95,0)</f>
        <v>0</v>
      </c>
      <c r="BF95" s="202">
        <f>IF(N95="snížená",J95,0)</f>
        <v>0</v>
      </c>
      <c r="BG95" s="202">
        <f>IF(N95="zákl. přenesená",J95,0)</f>
        <v>0</v>
      </c>
      <c r="BH95" s="202">
        <f>IF(N95="sníž. přenesená",J95,0)</f>
        <v>0</v>
      </c>
      <c r="BI95" s="202">
        <f>IF(N95="nulová",J95,0)</f>
        <v>0</v>
      </c>
      <c r="BJ95" s="23" t="s">
        <v>80</v>
      </c>
      <c r="BK95" s="202">
        <f>ROUND(I95*H95,2)</f>
        <v>0</v>
      </c>
      <c r="BL95" s="23" t="s">
        <v>144</v>
      </c>
      <c r="BM95" s="23" t="s">
        <v>148</v>
      </c>
    </row>
    <row r="96" spans="2:65" s="1" customFormat="1" ht="22.5" customHeight="1">
      <c r="B96" s="40"/>
      <c r="C96" s="191" t="s">
        <v>149</v>
      </c>
      <c r="D96" s="191" t="s">
        <v>139</v>
      </c>
      <c r="E96" s="192" t="s">
        <v>150</v>
      </c>
      <c r="F96" s="193" t="s">
        <v>151</v>
      </c>
      <c r="G96" s="194" t="s">
        <v>142</v>
      </c>
      <c r="H96" s="195">
        <v>10</v>
      </c>
      <c r="I96" s="196"/>
      <c r="J96" s="197">
        <f>ROUND(I96*H96,2)</f>
        <v>0</v>
      </c>
      <c r="K96" s="193" t="s">
        <v>143</v>
      </c>
      <c r="L96" s="60"/>
      <c r="M96" s="198" t="s">
        <v>21</v>
      </c>
      <c r="N96" s="199" t="s">
        <v>43</v>
      </c>
      <c r="O96" s="41"/>
      <c r="P96" s="200">
        <f>O96*H96</f>
        <v>0</v>
      </c>
      <c r="Q96" s="200">
        <v>0.00015</v>
      </c>
      <c r="R96" s="200">
        <f>Q96*H96</f>
        <v>0.0014999999999999998</v>
      </c>
      <c r="S96" s="200">
        <v>0</v>
      </c>
      <c r="T96" s="201">
        <f>S96*H96</f>
        <v>0</v>
      </c>
      <c r="AR96" s="23" t="s">
        <v>144</v>
      </c>
      <c r="AT96" s="23" t="s">
        <v>139</v>
      </c>
      <c r="AU96" s="23" t="s">
        <v>82</v>
      </c>
      <c r="AY96" s="23" t="s">
        <v>136</v>
      </c>
      <c r="BE96" s="202">
        <f>IF(N96="základní",J96,0)</f>
        <v>0</v>
      </c>
      <c r="BF96" s="202">
        <f>IF(N96="snížená",J96,0)</f>
        <v>0</v>
      </c>
      <c r="BG96" s="202">
        <f>IF(N96="zákl. přenesená",J96,0)</f>
        <v>0</v>
      </c>
      <c r="BH96" s="202">
        <f>IF(N96="sníž. přenesená",J96,0)</f>
        <v>0</v>
      </c>
      <c r="BI96" s="202">
        <f>IF(N96="nulová",J96,0)</f>
        <v>0</v>
      </c>
      <c r="BJ96" s="23" t="s">
        <v>80</v>
      </c>
      <c r="BK96" s="202">
        <f>ROUND(I96*H96,2)</f>
        <v>0</v>
      </c>
      <c r="BL96" s="23" t="s">
        <v>144</v>
      </c>
      <c r="BM96" s="23" t="s">
        <v>152</v>
      </c>
    </row>
    <row r="97" spans="2:65" s="1" customFormat="1" ht="33.75" customHeight="1">
      <c r="B97" s="40"/>
      <c r="C97" s="191" t="s">
        <v>144</v>
      </c>
      <c r="D97" s="191" t="s">
        <v>139</v>
      </c>
      <c r="E97" s="192" t="s">
        <v>153</v>
      </c>
      <c r="F97" s="193" t="s">
        <v>154</v>
      </c>
      <c r="G97" s="194" t="s">
        <v>142</v>
      </c>
      <c r="H97" s="195">
        <v>10</v>
      </c>
      <c r="I97" s="196"/>
      <c r="J97" s="197">
        <f>ROUND(I97*H97,2)</f>
        <v>0</v>
      </c>
      <c r="K97" s="193" t="s">
        <v>143</v>
      </c>
      <c r="L97" s="60"/>
      <c r="M97" s="198" t="s">
        <v>21</v>
      </c>
      <c r="N97" s="199" t="s">
        <v>43</v>
      </c>
      <c r="O97" s="41"/>
      <c r="P97" s="200">
        <f>O97*H97</f>
        <v>0</v>
      </c>
      <c r="Q97" s="200">
        <v>0.00083</v>
      </c>
      <c r="R97" s="200">
        <f>Q97*H97</f>
        <v>0.0083</v>
      </c>
      <c r="S97" s="200">
        <v>0</v>
      </c>
      <c r="T97" s="201">
        <f>S97*H97</f>
        <v>0</v>
      </c>
      <c r="AR97" s="23" t="s">
        <v>144</v>
      </c>
      <c r="AT97" s="23" t="s">
        <v>139</v>
      </c>
      <c r="AU97" s="23" t="s">
        <v>82</v>
      </c>
      <c r="AY97" s="23" t="s">
        <v>136</v>
      </c>
      <c r="BE97" s="202">
        <f>IF(N97="základní",J97,0)</f>
        <v>0</v>
      </c>
      <c r="BF97" s="202">
        <f>IF(N97="snížená",J97,0)</f>
        <v>0</v>
      </c>
      <c r="BG97" s="202">
        <f>IF(N97="zákl. přenesená",J97,0)</f>
        <v>0</v>
      </c>
      <c r="BH97" s="202">
        <f>IF(N97="sníž. přenesená",J97,0)</f>
        <v>0</v>
      </c>
      <c r="BI97" s="202">
        <f>IF(N97="nulová",J97,0)</f>
        <v>0</v>
      </c>
      <c r="BJ97" s="23" t="s">
        <v>80</v>
      </c>
      <c r="BK97" s="202">
        <f>ROUND(I97*H97,2)</f>
        <v>0</v>
      </c>
      <c r="BL97" s="23" t="s">
        <v>144</v>
      </c>
      <c r="BM97" s="23" t="s">
        <v>155</v>
      </c>
    </row>
    <row r="98" spans="2:63" s="10" customFormat="1" ht="29.25" customHeight="1">
      <c r="B98" s="175"/>
      <c r="C98" s="176"/>
      <c r="D98" s="177" t="s">
        <v>71</v>
      </c>
      <c r="E98" s="189" t="s">
        <v>156</v>
      </c>
      <c r="F98" s="189" t="s">
        <v>157</v>
      </c>
      <c r="G98" s="176"/>
      <c r="H98" s="176"/>
      <c r="I98" s="179"/>
      <c r="J98" s="190">
        <f>BK98</f>
        <v>0</v>
      </c>
      <c r="K98" s="176"/>
      <c r="L98" s="181"/>
      <c r="M98" s="182"/>
      <c r="N98" s="183"/>
      <c r="O98" s="183"/>
      <c r="P98" s="184">
        <f>P99+P113</f>
        <v>0</v>
      </c>
      <c r="Q98" s="183"/>
      <c r="R98" s="184">
        <f>R99+R113</f>
        <v>0.11037599999999999</v>
      </c>
      <c r="S98" s="183"/>
      <c r="T98" s="185">
        <f>T99+T113</f>
        <v>0</v>
      </c>
      <c r="AR98" s="186" t="s">
        <v>80</v>
      </c>
      <c r="AT98" s="187" t="s">
        <v>71</v>
      </c>
      <c r="AU98" s="187" t="s">
        <v>80</v>
      </c>
      <c r="AY98" s="186" t="s">
        <v>136</v>
      </c>
      <c r="BK98" s="188">
        <f>BK99+BK113</f>
        <v>0</v>
      </c>
    </row>
    <row r="99" spans="2:63" s="10" customFormat="1" ht="14.25" customHeight="1">
      <c r="B99" s="175"/>
      <c r="C99" s="176"/>
      <c r="D99" s="177" t="s">
        <v>71</v>
      </c>
      <c r="E99" s="189" t="s">
        <v>158</v>
      </c>
      <c r="F99" s="189" t="s">
        <v>159</v>
      </c>
      <c r="G99" s="176"/>
      <c r="H99" s="176"/>
      <c r="I99" s="179"/>
      <c r="J99" s="190">
        <f>BK99</f>
        <v>0</v>
      </c>
      <c r="K99" s="176"/>
      <c r="L99" s="181"/>
      <c r="M99" s="182"/>
      <c r="N99" s="183"/>
      <c r="O99" s="183"/>
      <c r="P99" s="184">
        <f>SUM(P100:P112)</f>
        <v>0</v>
      </c>
      <c r="Q99" s="183"/>
      <c r="R99" s="184">
        <f>SUM(R100:R112)</f>
        <v>0.11037599999999999</v>
      </c>
      <c r="S99" s="183"/>
      <c r="T99" s="185">
        <f>SUM(T100:T112)</f>
        <v>0</v>
      </c>
      <c r="AR99" s="186" t="s">
        <v>80</v>
      </c>
      <c r="AT99" s="187" t="s">
        <v>71</v>
      </c>
      <c r="AU99" s="187" t="s">
        <v>82</v>
      </c>
      <c r="AY99" s="186" t="s">
        <v>136</v>
      </c>
      <c r="BK99" s="188">
        <f>SUM(BK100:BK112)</f>
        <v>0</v>
      </c>
    </row>
    <row r="100" spans="2:65" s="1" customFormat="1" ht="33.75" customHeight="1">
      <c r="B100" s="40"/>
      <c r="C100" s="191" t="s">
        <v>160</v>
      </c>
      <c r="D100" s="191" t="s">
        <v>139</v>
      </c>
      <c r="E100" s="192" t="s">
        <v>161</v>
      </c>
      <c r="F100" s="193" t="s">
        <v>162</v>
      </c>
      <c r="G100" s="194" t="s">
        <v>142</v>
      </c>
      <c r="H100" s="195">
        <v>926.5</v>
      </c>
      <c r="I100" s="196"/>
      <c r="J100" s="197">
        <f>ROUND(I100*H100,2)</f>
        <v>0</v>
      </c>
      <c r="K100" s="193" t="s">
        <v>143</v>
      </c>
      <c r="L100" s="60"/>
      <c r="M100" s="198" t="s">
        <v>21</v>
      </c>
      <c r="N100" s="199" t="s">
        <v>43</v>
      </c>
      <c r="O100" s="41"/>
      <c r="P100" s="200">
        <f>O100*H100</f>
        <v>0</v>
      </c>
      <c r="Q100" s="200">
        <v>0</v>
      </c>
      <c r="R100" s="200">
        <f>Q100*H100</f>
        <v>0</v>
      </c>
      <c r="S100" s="200">
        <v>0</v>
      </c>
      <c r="T100" s="201">
        <f>S100*H100</f>
        <v>0</v>
      </c>
      <c r="AR100" s="23" t="s">
        <v>144</v>
      </c>
      <c r="AT100" s="23" t="s">
        <v>139</v>
      </c>
      <c r="AU100" s="23" t="s">
        <v>149</v>
      </c>
      <c r="AY100" s="23" t="s">
        <v>136</v>
      </c>
      <c r="BE100" s="202">
        <f>IF(N100="základní",J100,0)</f>
        <v>0</v>
      </c>
      <c r="BF100" s="202">
        <f>IF(N100="snížená",J100,0)</f>
        <v>0</v>
      </c>
      <c r="BG100" s="202">
        <f>IF(N100="zákl. přenesená",J100,0)</f>
        <v>0</v>
      </c>
      <c r="BH100" s="202">
        <f>IF(N100="sníž. přenesená",J100,0)</f>
        <v>0</v>
      </c>
      <c r="BI100" s="202">
        <f>IF(N100="nulová",J100,0)</f>
        <v>0</v>
      </c>
      <c r="BJ100" s="23" t="s">
        <v>80</v>
      </c>
      <c r="BK100" s="202">
        <f>ROUND(I100*H100,2)</f>
        <v>0</v>
      </c>
      <c r="BL100" s="23" t="s">
        <v>144</v>
      </c>
      <c r="BM100" s="23" t="s">
        <v>163</v>
      </c>
    </row>
    <row r="101" spans="2:47" s="1" customFormat="1" ht="67.5">
      <c r="B101" s="40"/>
      <c r="C101" s="62"/>
      <c r="D101" s="203" t="s">
        <v>164</v>
      </c>
      <c r="E101" s="62"/>
      <c r="F101" s="204" t="s">
        <v>165</v>
      </c>
      <c r="G101" s="62"/>
      <c r="H101" s="62"/>
      <c r="I101" s="162"/>
      <c r="J101" s="62"/>
      <c r="K101" s="62"/>
      <c r="L101" s="60"/>
      <c r="M101" s="205"/>
      <c r="N101" s="41"/>
      <c r="O101" s="41"/>
      <c r="P101" s="41"/>
      <c r="Q101" s="41"/>
      <c r="R101" s="41"/>
      <c r="S101" s="41"/>
      <c r="T101" s="77"/>
      <c r="AT101" s="23" t="s">
        <v>164</v>
      </c>
      <c r="AU101" s="23" t="s">
        <v>149</v>
      </c>
    </row>
    <row r="102" spans="2:51" s="11" customFormat="1" ht="13.5">
      <c r="B102" s="206"/>
      <c r="C102" s="207"/>
      <c r="D102" s="203" t="s">
        <v>166</v>
      </c>
      <c r="E102" s="208" t="s">
        <v>21</v>
      </c>
      <c r="F102" s="209" t="s">
        <v>167</v>
      </c>
      <c r="G102" s="207"/>
      <c r="H102" s="210">
        <v>926.5</v>
      </c>
      <c r="I102" s="211"/>
      <c r="J102" s="207"/>
      <c r="K102" s="207"/>
      <c r="L102" s="212"/>
      <c r="M102" s="213"/>
      <c r="N102" s="214"/>
      <c r="O102" s="214"/>
      <c r="P102" s="214"/>
      <c r="Q102" s="214"/>
      <c r="R102" s="214"/>
      <c r="S102" s="214"/>
      <c r="T102" s="215"/>
      <c r="AT102" s="216" t="s">
        <v>166</v>
      </c>
      <c r="AU102" s="216" t="s">
        <v>149</v>
      </c>
      <c r="AV102" s="11" t="s">
        <v>82</v>
      </c>
      <c r="AW102" s="11" t="s">
        <v>35</v>
      </c>
      <c r="AX102" s="11" t="s">
        <v>72</v>
      </c>
      <c r="AY102" s="216" t="s">
        <v>136</v>
      </c>
    </row>
    <row r="103" spans="2:65" s="1" customFormat="1" ht="33.75" customHeight="1">
      <c r="B103" s="40"/>
      <c r="C103" s="191" t="s">
        <v>137</v>
      </c>
      <c r="D103" s="191" t="s">
        <v>139</v>
      </c>
      <c r="E103" s="192" t="s">
        <v>168</v>
      </c>
      <c r="F103" s="193" t="s">
        <v>169</v>
      </c>
      <c r="G103" s="194" t="s">
        <v>142</v>
      </c>
      <c r="H103" s="195">
        <v>27795</v>
      </c>
      <c r="I103" s="196"/>
      <c r="J103" s="197">
        <f>ROUND(I103*H103,2)</f>
        <v>0</v>
      </c>
      <c r="K103" s="193" t="s">
        <v>143</v>
      </c>
      <c r="L103" s="60"/>
      <c r="M103" s="198" t="s">
        <v>21</v>
      </c>
      <c r="N103" s="199" t="s">
        <v>43</v>
      </c>
      <c r="O103" s="41"/>
      <c r="P103" s="200">
        <f>O103*H103</f>
        <v>0</v>
      </c>
      <c r="Q103" s="200">
        <v>0</v>
      </c>
      <c r="R103" s="200">
        <f>Q103*H103</f>
        <v>0</v>
      </c>
      <c r="S103" s="200">
        <v>0</v>
      </c>
      <c r="T103" s="201">
        <f>S103*H103</f>
        <v>0</v>
      </c>
      <c r="AR103" s="23" t="s">
        <v>144</v>
      </c>
      <c r="AT103" s="23" t="s">
        <v>139</v>
      </c>
      <c r="AU103" s="23" t="s">
        <v>149</v>
      </c>
      <c r="AY103" s="23" t="s">
        <v>136</v>
      </c>
      <c r="BE103" s="202">
        <f>IF(N103="základní",J103,0)</f>
        <v>0</v>
      </c>
      <c r="BF103" s="202">
        <f>IF(N103="snížená",J103,0)</f>
        <v>0</v>
      </c>
      <c r="BG103" s="202">
        <f>IF(N103="zákl. přenesená",J103,0)</f>
        <v>0</v>
      </c>
      <c r="BH103" s="202">
        <f>IF(N103="sníž. přenesená",J103,0)</f>
        <v>0</v>
      </c>
      <c r="BI103" s="202">
        <f>IF(N103="nulová",J103,0)</f>
        <v>0</v>
      </c>
      <c r="BJ103" s="23" t="s">
        <v>80</v>
      </c>
      <c r="BK103" s="202">
        <f>ROUND(I103*H103,2)</f>
        <v>0</v>
      </c>
      <c r="BL103" s="23" t="s">
        <v>144</v>
      </c>
      <c r="BM103" s="23" t="s">
        <v>170</v>
      </c>
    </row>
    <row r="104" spans="2:47" s="1" customFormat="1" ht="67.5">
      <c r="B104" s="40"/>
      <c r="C104" s="62"/>
      <c r="D104" s="203" t="s">
        <v>164</v>
      </c>
      <c r="E104" s="62"/>
      <c r="F104" s="204" t="s">
        <v>165</v>
      </c>
      <c r="G104" s="62"/>
      <c r="H104" s="62"/>
      <c r="I104" s="162"/>
      <c r="J104" s="62"/>
      <c r="K104" s="62"/>
      <c r="L104" s="60"/>
      <c r="M104" s="205"/>
      <c r="N104" s="41"/>
      <c r="O104" s="41"/>
      <c r="P104" s="41"/>
      <c r="Q104" s="41"/>
      <c r="R104" s="41"/>
      <c r="S104" s="41"/>
      <c r="T104" s="77"/>
      <c r="AT104" s="23" t="s">
        <v>164</v>
      </c>
      <c r="AU104" s="23" t="s">
        <v>149</v>
      </c>
    </row>
    <row r="105" spans="2:51" s="11" customFormat="1" ht="13.5">
      <c r="B105" s="206"/>
      <c r="C105" s="207"/>
      <c r="D105" s="203" t="s">
        <v>166</v>
      </c>
      <c r="E105" s="208" t="s">
        <v>21</v>
      </c>
      <c r="F105" s="209" t="s">
        <v>171</v>
      </c>
      <c r="G105" s="207"/>
      <c r="H105" s="210">
        <v>27795</v>
      </c>
      <c r="I105" s="211"/>
      <c r="J105" s="207"/>
      <c r="K105" s="207"/>
      <c r="L105" s="212"/>
      <c r="M105" s="213"/>
      <c r="N105" s="214"/>
      <c r="O105" s="214"/>
      <c r="P105" s="214"/>
      <c r="Q105" s="214"/>
      <c r="R105" s="214"/>
      <c r="S105" s="214"/>
      <c r="T105" s="215"/>
      <c r="AT105" s="216" t="s">
        <v>166</v>
      </c>
      <c r="AU105" s="216" t="s">
        <v>149</v>
      </c>
      <c r="AV105" s="11" t="s">
        <v>82</v>
      </c>
      <c r="AW105" s="11" t="s">
        <v>35</v>
      </c>
      <c r="AX105" s="11" t="s">
        <v>72</v>
      </c>
      <c r="AY105" s="216" t="s">
        <v>136</v>
      </c>
    </row>
    <row r="106" spans="2:65" s="1" customFormat="1" ht="33.75" customHeight="1">
      <c r="B106" s="40"/>
      <c r="C106" s="191" t="s">
        <v>172</v>
      </c>
      <c r="D106" s="191" t="s">
        <v>139</v>
      </c>
      <c r="E106" s="192" t="s">
        <v>173</v>
      </c>
      <c r="F106" s="193" t="s">
        <v>174</v>
      </c>
      <c r="G106" s="194" t="s">
        <v>142</v>
      </c>
      <c r="H106" s="195">
        <v>926.5</v>
      </c>
      <c r="I106" s="196"/>
      <c r="J106" s="197">
        <f>ROUND(I106*H106,2)</f>
        <v>0</v>
      </c>
      <c r="K106" s="193" t="s">
        <v>143</v>
      </c>
      <c r="L106" s="60"/>
      <c r="M106" s="198" t="s">
        <v>21</v>
      </c>
      <c r="N106" s="199" t="s">
        <v>43</v>
      </c>
      <c r="O106" s="41"/>
      <c r="P106" s="200">
        <f>O106*H106</f>
        <v>0</v>
      </c>
      <c r="Q106" s="200">
        <v>0</v>
      </c>
      <c r="R106" s="200">
        <f>Q106*H106</f>
        <v>0</v>
      </c>
      <c r="S106" s="200">
        <v>0</v>
      </c>
      <c r="T106" s="201">
        <f>S106*H106</f>
        <v>0</v>
      </c>
      <c r="AR106" s="23" t="s">
        <v>144</v>
      </c>
      <c r="AT106" s="23" t="s">
        <v>139</v>
      </c>
      <c r="AU106" s="23" t="s">
        <v>149</v>
      </c>
      <c r="AY106" s="23" t="s">
        <v>136</v>
      </c>
      <c r="BE106" s="202">
        <f>IF(N106="základní",J106,0)</f>
        <v>0</v>
      </c>
      <c r="BF106" s="202">
        <f>IF(N106="snížená",J106,0)</f>
        <v>0</v>
      </c>
      <c r="BG106" s="202">
        <f>IF(N106="zákl. přenesená",J106,0)</f>
        <v>0</v>
      </c>
      <c r="BH106" s="202">
        <f>IF(N106="sníž. přenesená",J106,0)</f>
        <v>0</v>
      </c>
      <c r="BI106" s="202">
        <f>IF(N106="nulová",J106,0)</f>
        <v>0</v>
      </c>
      <c r="BJ106" s="23" t="s">
        <v>80</v>
      </c>
      <c r="BK106" s="202">
        <f>ROUND(I106*H106,2)</f>
        <v>0</v>
      </c>
      <c r="BL106" s="23" t="s">
        <v>144</v>
      </c>
      <c r="BM106" s="23" t="s">
        <v>175</v>
      </c>
    </row>
    <row r="107" spans="2:47" s="1" customFormat="1" ht="40.5">
      <c r="B107" s="40"/>
      <c r="C107" s="62"/>
      <c r="D107" s="203" t="s">
        <v>164</v>
      </c>
      <c r="E107" s="62"/>
      <c r="F107" s="204" t="s">
        <v>176</v>
      </c>
      <c r="G107" s="62"/>
      <c r="H107" s="62"/>
      <c r="I107" s="162"/>
      <c r="J107" s="62"/>
      <c r="K107" s="62"/>
      <c r="L107" s="60"/>
      <c r="M107" s="205"/>
      <c r="N107" s="41"/>
      <c r="O107" s="41"/>
      <c r="P107" s="41"/>
      <c r="Q107" s="41"/>
      <c r="R107" s="41"/>
      <c r="S107" s="41"/>
      <c r="T107" s="77"/>
      <c r="AT107" s="23" t="s">
        <v>164</v>
      </c>
      <c r="AU107" s="23" t="s">
        <v>149</v>
      </c>
    </row>
    <row r="108" spans="2:65" s="1" customFormat="1" ht="14.25" customHeight="1">
      <c r="B108" s="40"/>
      <c r="C108" s="191" t="s">
        <v>177</v>
      </c>
      <c r="D108" s="191" t="s">
        <v>139</v>
      </c>
      <c r="E108" s="192" t="s">
        <v>178</v>
      </c>
      <c r="F108" s="193" t="s">
        <v>179</v>
      </c>
      <c r="G108" s="194" t="s">
        <v>180</v>
      </c>
      <c r="H108" s="195">
        <v>1</v>
      </c>
      <c r="I108" s="196"/>
      <c r="J108" s="197">
        <f>ROUND(I108*H108,2)</f>
        <v>0</v>
      </c>
      <c r="K108" s="193" t="s">
        <v>21</v>
      </c>
      <c r="L108" s="60"/>
      <c r="M108" s="198" t="s">
        <v>21</v>
      </c>
      <c r="N108" s="199" t="s">
        <v>43</v>
      </c>
      <c r="O108" s="41"/>
      <c r="P108" s="200">
        <f>O108*H108</f>
        <v>0</v>
      </c>
      <c r="Q108" s="200">
        <v>0</v>
      </c>
      <c r="R108" s="200">
        <f>Q108*H108</f>
        <v>0</v>
      </c>
      <c r="S108" s="200">
        <v>0</v>
      </c>
      <c r="T108" s="201">
        <f>S108*H108</f>
        <v>0</v>
      </c>
      <c r="AR108" s="23" t="s">
        <v>144</v>
      </c>
      <c r="AT108" s="23" t="s">
        <v>139</v>
      </c>
      <c r="AU108" s="23" t="s">
        <v>149</v>
      </c>
      <c r="AY108" s="23" t="s">
        <v>136</v>
      </c>
      <c r="BE108" s="202">
        <f>IF(N108="základní",J108,0)</f>
        <v>0</v>
      </c>
      <c r="BF108" s="202">
        <f>IF(N108="snížená",J108,0)</f>
        <v>0</v>
      </c>
      <c r="BG108" s="202">
        <f>IF(N108="zákl. přenesená",J108,0)</f>
        <v>0</v>
      </c>
      <c r="BH108" s="202">
        <f>IF(N108="sníž. přenesená",J108,0)</f>
        <v>0</v>
      </c>
      <c r="BI108" s="202">
        <f>IF(N108="nulová",J108,0)</f>
        <v>0</v>
      </c>
      <c r="BJ108" s="23" t="s">
        <v>80</v>
      </c>
      <c r="BK108" s="202">
        <f>ROUND(I108*H108,2)</f>
        <v>0</v>
      </c>
      <c r="BL108" s="23" t="s">
        <v>144</v>
      </c>
      <c r="BM108" s="23" t="s">
        <v>181</v>
      </c>
    </row>
    <row r="109" spans="2:47" s="1" customFormat="1" ht="27">
      <c r="B109" s="40"/>
      <c r="C109" s="62"/>
      <c r="D109" s="203" t="s">
        <v>182</v>
      </c>
      <c r="E109" s="62"/>
      <c r="F109" s="204" t="s">
        <v>183</v>
      </c>
      <c r="G109" s="62"/>
      <c r="H109" s="62"/>
      <c r="I109" s="162"/>
      <c r="J109" s="62"/>
      <c r="K109" s="62"/>
      <c r="L109" s="60"/>
      <c r="M109" s="205"/>
      <c r="N109" s="41"/>
      <c r="O109" s="41"/>
      <c r="P109" s="41"/>
      <c r="Q109" s="41"/>
      <c r="R109" s="41"/>
      <c r="S109" s="41"/>
      <c r="T109" s="77"/>
      <c r="AT109" s="23" t="s">
        <v>182</v>
      </c>
      <c r="AU109" s="23" t="s">
        <v>149</v>
      </c>
    </row>
    <row r="110" spans="2:65" s="1" customFormat="1" ht="14.25" customHeight="1">
      <c r="B110" s="40"/>
      <c r="C110" s="191" t="s">
        <v>156</v>
      </c>
      <c r="D110" s="191" t="s">
        <v>139</v>
      </c>
      <c r="E110" s="192" t="s">
        <v>184</v>
      </c>
      <c r="F110" s="193" t="s">
        <v>185</v>
      </c>
      <c r="G110" s="194" t="s">
        <v>142</v>
      </c>
      <c r="H110" s="195">
        <v>788.4</v>
      </c>
      <c r="I110" s="196"/>
      <c r="J110" s="197">
        <f>ROUND(I110*H110,2)</f>
        <v>0</v>
      </c>
      <c r="K110" s="193" t="s">
        <v>143</v>
      </c>
      <c r="L110" s="60"/>
      <c r="M110" s="198" t="s">
        <v>21</v>
      </c>
      <c r="N110" s="199" t="s">
        <v>43</v>
      </c>
      <c r="O110" s="41"/>
      <c r="P110" s="200">
        <f>O110*H110</f>
        <v>0</v>
      </c>
      <c r="Q110" s="200">
        <v>0.00014</v>
      </c>
      <c r="R110" s="200">
        <f>Q110*H110</f>
        <v>0.11037599999999999</v>
      </c>
      <c r="S110" s="200">
        <v>0</v>
      </c>
      <c r="T110" s="201">
        <f>S110*H110</f>
        <v>0</v>
      </c>
      <c r="AR110" s="23" t="s">
        <v>144</v>
      </c>
      <c r="AT110" s="23" t="s">
        <v>139</v>
      </c>
      <c r="AU110" s="23" t="s">
        <v>149</v>
      </c>
      <c r="AY110" s="23" t="s">
        <v>136</v>
      </c>
      <c r="BE110" s="202">
        <f>IF(N110="základní",J110,0)</f>
        <v>0</v>
      </c>
      <c r="BF110" s="202">
        <f>IF(N110="snížená",J110,0)</f>
        <v>0</v>
      </c>
      <c r="BG110" s="202">
        <f>IF(N110="zákl. přenesená",J110,0)</f>
        <v>0</v>
      </c>
      <c r="BH110" s="202">
        <f>IF(N110="sníž. přenesená",J110,0)</f>
        <v>0</v>
      </c>
      <c r="BI110" s="202">
        <f>IF(N110="nulová",J110,0)</f>
        <v>0</v>
      </c>
      <c r="BJ110" s="23" t="s">
        <v>80</v>
      </c>
      <c r="BK110" s="202">
        <f>ROUND(I110*H110,2)</f>
        <v>0</v>
      </c>
      <c r="BL110" s="23" t="s">
        <v>144</v>
      </c>
      <c r="BM110" s="23" t="s">
        <v>186</v>
      </c>
    </row>
    <row r="111" spans="2:47" s="1" customFormat="1" ht="40.5">
      <c r="B111" s="40"/>
      <c r="C111" s="62"/>
      <c r="D111" s="203" t="s">
        <v>164</v>
      </c>
      <c r="E111" s="62"/>
      <c r="F111" s="204" t="s">
        <v>187</v>
      </c>
      <c r="G111" s="62"/>
      <c r="H111" s="62"/>
      <c r="I111" s="162"/>
      <c r="J111" s="62"/>
      <c r="K111" s="62"/>
      <c r="L111" s="60"/>
      <c r="M111" s="205"/>
      <c r="N111" s="41"/>
      <c r="O111" s="41"/>
      <c r="P111" s="41"/>
      <c r="Q111" s="41"/>
      <c r="R111" s="41"/>
      <c r="S111" s="41"/>
      <c r="T111" s="77"/>
      <c r="AT111" s="23" t="s">
        <v>164</v>
      </c>
      <c r="AU111" s="23" t="s">
        <v>149</v>
      </c>
    </row>
    <row r="112" spans="2:51" s="11" customFormat="1" ht="13.5">
      <c r="B112" s="206"/>
      <c r="C112" s="207"/>
      <c r="D112" s="203" t="s">
        <v>166</v>
      </c>
      <c r="E112" s="208" t="s">
        <v>21</v>
      </c>
      <c r="F112" s="209" t="s">
        <v>188</v>
      </c>
      <c r="G112" s="207"/>
      <c r="H112" s="210">
        <v>788.4</v>
      </c>
      <c r="I112" s="211"/>
      <c r="J112" s="207"/>
      <c r="K112" s="207"/>
      <c r="L112" s="212"/>
      <c r="M112" s="213"/>
      <c r="N112" s="214"/>
      <c r="O112" s="214"/>
      <c r="P112" s="214"/>
      <c r="Q112" s="214"/>
      <c r="R112" s="214"/>
      <c r="S112" s="214"/>
      <c r="T112" s="215"/>
      <c r="AT112" s="216" t="s">
        <v>166</v>
      </c>
      <c r="AU112" s="216" t="s">
        <v>149</v>
      </c>
      <c r="AV112" s="11" t="s">
        <v>82</v>
      </c>
      <c r="AW112" s="11" t="s">
        <v>35</v>
      </c>
      <c r="AX112" s="11" t="s">
        <v>72</v>
      </c>
      <c r="AY112" s="216" t="s">
        <v>136</v>
      </c>
    </row>
    <row r="113" spans="2:63" s="10" customFormat="1" ht="21.75" customHeight="1">
      <c r="B113" s="175"/>
      <c r="C113" s="176"/>
      <c r="D113" s="177" t="s">
        <v>71</v>
      </c>
      <c r="E113" s="189" t="s">
        <v>189</v>
      </c>
      <c r="F113" s="189" t="s">
        <v>190</v>
      </c>
      <c r="G113" s="176"/>
      <c r="H113" s="176"/>
      <c r="I113" s="179"/>
      <c r="J113" s="190">
        <f>BK113</f>
        <v>0</v>
      </c>
      <c r="K113" s="176"/>
      <c r="L113" s="181"/>
      <c r="M113" s="182"/>
      <c r="N113" s="183"/>
      <c r="O113" s="183"/>
      <c r="P113" s="184">
        <f>SUM(P114:P115)</f>
        <v>0</v>
      </c>
      <c r="Q113" s="183"/>
      <c r="R113" s="184">
        <f>SUM(R114:R115)</f>
        <v>0</v>
      </c>
      <c r="S113" s="183"/>
      <c r="T113" s="185">
        <f>SUM(T114:T115)</f>
        <v>0</v>
      </c>
      <c r="AR113" s="186" t="s">
        <v>80</v>
      </c>
      <c r="AT113" s="187" t="s">
        <v>71</v>
      </c>
      <c r="AU113" s="187" t="s">
        <v>82</v>
      </c>
      <c r="AY113" s="186" t="s">
        <v>136</v>
      </c>
      <c r="BK113" s="188">
        <f>SUM(BK114:BK115)</f>
        <v>0</v>
      </c>
    </row>
    <row r="114" spans="2:65" s="1" customFormat="1" ht="22.5" customHeight="1">
      <c r="B114" s="40"/>
      <c r="C114" s="191" t="s">
        <v>191</v>
      </c>
      <c r="D114" s="191" t="s">
        <v>139</v>
      </c>
      <c r="E114" s="192" t="s">
        <v>192</v>
      </c>
      <c r="F114" s="193" t="s">
        <v>193</v>
      </c>
      <c r="G114" s="194" t="s">
        <v>194</v>
      </c>
      <c r="H114" s="195">
        <v>44</v>
      </c>
      <c r="I114" s="196"/>
      <c r="J114" s="197">
        <f>ROUND(I114*H114,2)</f>
        <v>0</v>
      </c>
      <c r="K114" s="193" t="s">
        <v>143</v>
      </c>
      <c r="L114" s="60"/>
      <c r="M114" s="198" t="s">
        <v>21</v>
      </c>
      <c r="N114" s="199" t="s">
        <v>43</v>
      </c>
      <c r="O114" s="41"/>
      <c r="P114" s="200">
        <f>O114*H114</f>
        <v>0</v>
      </c>
      <c r="Q114" s="200">
        <v>0</v>
      </c>
      <c r="R114" s="200">
        <f>Q114*H114</f>
        <v>0</v>
      </c>
      <c r="S114" s="200">
        <v>0</v>
      </c>
      <c r="T114" s="201">
        <f>S114*H114</f>
        <v>0</v>
      </c>
      <c r="AR114" s="23" t="s">
        <v>144</v>
      </c>
      <c r="AT114" s="23" t="s">
        <v>139</v>
      </c>
      <c r="AU114" s="23" t="s">
        <v>149</v>
      </c>
      <c r="AY114" s="23" t="s">
        <v>136</v>
      </c>
      <c r="BE114" s="202">
        <f>IF(N114="základní",J114,0)</f>
        <v>0</v>
      </c>
      <c r="BF114" s="202">
        <f>IF(N114="snížená",J114,0)</f>
        <v>0</v>
      </c>
      <c r="BG114" s="202">
        <f>IF(N114="zákl. přenesená",J114,0)</f>
        <v>0</v>
      </c>
      <c r="BH114" s="202">
        <f>IF(N114="sníž. přenesená",J114,0)</f>
        <v>0</v>
      </c>
      <c r="BI114" s="202">
        <f>IF(N114="nulová",J114,0)</f>
        <v>0</v>
      </c>
      <c r="BJ114" s="23" t="s">
        <v>80</v>
      </c>
      <c r="BK114" s="202">
        <f>ROUND(I114*H114,2)</f>
        <v>0</v>
      </c>
      <c r="BL114" s="23" t="s">
        <v>144</v>
      </c>
      <c r="BM114" s="23" t="s">
        <v>195</v>
      </c>
    </row>
    <row r="115" spans="2:47" s="1" customFormat="1" ht="27">
      <c r="B115" s="40"/>
      <c r="C115" s="62"/>
      <c r="D115" s="203" t="s">
        <v>182</v>
      </c>
      <c r="E115" s="62"/>
      <c r="F115" s="204" t="s">
        <v>196</v>
      </c>
      <c r="G115" s="62"/>
      <c r="H115" s="62"/>
      <c r="I115" s="162"/>
      <c r="J115" s="62"/>
      <c r="K115" s="62"/>
      <c r="L115" s="60"/>
      <c r="M115" s="205"/>
      <c r="N115" s="41"/>
      <c r="O115" s="41"/>
      <c r="P115" s="41"/>
      <c r="Q115" s="41"/>
      <c r="R115" s="41"/>
      <c r="S115" s="41"/>
      <c r="T115" s="77"/>
      <c r="AT115" s="23" t="s">
        <v>182</v>
      </c>
      <c r="AU115" s="23" t="s">
        <v>149</v>
      </c>
    </row>
    <row r="116" spans="2:63" s="10" customFormat="1" ht="29.25" customHeight="1">
      <c r="B116" s="175"/>
      <c r="C116" s="176"/>
      <c r="D116" s="177" t="s">
        <v>71</v>
      </c>
      <c r="E116" s="189" t="s">
        <v>197</v>
      </c>
      <c r="F116" s="189" t="s">
        <v>198</v>
      </c>
      <c r="G116" s="176"/>
      <c r="H116" s="176"/>
      <c r="I116" s="179"/>
      <c r="J116" s="190">
        <f>BK116</f>
        <v>0</v>
      </c>
      <c r="K116" s="176"/>
      <c r="L116" s="181"/>
      <c r="M116" s="182"/>
      <c r="N116" s="183"/>
      <c r="O116" s="183"/>
      <c r="P116" s="184">
        <f>SUM(P117:P131)</f>
        <v>0</v>
      </c>
      <c r="Q116" s="183"/>
      <c r="R116" s="184">
        <f>SUM(R117:R131)</f>
        <v>0</v>
      </c>
      <c r="S116" s="183"/>
      <c r="T116" s="185">
        <f>SUM(T117:T131)</f>
        <v>0</v>
      </c>
      <c r="AR116" s="186" t="s">
        <v>80</v>
      </c>
      <c r="AT116" s="187" t="s">
        <v>71</v>
      </c>
      <c r="AU116" s="187" t="s">
        <v>80</v>
      </c>
      <c r="AY116" s="186" t="s">
        <v>136</v>
      </c>
      <c r="BK116" s="188">
        <f>SUM(BK117:BK131)</f>
        <v>0</v>
      </c>
    </row>
    <row r="117" spans="2:65" s="1" customFormat="1" ht="33.75" customHeight="1">
      <c r="B117" s="40"/>
      <c r="C117" s="191" t="s">
        <v>199</v>
      </c>
      <c r="D117" s="191" t="s">
        <v>139</v>
      </c>
      <c r="E117" s="192" t="s">
        <v>200</v>
      </c>
      <c r="F117" s="193" t="s">
        <v>201</v>
      </c>
      <c r="G117" s="194" t="s">
        <v>202</v>
      </c>
      <c r="H117" s="195">
        <v>11.19</v>
      </c>
      <c r="I117" s="196"/>
      <c r="J117" s="197">
        <f>ROUND(I117*H117,2)</f>
        <v>0</v>
      </c>
      <c r="K117" s="193" t="s">
        <v>143</v>
      </c>
      <c r="L117" s="60"/>
      <c r="M117" s="198" t="s">
        <v>21</v>
      </c>
      <c r="N117" s="199" t="s">
        <v>43</v>
      </c>
      <c r="O117" s="41"/>
      <c r="P117" s="200">
        <f>O117*H117</f>
        <v>0</v>
      </c>
      <c r="Q117" s="200">
        <v>0</v>
      </c>
      <c r="R117" s="200">
        <f>Q117*H117</f>
        <v>0</v>
      </c>
      <c r="S117" s="200">
        <v>0</v>
      </c>
      <c r="T117" s="201">
        <f>S117*H117</f>
        <v>0</v>
      </c>
      <c r="AR117" s="23" t="s">
        <v>144</v>
      </c>
      <c r="AT117" s="23" t="s">
        <v>139</v>
      </c>
      <c r="AU117" s="23" t="s">
        <v>82</v>
      </c>
      <c r="AY117" s="23" t="s">
        <v>136</v>
      </c>
      <c r="BE117" s="202">
        <f>IF(N117="základní",J117,0)</f>
        <v>0</v>
      </c>
      <c r="BF117" s="202">
        <f>IF(N117="snížená",J117,0)</f>
        <v>0</v>
      </c>
      <c r="BG117" s="202">
        <f>IF(N117="zákl. přenesená",J117,0)</f>
        <v>0</v>
      </c>
      <c r="BH117" s="202">
        <f>IF(N117="sníž. přenesená",J117,0)</f>
        <v>0</v>
      </c>
      <c r="BI117" s="202">
        <f>IF(N117="nulová",J117,0)</f>
        <v>0</v>
      </c>
      <c r="BJ117" s="23" t="s">
        <v>80</v>
      </c>
      <c r="BK117" s="202">
        <f>ROUND(I117*H117,2)</f>
        <v>0</v>
      </c>
      <c r="BL117" s="23" t="s">
        <v>144</v>
      </c>
      <c r="BM117" s="23" t="s">
        <v>203</v>
      </c>
    </row>
    <row r="118" spans="2:47" s="1" customFormat="1" ht="135">
      <c r="B118" s="40"/>
      <c r="C118" s="62"/>
      <c r="D118" s="203" t="s">
        <v>164</v>
      </c>
      <c r="E118" s="62"/>
      <c r="F118" s="204" t="s">
        <v>204</v>
      </c>
      <c r="G118" s="62"/>
      <c r="H118" s="62"/>
      <c r="I118" s="162"/>
      <c r="J118" s="62"/>
      <c r="K118" s="62"/>
      <c r="L118" s="60"/>
      <c r="M118" s="205"/>
      <c r="N118" s="41"/>
      <c r="O118" s="41"/>
      <c r="P118" s="41"/>
      <c r="Q118" s="41"/>
      <c r="R118" s="41"/>
      <c r="S118" s="41"/>
      <c r="T118" s="77"/>
      <c r="AT118" s="23" t="s">
        <v>164</v>
      </c>
      <c r="AU118" s="23" t="s">
        <v>82</v>
      </c>
    </row>
    <row r="119" spans="2:65" s="1" customFormat="1" ht="22.5" customHeight="1">
      <c r="B119" s="40"/>
      <c r="C119" s="191" t="s">
        <v>205</v>
      </c>
      <c r="D119" s="191" t="s">
        <v>139</v>
      </c>
      <c r="E119" s="192" t="s">
        <v>206</v>
      </c>
      <c r="F119" s="193" t="s">
        <v>207</v>
      </c>
      <c r="G119" s="194" t="s">
        <v>202</v>
      </c>
      <c r="H119" s="195">
        <v>11.19</v>
      </c>
      <c r="I119" s="196"/>
      <c r="J119" s="197">
        <f>ROUND(I119*H119,2)</f>
        <v>0</v>
      </c>
      <c r="K119" s="193" t="s">
        <v>143</v>
      </c>
      <c r="L119" s="60"/>
      <c r="M119" s="198" t="s">
        <v>21</v>
      </c>
      <c r="N119" s="199" t="s">
        <v>43</v>
      </c>
      <c r="O119" s="41"/>
      <c r="P119" s="200">
        <f>O119*H119</f>
        <v>0</v>
      </c>
      <c r="Q119" s="200">
        <v>0</v>
      </c>
      <c r="R119" s="200">
        <f>Q119*H119</f>
        <v>0</v>
      </c>
      <c r="S119" s="200">
        <v>0</v>
      </c>
      <c r="T119" s="201">
        <f>S119*H119</f>
        <v>0</v>
      </c>
      <c r="AR119" s="23" t="s">
        <v>144</v>
      </c>
      <c r="AT119" s="23" t="s">
        <v>139</v>
      </c>
      <c r="AU119" s="23" t="s">
        <v>82</v>
      </c>
      <c r="AY119" s="23" t="s">
        <v>136</v>
      </c>
      <c r="BE119" s="202">
        <f>IF(N119="základní",J119,0)</f>
        <v>0</v>
      </c>
      <c r="BF119" s="202">
        <f>IF(N119="snížená",J119,0)</f>
        <v>0</v>
      </c>
      <c r="BG119" s="202">
        <f>IF(N119="zákl. přenesená",J119,0)</f>
        <v>0</v>
      </c>
      <c r="BH119" s="202">
        <f>IF(N119="sníž. přenesená",J119,0)</f>
        <v>0</v>
      </c>
      <c r="BI119" s="202">
        <f>IF(N119="nulová",J119,0)</f>
        <v>0</v>
      </c>
      <c r="BJ119" s="23" t="s">
        <v>80</v>
      </c>
      <c r="BK119" s="202">
        <f>ROUND(I119*H119,2)</f>
        <v>0</v>
      </c>
      <c r="BL119" s="23" t="s">
        <v>144</v>
      </c>
      <c r="BM119" s="23" t="s">
        <v>208</v>
      </c>
    </row>
    <row r="120" spans="2:47" s="1" customFormat="1" ht="94.5">
      <c r="B120" s="40"/>
      <c r="C120" s="62"/>
      <c r="D120" s="203" t="s">
        <v>164</v>
      </c>
      <c r="E120" s="62"/>
      <c r="F120" s="204" t="s">
        <v>209</v>
      </c>
      <c r="G120" s="62"/>
      <c r="H120" s="62"/>
      <c r="I120" s="162"/>
      <c r="J120" s="62"/>
      <c r="K120" s="62"/>
      <c r="L120" s="60"/>
      <c r="M120" s="205"/>
      <c r="N120" s="41"/>
      <c r="O120" s="41"/>
      <c r="P120" s="41"/>
      <c r="Q120" s="41"/>
      <c r="R120" s="41"/>
      <c r="S120" s="41"/>
      <c r="T120" s="77"/>
      <c r="AT120" s="23" t="s">
        <v>164</v>
      </c>
      <c r="AU120" s="23" t="s">
        <v>82</v>
      </c>
    </row>
    <row r="121" spans="2:65" s="1" customFormat="1" ht="33.75" customHeight="1">
      <c r="B121" s="40"/>
      <c r="C121" s="191" t="s">
        <v>210</v>
      </c>
      <c r="D121" s="191" t="s">
        <v>139</v>
      </c>
      <c r="E121" s="192" t="s">
        <v>211</v>
      </c>
      <c r="F121" s="193" t="s">
        <v>212</v>
      </c>
      <c r="G121" s="194" t="s">
        <v>202</v>
      </c>
      <c r="H121" s="195">
        <v>268.56</v>
      </c>
      <c r="I121" s="196"/>
      <c r="J121" s="197">
        <f>ROUND(I121*H121,2)</f>
        <v>0</v>
      </c>
      <c r="K121" s="193" t="s">
        <v>143</v>
      </c>
      <c r="L121" s="60"/>
      <c r="M121" s="198" t="s">
        <v>21</v>
      </c>
      <c r="N121" s="199" t="s">
        <v>43</v>
      </c>
      <c r="O121" s="41"/>
      <c r="P121" s="200">
        <f>O121*H121</f>
        <v>0</v>
      </c>
      <c r="Q121" s="200">
        <v>0</v>
      </c>
      <c r="R121" s="200">
        <f>Q121*H121</f>
        <v>0</v>
      </c>
      <c r="S121" s="200">
        <v>0</v>
      </c>
      <c r="T121" s="201">
        <f>S121*H121</f>
        <v>0</v>
      </c>
      <c r="AR121" s="23" t="s">
        <v>144</v>
      </c>
      <c r="AT121" s="23" t="s">
        <v>139</v>
      </c>
      <c r="AU121" s="23" t="s">
        <v>82</v>
      </c>
      <c r="AY121" s="23" t="s">
        <v>136</v>
      </c>
      <c r="BE121" s="202">
        <f>IF(N121="základní",J121,0)</f>
        <v>0</v>
      </c>
      <c r="BF121" s="202">
        <f>IF(N121="snížená",J121,0)</f>
        <v>0</v>
      </c>
      <c r="BG121" s="202">
        <f>IF(N121="zákl. přenesená",J121,0)</f>
        <v>0</v>
      </c>
      <c r="BH121" s="202">
        <f>IF(N121="sníž. přenesená",J121,0)</f>
        <v>0</v>
      </c>
      <c r="BI121" s="202">
        <f>IF(N121="nulová",J121,0)</f>
        <v>0</v>
      </c>
      <c r="BJ121" s="23" t="s">
        <v>80</v>
      </c>
      <c r="BK121" s="202">
        <f>ROUND(I121*H121,2)</f>
        <v>0</v>
      </c>
      <c r="BL121" s="23" t="s">
        <v>144</v>
      </c>
      <c r="BM121" s="23" t="s">
        <v>213</v>
      </c>
    </row>
    <row r="122" spans="2:47" s="1" customFormat="1" ht="94.5">
      <c r="B122" s="40"/>
      <c r="C122" s="62"/>
      <c r="D122" s="203" t="s">
        <v>164</v>
      </c>
      <c r="E122" s="62"/>
      <c r="F122" s="204" t="s">
        <v>209</v>
      </c>
      <c r="G122" s="62"/>
      <c r="H122" s="62"/>
      <c r="I122" s="162"/>
      <c r="J122" s="62"/>
      <c r="K122" s="62"/>
      <c r="L122" s="60"/>
      <c r="M122" s="205"/>
      <c r="N122" s="41"/>
      <c r="O122" s="41"/>
      <c r="P122" s="41"/>
      <c r="Q122" s="41"/>
      <c r="R122" s="41"/>
      <c r="S122" s="41"/>
      <c r="T122" s="77"/>
      <c r="AT122" s="23" t="s">
        <v>164</v>
      </c>
      <c r="AU122" s="23" t="s">
        <v>82</v>
      </c>
    </row>
    <row r="123" spans="2:47" s="1" customFormat="1" ht="27">
      <c r="B123" s="40"/>
      <c r="C123" s="62"/>
      <c r="D123" s="203" t="s">
        <v>182</v>
      </c>
      <c r="E123" s="62"/>
      <c r="F123" s="204" t="s">
        <v>214</v>
      </c>
      <c r="G123" s="62"/>
      <c r="H123" s="62"/>
      <c r="I123" s="162"/>
      <c r="J123" s="62"/>
      <c r="K123" s="62"/>
      <c r="L123" s="60"/>
      <c r="M123" s="205"/>
      <c r="N123" s="41"/>
      <c r="O123" s="41"/>
      <c r="P123" s="41"/>
      <c r="Q123" s="41"/>
      <c r="R123" s="41"/>
      <c r="S123" s="41"/>
      <c r="T123" s="77"/>
      <c r="AT123" s="23" t="s">
        <v>182</v>
      </c>
      <c r="AU123" s="23" t="s">
        <v>82</v>
      </c>
    </row>
    <row r="124" spans="2:51" s="11" customFormat="1" ht="13.5">
      <c r="B124" s="206"/>
      <c r="C124" s="207"/>
      <c r="D124" s="203" t="s">
        <v>166</v>
      </c>
      <c r="E124" s="207"/>
      <c r="F124" s="209" t="s">
        <v>215</v>
      </c>
      <c r="G124" s="207"/>
      <c r="H124" s="210">
        <v>268.56</v>
      </c>
      <c r="I124" s="211"/>
      <c r="J124" s="207"/>
      <c r="K124" s="207"/>
      <c r="L124" s="212"/>
      <c r="M124" s="213"/>
      <c r="N124" s="214"/>
      <c r="O124" s="214"/>
      <c r="P124" s="214"/>
      <c r="Q124" s="214"/>
      <c r="R124" s="214"/>
      <c r="S124" s="214"/>
      <c r="T124" s="215"/>
      <c r="AT124" s="216" t="s">
        <v>166</v>
      </c>
      <c r="AU124" s="216" t="s">
        <v>82</v>
      </c>
      <c r="AV124" s="11" t="s">
        <v>82</v>
      </c>
      <c r="AW124" s="11" t="s">
        <v>6</v>
      </c>
      <c r="AX124" s="11" t="s">
        <v>80</v>
      </c>
      <c r="AY124" s="216" t="s">
        <v>136</v>
      </c>
    </row>
    <row r="125" spans="2:65" s="1" customFormat="1" ht="33.75" customHeight="1">
      <c r="B125" s="40"/>
      <c r="C125" s="191" t="s">
        <v>181</v>
      </c>
      <c r="D125" s="191" t="s">
        <v>139</v>
      </c>
      <c r="E125" s="192" t="s">
        <v>216</v>
      </c>
      <c r="F125" s="193" t="s">
        <v>217</v>
      </c>
      <c r="G125" s="194" t="s">
        <v>202</v>
      </c>
      <c r="H125" s="195">
        <v>3.154</v>
      </c>
      <c r="I125" s="196"/>
      <c r="J125" s="197">
        <f>ROUND(I125*H125,2)</f>
        <v>0</v>
      </c>
      <c r="K125" s="193" t="s">
        <v>143</v>
      </c>
      <c r="L125" s="60"/>
      <c r="M125" s="198" t="s">
        <v>21</v>
      </c>
      <c r="N125" s="199" t="s">
        <v>43</v>
      </c>
      <c r="O125" s="41"/>
      <c r="P125" s="200">
        <f>O125*H125</f>
        <v>0</v>
      </c>
      <c r="Q125" s="200">
        <v>0</v>
      </c>
      <c r="R125" s="200">
        <f>Q125*H125</f>
        <v>0</v>
      </c>
      <c r="S125" s="200">
        <v>0</v>
      </c>
      <c r="T125" s="201">
        <f>S125*H125</f>
        <v>0</v>
      </c>
      <c r="AR125" s="23" t="s">
        <v>144</v>
      </c>
      <c r="AT125" s="23" t="s">
        <v>139</v>
      </c>
      <c r="AU125" s="23" t="s">
        <v>82</v>
      </c>
      <c r="AY125" s="23" t="s">
        <v>136</v>
      </c>
      <c r="BE125" s="202">
        <f>IF(N125="základní",J125,0)</f>
        <v>0</v>
      </c>
      <c r="BF125" s="202">
        <f>IF(N125="snížená",J125,0)</f>
        <v>0</v>
      </c>
      <c r="BG125" s="202">
        <f>IF(N125="zákl. přenesená",J125,0)</f>
        <v>0</v>
      </c>
      <c r="BH125" s="202">
        <f>IF(N125="sníž. přenesená",J125,0)</f>
        <v>0</v>
      </c>
      <c r="BI125" s="202">
        <f>IF(N125="nulová",J125,0)</f>
        <v>0</v>
      </c>
      <c r="BJ125" s="23" t="s">
        <v>80</v>
      </c>
      <c r="BK125" s="202">
        <f>ROUND(I125*H125,2)</f>
        <v>0</v>
      </c>
      <c r="BL125" s="23" t="s">
        <v>144</v>
      </c>
      <c r="BM125" s="23" t="s">
        <v>218</v>
      </c>
    </row>
    <row r="126" spans="2:47" s="1" customFormat="1" ht="81">
      <c r="B126" s="40"/>
      <c r="C126" s="62"/>
      <c r="D126" s="203" t="s">
        <v>164</v>
      </c>
      <c r="E126" s="62"/>
      <c r="F126" s="204" t="s">
        <v>219</v>
      </c>
      <c r="G126" s="62"/>
      <c r="H126" s="62"/>
      <c r="I126" s="162"/>
      <c r="J126" s="62"/>
      <c r="K126" s="62"/>
      <c r="L126" s="60"/>
      <c r="M126" s="205"/>
      <c r="N126" s="41"/>
      <c r="O126" s="41"/>
      <c r="P126" s="41"/>
      <c r="Q126" s="41"/>
      <c r="R126" s="41"/>
      <c r="S126" s="41"/>
      <c r="T126" s="77"/>
      <c r="AT126" s="23" t="s">
        <v>164</v>
      </c>
      <c r="AU126" s="23" t="s">
        <v>82</v>
      </c>
    </row>
    <row r="127" spans="2:65" s="1" customFormat="1" ht="33.75" customHeight="1">
      <c r="B127" s="40"/>
      <c r="C127" s="191" t="s">
        <v>10</v>
      </c>
      <c r="D127" s="191" t="s">
        <v>139</v>
      </c>
      <c r="E127" s="192" t="s">
        <v>220</v>
      </c>
      <c r="F127" s="193" t="s">
        <v>221</v>
      </c>
      <c r="G127" s="194" t="s">
        <v>202</v>
      </c>
      <c r="H127" s="195">
        <v>2.477</v>
      </c>
      <c r="I127" s="196"/>
      <c r="J127" s="197">
        <f>ROUND(I127*H127,2)</f>
        <v>0</v>
      </c>
      <c r="K127" s="193" t="s">
        <v>143</v>
      </c>
      <c r="L127" s="60"/>
      <c r="M127" s="198" t="s">
        <v>21</v>
      </c>
      <c r="N127" s="199" t="s">
        <v>43</v>
      </c>
      <c r="O127" s="41"/>
      <c r="P127" s="200">
        <f>O127*H127</f>
        <v>0</v>
      </c>
      <c r="Q127" s="200">
        <v>0</v>
      </c>
      <c r="R127" s="200">
        <f>Q127*H127</f>
        <v>0</v>
      </c>
      <c r="S127" s="200">
        <v>0</v>
      </c>
      <c r="T127" s="201">
        <f>S127*H127</f>
        <v>0</v>
      </c>
      <c r="AR127" s="23" t="s">
        <v>144</v>
      </c>
      <c r="AT127" s="23" t="s">
        <v>139</v>
      </c>
      <c r="AU127" s="23" t="s">
        <v>82</v>
      </c>
      <c r="AY127" s="23" t="s">
        <v>136</v>
      </c>
      <c r="BE127" s="202">
        <f>IF(N127="základní",J127,0)</f>
        <v>0</v>
      </c>
      <c r="BF127" s="202">
        <f>IF(N127="snížená",J127,0)</f>
        <v>0</v>
      </c>
      <c r="BG127" s="202">
        <f>IF(N127="zákl. přenesená",J127,0)</f>
        <v>0</v>
      </c>
      <c r="BH127" s="202">
        <f>IF(N127="sníž. přenesená",J127,0)</f>
        <v>0</v>
      </c>
      <c r="BI127" s="202">
        <f>IF(N127="nulová",J127,0)</f>
        <v>0</v>
      </c>
      <c r="BJ127" s="23" t="s">
        <v>80</v>
      </c>
      <c r="BK127" s="202">
        <f>ROUND(I127*H127,2)</f>
        <v>0</v>
      </c>
      <c r="BL127" s="23" t="s">
        <v>144</v>
      </c>
      <c r="BM127" s="23" t="s">
        <v>222</v>
      </c>
    </row>
    <row r="128" spans="2:47" s="1" customFormat="1" ht="81">
      <c r="B128" s="40"/>
      <c r="C128" s="62"/>
      <c r="D128" s="203" t="s">
        <v>164</v>
      </c>
      <c r="E128" s="62"/>
      <c r="F128" s="204" t="s">
        <v>219</v>
      </c>
      <c r="G128" s="62"/>
      <c r="H128" s="62"/>
      <c r="I128" s="162"/>
      <c r="J128" s="62"/>
      <c r="K128" s="62"/>
      <c r="L128" s="60"/>
      <c r="M128" s="205"/>
      <c r="N128" s="41"/>
      <c r="O128" s="41"/>
      <c r="P128" s="41"/>
      <c r="Q128" s="41"/>
      <c r="R128" s="41"/>
      <c r="S128" s="41"/>
      <c r="T128" s="77"/>
      <c r="AT128" s="23" t="s">
        <v>164</v>
      </c>
      <c r="AU128" s="23" t="s">
        <v>82</v>
      </c>
    </row>
    <row r="129" spans="2:65" s="1" customFormat="1" ht="14.25" customHeight="1">
      <c r="B129" s="40"/>
      <c r="C129" s="191" t="s">
        <v>223</v>
      </c>
      <c r="D129" s="191" t="s">
        <v>139</v>
      </c>
      <c r="E129" s="192" t="s">
        <v>224</v>
      </c>
      <c r="F129" s="193" t="s">
        <v>225</v>
      </c>
      <c r="G129" s="194" t="s">
        <v>202</v>
      </c>
      <c r="H129" s="195">
        <v>3.682</v>
      </c>
      <c r="I129" s="196"/>
      <c r="J129" s="197">
        <f>ROUND(I129*H129,2)</f>
        <v>0</v>
      </c>
      <c r="K129" s="193" t="s">
        <v>21</v>
      </c>
      <c r="L129" s="60"/>
      <c r="M129" s="198" t="s">
        <v>21</v>
      </c>
      <c r="N129" s="199" t="s">
        <v>43</v>
      </c>
      <c r="O129" s="41"/>
      <c r="P129" s="200">
        <f>O129*H129</f>
        <v>0</v>
      </c>
      <c r="Q129" s="200">
        <v>0</v>
      </c>
      <c r="R129" s="200">
        <f>Q129*H129</f>
        <v>0</v>
      </c>
      <c r="S129" s="200">
        <v>0</v>
      </c>
      <c r="T129" s="201">
        <f>S129*H129</f>
        <v>0</v>
      </c>
      <c r="AR129" s="23" t="s">
        <v>144</v>
      </c>
      <c r="AT129" s="23" t="s">
        <v>139</v>
      </c>
      <c r="AU129" s="23" t="s">
        <v>82</v>
      </c>
      <c r="AY129" s="23" t="s">
        <v>136</v>
      </c>
      <c r="BE129" s="202">
        <f>IF(N129="základní",J129,0)</f>
        <v>0</v>
      </c>
      <c r="BF129" s="202">
        <f>IF(N129="snížená",J129,0)</f>
        <v>0</v>
      </c>
      <c r="BG129" s="202">
        <f>IF(N129="zákl. přenesená",J129,0)</f>
        <v>0</v>
      </c>
      <c r="BH129" s="202">
        <f>IF(N129="sníž. přenesená",J129,0)</f>
        <v>0</v>
      </c>
      <c r="BI129" s="202">
        <f>IF(N129="nulová",J129,0)</f>
        <v>0</v>
      </c>
      <c r="BJ129" s="23" t="s">
        <v>80</v>
      </c>
      <c r="BK129" s="202">
        <f>ROUND(I129*H129,2)</f>
        <v>0</v>
      </c>
      <c r="BL129" s="23" t="s">
        <v>144</v>
      </c>
      <c r="BM129" s="23" t="s">
        <v>226</v>
      </c>
    </row>
    <row r="130" spans="2:65" s="1" customFormat="1" ht="22.5" customHeight="1">
      <c r="B130" s="40"/>
      <c r="C130" s="191" t="s">
        <v>227</v>
      </c>
      <c r="D130" s="191" t="s">
        <v>139</v>
      </c>
      <c r="E130" s="192" t="s">
        <v>228</v>
      </c>
      <c r="F130" s="193" t="s">
        <v>229</v>
      </c>
      <c r="G130" s="194" t="s">
        <v>202</v>
      </c>
      <c r="H130" s="195">
        <v>1.877</v>
      </c>
      <c r="I130" s="196"/>
      <c r="J130" s="197">
        <f>ROUND(I130*H130,2)</f>
        <v>0</v>
      </c>
      <c r="K130" s="193" t="s">
        <v>143</v>
      </c>
      <c r="L130" s="60"/>
      <c r="M130" s="198" t="s">
        <v>21</v>
      </c>
      <c r="N130" s="199" t="s">
        <v>43</v>
      </c>
      <c r="O130" s="41"/>
      <c r="P130" s="200">
        <f>O130*H130</f>
        <v>0</v>
      </c>
      <c r="Q130" s="200">
        <v>0</v>
      </c>
      <c r="R130" s="200">
        <f>Q130*H130</f>
        <v>0</v>
      </c>
      <c r="S130" s="200">
        <v>0</v>
      </c>
      <c r="T130" s="201">
        <f>S130*H130</f>
        <v>0</v>
      </c>
      <c r="AR130" s="23" t="s">
        <v>144</v>
      </c>
      <c r="AT130" s="23" t="s">
        <v>139</v>
      </c>
      <c r="AU130" s="23" t="s">
        <v>82</v>
      </c>
      <c r="AY130" s="23" t="s">
        <v>136</v>
      </c>
      <c r="BE130" s="202">
        <f>IF(N130="základní",J130,0)</f>
        <v>0</v>
      </c>
      <c r="BF130" s="202">
        <f>IF(N130="snížená",J130,0)</f>
        <v>0</v>
      </c>
      <c r="BG130" s="202">
        <f>IF(N130="zákl. přenesená",J130,0)</f>
        <v>0</v>
      </c>
      <c r="BH130" s="202">
        <f>IF(N130="sníž. přenesená",J130,0)</f>
        <v>0</v>
      </c>
      <c r="BI130" s="202">
        <f>IF(N130="nulová",J130,0)</f>
        <v>0</v>
      </c>
      <c r="BJ130" s="23" t="s">
        <v>80</v>
      </c>
      <c r="BK130" s="202">
        <f>ROUND(I130*H130,2)</f>
        <v>0</v>
      </c>
      <c r="BL130" s="23" t="s">
        <v>144</v>
      </c>
      <c r="BM130" s="23" t="s">
        <v>230</v>
      </c>
    </row>
    <row r="131" spans="2:47" s="1" customFormat="1" ht="81">
      <c r="B131" s="40"/>
      <c r="C131" s="62"/>
      <c r="D131" s="203" t="s">
        <v>164</v>
      </c>
      <c r="E131" s="62"/>
      <c r="F131" s="204" t="s">
        <v>219</v>
      </c>
      <c r="G131" s="62"/>
      <c r="H131" s="62"/>
      <c r="I131" s="162"/>
      <c r="J131" s="62"/>
      <c r="K131" s="62"/>
      <c r="L131" s="60"/>
      <c r="M131" s="205"/>
      <c r="N131" s="41"/>
      <c r="O131" s="41"/>
      <c r="P131" s="41"/>
      <c r="Q131" s="41"/>
      <c r="R131" s="41"/>
      <c r="S131" s="41"/>
      <c r="T131" s="77"/>
      <c r="AT131" s="23" t="s">
        <v>164</v>
      </c>
      <c r="AU131" s="23" t="s">
        <v>82</v>
      </c>
    </row>
    <row r="132" spans="2:63" s="10" customFormat="1" ht="29.25" customHeight="1">
      <c r="B132" s="175"/>
      <c r="C132" s="176"/>
      <c r="D132" s="177" t="s">
        <v>71</v>
      </c>
      <c r="E132" s="189" t="s">
        <v>231</v>
      </c>
      <c r="F132" s="189" t="s">
        <v>232</v>
      </c>
      <c r="G132" s="176"/>
      <c r="H132" s="176"/>
      <c r="I132" s="179"/>
      <c r="J132" s="190">
        <f>BK132</f>
        <v>0</v>
      </c>
      <c r="K132" s="176"/>
      <c r="L132" s="181"/>
      <c r="M132" s="182"/>
      <c r="N132" s="183"/>
      <c r="O132" s="183"/>
      <c r="P132" s="184">
        <f>SUM(P133:P134)</f>
        <v>0</v>
      </c>
      <c r="Q132" s="183"/>
      <c r="R132" s="184">
        <f>SUM(R133:R134)</f>
        <v>0</v>
      </c>
      <c r="S132" s="183"/>
      <c r="T132" s="185">
        <f>SUM(T133:T134)</f>
        <v>0</v>
      </c>
      <c r="AR132" s="186" t="s">
        <v>80</v>
      </c>
      <c r="AT132" s="187" t="s">
        <v>71</v>
      </c>
      <c r="AU132" s="187" t="s">
        <v>80</v>
      </c>
      <c r="AY132" s="186" t="s">
        <v>136</v>
      </c>
      <c r="BK132" s="188">
        <f>SUM(BK133:BK134)</f>
        <v>0</v>
      </c>
    </row>
    <row r="133" spans="2:65" s="1" customFormat="1" ht="45" customHeight="1">
      <c r="B133" s="40"/>
      <c r="C133" s="191" t="s">
        <v>233</v>
      </c>
      <c r="D133" s="191" t="s">
        <v>139</v>
      </c>
      <c r="E133" s="192" t="s">
        <v>234</v>
      </c>
      <c r="F133" s="193" t="s">
        <v>235</v>
      </c>
      <c r="G133" s="194" t="s">
        <v>202</v>
      </c>
      <c r="H133" s="195">
        <v>0.366</v>
      </c>
      <c r="I133" s="196"/>
      <c r="J133" s="197">
        <f>ROUND(I133*H133,2)</f>
        <v>0</v>
      </c>
      <c r="K133" s="193" t="s">
        <v>143</v>
      </c>
      <c r="L133" s="60"/>
      <c r="M133" s="198" t="s">
        <v>21</v>
      </c>
      <c r="N133" s="199" t="s">
        <v>43</v>
      </c>
      <c r="O133" s="41"/>
      <c r="P133" s="200">
        <f>O133*H133</f>
        <v>0</v>
      </c>
      <c r="Q133" s="200">
        <v>0</v>
      </c>
      <c r="R133" s="200">
        <f>Q133*H133</f>
        <v>0</v>
      </c>
      <c r="S133" s="200">
        <v>0</v>
      </c>
      <c r="T133" s="201">
        <f>S133*H133</f>
        <v>0</v>
      </c>
      <c r="AR133" s="23" t="s">
        <v>144</v>
      </c>
      <c r="AT133" s="23" t="s">
        <v>139</v>
      </c>
      <c r="AU133" s="23" t="s">
        <v>82</v>
      </c>
      <c r="AY133" s="23" t="s">
        <v>136</v>
      </c>
      <c r="BE133" s="202">
        <f>IF(N133="základní",J133,0)</f>
        <v>0</v>
      </c>
      <c r="BF133" s="202">
        <f>IF(N133="snížená",J133,0)</f>
        <v>0</v>
      </c>
      <c r="BG133" s="202">
        <f>IF(N133="zákl. přenesená",J133,0)</f>
        <v>0</v>
      </c>
      <c r="BH133" s="202">
        <f>IF(N133="sníž. přenesená",J133,0)</f>
        <v>0</v>
      </c>
      <c r="BI133" s="202">
        <f>IF(N133="nulová",J133,0)</f>
        <v>0</v>
      </c>
      <c r="BJ133" s="23" t="s">
        <v>80</v>
      </c>
      <c r="BK133" s="202">
        <f>ROUND(I133*H133,2)</f>
        <v>0</v>
      </c>
      <c r="BL133" s="23" t="s">
        <v>144</v>
      </c>
      <c r="BM133" s="23" t="s">
        <v>236</v>
      </c>
    </row>
    <row r="134" spans="2:47" s="1" customFormat="1" ht="81">
      <c r="B134" s="40"/>
      <c r="C134" s="62"/>
      <c r="D134" s="203" t="s">
        <v>164</v>
      </c>
      <c r="E134" s="62"/>
      <c r="F134" s="204" t="s">
        <v>237</v>
      </c>
      <c r="G134" s="62"/>
      <c r="H134" s="62"/>
      <c r="I134" s="162"/>
      <c r="J134" s="62"/>
      <c r="K134" s="62"/>
      <c r="L134" s="60"/>
      <c r="M134" s="205"/>
      <c r="N134" s="41"/>
      <c r="O134" s="41"/>
      <c r="P134" s="41"/>
      <c r="Q134" s="41"/>
      <c r="R134" s="41"/>
      <c r="S134" s="41"/>
      <c r="T134" s="77"/>
      <c r="AT134" s="23" t="s">
        <v>164</v>
      </c>
      <c r="AU134" s="23" t="s">
        <v>82</v>
      </c>
    </row>
    <row r="135" spans="2:63" s="10" customFormat="1" ht="36.75" customHeight="1">
      <c r="B135" s="175"/>
      <c r="C135" s="176"/>
      <c r="D135" s="177" t="s">
        <v>71</v>
      </c>
      <c r="E135" s="178" t="s">
        <v>238</v>
      </c>
      <c r="F135" s="178" t="s">
        <v>239</v>
      </c>
      <c r="G135" s="176"/>
      <c r="H135" s="176"/>
      <c r="I135" s="179"/>
      <c r="J135" s="180">
        <f>BK135</f>
        <v>0</v>
      </c>
      <c r="K135" s="176"/>
      <c r="L135" s="181"/>
      <c r="M135" s="182"/>
      <c r="N135" s="183"/>
      <c r="O135" s="183"/>
      <c r="P135" s="184">
        <f>P136+P138+P151+P155+P198+P307+P323</f>
        <v>0</v>
      </c>
      <c r="Q135" s="183"/>
      <c r="R135" s="184">
        <f>R136+R138+R151+R155+R198+R307+R323</f>
        <v>15.526437350000002</v>
      </c>
      <c r="S135" s="183"/>
      <c r="T135" s="185">
        <f>T136+T138+T151+T155+T198+T307+T323</f>
        <v>11.1900662</v>
      </c>
      <c r="AR135" s="186" t="s">
        <v>82</v>
      </c>
      <c r="AT135" s="187" t="s">
        <v>71</v>
      </c>
      <c r="AU135" s="187" t="s">
        <v>72</v>
      </c>
      <c r="AY135" s="186" t="s">
        <v>136</v>
      </c>
      <c r="BK135" s="188">
        <f>BK136+BK138+BK151+BK155+BK198+BK307+BK323</f>
        <v>0</v>
      </c>
    </row>
    <row r="136" spans="2:63" s="10" customFormat="1" ht="19.5" customHeight="1">
      <c r="B136" s="175"/>
      <c r="C136" s="176"/>
      <c r="D136" s="177" t="s">
        <v>71</v>
      </c>
      <c r="E136" s="189" t="s">
        <v>240</v>
      </c>
      <c r="F136" s="189" t="s">
        <v>241</v>
      </c>
      <c r="G136" s="176"/>
      <c r="H136" s="176"/>
      <c r="I136" s="179"/>
      <c r="J136" s="190">
        <f>BK136</f>
        <v>0</v>
      </c>
      <c r="K136" s="176"/>
      <c r="L136" s="181"/>
      <c r="M136" s="182"/>
      <c r="N136" s="183"/>
      <c r="O136" s="183"/>
      <c r="P136" s="184">
        <f>P137</f>
        <v>0</v>
      </c>
      <c r="Q136" s="183"/>
      <c r="R136" s="184">
        <f>R137</f>
        <v>0</v>
      </c>
      <c r="S136" s="183"/>
      <c r="T136" s="185">
        <f>T137</f>
        <v>0</v>
      </c>
      <c r="AR136" s="186" t="s">
        <v>82</v>
      </c>
      <c r="AT136" s="187" t="s">
        <v>71</v>
      </c>
      <c r="AU136" s="187" t="s">
        <v>80</v>
      </c>
      <c r="AY136" s="186" t="s">
        <v>136</v>
      </c>
      <c r="BK136" s="188">
        <f>BK137</f>
        <v>0</v>
      </c>
    </row>
    <row r="137" spans="2:65" s="1" customFormat="1" ht="14.25" customHeight="1">
      <c r="B137" s="40"/>
      <c r="C137" s="191" t="s">
        <v>242</v>
      </c>
      <c r="D137" s="191" t="s">
        <v>139</v>
      </c>
      <c r="E137" s="192" t="s">
        <v>243</v>
      </c>
      <c r="F137" s="193" t="s">
        <v>244</v>
      </c>
      <c r="G137" s="194" t="s">
        <v>180</v>
      </c>
      <c r="H137" s="195">
        <v>1</v>
      </c>
      <c r="I137" s="196"/>
      <c r="J137" s="197">
        <f>ROUND(I137*H137,2)</f>
        <v>0</v>
      </c>
      <c r="K137" s="193" t="s">
        <v>21</v>
      </c>
      <c r="L137" s="60"/>
      <c r="M137" s="198" t="s">
        <v>21</v>
      </c>
      <c r="N137" s="199" t="s">
        <v>43</v>
      </c>
      <c r="O137" s="41"/>
      <c r="P137" s="200">
        <f>O137*H137</f>
        <v>0</v>
      </c>
      <c r="Q137" s="200">
        <v>0</v>
      </c>
      <c r="R137" s="200">
        <f>Q137*H137</f>
        <v>0</v>
      </c>
      <c r="S137" s="200">
        <v>0</v>
      </c>
      <c r="T137" s="201">
        <f>S137*H137</f>
        <v>0</v>
      </c>
      <c r="AR137" s="23" t="s">
        <v>223</v>
      </c>
      <c r="AT137" s="23" t="s">
        <v>139</v>
      </c>
      <c r="AU137" s="23" t="s">
        <v>82</v>
      </c>
      <c r="AY137" s="23" t="s">
        <v>136</v>
      </c>
      <c r="BE137" s="202">
        <f>IF(N137="základní",J137,0)</f>
        <v>0</v>
      </c>
      <c r="BF137" s="202">
        <f>IF(N137="snížená",J137,0)</f>
        <v>0</v>
      </c>
      <c r="BG137" s="202">
        <f>IF(N137="zákl. přenesená",J137,0)</f>
        <v>0</v>
      </c>
      <c r="BH137" s="202">
        <f>IF(N137="sníž. přenesená",J137,0)</f>
        <v>0</v>
      </c>
      <c r="BI137" s="202">
        <f>IF(N137="nulová",J137,0)</f>
        <v>0</v>
      </c>
      <c r="BJ137" s="23" t="s">
        <v>80</v>
      </c>
      <c r="BK137" s="202">
        <f>ROUND(I137*H137,2)</f>
        <v>0</v>
      </c>
      <c r="BL137" s="23" t="s">
        <v>223</v>
      </c>
      <c r="BM137" s="23" t="s">
        <v>245</v>
      </c>
    </row>
    <row r="138" spans="2:63" s="10" customFormat="1" ht="29.25" customHeight="1">
      <c r="B138" s="175"/>
      <c r="C138" s="176"/>
      <c r="D138" s="177" t="s">
        <v>71</v>
      </c>
      <c r="E138" s="189" t="s">
        <v>246</v>
      </c>
      <c r="F138" s="189" t="s">
        <v>247</v>
      </c>
      <c r="G138" s="176"/>
      <c r="H138" s="176"/>
      <c r="I138" s="179"/>
      <c r="J138" s="190">
        <f>BK138</f>
        <v>0</v>
      </c>
      <c r="K138" s="176"/>
      <c r="L138" s="181"/>
      <c r="M138" s="182"/>
      <c r="N138" s="183"/>
      <c r="O138" s="183"/>
      <c r="P138" s="184">
        <f>SUM(P139:P150)</f>
        <v>0</v>
      </c>
      <c r="Q138" s="183"/>
      <c r="R138" s="184">
        <f>SUM(R139:R150)</f>
        <v>0</v>
      </c>
      <c r="S138" s="183"/>
      <c r="T138" s="185">
        <f>SUM(T139:T150)</f>
        <v>3.1536000000000004</v>
      </c>
      <c r="AR138" s="186" t="s">
        <v>82</v>
      </c>
      <c r="AT138" s="187" t="s">
        <v>71</v>
      </c>
      <c r="AU138" s="187" t="s">
        <v>80</v>
      </c>
      <c r="AY138" s="186" t="s">
        <v>136</v>
      </c>
      <c r="BK138" s="188">
        <f>SUM(BK139:BK150)</f>
        <v>0</v>
      </c>
    </row>
    <row r="139" spans="2:65" s="1" customFormat="1" ht="22.5" customHeight="1">
      <c r="B139" s="40"/>
      <c r="C139" s="191" t="s">
        <v>248</v>
      </c>
      <c r="D139" s="191" t="s">
        <v>139</v>
      </c>
      <c r="E139" s="192" t="s">
        <v>249</v>
      </c>
      <c r="F139" s="193" t="s">
        <v>250</v>
      </c>
      <c r="G139" s="194" t="s">
        <v>142</v>
      </c>
      <c r="H139" s="195">
        <v>525.6</v>
      </c>
      <c r="I139" s="196"/>
      <c r="J139" s="197">
        <f>ROUND(I139*H139,2)</f>
        <v>0</v>
      </c>
      <c r="K139" s="193" t="s">
        <v>143</v>
      </c>
      <c r="L139" s="60"/>
      <c r="M139" s="198" t="s">
        <v>21</v>
      </c>
      <c r="N139" s="199" t="s">
        <v>43</v>
      </c>
      <c r="O139" s="41"/>
      <c r="P139" s="200">
        <f>O139*H139</f>
        <v>0</v>
      </c>
      <c r="Q139" s="200">
        <v>0</v>
      </c>
      <c r="R139" s="200">
        <f>Q139*H139</f>
        <v>0</v>
      </c>
      <c r="S139" s="200">
        <v>0.006</v>
      </c>
      <c r="T139" s="201">
        <f>S139*H139</f>
        <v>3.1536000000000004</v>
      </c>
      <c r="AR139" s="23" t="s">
        <v>223</v>
      </c>
      <c r="AT139" s="23" t="s">
        <v>139</v>
      </c>
      <c r="AU139" s="23" t="s">
        <v>82</v>
      </c>
      <c r="AY139" s="23" t="s">
        <v>136</v>
      </c>
      <c r="BE139" s="202">
        <f>IF(N139="základní",J139,0)</f>
        <v>0</v>
      </c>
      <c r="BF139" s="202">
        <f>IF(N139="snížená",J139,0)</f>
        <v>0</v>
      </c>
      <c r="BG139" s="202">
        <f>IF(N139="zákl. přenesená",J139,0)</f>
        <v>0</v>
      </c>
      <c r="BH139" s="202">
        <f>IF(N139="sníž. přenesená",J139,0)</f>
        <v>0</v>
      </c>
      <c r="BI139" s="202">
        <f>IF(N139="nulová",J139,0)</f>
        <v>0</v>
      </c>
      <c r="BJ139" s="23" t="s">
        <v>80</v>
      </c>
      <c r="BK139" s="202">
        <f>ROUND(I139*H139,2)</f>
        <v>0</v>
      </c>
      <c r="BL139" s="23" t="s">
        <v>223</v>
      </c>
      <c r="BM139" s="23" t="s">
        <v>251</v>
      </c>
    </row>
    <row r="140" spans="2:65" s="1" customFormat="1" ht="33.75" customHeight="1">
      <c r="B140" s="40"/>
      <c r="C140" s="191" t="s">
        <v>9</v>
      </c>
      <c r="D140" s="191" t="s">
        <v>139</v>
      </c>
      <c r="E140" s="192" t="s">
        <v>252</v>
      </c>
      <c r="F140" s="193" t="s">
        <v>253</v>
      </c>
      <c r="G140" s="194" t="s">
        <v>142</v>
      </c>
      <c r="H140" s="195">
        <v>525.6</v>
      </c>
      <c r="I140" s="196"/>
      <c r="J140" s="197">
        <f>ROUND(I140*H140,2)</f>
        <v>0</v>
      </c>
      <c r="K140" s="193" t="s">
        <v>143</v>
      </c>
      <c r="L140" s="60"/>
      <c r="M140" s="198" t="s">
        <v>21</v>
      </c>
      <c r="N140" s="199" t="s">
        <v>43</v>
      </c>
      <c r="O140" s="41"/>
      <c r="P140" s="200">
        <f>O140*H140</f>
        <v>0</v>
      </c>
      <c r="Q140" s="200">
        <v>0</v>
      </c>
      <c r="R140" s="200">
        <f>Q140*H140</f>
        <v>0</v>
      </c>
      <c r="S140" s="200">
        <v>0</v>
      </c>
      <c r="T140" s="201">
        <f>S140*H140</f>
        <v>0</v>
      </c>
      <c r="AR140" s="23" t="s">
        <v>223</v>
      </c>
      <c r="AT140" s="23" t="s">
        <v>139</v>
      </c>
      <c r="AU140" s="23" t="s">
        <v>82</v>
      </c>
      <c r="AY140" s="23" t="s">
        <v>136</v>
      </c>
      <c r="BE140" s="202">
        <f>IF(N140="základní",J140,0)</f>
        <v>0</v>
      </c>
      <c r="BF140" s="202">
        <f>IF(N140="snížená",J140,0)</f>
        <v>0</v>
      </c>
      <c r="BG140" s="202">
        <f>IF(N140="zákl. přenesená",J140,0)</f>
        <v>0</v>
      </c>
      <c r="BH140" s="202">
        <f>IF(N140="sníž. přenesená",J140,0)</f>
        <v>0</v>
      </c>
      <c r="BI140" s="202">
        <f>IF(N140="nulová",J140,0)</f>
        <v>0</v>
      </c>
      <c r="BJ140" s="23" t="s">
        <v>80</v>
      </c>
      <c r="BK140" s="202">
        <f>ROUND(I140*H140,2)</f>
        <v>0</v>
      </c>
      <c r="BL140" s="23" t="s">
        <v>223</v>
      </c>
      <c r="BM140" s="23" t="s">
        <v>254</v>
      </c>
    </row>
    <row r="141" spans="2:47" s="1" customFormat="1" ht="67.5">
      <c r="B141" s="40"/>
      <c r="C141" s="62"/>
      <c r="D141" s="203" t="s">
        <v>164</v>
      </c>
      <c r="E141" s="62"/>
      <c r="F141" s="204" t="s">
        <v>255</v>
      </c>
      <c r="G141" s="62"/>
      <c r="H141" s="62"/>
      <c r="I141" s="162"/>
      <c r="J141" s="62"/>
      <c r="K141" s="62"/>
      <c r="L141" s="60"/>
      <c r="M141" s="205"/>
      <c r="N141" s="41"/>
      <c r="O141" s="41"/>
      <c r="P141" s="41"/>
      <c r="Q141" s="41"/>
      <c r="R141" s="41"/>
      <c r="S141" s="41"/>
      <c r="T141" s="77"/>
      <c r="AT141" s="23" t="s">
        <v>164</v>
      </c>
      <c r="AU141" s="23" t="s">
        <v>82</v>
      </c>
    </row>
    <row r="142" spans="2:51" s="11" customFormat="1" ht="13.5">
      <c r="B142" s="206"/>
      <c r="C142" s="207"/>
      <c r="D142" s="203" t="s">
        <v>166</v>
      </c>
      <c r="E142" s="208" t="s">
        <v>21</v>
      </c>
      <c r="F142" s="209" t="s">
        <v>256</v>
      </c>
      <c r="G142" s="207"/>
      <c r="H142" s="210">
        <v>393.89</v>
      </c>
      <c r="I142" s="211"/>
      <c r="J142" s="207"/>
      <c r="K142" s="207"/>
      <c r="L142" s="212"/>
      <c r="M142" s="213"/>
      <c r="N142" s="214"/>
      <c r="O142" s="214"/>
      <c r="P142" s="214"/>
      <c r="Q142" s="214"/>
      <c r="R142" s="214"/>
      <c r="S142" s="214"/>
      <c r="T142" s="215"/>
      <c r="AT142" s="216" t="s">
        <v>166</v>
      </c>
      <c r="AU142" s="216" t="s">
        <v>82</v>
      </c>
      <c r="AV142" s="11" t="s">
        <v>82</v>
      </c>
      <c r="AW142" s="11" t="s">
        <v>35</v>
      </c>
      <c r="AX142" s="11" t="s">
        <v>72</v>
      </c>
      <c r="AY142" s="216" t="s">
        <v>136</v>
      </c>
    </row>
    <row r="143" spans="2:51" s="11" customFormat="1" ht="13.5">
      <c r="B143" s="206"/>
      <c r="C143" s="207"/>
      <c r="D143" s="203" t="s">
        <v>166</v>
      </c>
      <c r="E143" s="208" t="s">
        <v>21</v>
      </c>
      <c r="F143" s="209" t="s">
        <v>257</v>
      </c>
      <c r="G143" s="207"/>
      <c r="H143" s="210">
        <v>-183.01</v>
      </c>
      <c r="I143" s="211"/>
      <c r="J143" s="207"/>
      <c r="K143" s="207"/>
      <c r="L143" s="212"/>
      <c r="M143" s="213"/>
      <c r="N143" s="214"/>
      <c r="O143" s="214"/>
      <c r="P143" s="214"/>
      <c r="Q143" s="214"/>
      <c r="R143" s="214"/>
      <c r="S143" s="214"/>
      <c r="T143" s="215"/>
      <c r="AT143" s="216" t="s">
        <v>166</v>
      </c>
      <c r="AU143" s="216" t="s">
        <v>82</v>
      </c>
      <c r="AV143" s="11" t="s">
        <v>82</v>
      </c>
      <c r="AW143" s="11" t="s">
        <v>35</v>
      </c>
      <c r="AX143" s="11" t="s">
        <v>72</v>
      </c>
      <c r="AY143" s="216" t="s">
        <v>136</v>
      </c>
    </row>
    <row r="144" spans="2:51" s="11" customFormat="1" ht="13.5">
      <c r="B144" s="206"/>
      <c r="C144" s="207"/>
      <c r="D144" s="203" t="s">
        <v>166</v>
      </c>
      <c r="E144" s="208" t="s">
        <v>21</v>
      </c>
      <c r="F144" s="209" t="s">
        <v>258</v>
      </c>
      <c r="G144" s="207"/>
      <c r="H144" s="210">
        <v>110.8</v>
      </c>
      <c r="I144" s="211"/>
      <c r="J144" s="207"/>
      <c r="K144" s="207"/>
      <c r="L144" s="212"/>
      <c r="M144" s="213"/>
      <c r="N144" s="214"/>
      <c r="O144" s="214"/>
      <c r="P144" s="214"/>
      <c r="Q144" s="214"/>
      <c r="R144" s="214"/>
      <c r="S144" s="214"/>
      <c r="T144" s="215"/>
      <c r="AT144" s="216" t="s">
        <v>166</v>
      </c>
      <c r="AU144" s="216" t="s">
        <v>82</v>
      </c>
      <c r="AV144" s="11" t="s">
        <v>82</v>
      </c>
      <c r="AW144" s="11" t="s">
        <v>35</v>
      </c>
      <c r="AX144" s="11" t="s">
        <v>72</v>
      </c>
      <c r="AY144" s="216" t="s">
        <v>136</v>
      </c>
    </row>
    <row r="145" spans="2:51" s="11" customFormat="1" ht="13.5">
      <c r="B145" s="206"/>
      <c r="C145" s="207"/>
      <c r="D145" s="203" t="s">
        <v>166</v>
      </c>
      <c r="E145" s="208" t="s">
        <v>21</v>
      </c>
      <c r="F145" s="209" t="s">
        <v>259</v>
      </c>
      <c r="G145" s="207"/>
      <c r="H145" s="210">
        <v>99.44</v>
      </c>
      <c r="I145" s="211"/>
      <c r="J145" s="207"/>
      <c r="K145" s="207"/>
      <c r="L145" s="212"/>
      <c r="M145" s="213"/>
      <c r="N145" s="214"/>
      <c r="O145" s="214"/>
      <c r="P145" s="214"/>
      <c r="Q145" s="214"/>
      <c r="R145" s="214"/>
      <c r="S145" s="214"/>
      <c r="T145" s="215"/>
      <c r="AT145" s="216" t="s">
        <v>166</v>
      </c>
      <c r="AU145" s="216" t="s">
        <v>82</v>
      </c>
      <c r="AV145" s="11" t="s">
        <v>82</v>
      </c>
      <c r="AW145" s="11" t="s">
        <v>35</v>
      </c>
      <c r="AX145" s="11" t="s">
        <v>72</v>
      </c>
      <c r="AY145" s="216" t="s">
        <v>136</v>
      </c>
    </row>
    <row r="146" spans="2:51" s="11" customFormat="1" ht="13.5">
      <c r="B146" s="206"/>
      <c r="C146" s="207"/>
      <c r="D146" s="203" t="s">
        <v>166</v>
      </c>
      <c r="E146" s="208" t="s">
        <v>21</v>
      </c>
      <c r="F146" s="209" t="s">
        <v>260</v>
      </c>
      <c r="G146" s="207"/>
      <c r="H146" s="210">
        <v>104.48</v>
      </c>
      <c r="I146" s="211"/>
      <c r="J146" s="207"/>
      <c r="K146" s="207"/>
      <c r="L146" s="212"/>
      <c r="M146" s="213"/>
      <c r="N146" s="214"/>
      <c r="O146" s="214"/>
      <c r="P146" s="214"/>
      <c r="Q146" s="214"/>
      <c r="R146" s="214"/>
      <c r="S146" s="214"/>
      <c r="T146" s="215"/>
      <c r="AT146" s="216" t="s">
        <v>166</v>
      </c>
      <c r="AU146" s="216" t="s">
        <v>82</v>
      </c>
      <c r="AV146" s="11" t="s">
        <v>82</v>
      </c>
      <c r="AW146" s="11" t="s">
        <v>35</v>
      </c>
      <c r="AX146" s="11" t="s">
        <v>72</v>
      </c>
      <c r="AY146" s="216" t="s">
        <v>136</v>
      </c>
    </row>
    <row r="147" spans="2:65" s="1" customFormat="1" ht="14.25" customHeight="1">
      <c r="B147" s="40"/>
      <c r="C147" s="217" t="s">
        <v>261</v>
      </c>
      <c r="D147" s="217" t="s">
        <v>262</v>
      </c>
      <c r="E147" s="218" t="s">
        <v>263</v>
      </c>
      <c r="F147" s="219" t="s">
        <v>264</v>
      </c>
      <c r="G147" s="220" t="s">
        <v>142</v>
      </c>
      <c r="H147" s="221">
        <v>630.72</v>
      </c>
      <c r="I147" s="222"/>
      <c r="J147" s="223">
        <f>ROUND(I147*H147,2)</f>
        <v>0</v>
      </c>
      <c r="K147" s="219" t="s">
        <v>21</v>
      </c>
      <c r="L147" s="224"/>
      <c r="M147" s="225" t="s">
        <v>21</v>
      </c>
      <c r="N147" s="226" t="s">
        <v>43</v>
      </c>
      <c r="O147" s="41"/>
      <c r="P147" s="200">
        <f>O147*H147</f>
        <v>0</v>
      </c>
      <c r="Q147" s="200">
        <v>0</v>
      </c>
      <c r="R147" s="200">
        <f>Q147*H147</f>
        <v>0</v>
      </c>
      <c r="S147" s="200">
        <v>0</v>
      </c>
      <c r="T147" s="201">
        <f>S147*H147</f>
        <v>0</v>
      </c>
      <c r="AR147" s="23" t="s">
        <v>265</v>
      </c>
      <c r="AT147" s="23" t="s">
        <v>262</v>
      </c>
      <c r="AU147" s="23" t="s">
        <v>82</v>
      </c>
      <c r="AY147" s="23" t="s">
        <v>136</v>
      </c>
      <c r="BE147" s="202">
        <f>IF(N147="základní",J147,0)</f>
        <v>0</v>
      </c>
      <c r="BF147" s="202">
        <f>IF(N147="snížená",J147,0)</f>
        <v>0</v>
      </c>
      <c r="BG147" s="202">
        <f>IF(N147="zákl. přenesená",J147,0)</f>
        <v>0</v>
      </c>
      <c r="BH147" s="202">
        <f>IF(N147="sníž. přenesená",J147,0)</f>
        <v>0</v>
      </c>
      <c r="BI147" s="202">
        <f>IF(N147="nulová",J147,0)</f>
        <v>0</v>
      </c>
      <c r="BJ147" s="23" t="s">
        <v>80</v>
      </c>
      <c r="BK147" s="202">
        <f>ROUND(I147*H147,2)</f>
        <v>0</v>
      </c>
      <c r="BL147" s="23" t="s">
        <v>223</v>
      </c>
      <c r="BM147" s="23" t="s">
        <v>266</v>
      </c>
    </row>
    <row r="148" spans="2:51" s="11" customFormat="1" ht="13.5">
      <c r="B148" s="206"/>
      <c r="C148" s="207"/>
      <c r="D148" s="203" t="s">
        <v>166</v>
      </c>
      <c r="E148" s="207"/>
      <c r="F148" s="209" t="s">
        <v>267</v>
      </c>
      <c r="G148" s="207"/>
      <c r="H148" s="210">
        <v>630.72</v>
      </c>
      <c r="I148" s="211"/>
      <c r="J148" s="207"/>
      <c r="K148" s="207"/>
      <c r="L148" s="212"/>
      <c r="M148" s="213"/>
      <c r="N148" s="214"/>
      <c r="O148" s="214"/>
      <c r="P148" s="214"/>
      <c r="Q148" s="214"/>
      <c r="R148" s="214"/>
      <c r="S148" s="214"/>
      <c r="T148" s="215"/>
      <c r="AT148" s="216" t="s">
        <v>166</v>
      </c>
      <c r="AU148" s="216" t="s">
        <v>82</v>
      </c>
      <c r="AV148" s="11" t="s">
        <v>82</v>
      </c>
      <c r="AW148" s="11" t="s">
        <v>6</v>
      </c>
      <c r="AX148" s="11" t="s">
        <v>80</v>
      </c>
      <c r="AY148" s="216" t="s">
        <v>136</v>
      </c>
    </row>
    <row r="149" spans="2:65" s="1" customFormat="1" ht="33.75" customHeight="1">
      <c r="B149" s="40"/>
      <c r="C149" s="191" t="s">
        <v>268</v>
      </c>
      <c r="D149" s="191" t="s">
        <v>139</v>
      </c>
      <c r="E149" s="192" t="s">
        <v>269</v>
      </c>
      <c r="F149" s="193" t="s">
        <v>270</v>
      </c>
      <c r="G149" s="194" t="s">
        <v>202</v>
      </c>
      <c r="H149" s="195">
        <v>1.272</v>
      </c>
      <c r="I149" s="196"/>
      <c r="J149" s="197">
        <f>ROUND(I149*H149,2)</f>
        <v>0</v>
      </c>
      <c r="K149" s="193" t="s">
        <v>143</v>
      </c>
      <c r="L149" s="60"/>
      <c r="M149" s="198" t="s">
        <v>21</v>
      </c>
      <c r="N149" s="199" t="s">
        <v>43</v>
      </c>
      <c r="O149" s="41"/>
      <c r="P149" s="200">
        <f>O149*H149</f>
        <v>0</v>
      </c>
      <c r="Q149" s="200">
        <v>0</v>
      </c>
      <c r="R149" s="200">
        <f>Q149*H149</f>
        <v>0</v>
      </c>
      <c r="S149" s="200">
        <v>0</v>
      </c>
      <c r="T149" s="201">
        <f>S149*H149</f>
        <v>0</v>
      </c>
      <c r="AR149" s="23" t="s">
        <v>223</v>
      </c>
      <c r="AT149" s="23" t="s">
        <v>139</v>
      </c>
      <c r="AU149" s="23" t="s">
        <v>82</v>
      </c>
      <c r="AY149" s="23" t="s">
        <v>136</v>
      </c>
      <c r="BE149" s="202">
        <f>IF(N149="základní",J149,0)</f>
        <v>0</v>
      </c>
      <c r="BF149" s="202">
        <f>IF(N149="snížená",J149,0)</f>
        <v>0</v>
      </c>
      <c r="BG149" s="202">
        <f>IF(N149="zákl. přenesená",J149,0)</f>
        <v>0</v>
      </c>
      <c r="BH149" s="202">
        <f>IF(N149="sníž. přenesená",J149,0)</f>
        <v>0</v>
      </c>
      <c r="BI149" s="202">
        <f>IF(N149="nulová",J149,0)</f>
        <v>0</v>
      </c>
      <c r="BJ149" s="23" t="s">
        <v>80</v>
      </c>
      <c r="BK149" s="202">
        <f>ROUND(I149*H149,2)</f>
        <v>0</v>
      </c>
      <c r="BL149" s="23" t="s">
        <v>223</v>
      </c>
      <c r="BM149" s="23" t="s">
        <v>271</v>
      </c>
    </row>
    <row r="150" spans="2:47" s="1" customFormat="1" ht="135">
      <c r="B150" s="40"/>
      <c r="C150" s="62"/>
      <c r="D150" s="203" t="s">
        <v>164</v>
      </c>
      <c r="E150" s="62"/>
      <c r="F150" s="204" t="s">
        <v>272</v>
      </c>
      <c r="G150" s="62"/>
      <c r="H150" s="62"/>
      <c r="I150" s="162"/>
      <c r="J150" s="62"/>
      <c r="K150" s="62"/>
      <c r="L150" s="60"/>
      <c r="M150" s="205"/>
      <c r="N150" s="41"/>
      <c r="O150" s="41"/>
      <c r="P150" s="41"/>
      <c r="Q150" s="41"/>
      <c r="R150" s="41"/>
      <c r="S150" s="41"/>
      <c r="T150" s="77"/>
      <c r="AT150" s="23" t="s">
        <v>164</v>
      </c>
      <c r="AU150" s="23" t="s">
        <v>82</v>
      </c>
    </row>
    <row r="151" spans="2:63" s="10" customFormat="1" ht="29.25" customHeight="1">
      <c r="B151" s="175"/>
      <c r="C151" s="176"/>
      <c r="D151" s="177" t="s">
        <v>71</v>
      </c>
      <c r="E151" s="189" t="s">
        <v>273</v>
      </c>
      <c r="F151" s="189" t="s">
        <v>274</v>
      </c>
      <c r="G151" s="176"/>
      <c r="H151" s="176"/>
      <c r="I151" s="179"/>
      <c r="J151" s="190">
        <f>BK151</f>
        <v>0</v>
      </c>
      <c r="K151" s="176"/>
      <c r="L151" s="181"/>
      <c r="M151" s="182"/>
      <c r="N151" s="183"/>
      <c r="O151" s="183"/>
      <c r="P151" s="184">
        <f>SUM(P152:P154)</f>
        <v>0</v>
      </c>
      <c r="Q151" s="183"/>
      <c r="R151" s="184">
        <f>SUM(R152:R154)</f>
        <v>0</v>
      </c>
      <c r="S151" s="183"/>
      <c r="T151" s="185">
        <f>SUM(T152:T154)</f>
        <v>0</v>
      </c>
      <c r="AR151" s="186" t="s">
        <v>82</v>
      </c>
      <c r="AT151" s="187" t="s">
        <v>71</v>
      </c>
      <c r="AU151" s="187" t="s">
        <v>80</v>
      </c>
      <c r="AY151" s="186" t="s">
        <v>136</v>
      </c>
      <c r="BK151" s="188">
        <f>SUM(BK152:BK154)</f>
        <v>0</v>
      </c>
    </row>
    <row r="152" spans="2:65" s="1" customFormat="1" ht="14.25" customHeight="1">
      <c r="B152" s="40"/>
      <c r="C152" s="191" t="s">
        <v>275</v>
      </c>
      <c r="D152" s="191" t="s">
        <v>139</v>
      </c>
      <c r="E152" s="192" t="s">
        <v>276</v>
      </c>
      <c r="F152" s="193" t="s">
        <v>277</v>
      </c>
      <c r="G152" s="194" t="s">
        <v>278</v>
      </c>
      <c r="H152" s="195">
        <v>4</v>
      </c>
      <c r="I152" s="196"/>
      <c r="J152" s="197">
        <f>ROUND(I152*H152,2)</f>
        <v>0</v>
      </c>
      <c r="K152" s="193" t="s">
        <v>143</v>
      </c>
      <c r="L152" s="60"/>
      <c r="M152" s="198" t="s">
        <v>21</v>
      </c>
      <c r="N152" s="199" t="s">
        <v>43</v>
      </c>
      <c r="O152" s="41"/>
      <c r="P152" s="200">
        <f>O152*H152</f>
        <v>0</v>
      </c>
      <c r="Q152" s="200">
        <v>0</v>
      </c>
      <c r="R152" s="200">
        <f>Q152*H152</f>
        <v>0</v>
      </c>
      <c r="S152" s="200">
        <v>0</v>
      </c>
      <c r="T152" s="201">
        <f>S152*H152</f>
        <v>0</v>
      </c>
      <c r="AR152" s="23" t="s">
        <v>223</v>
      </c>
      <c r="AT152" s="23" t="s">
        <v>139</v>
      </c>
      <c r="AU152" s="23" t="s">
        <v>82</v>
      </c>
      <c r="AY152" s="23" t="s">
        <v>136</v>
      </c>
      <c r="BE152" s="202">
        <f>IF(N152="základní",J152,0)</f>
        <v>0</v>
      </c>
      <c r="BF152" s="202">
        <f>IF(N152="snížená",J152,0)</f>
        <v>0</v>
      </c>
      <c r="BG152" s="202">
        <f>IF(N152="zákl. přenesená",J152,0)</f>
        <v>0</v>
      </c>
      <c r="BH152" s="202">
        <f>IF(N152="sníž. přenesená",J152,0)</f>
        <v>0</v>
      </c>
      <c r="BI152" s="202">
        <f>IF(N152="nulová",J152,0)</f>
        <v>0</v>
      </c>
      <c r="BJ152" s="23" t="s">
        <v>80</v>
      </c>
      <c r="BK152" s="202">
        <f>ROUND(I152*H152,2)</f>
        <v>0</v>
      </c>
      <c r="BL152" s="23" t="s">
        <v>223</v>
      </c>
      <c r="BM152" s="23" t="s">
        <v>279</v>
      </c>
    </row>
    <row r="153" spans="2:65" s="1" customFormat="1" ht="22.5" customHeight="1">
      <c r="B153" s="40"/>
      <c r="C153" s="191" t="s">
        <v>280</v>
      </c>
      <c r="D153" s="191" t="s">
        <v>139</v>
      </c>
      <c r="E153" s="192" t="s">
        <v>281</v>
      </c>
      <c r="F153" s="193" t="s">
        <v>282</v>
      </c>
      <c r="G153" s="194" t="s">
        <v>194</v>
      </c>
      <c r="H153" s="195">
        <v>4</v>
      </c>
      <c r="I153" s="196"/>
      <c r="J153" s="197">
        <f>ROUND(I153*H153,2)</f>
        <v>0</v>
      </c>
      <c r="K153" s="193" t="s">
        <v>143</v>
      </c>
      <c r="L153" s="60"/>
      <c r="M153" s="198" t="s">
        <v>21</v>
      </c>
      <c r="N153" s="199" t="s">
        <v>43</v>
      </c>
      <c r="O153" s="41"/>
      <c r="P153" s="200">
        <f>O153*H153</f>
        <v>0</v>
      </c>
      <c r="Q153" s="200">
        <v>0</v>
      </c>
      <c r="R153" s="200">
        <f>Q153*H153</f>
        <v>0</v>
      </c>
      <c r="S153" s="200">
        <v>0</v>
      </c>
      <c r="T153" s="201">
        <f>S153*H153</f>
        <v>0</v>
      </c>
      <c r="AR153" s="23" t="s">
        <v>223</v>
      </c>
      <c r="AT153" s="23" t="s">
        <v>139</v>
      </c>
      <c r="AU153" s="23" t="s">
        <v>82</v>
      </c>
      <c r="AY153" s="23" t="s">
        <v>136</v>
      </c>
      <c r="BE153" s="202">
        <f>IF(N153="základní",J153,0)</f>
        <v>0</v>
      </c>
      <c r="BF153" s="202">
        <f>IF(N153="snížená",J153,0)</f>
        <v>0</v>
      </c>
      <c r="BG153" s="202">
        <f>IF(N153="zákl. přenesená",J153,0)</f>
        <v>0</v>
      </c>
      <c r="BH153" s="202">
        <f>IF(N153="sníž. přenesená",J153,0)</f>
        <v>0</v>
      </c>
      <c r="BI153" s="202">
        <f>IF(N153="nulová",J153,0)</f>
        <v>0</v>
      </c>
      <c r="BJ153" s="23" t="s">
        <v>80</v>
      </c>
      <c r="BK153" s="202">
        <f>ROUND(I153*H153,2)</f>
        <v>0</v>
      </c>
      <c r="BL153" s="23" t="s">
        <v>223</v>
      </c>
      <c r="BM153" s="23" t="s">
        <v>283</v>
      </c>
    </row>
    <row r="154" spans="2:51" s="11" customFormat="1" ht="13.5">
      <c r="B154" s="206"/>
      <c r="C154" s="207"/>
      <c r="D154" s="203" t="s">
        <v>166</v>
      </c>
      <c r="E154" s="208" t="s">
        <v>21</v>
      </c>
      <c r="F154" s="209" t="s">
        <v>284</v>
      </c>
      <c r="G154" s="207"/>
      <c r="H154" s="210">
        <v>4</v>
      </c>
      <c r="I154" s="211"/>
      <c r="J154" s="207"/>
      <c r="K154" s="207"/>
      <c r="L154" s="212"/>
      <c r="M154" s="213"/>
      <c r="N154" s="214"/>
      <c r="O154" s="214"/>
      <c r="P154" s="214"/>
      <c r="Q154" s="214"/>
      <c r="R154" s="214"/>
      <c r="S154" s="214"/>
      <c r="T154" s="215"/>
      <c r="AT154" s="216" t="s">
        <v>166</v>
      </c>
      <c r="AU154" s="216" t="s">
        <v>82</v>
      </c>
      <c r="AV154" s="11" t="s">
        <v>82</v>
      </c>
      <c r="AW154" s="11" t="s">
        <v>35</v>
      </c>
      <c r="AX154" s="11" t="s">
        <v>72</v>
      </c>
      <c r="AY154" s="216" t="s">
        <v>136</v>
      </c>
    </row>
    <row r="155" spans="2:63" s="10" customFormat="1" ht="29.25" customHeight="1">
      <c r="B155" s="175"/>
      <c r="C155" s="176"/>
      <c r="D155" s="177" t="s">
        <v>71</v>
      </c>
      <c r="E155" s="189" t="s">
        <v>285</v>
      </c>
      <c r="F155" s="189" t="s">
        <v>286</v>
      </c>
      <c r="G155" s="176"/>
      <c r="H155" s="176"/>
      <c r="I155" s="179"/>
      <c r="J155" s="190">
        <f>BK155</f>
        <v>0</v>
      </c>
      <c r="K155" s="176"/>
      <c r="L155" s="181"/>
      <c r="M155" s="182"/>
      <c r="N155" s="183"/>
      <c r="O155" s="183"/>
      <c r="P155" s="184">
        <f>SUM(P156:P197)</f>
        <v>0</v>
      </c>
      <c r="Q155" s="183"/>
      <c r="R155" s="184">
        <f>SUM(R156:R197)</f>
        <v>8.987136410000002</v>
      </c>
      <c r="S155" s="183"/>
      <c r="T155" s="185">
        <f>SUM(T156:T197)</f>
        <v>1.8768000000000002</v>
      </c>
      <c r="AR155" s="186" t="s">
        <v>82</v>
      </c>
      <c r="AT155" s="187" t="s">
        <v>71</v>
      </c>
      <c r="AU155" s="187" t="s">
        <v>80</v>
      </c>
      <c r="AY155" s="186" t="s">
        <v>136</v>
      </c>
      <c r="BK155" s="188">
        <f>SUM(BK156:BK197)</f>
        <v>0</v>
      </c>
    </row>
    <row r="156" spans="2:65" s="1" customFormat="1" ht="33.75" customHeight="1">
      <c r="B156" s="40"/>
      <c r="C156" s="191" t="s">
        <v>287</v>
      </c>
      <c r="D156" s="191" t="s">
        <v>139</v>
      </c>
      <c r="E156" s="192" t="s">
        <v>288</v>
      </c>
      <c r="F156" s="193" t="s">
        <v>289</v>
      </c>
      <c r="G156" s="194" t="s">
        <v>290</v>
      </c>
      <c r="H156" s="195">
        <v>160</v>
      </c>
      <c r="I156" s="196"/>
      <c r="J156" s="197">
        <f>ROUND(I156*H156,2)</f>
        <v>0</v>
      </c>
      <c r="K156" s="193" t="s">
        <v>143</v>
      </c>
      <c r="L156" s="60"/>
      <c r="M156" s="198" t="s">
        <v>21</v>
      </c>
      <c r="N156" s="199" t="s">
        <v>43</v>
      </c>
      <c r="O156" s="41"/>
      <c r="P156" s="200">
        <f>O156*H156</f>
        <v>0</v>
      </c>
      <c r="Q156" s="200">
        <v>0</v>
      </c>
      <c r="R156" s="200">
        <f>Q156*H156</f>
        <v>0</v>
      </c>
      <c r="S156" s="200">
        <v>0.01173</v>
      </c>
      <c r="T156" s="201">
        <f>S156*H156</f>
        <v>1.8768000000000002</v>
      </c>
      <c r="AR156" s="23" t="s">
        <v>223</v>
      </c>
      <c r="AT156" s="23" t="s">
        <v>139</v>
      </c>
      <c r="AU156" s="23" t="s">
        <v>82</v>
      </c>
      <c r="AY156" s="23" t="s">
        <v>136</v>
      </c>
      <c r="BE156" s="202">
        <f>IF(N156="základní",J156,0)</f>
        <v>0</v>
      </c>
      <c r="BF156" s="202">
        <f>IF(N156="snížená",J156,0)</f>
        <v>0</v>
      </c>
      <c r="BG156" s="202">
        <f>IF(N156="zákl. přenesená",J156,0)</f>
        <v>0</v>
      </c>
      <c r="BH156" s="202">
        <f>IF(N156="sníž. přenesená",J156,0)</f>
        <v>0</v>
      </c>
      <c r="BI156" s="202">
        <f>IF(N156="nulová",J156,0)</f>
        <v>0</v>
      </c>
      <c r="BJ156" s="23" t="s">
        <v>80</v>
      </c>
      <c r="BK156" s="202">
        <f>ROUND(I156*H156,2)</f>
        <v>0</v>
      </c>
      <c r="BL156" s="23" t="s">
        <v>223</v>
      </c>
      <c r="BM156" s="23" t="s">
        <v>291</v>
      </c>
    </row>
    <row r="157" spans="2:47" s="1" customFormat="1" ht="40.5">
      <c r="B157" s="40"/>
      <c r="C157" s="62"/>
      <c r="D157" s="203" t="s">
        <v>164</v>
      </c>
      <c r="E157" s="62"/>
      <c r="F157" s="204" t="s">
        <v>292</v>
      </c>
      <c r="G157" s="62"/>
      <c r="H157" s="62"/>
      <c r="I157" s="162"/>
      <c r="J157" s="62"/>
      <c r="K157" s="62"/>
      <c r="L157" s="60"/>
      <c r="M157" s="205"/>
      <c r="N157" s="41"/>
      <c r="O157" s="41"/>
      <c r="P157" s="41"/>
      <c r="Q157" s="41"/>
      <c r="R157" s="41"/>
      <c r="S157" s="41"/>
      <c r="T157" s="77"/>
      <c r="AT157" s="23" t="s">
        <v>164</v>
      </c>
      <c r="AU157" s="23" t="s">
        <v>82</v>
      </c>
    </row>
    <row r="158" spans="2:65" s="1" customFormat="1" ht="33.75" customHeight="1">
      <c r="B158" s="40"/>
      <c r="C158" s="191" t="s">
        <v>293</v>
      </c>
      <c r="D158" s="191" t="s">
        <v>139</v>
      </c>
      <c r="E158" s="192" t="s">
        <v>294</v>
      </c>
      <c r="F158" s="193" t="s">
        <v>295</v>
      </c>
      <c r="G158" s="194" t="s">
        <v>142</v>
      </c>
      <c r="H158" s="195">
        <v>79</v>
      </c>
      <c r="I158" s="196"/>
      <c r="J158" s="197">
        <f>ROUND(I158*H158,2)</f>
        <v>0</v>
      </c>
      <c r="K158" s="193" t="s">
        <v>143</v>
      </c>
      <c r="L158" s="60"/>
      <c r="M158" s="198" t="s">
        <v>21</v>
      </c>
      <c r="N158" s="199" t="s">
        <v>43</v>
      </c>
      <c r="O158" s="41"/>
      <c r="P158" s="200">
        <f>O158*H158</f>
        <v>0</v>
      </c>
      <c r="Q158" s="200">
        <v>0.01946</v>
      </c>
      <c r="R158" s="200">
        <f>Q158*H158</f>
        <v>1.5373400000000002</v>
      </c>
      <c r="S158" s="200">
        <v>0</v>
      </c>
      <c r="T158" s="201">
        <f>S158*H158</f>
        <v>0</v>
      </c>
      <c r="AR158" s="23" t="s">
        <v>223</v>
      </c>
      <c r="AT158" s="23" t="s">
        <v>139</v>
      </c>
      <c r="AU158" s="23" t="s">
        <v>82</v>
      </c>
      <c r="AY158" s="23" t="s">
        <v>136</v>
      </c>
      <c r="BE158" s="202">
        <f>IF(N158="základní",J158,0)</f>
        <v>0</v>
      </c>
      <c r="BF158" s="202">
        <f>IF(N158="snížená",J158,0)</f>
        <v>0</v>
      </c>
      <c r="BG158" s="202">
        <f>IF(N158="zákl. přenesená",J158,0)</f>
        <v>0</v>
      </c>
      <c r="BH158" s="202">
        <f>IF(N158="sníž. přenesená",J158,0)</f>
        <v>0</v>
      </c>
      <c r="BI158" s="202">
        <f>IF(N158="nulová",J158,0)</f>
        <v>0</v>
      </c>
      <c r="BJ158" s="23" t="s">
        <v>80</v>
      </c>
      <c r="BK158" s="202">
        <f>ROUND(I158*H158,2)</f>
        <v>0</v>
      </c>
      <c r="BL158" s="23" t="s">
        <v>223</v>
      </c>
      <c r="BM158" s="23" t="s">
        <v>296</v>
      </c>
    </row>
    <row r="159" spans="2:47" s="1" customFormat="1" ht="40.5">
      <c r="B159" s="40"/>
      <c r="C159" s="62"/>
      <c r="D159" s="203" t="s">
        <v>164</v>
      </c>
      <c r="E159" s="62"/>
      <c r="F159" s="204" t="s">
        <v>292</v>
      </c>
      <c r="G159" s="62"/>
      <c r="H159" s="62"/>
      <c r="I159" s="162"/>
      <c r="J159" s="62"/>
      <c r="K159" s="62"/>
      <c r="L159" s="60"/>
      <c r="M159" s="205"/>
      <c r="N159" s="41"/>
      <c r="O159" s="41"/>
      <c r="P159" s="41"/>
      <c r="Q159" s="41"/>
      <c r="R159" s="41"/>
      <c r="S159" s="41"/>
      <c r="T159" s="77"/>
      <c r="AT159" s="23" t="s">
        <v>164</v>
      </c>
      <c r="AU159" s="23" t="s">
        <v>82</v>
      </c>
    </row>
    <row r="160" spans="2:65" s="1" customFormat="1" ht="33.75" customHeight="1">
      <c r="B160" s="40"/>
      <c r="C160" s="191" t="s">
        <v>297</v>
      </c>
      <c r="D160" s="191" t="s">
        <v>139</v>
      </c>
      <c r="E160" s="192" t="s">
        <v>298</v>
      </c>
      <c r="F160" s="193" t="s">
        <v>299</v>
      </c>
      <c r="G160" s="194" t="s">
        <v>142</v>
      </c>
      <c r="H160" s="195">
        <v>395</v>
      </c>
      <c r="I160" s="196"/>
      <c r="J160" s="197">
        <f>ROUND(I160*H160,2)</f>
        <v>0</v>
      </c>
      <c r="K160" s="193" t="s">
        <v>143</v>
      </c>
      <c r="L160" s="60"/>
      <c r="M160" s="198" t="s">
        <v>21</v>
      </c>
      <c r="N160" s="199" t="s">
        <v>43</v>
      </c>
      <c r="O160" s="41"/>
      <c r="P160" s="200">
        <f>O160*H160</f>
        <v>0</v>
      </c>
      <c r="Q160" s="200">
        <v>0</v>
      </c>
      <c r="R160" s="200">
        <f>Q160*H160</f>
        <v>0</v>
      </c>
      <c r="S160" s="200">
        <v>0</v>
      </c>
      <c r="T160" s="201">
        <f>S160*H160</f>
        <v>0</v>
      </c>
      <c r="AR160" s="23" t="s">
        <v>223</v>
      </c>
      <c r="AT160" s="23" t="s">
        <v>139</v>
      </c>
      <c r="AU160" s="23" t="s">
        <v>82</v>
      </c>
      <c r="AY160" s="23" t="s">
        <v>136</v>
      </c>
      <c r="BE160" s="202">
        <f>IF(N160="základní",J160,0)</f>
        <v>0</v>
      </c>
      <c r="BF160" s="202">
        <f>IF(N160="snížená",J160,0)</f>
        <v>0</v>
      </c>
      <c r="BG160" s="202">
        <f>IF(N160="zákl. přenesená",J160,0)</f>
        <v>0</v>
      </c>
      <c r="BH160" s="202">
        <f>IF(N160="sníž. přenesená",J160,0)</f>
        <v>0</v>
      </c>
      <c r="BI160" s="202">
        <f>IF(N160="nulová",J160,0)</f>
        <v>0</v>
      </c>
      <c r="BJ160" s="23" t="s">
        <v>80</v>
      </c>
      <c r="BK160" s="202">
        <f>ROUND(I160*H160,2)</f>
        <v>0</v>
      </c>
      <c r="BL160" s="23" t="s">
        <v>223</v>
      </c>
      <c r="BM160" s="23" t="s">
        <v>300</v>
      </c>
    </row>
    <row r="161" spans="2:47" s="1" customFormat="1" ht="67.5">
      <c r="B161" s="40"/>
      <c r="C161" s="62"/>
      <c r="D161" s="203" t="s">
        <v>164</v>
      </c>
      <c r="E161" s="62"/>
      <c r="F161" s="204" t="s">
        <v>301</v>
      </c>
      <c r="G161" s="62"/>
      <c r="H161" s="62"/>
      <c r="I161" s="162"/>
      <c r="J161" s="62"/>
      <c r="K161" s="62"/>
      <c r="L161" s="60"/>
      <c r="M161" s="205"/>
      <c r="N161" s="41"/>
      <c r="O161" s="41"/>
      <c r="P161" s="41"/>
      <c r="Q161" s="41"/>
      <c r="R161" s="41"/>
      <c r="S161" s="41"/>
      <c r="T161" s="77"/>
      <c r="AT161" s="23" t="s">
        <v>164</v>
      </c>
      <c r="AU161" s="23" t="s">
        <v>82</v>
      </c>
    </row>
    <row r="162" spans="2:65" s="1" customFormat="1" ht="22.5" customHeight="1">
      <c r="B162" s="40"/>
      <c r="C162" s="217" t="s">
        <v>302</v>
      </c>
      <c r="D162" s="217" t="s">
        <v>262</v>
      </c>
      <c r="E162" s="218" t="s">
        <v>303</v>
      </c>
      <c r="F162" s="219" t="s">
        <v>304</v>
      </c>
      <c r="G162" s="220" t="s">
        <v>305</v>
      </c>
      <c r="H162" s="221">
        <v>10.428</v>
      </c>
      <c r="I162" s="222"/>
      <c r="J162" s="223">
        <f>ROUND(I162*H162,2)</f>
        <v>0</v>
      </c>
      <c r="K162" s="219" t="s">
        <v>143</v>
      </c>
      <c r="L162" s="224"/>
      <c r="M162" s="225" t="s">
        <v>21</v>
      </c>
      <c r="N162" s="226" t="s">
        <v>43</v>
      </c>
      <c r="O162" s="41"/>
      <c r="P162" s="200">
        <f>O162*H162</f>
        <v>0</v>
      </c>
      <c r="Q162" s="200">
        <v>0.55</v>
      </c>
      <c r="R162" s="200">
        <f>Q162*H162</f>
        <v>5.735400000000001</v>
      </c>
      <c r="S162" s="200">
        <v>0</v>
      </c>
      <c r="T162" s="201">
        <f>S162*H162</f>
        <v>0</v>
      </c>
      <c r="AR162" s="23" t="s">
        <v>265</v>
      </c>
      <c r="AT162" s="23" t="s">
        <v>262</v>
      </c>
      <c r="AU162" s="23" t="s">
        <v>82</v>
      </c>
      <c r="AY162" s="23" t="s">
        <v>136</v>
      </c>
      <c r="BE162" s="202">
        <f>IF(N162="základní",J162,0)</f>
        <v>0</v>
      </c>
      <c r="BF162" s="202">
        <f>IF(N162="snížená",J162,0)</f>
        <v>0</v>
      </c>
      <c r="BG162" s="202">
        <f>IF(N162="zákl. přenesená",J162,0)</f>
        <v>0</v>
      </c>
      <c r="BH162" s="202">
        <f>IF(N162="sníž. přenesená",J162,0)</f>
        <v>0</v>
      </c>
      <c r="BI162" s="202">
        <f>IF(N162="nulová",J162,0)</f>
        <v>0</v>
      </c>
      <c r="BJ162" s="23" t="s">
        <v>80</v>
      </c>
      <c r="BK162" s="202">
        <f>ROUND(I162*H162,2)</f>
        <v>0</v>
      </c>
      <c r="BL162" s="23" t="s">
        <v>223</v>
      </c>
      <c r="BM162" s="23" t="s">
        <v>306</v>
      </c>
    </row>
    <row r="163" spans="2:51" s="11" customFormat="1" ht="13.5">
      <c r="B163" s="206"/>
      <c r="C163" s="207"/>
      <c r="D163" s="203" t="s">
        <v>166</v>
      </c>
      <c r="E163" s="208" t="s">
        <v>21</v>
      </c>
      <c r="F163" s="209" t="s">
        <v>307</v>
      </c>
      <c r="G163" s="207"/>
      <c r="H163" s="210">
        <v>10.428</v>
      </c>
      <c r="I163" s="211"/>
      <c r="J163" s="207"/>
      <c r="K163" s="207"/>
      <c r="L163" s="212"/>
      <c r="M163" s="213"/>
      <c r="N163" s="214"/>
      <c r="O163" s="214"/>
      <c r="P163" s="214"/>
      <c r="Q163" s="214"/>
      <c r="R163" s="214"/>
      <c r="S163" s="214"/>
      <c r="T163" s="215"/>
      <c r="AT163" s="216" t="s">
        <v>166</v>
      </c>
      <c r="AU163" s="216" t="s">
        <v>82</v>
      </c>
      <c r="AV163" s="11" t="s">
        <v>82</v>
      </c>
      <c r="AW163" s="11" t="s">
        <v>35</v>
      </c>
      <c r="AX163" s="11" t="s">
        <v>72</v>
      </c>
      <c r="AY163" s="216" t="s">
        <v>136</v>
      </c>
    </row>
    <row r="164" spans="2:65" s="1" customFormat="1" ht="14.25" customHeight="1">
      <c r="B164" s="40"/>
      <c r="C164" s="191" t="s">
        <v>308</v>
      </c>
      <c r="D164" s="191" t="s">
        <v>139</v>
      </c>
      <c r="E164" s="192" t="s">
        <v>309</v>
      </c>
      <c r="F164" s="193" t="s">
        <v>310</v>
      </c>
      <c r="G164" s="194" t="s">
        <v>290</v>
      </c>
      <c r="H164" s="195">
        <v>316.32</v>
      </c>
      <c r="I164" s="196"/>
      <c r="J164" s="197">
        <f>ROUND(I164*H164,2)</f>
        <v>0</v>
      </c>
      <c r="K164" s="193" t="s">
        <v>143</v>
      </c>
      <c r="L164" s="60"/>
      <c r="M164" s="198" t="s">
        <v>21</v>
      </c>
      <c r="N164" s="199" t="s">
        <v>43</v>
      </c>
      <c r="O164" s="41"/>
      <c r="P164" s="200">
        <f>O164*H164</f>
        <v>0</v>
      </c>
      <c r="Q164" s="200">
        <v>0</v>
      </c>
      <c r="R164" s="200">
        <f>Q164*H164</f>
        <v>0</v>
      </c>
      <c r="S164" s="200">
        <v>0</v>
      </c>
      <c r="T164" s="201">
        <f>S164*H164</f>
        <v>0</v>
      </c>
      <c r="AR164" s="23" t="s">
        <v>223</v>
      </c>
      <c r="AT164" s="23" t="s">
        <v>139</v>
      </c>
      <c r="AU164" s="23" t="s">
        <v>82</v>
      </c>
      <c r="AY164" s="23" t="s">
        <v>136</v>
      </c>
      <c r="BE164" s="202">
        <f>IF(N164="základní",J164,0)</f>
        <v>0</v>
      </c>
      <c r="BF164" s="202">
        <f>IF(N164="snížená",J164,0)</f>
        <v>0</v>
      </c>
      <c r="BG164" s="202">
        <f>IF(N164="zákl. přenesená",J164,0)</f>
        <v>0</v>
      </c>
      <c r="BH164" s="202">
        <f>IF(N164="sníž. přenesená",J164,0)</f>
        <v>0</v>
      </c>
      <c r="BI164" s="202">
        <f>IF(N164="nulová",J164,0)</f>
        <v>0</v>
      </c>
      <c r="BJ164" s="23" t="s">
        <v>80</v>
      </c>
      <c r="BK164" s="202">
        <f>ROUND(I164*H164,2)</f>
        <v>0</v>
      </c>
      <c r="BL164" s="23" t="s">
        <v>223</v>
      </c>
      <c r="BM164" s="23" t="s">
        <v>311</v>
      </c>
    </row>
    <row r="165" spans="2:47" s="1" customFormat="1" ht="67.5">
      <c r="B165" s="40"/>
      <c r="C165" s="62"/>
      <c r="D165" s="203" t="s">
        <v>164</v>
      </c>
      <c r="E165" s="62"/>
      <c r="F165" s="204" t="s">
        <v>301</v>
      </c>
      <c r="G165" s="62"/>
      <c r="H165" s="62"/>
      <c r="I165" s="162"/>
      <c r="J165" s="62"/>
      <c r="K165" s="62"/>
      <c r="L165" s="60"/>
      <c r="M165" s="205"/>
      <c r="N165" s="41"/>
      <c r="O165" s="41"/>
      <c r="P165" s="41"/>
      <c r="Q165" s="41"/>
      <c r="R165" s="41"/>
      <c r="S165" s="41"/>
      <c r="T165" s="77"/>
      <c r="AT165" s="23" t="s">
        <v>164</v>
      </c>
      <c r="AU165" s="23" t="s">
        <v>82</v>
      </c>
    </row>
    <row r="166" spans="2:51" s="12" customFormat="1" ht="13.5">
      <c r="B166" s="227"/>
      <c r="C166" s="228"/>
      <c r="D166" s="203" t="s">
        <v>166</v>
      </c>
      <c r="E166" s="229" t="s">
        <v>21</v>
      </c>
      <c r="F166" s="230" t="s">
        <v>312</v>
      </c>
      <c r="G166" s="228"/>
      <c r="H166" s="229" t="s">
        <v>21</v>
      </c>
      <c r="I166" s="231"/>
      <c r="J166" s="228"/>
      <c r="K166" s="228"/>
      <c r="L166" s="232"/>
      <c r="M166" s="233"/>
      <c r="N166" s="234"/>
      <c r="O166" s="234"/>
      <c r="P166" s="234"/>
      <c r="Q166" s="234"/>
      <c r="R166" s="234"/>
      <c r="S166" s="234"/>
      <c r="T166" s="235"/>
      <c r="AT166" s="236" t="s">
        <v>166</v>
      </c>
      <c r="AU166" s="236" t="s">
        <v>82</v>
      </c>
      <c r="AV166" s="12" t="s">
        <v>80</v>
      </c>
      <c r="AW166" s="12" t="s">
        <v>35</v>
      </c>
      <c r="AX166" s="12" t="s">
        <v>72</v>
      </c>
      <c r="AY166" s="236" t="s">
        <v>136</v>
      </c>
    </row>
    <row r="167" spans="2:51" s="11" customFormat="1" ht="13.5">
      <c r="B167" s="206"/>
      <c r="C167" s="207"/>
      <c r="D167" s="203" t="s">
        <v>166</v>
      </c>
      <c r="E167" s="208" t="s">
        <v>21</v>
      </c>
      <c r="F167" s="209" t="s">
        <v>313</v>
      </c>
      <c r="G167" s="207"/>
      <c r="H167" s="210">
        <v>590.835</v>
      </c>
      <c r="I167" s="211"/>
      <c r="J167" s="207"/>
      <c r="K167" s="207"/>
      <c r="L167" s="212"/>
      <c r="M167" s="213"/>
      <c r="N167" s="214"/>
      <c r="O167" s="214"/>
      <c r="P167" s="214"/>
      <c r="Q167" s="214"/>
      <c r="R167" s="214"/>
      <c r="S167" s="214"/>
      <c r="T167" s="215"/>
      <c r="AT167" s="216" t="s">
        <v>166</v>
      </c>
      <c r="AU167" s="216" t="s">
        <v>82</v>
      </c>
      <c r="AV167" s="11" t="s">
        <v>82</v>
      </c>
      <c r="AW167" s="11" t="s">
        <v>35</v>
      </c>
      <c r="AX167" s="11" t="s">
        <v>72</v>
      </c>
      <c r="AY167" s="216" t="s">
        <v>136</v>
      </c>
    </row>
    <row r="168" spans="2:51" s="11" customFormat="1" ht="13.5">
      <c r="B168" s="206"/>
      <c r="C168" s="207"/>
      <c r="D168" s="203" t="s">
        <v>166</v>
      </c>
      <c r="E168" s="208" t="s">
        <v>21</v>
      </c>
      <c r="F168" s="209" t="s">
        <v>314</v>
      </c>
      <c r="G168" s="207"/>
      <c r="H168" s="210">
        <v>-274.515</v>
      </c>
      <c r="I168" s="211"/>
      <c r="J168" s="207"/>
      <c r="K168" s="207"/>
      <c r="L168" s="212"/>
      <c r="M168" s="213"/>
      <c r="N168" s="214"/>
      <c r="O168" s="214"/>
      <c r="P168" s="214"/>
      <c r="Q168" s="214"/>
      <c r="R168" s="214"/>
      <c r="S168" s="214"/>
      <c r="T168" s="215"/>
      <c r="AT168" s="216" t="s">
        <v>166</v>
      </c>
      <c r="AU168" s="216" t="s">
        <v>82</v>
      </c>
      <c r="AV168" s="11" t="s">
        <v>82</v>
      </c>
      <c r="AW168" s="11" t="s">
        <v>35</v>
      </c>
      <c r="AX168" s="11" t="s">
        <v>72</v>
      </c>
      <c r="AY168" s="216" t="s">
        <v>136</v>
      </c>
    </row>
    <row r="169" spans="2:65" s="1" customFormat="1" ht="14.25" customHeight="1">
      <c r="B169" s="40"/>
      <c r="C169" s="217" t="s">
        <v>315</v>
      </c>
      <c r="D169" s="217" t="s">
        <v>262</v>
      </c>
      <c r="E169" s="218" t="s">
        <v>316</v>
      </c>
      <c r="F169" s="219" t="s">
        <v>317</v>
      </c>
      <c r="G169" s="220" t="s">
        <v>305</v>
      </c>
      <c r="H169" s="221">
        <v>0.835</v>
      </c>
      <c r="I169" s="222"/>
      <c r="J169" s="223">
        <f>ROUND(I169*H169,2)</f>
        <v>0</v>
      </c>
      <c r="K169" s="219" t="s">
        <v>143</v>
      </c>
      <c r="L169" s="224"/>
      <c r="M169" s="225" t="s">
        <v>21</v>
      </c>
      <c r="N169" s="226" t="s">
        <v>43</v>
      </c>
      <c r="O169" s="41"/>
      <c r="P169" s="200">
        <f>O169*H169</f>
        <v>0</v>
      </c>
      <c r="Q169" s="200">
        <v>0.55</v>
      </c>
      <c r="R169" s="200">
        <f>Q169*H169</f>
        <v>0.45925</v>
      </c>
      <c r="S169" s="200">
        <v>0</v>
      </c>
      <c r="T169" s="201">
        <f>S169*H169</f>
        <v>0</v>
      </c>
      <c r="AR169" s="23" t="s">
        <v>265</v>
      </c>
      <c r="AT169" s="23" t="s">
        <v>262</v>
      </c>
      <c r="AU169" s="23" t="s">
        <v>82</v>
      </c>
      <c r="AY169" s="23" t="s">
        <v>136</v>
      </c>
      <c r="BE169" s="202">
        <f>IF(N169="základní",J169,0)</f>
        <v>0</v>
      </c>
      <c r="BF169" s="202">
        <f>IF(N169="snížená",J169,0)</f>
        <v>0</v>
      </c>
      <c r="BG169" s="202">
        <f>IF(N169="zákl. přenesená",J169,0)</f>
        <v>0</v>
      </c>
      <c r="BH169" s="202">
        <f>IF(N169="sníž. přenesená",J169,0)</f>
        <v>0</v>
      </c>
      <c r="BI169" s="202">
        <f>IF(N169="nulová",J169,0)</f>
        <v>0</v>
      </c>
      <c r="BJ169" s="23" t="s">
        <v>80</v>
      </c>
      <c r="BK169" s="202">
        <f>ROUND(I169*H169,2)</f>
        <v>0</v>
      </c>
      <c r="BL169" s="23" t="s">
        <v>223</v>
      </c>
      <c r="BM169" s="23" t="s">
        <v>318</v>
      </c>
    </row>
    <row r="170" spans="2:51" s="11" customFormat="1" ht="13.5">
      <c r="B170" s="206"/>
      <c r="C170" s="207"/>
      <c r="D170" s="203" t="s">
        <v>166</v>
      </c>
      <c r="E170" s="208" t="s">
        <v>21</v>
      </c>
      <c r="F170" s="209" t="s">
        <v>319</v>
      </c>
      <c r="G170" s="207"/>
      <c r="H170" s="210">
        <v>0.835</v>
      </c>
      <c r="I170" s="211"/>
      <c r="J170" s="207"/>
      <c r="K170" s="207"/>
      <c r="L170" s="212"/>
      <c r="M170" s="213"/>
      <c r="N170" s="214"/>
      <c r="O170" s="214"/>
      <c r="P170" s="214"/>
      <c r="Q170" s="214"/>
      <c r="R170" s="214"/>
      <c r="S170" s="214"/>
      <c r="T170" s="215"/>
      <c r="AT170" s="216" t="s">
        <v>166</v>
      </c>
      <c r="AU170" s="216" t="s">
        <v>82</v>
      </c>
      <c r="AV170" s="11" t="s">
        <v>82</v>
      </c>
      <c r="AW170" s="11" t="s">
        <v>35</v>
      </c>
      <c r="AX170" s="11" t="s">
        <v>72</v>
      </c>
      <c r="AY170" s="216" t="s">
        <v>136</v>
      </c>
    </row>
    <row r="171" spans="2:65" s="1" customFormat="1" ht="14.25" customHeight="1">
      <c r="B171" s="40"/>
      <c r="C171" s="191" t="s">
        <v>265</v>
      </c>
      <c r="D171" s="191" t="s">
        <v>139</v>
      </c>
      <c r="E171" s="192" t="s">
        <v>309</v>
      </c>
      <c r="F171" s="193" t="s">
        <v>310</v>
      </c>
      <c r="G171" s="194" t="s">
        <v>290</v>
      </c>
      <c r="H171" s="195">
        <v>256.75</v>
      </c>
      <c r="I171" s="196"/>
      <c r="J171" s="197">
        <f>ROUND(I171*H171,2)</f>
        <v>0</v>
      </c>
      <c r="K171" s="193" t="s">
        <v>143</v>
      </c>
      <c r="L171" s="60"/>
      <c r="M171" s="198" t="s">
        <v>21</v>
      </c>
      <c r="N171" s="199" t="s">
        <v>43</v>
      </c>
      <c r="O171" s="41"/>
      <c r="P171" s="200">
        <f>O171*H171</f>
        <v>0</v>
      </c>
      <c r="Q171" s="200">
        <v>0</v>
      </c>
      <c r="R171" s="200">
        <f>Q171*H171</f>
        <v>0</v>
      </c>
      <c r="S171" s="200">
        <v>0</v>
      </c>
      <c r="T171" s="201">
        <f>S171*H171</f>
        <v>0</v>
      </c>
      <c r="AR171" s="23" t="s">
        <v>223</v>
      </c>
      <c r="AT171" s="23" t="s">
        <v>139</v>
      </c>
      <c r="AU171" s="23" t="s">
        <v>82</v>
      </c>
      <c r="AY171" s="23" t="s">
        <v>136</v>
      </c>
      <c r="BE171" s="202">
        <f>IF(N171="základní",J171,0)</f>
        <v>0</v>
      </c>
      <c r="BF171" s="202">
        <f>IF(N171="snížená",J171,0)</f>
        <v>0</v>
      </c>
      <c r="BG171" s="202">
        <f>IF(N171="zákl. přenesená",J171,0)</f>
        <v>0</v>
      </c>
      <c r="BH171" s="202">
        <f>IF(N171="sníž. přenesená",J171,0)</f>
        <v>0</v>
      </c>
      <c r="BI171" s="202">
        <f>IF(N171="nulová",J171,0)</f>
        <v>0</v>
      </c>
      <c r="BJ171" s="23" t="s">
        <v>80</v>
      </c>
      <c r="BK171" s="202">
        <f>ROUND(I171*H171,2)</f>
        <v>0</v>
      </c>
      <c r="BL171" s="23" t="s">
        <v>223</v>
      </c>
      <c r="BM171" s="23" t="s">
        <v>320</v>
      </c>
    </row>
    <row r="172" spans="2:47" s="1" customFormat="1" ht="67.5">
      <c r="B172" s="40"/>
      <c r="C172" s="62"/>
      <c r="D172" s="203" t="s">
        <v>164</v>
      </c>
      <c r="E172" s="62"/>
      <c r="F172" s="204" t="s">
        <v>301</v>
      </c>
      <c r="G172" s="62"/>
      <c r="H172" s="62"/>
      <c r="I172" s="162"/>
      <c r="J172" s="62"/>
      <c r="K172" s="62"/>
      <c r="L172" s="60"/>
      <c r="M172" s="205"/>
      <c r="N172" s="41"/>
      <c r="O172" s="41"/>
      <c r="P172" s="41"/>
      <c r="Q172" s="41"/>
      <c r="R172" s="41"/>
      <c r="S172" s="41"/>
      <c r="T172" s="77"/>
      <c r="AT172" s="23" t="s">
        <v>164</v>
      </c>
      <c r="AU172" s="23" t="s">
        <v>82</v>
      </c>
    </row>
    <row r="173" spans="2:51" s="12" customFormat="1" ht="13.5">
      <c r="B173" s="227"/>
      <c r="C173" s="228"/>
      <c r="D173" s="203" t="s">
        <v>166</v>
      </c>
      <c r="E173" s="229" t="s">
        <v>21</v>
      </c>
      <c r="F173" s="230" t="s">
        <v>321</v>
      </c>
      <c r="G173" s="228"/>
      <c r="H173" s="229" t="s">
        <v>21</v>
      </c>
      <c r="I173" s="231"/>
      <c r="J173" s="228"/>
      <c r="K173" s="228"/>
      <c r="L173" s="232"/>
      <c r="M173" s="233"/>
      <c r="N173" s="234"/>
      <c r="O173" s="234"/>
      <c r="P173" s="234"/>
      <c r="Q173" s="234"/>
      <c r="R173" s="234"/>
      <c r="S173" s="234"/>
      <c r="T173" s="235"/>
      <c r="AT173" s="236" t="s">
        <v>166</v>
      </c>
      <c r="AU173" s="236" t="s">
        <v>82</v>
      </c>
      <c r="AV173" s="12" t="s">
        <v>80</v>
      </c>
      <c r="AW173" s="12" t="s">
        <v>35</v>
      </c>
      <c r="AX173" s="12" t="s">
        <v>72</v>
      </c>
      <c r="AY173" s="236" t="s">
        <v>136</v>
      </c>
    </row>
    <row r="174" spans="2:51" s="11" customFormat="1" ht="13.5">
      <c r="B174" s="206"/>
      <c r="C174" s="207"/>
      <c r="D174" s="203" t="s">
        <v>166</v>
      </c>
      <c r="E174" s="208" t="s">
        <v>21</v>
      </c>
      <c r="F174" s="209" t="s">
        <v>322</v>
      </c>
      <c r="G174" s="207"/>
      <c r="H174" s="210">
        <v>81</v>
      </c>
      <c r="I174" s="211"/>
      <c r="J174" s="207"/>
      <c r="K174" s="207"/>
      <c r="L174" s="212"/>
      <c r="M174" s="213"/>
      <c r="N174" s="214"/>
      <c r="O174" s="214"/>
      <c r="P174" s="214"/>
      <c r="Q174" s="214"/>
      <c r="R174" s="214"/>
      <c r="S174" s="214"/>
      <c r="T174" s="215"/>
      <c r="AT174" s="216" t="s">
        <v>166</v>
      </c>
      <c r="AU174" s="216" t="s">
        <v>82</v>
      </c>
      <c r="AV174" s="11" t="s">
        <v>82</v>
      </c>
      <c r="AW174" s="11" t="s">
        <v>35</v>
      </c>
      <c r="AX174" s="11" t="s">
        <v>72</v>
      </c>
      <c r="AY174" s="216" t="s">
        <v>136</v>
      </c>
    </row>
    <row r="175" spans="2:51" s="11" customFormat="1" ht="13.5">
      <c r="B175" s="206"/>
      <c r="C175" s="207"/>
      <c r="D175" s="203" t="s">
        <v>166</v>
      </c>
      <c r="E175" s="208" t="s">
        <v>21</v>
      </c>
      <c r="F175" s="209" t="s">
        <v>323</v>
      </c>
      <c r="G175" s="207"/>
      <c r="H175" s="210">
        <v>69.9</v>
      </c>
      <c r="I175" s="211"/>
      <c r="J175" s="207"/>
      <c r="K175" s="207"/>
      <c r="L175" s="212"/>
      <c r="M175" s="213"/>
      <c r="N175" s="214"/>
      <c r="O175" s="214"/>
      <c r="P175" s="214"/>
      <c r="Q175" s="214"/>
      <c r="R175" s="214"/>
      <c r="S175" s="214"/>
      <c r="T175" s="215"/>
      <c r="AT175" s="216" t="s">
        <v>166</v>
      </c>
      <c r="AU175" s="216" t="s">
        <v>82</v>
      </c>
      <c r="AV175" s="11" t="s">
        <v>82</v>
      </c>
      <c r="AW175" s="11" t="s">
        <v>35</v>
      </c>
      <c r="AX175" s="11" t="s">
        <v>72</v>
      </c>
      <c r="AY175" s="216" t="s">
        <v>136</v>
      </c>
    </row>
    <row r="176" spans="2:51" s="11" customFormat="1" ht="13.5">
      <c r="B176" s="206"/>
      <c r="C176" s="207"/>
      <c r="D176" s="203" t="s">
        <v>166</v>
      </c>
      <c r="E176" s="208" t="s">
        <v>21</v>
      </c>
      <c r="F176" s="209" t="s">
        <v>324</v>
      </c>
      <c r="G176" s="207"/>
      <c r="H176" s="210">
        <v>105.85</v>
      </c>
      <c r="I176" s="211"/>
      <c r="J176" s="207"/>
      <c r="K176" s="207"/>
      <c r="L176" s="212"/>
      <c r="M176" s="213"/>
      <c r="N176" s="214"/>
      <c r="O176" s="214"/>
      <c r="P176" s="214"/>
      <c r="Q176" s="214"/>
      <c r="R176" s="214"/>
      <c r="S176" s="214"/>
      <c r="T176" s="215"/>
      <c r="AT176" s="216" t="s">
        <v>166</v>
      </c>
      <c r="AU176" s="216" t="s">
        <v>82</v>
      </c>
      <c r="AV176" s="11" t="s">
        <v>82</v>
      </c>
      <c r="AW176" s="11" t="s">
        <v>35</v>
      </c>
      <c r="AX176" s="11" t="s">
        <v>72</v>
      </c>
      <c r="AY176" s="216" t="s">
        <v>136</v>
      </c>
    </row>
    <row r="177" spans="2:65" s="1" customFormat="1" ht="22.5" customHeight="1">
      <c r="B177" s="40"/>
      <c r="C177" s="217" t="s">
        <v>325</v>
      </c>
      <c r="D177" s="217" t="s">
        <v>262</v>
      </c>
      <c r="E177" s="218" t="s">
        <v>303</v>
      </c>
      <c r="F177" s="219" t="s">
        <v>304</v>
      </c>
      <c r="G177" s="220" t="s">
        <v>305</v>
      </c>
      <c r="H177" s="221">
        <v>0.678</v>
      </c>
      <c r="I177" s="222"/>
      <c r="J177" s="223">
        <f>ROUND(I177*H177,2)</f>
        <v>0</v>
      </c>
      <c r="K177" s="219" t="s">
        <v>143</v>
      </c>
      <c r="L177" s="224"/>
      <c r="M177" s="225" t="s">
        <v>21</v>
      </c>
      <c r="N177" s="226" t="s">
        <v>43</v>
      </c>
      <c r="O177" s="41"/>
      <c r="P177" s="200">
        <f>O177*H177</f>
        <v>0</v>
      </c>
      <c r="Q177" s="200">
        <v>0.55</v>
      </c>
      <c r="R177" s="200">
        <f>Q177*H177</f>
        <v>0.37290000000000006</v>
      </c>
      <c r="S177" s="200">
        <v>0</v>
      </c>
      <c r="T177" s="201">
        <f>S177*H177</f>
        <v>0</v>
      </c>
      <c r="AR177" s="23" t="s">
        <v>265</v>
      </c>
      <c r="AT177" s="23" t="s">
        <v>262</v>
      </c>
      <c r="AU177" s="23" t="s">
        <v>82</v>
      </c>
      <c r="AY177" s="23" t="s">
        <v>136</v>
      </c>
      <c r="BE177" s="202">
        <f>IF(N177="základní",J177,0)</f>
        <v>0</v>
      </c>
      <c r="BF177" s="202">
        <f>IF(N177="snížená",J177,0)</f>
        <v>0</v>
      </c>
      <c r="BG177" s="202">
        <f>IF(N177="zákl. přenesená",J177,0)</f>
        <v>0</v>
      </c>
      <c r="BH177" s="202">
        <f>IF(N177="sníž. přenesená",J177,0)</f>
        <v>0</v>
      </c>
      <c r="BI177" s="202">
        <f>IF(N177="nulová",J177,0)</f>
        <v>0</v>
      </c>
      <c r="BJ177" s="23" t="s">
        <v>80</v>
      </c>
      <c r="BK177" s="202">
        <f>ROUND(I177*H177,2)</f>
        <v>0</v>
      </c>
      <c r="BL177" s="23" t="s">
        <v>223</v>
      </c>
      <c r="BM177" s="23" t="s">
        <v>326</v>
      </c>
    </row>
    <row r="178" spans="2:51" s="11" customFormat="1" ht="13.5">
      <c r="B178" s="206"/>
      <c r="C178" s="207"/>
      <c r="D178" s="203" t="s">
        <v>166</v>
      </c>
      <c r="E178" s="208" t="s">
        <v>21</v>
      </c>
      <c r="F178" s="209" t="s">
        <v>327</v>
      </c>
      <c r="G178" s="207"/>
      <c r="H178" s="210">
        <v>0.678</v>
      </c>
      <c r="I178" s="211"/>
      <c r="J178" s="207"/>
      <c r="K178" s="207"/>
      <c r="L178" s="212"/>
      <c r="M178" s="213"/>
      <c r="N178" s="214"/>
      <c r="O178" s="214"/>
      <c r="P178" s="214"/>
      <c r="Q178" s="214"/>
      <c r="R178" s="214"/>
      <c r="S178" s="214"/>
      <c r="T178" s="215"/>
      <c r="AT178" s="216" t="s">
        <v>166</v>
      </c>
      <c r="AU178" s="216" t="s">
        <v>82</v>
      </c>
      <c r="AV178" s="11" t="s">
        <v>82</v>
      </c>
      <c r="AW178" s="11" t="s">
        <v>35</v>
      </c>
      <c r="AX178" s="11" t="s">
        <v>72</v>
      </c>
      <c r="AY178" s="216" t="s">
        <v>136</v>
      </c>
    </row>
    <row r="179" spans="2:65" s="1" customFormat="1" ht="22.5" customHeight="1">
      <c r="B179" s="40"/>
      <c r="C179" s="191" t="s">
        <v>328</v>
      </c>
      <c r="D179" s="191" t="s">
        <v>139</v>
      </c>
      <c r="E179" s="192" t="s">
        <v>329</v>
      </c>
      <c r="F179" s="193" t="s">
        <v>330</v>
      </c>
      <c r="G179" s="194" t="s">
        <v>290</v>
      </c>
      <c r="H179" s="195">
        <v>40.7</v>
      </c>
      <c r="I179" s="196"/>
      <c r="J179" s="197">
        <f>ROUND(I179*H179,2)</f>
        <v>0</v>
      </c>
      <c r="K179" s="193" t="s">
        <v>143</v>
      </c>
      <c r="L179" s="60"/>
      <c r="M179" s="198" t="s">
        <v>21</v>
      </c>
      <c r="N179" s="199" t="s">
        <v>43</v>
      </c>
      <c r="O179" s="41"/>
      <c r="P179" s="200">
        <f>O179*H179</f>
        <v>0</v>
      </c>
      <c r="Q179" s="200">
        <v>0</v>
      </c>
      <c r="R179" s="200">
        <f>Q179*H179</f>
        <v>0</v>
      </c>
      <c r="S179" s="200">
        <v>0</v>
      </c>
      <c r="T179" s="201">
        <f>S179*H179</f>
        <v>0</v>
      </c>
      <c r="AR179" s="23" t="s">
        <v>223</v>
      </c>
      <c r="AT179" s="23" t="s">
        <v>139</v>
      </c>
      <c r="AU179" s="23" t="s">
        <v>82</v>
      </c>
      <c r="AY179" s="23" t="s">
        <v>136</v>
      </c>
      <c r="BE179" s="202">
        <f>IF(N179="základní",J179,0)</f>
        <v>0</v>
      </c>
      <c r="BF179" s="202">
        <f>IF(N179="snížená",J179,0)</f>
        <v>0</v>
      </c>
      <c r="BG179" s="202">
        <f>IF(N179="zákl. přenesená",J179,0)</f>
        <v>0</v>
      </c>
      <c r="BH179" s="202">
        <f>IF(N179="sníž. přenesená",J179,0)</f>
        <v>0</v>
      </c>
      <c r="BI179" s="202">
        <f>IF(N179="nulová",J179,0)</f>
        <v>0</v>
      </c>
      <c r="BJ179" s="23" t="s">
        <v>80</v>
      </c>
      <c r="BK179" s="202">
        <f>ROUND(I179*H179,2)</f>
        <v>0</v>
      </c>
      <c r="BL179" s="23" t="s">
        <v>223</v>
      </c>
      <c r="BM179" s="23" t="s">
        <v>331</v>
      </c>
    </row>
    <row r="180" spans="2:65" s="1" customFormat="1" ht="22.5" customHeight="1">
      <c r="B180" s="40"/>
      <c r="C180" s="217" t="s">
        <v>332</v>
      </c>
      <c r="D180" s="217" t="s">
        <v>262</v>
      </c>
      <c r="E180" s="218" t="s">
        <v>333</v>
      </c>
      <c r="F180" s="219" t="s">
        <v>334</v>
      </c>
      <c r="G180" s="220" t="s">
        <v>305</v>
      </c>
      <c r="H180" s="221">
        <v>0.336</v>
      </c>
      <c r="I180" s="222"/>
      <c r="J180" s="223">
        <f>ROUND(I180*H180,2)</f>
        <v>0</v>
      </c>
      <c r="K180" s="219" t="s">
        <v>143</v>
      </c>
      <c r="L180" s="224"/>
      <c r="M180" s="225" t="s">
        <v>21</v>
      </c>
      <c r="N180" s="226" t="s">
        <v>43</v>
      </c>
      <c r="O180" s="41"/>
      <c r="P180" s="200">
        <f>O180*H180</f>
        <v>0</v>
      </c>
      <c r="Q180" s="200">
        <v>0.55</v>
      </c>
      <c r="R180" s="200">
        <f>Q180*H180</f>
        <v>0.18480000000000002</v>
      </c>
      <c r="S180" s="200">
        <v>0</v>
      </c>
      <c r="T180" s="201">
        <f>S180*H180</f>
        <v>0</v>
      </c>
      <c r="AR180" s="23" t="s">
        <v>265</v>
      </c>
      <c r="AT180" s="23" t="s">
        <v>262</v>
      </c>
      <c r="AU180" s="23" t="s">
        <v>82</v>
      </c>
      <c r="AY180" s="23" t="s">
        <v>136</v>
      </c>
      <c r="BE180" s="202">
        <f>IF(N180="základní",J180,0)</f>
        <v>0</v>
      </c>
      <c r="BF180" s="202">
        <f>IF(N180="snížená",J180,0)</f>
        <v>0</v>
      </c>
      <c r="BG180" s="202">
        <f>IF(N180="zákl. přenesená",J180,0)</f>
        <v>0</v>
      </c>
      <c r="BH180" s="202">
        <f>IF(N180="sníž. přenesená",J180,0)</f>
        <v>0</v>
      </c>
      <c r="BI180" s="202">
        <f>IF(N180="nulová",J180,0)</f>
        <v>0</v>
      </c>
      <c r="BJ180" s="23" t="s">
        <v>80</v>
      </c>
      <c r="BK180" s="202">
        <f>ROUND(I180*H180,2)</f>
        <v>0</v>
      </c>
      <c r="BL180" s="23" t="s">
        <v>223</v>
      </c>
      <c r="BM180" s="23" t="s">
        <v>335</v>
      </c>
    </row>
    <row r="181" spans="2:51" s="11" customFormat="1" ht="13.5">
      <c r="B181" s="206"/>
      <c r="C181" s="207"/>
      <c r="D181" s="203" t="s">
        <v>166</v>
      </c>
      <c r="E181" s="208" t="s">
        <v>21</v>
      </c>
      <c r="F181" s="209" t="s">
        <v>336</v>
      </c>
      <c r="G181" s="207"/>
      <c r="H181" s="210">
        <v>0.336</v>
      </c>
      <c r="I181" s="211"/>
      <c r="J181" s="207"/>
      <c r="K181" s="207"/>
      <c r="L181" s="212"/>
      <c r="M181" s="213"/>
      <c r="N181" s="214"/>
      <c r="O181" s="214"/>
      <c r="P181" s="214"/>
      <c r="Q181" s="214"/>
      <c r="R181" s="214"/>
      <c r="S181" s="214"/>
      <c r="T181" s="215"/>
      <c r="AT181" s="216" t="s">
        <v>166</v>
      </c>
      <c r="AU181" s="216" t="s">
        <v>82</v>
      </c>
      <c r="AV181" s="11" t="s">
        <v>82</v>
      </c>
      <c r="AW181" s="11" t="s">
        <v>35</v>
      </c>
      <c r="AX181" s="11" t="s">
        <v>72</v>
      </c>
      <c r="AY181" s="216" t="s">
        <v>136</v>
      </c>
    </row>
    <row r="182" spans="2:65" s="1" customFormat="1" ht="22.5" customHeight="1">
      <c r="B182" s="40"/>
      <c r="C182" s="191" t="s">
        <v>337</v>
      </c>
      <c r="D182" s="191" t="s">
        <v>139</v>
      </c>
      <c r="E182" s="192" t="s">
        <v>338</v>
      </c>
      <c r="F182" s="193" t="s">
        <v>339</v>
      </c>
      <c r="G182" s="194" t="s">
        <v>142</v>
      </c>
      <c r="H182" s="195">
        <v>20.35</v>
      </c>
      <c r="I182" s="196"/>
      <c r="J182" s="197">
        <f>ROUND(I182*H182,2)</f>
        <v>0</v>
      </c>
      <c r="K182" s="193" t="s">
        <v>143</v>
      </c>
      <c r="L182" s="60"/>
      <c r="M182" s="198" t="s">
        <v>21</v>
      </c>
      <c r="N182" s="199" t="s">
        <v>43</v>
      </c>
      <c r="O182" s="41"/>
      <c r="P182" s="200">
        <f>O182*H182</f>
        <v>0</v>
      </c>
      <c r="Q182" s="200">
        <v>0</v>
      </c>
      <c r="R182" s="200">
        <f>Q182*H182</f>
        <v>0</v>
      </c>
      <c r="S182" s="200">
        <v>0</v>
      </c>
      <c r="T182" s="201">
        <f>S182*H182</f>
        <v>0</v>
      </c>
      <c r="AR182" s="23" t="s">
        <v>223</v>
      </c>
      <c r="AT182" s="23" t="s">
        <v>139</v>
      </c>
      <c r="AU182" s="23" t="s">
        <v>82</v>
      </c>
      <c r="AY182" s="23" t="s">
        <v>136</v>
      </c>
      <c r="BE182" s="202">
        <f>IF(N182="základní",J182,0)</f>
        <v>0</v>
      </c>
      <c r="BF182" s="202">
        <f>IF(N182="snížená",J182,0)</f>
        <v>0</v>
      </c>
      <c r="BG182" s="202">
        <f>IF(N182="zákl. přenesená",J182,0)</f>
        <v>0</v>
      </c>
      <c r="BH182" s="202">
        <f>IF(N182="sníž. přenesená",J182,0)</f>
        <v>0</v>
      </c>
      <c r="BI182" s="202">
        <f>IF(N182="nulová",J182,0)</f>
        <v>0</v>
      </c>
      <c r="BJ182" s="23" t="s">
        <v>80</v>
      </c>
      <c r="BK182" s="202">
        <f>ROUND(I182*H182,2)</f>
        <v>0</v>
      </c>
      <c r="BL182" s="23" t="s">
        <v>223</v>
      </c>
      <c r="BM182" s="23" t="s">
        <v>340</v>
      </c>
    </row>
    <row r="183" spans="2:47" s="1" customFormat="1" ht="67.5">
      <c r="B183" s="40"/>
      <c r="C183" s="62"/>
      <c r="D183" s="203" t="s">
        <v>164</v>
      </c>
      <c r="E183" s="62"/>
      <c r="F183" s="204" t="s">
        <v>301</v>
      </c>
      <c r="G183" s="62"/>
      <c r="H183" s="62"/>
      <c r="I183" s="162"/>
      <c r="J183" s="62"/>
      <c r="K183" s="62"/>
      <c r="L183" s="60"/>
      <c r="M183" s="205"/>
      <c r="N183" s="41"/>
      <c r="O183" s="41"/>
      <c r="P183" s="41"/>
      <c r="Q183" s="41"/>
      <c r="R183" s="41"/>
      <c r="S183" s="41"/>
      <c r="T183" s="77"/>
      <c r="AT183" s="23" t="s">
        <v>164</v>
      </c>
      <c r="AU183" s="23" t="s">
        <v>82</v>
      </c>
    </row>
    <row r="184" spans="2:51" s="11" customFormat="1" ht="13.5">
      <c r="B184" s="206"/>
      <c r="C184" s="207"/>
      <c r="D184" s="203" t="s">
        <v>166</v>
      </c>
      <c r="E184" s="208" t="s">
        <v>21</v>
      </c>
      <c r="F184" s="209" t="s">
        <v>341</v>
      </c>
      <c r="G184" s="207"/>
      <c r="H184" s="210">
        <v>20.35</v>
      </c>
      <c r="I184" s="211"/>
      <c r="J184" s="207"/>
      <c r="K184" s="207"/>
      <c r="L184" s="212"/>
      <c r="M184" s="213"/>
      <c r="N184" s="214"/>
      <c r="O184" s="214"/>
      <c r="P184" s="214"/>
      <c r="Q184" s="214"/>
      <c r="R184" s="214"/>
      <c r="S184" s="214"/>
      <c r="T184" s="215"/>
      <c r="AT184" s="216" t="s">
        <v>166</v>
      </c>
      <c r="AU184" s="216" t="s">
        <v>82</v>
      </c>
      <c r="AV184" s="11" t="s">
        <v>82</v>
      </c>
      <c r="AW184" s="11" t="s">
        <v>35</v>
      </c>
      <c r="AX184" s="11" t="s">
        <v>72</v>
      </c>
      <c r="AY184" s="216" t="s">
        <v>136</v>
      </c>
    </row>
    <row r="185" spans="2:51" s="13" customFormat="1" ht="13.5">
      <c r="B185" s="237"/>
      <c r="C185" s="238"/>
      <c r="D185" s="203" t="s">
        <v>166</v>
      </c>
      <c r="E185" s="239" t="s">
        <v>21</v>
      </c>
      <c r="F185" s="240" t="s">
        <v>342</v>
      </c>
      <c r="G185" s="238"/>
      <c r="H185" s="241">
        <v>20.35</v>
      </c>
      <c r="I185" s="242"/>
      <c r="J185" s="238"/>
      <c r="K185" s="238"/>
      <c r="L185" s="243"/>
      <c r="M185" s="244"/>
      <c r="N185" s="245"/>
      <c r="O185" s="245"/>
      <c r="P185" s="245"/>
      <c r="Q185" s="245"/>
      <c r="R185" s="245"/>
      <c r="S185" s="245"/>
      <c r="T185" s="246"/>
      <c r="AT185" s="247" t="s">
        <v>166</v>
      </c>
      <c r="AU185" s="247" t="s">
        <v>82</v>
      </c>
      <c r="AV185" s="13" t="s">
        <v>144</v>
      </c>
      <c r="AW185" s="13" t="s">
        <v>35</v>
      </c>
      <c r="AX185" s="13" t="s">
        <v>80</v>
      </c>
      <c r="AY185" s="247" t="s">
        <v>136</v>
      </c>
    </row>
    <row r="186" spans="2:65" s="1" customFormat="1" ht="22.5" customHeight="1">
      <c r="B186" s="40"/>
      <c r="C186" s="217" t="s">
        <v>343</v>
      </c>
      <c r="D186" s="217" t="s">
        <v>262</v>
      </c>
      <c r="E186" s="218" t="s">
        <v>303</v>
      </c>
      <c r="F186" s="219" t="s">
        <v>304</v>
      </c>
      <c r="G186" s="220" t="s">
        <v>305</v>
      </c>
      <c r="H186" s="221">
        <v>0.716</v>
      </c>
      <c r="I186" s="222"/>
      <c r="J186" s="223">
        <f>ROUND(I186*H186,2)</f>
        <v>0</v>
      </c>
      <c r="K186" s="219" t="s">
        <v>143</v>
      </c>
      <c r="L186" s="224"/>
      <c r="M186" s="225" t="s">
        <v>21</v>
      </c>
      <c r="N186" s="226" t="s">
        <v>43</v>
      </c>
      <c r="O186" s="41"/>
      <c r="P186" s="200">
        <f>O186*H186</f>
        <v>0</v>
      </c>
      <c r="Q186" s="200">
        <v>0.55</v>
      </c>
      <c r="R186" s="200">
        <f>Q186*H186</f>
        <v>0.39380000000000004</v>
      </c>
      <c r="S186" s="200">
        <v>0</v>
      </c>
      <c r="T186" s="201">
        <f>S186*H186</f>
        <v>0</v>
      </c>
      <c r="AR186" s="23" t="s">
        <v>265</v>
      </c>
      <c r="AT186" s="23" t="s">
        <v>262</v>
      </c>
      <c r="AU186" s="23" t="s">
        <v>82</v>
      </c>
      <c r="AY186" s="23" t="s">
        <v>136</v>
      </c>
      <c r="BE186" s="202">
        <f>IF(N186="základní",J186,0)</f>
        <v>0</v>
      </c>
      <c r="BF186" s="202">
        <f>IF(N186="snížená",J186,0)</f>
        <v>0</v>
      </c>
      <c r="BG186" s="202">
        <f>IF(N186="zákl. přenesená",J186,0)</f>
        <v>0</v>
      </c>
      <c r="BH186" s="202">
        <f>IF(N186="sníž. přenesená",J186,0)</f>
        <v>0</v>
      </c>
      <c r="BI186" s="202">
        <f>IF(N186="nulová",J186,0)</f>
        <v>0</v>
      </c>
      <c r="BJ186" s="23" t="s">
        <v>80</v>
      </c>
      <c r="BK186" s="202">
        <f>ROUND(I186*H186,2)</f>
        <v>0</v>
      </c>
      <c r="BL186" s="23" t="s">
        <v>223</v>
      </c>
      <c r="BM186" s="23" t="s">
        <v>344</v>
      </c>
    </row>
    <row r="187" spans="2:51" s="11" customFormat="1" ht="13.5">
      <c r="B187" s="206"/>
      <c r="C187" s="207"/>
      <c r="D187" s="203" t="s">
        <v>166</v>
      </c>
      <c r="E187" s="208" t="s">
        <v>21</v>
      </c>
      <c r="F187" s="209" t="s">
        <v>345</v>
      </c>
      <c r="G187" s="207"/>
      <c r="H187" s="210">
        <v>0.716</v>
      </c>
      <c r="I187" s="211"/>
      <c r="J187" s="207"/>
      <c r="K187" s="207"/>
      <c r="L187" s="212"/>
      <c r="M187" s="213"/>
      <c r="N187" s="214"/>
      <c r="O187" s="214"/>
      <c r="P187" s="214"/>
      <c r="Q187" s="214"/>
      <c r="R187" s="214"/>
      <c r="S187" s="214"/>
      <c r="T187" s="215"/>
      <c r="AT187" s="216" t="s">
        <v>166</v>
      </c>
      <c r="AU187" s="216" t="s">
        <v>82</v>
      </c>
      <c r="AV187" s="11" t="s">
        <v>82</v>
      </c>
      <c r="AW187" s="11" t="s">
        <v>35</v>
      </c>
      <c r="AX187" s="11" t="s">
        <v>72</v>
      </c>
      <c r="AY187" s="216" t="s">
        <v>136</v>
      </c>
    </row>
    <row r="188" spans="2:65" s="1" customFormat="1" ht="22.5" customHeight="1">
      <c r="B188" s="40"/>
      <c r="C188" s="191" t="s">
        <v>245</v>
      </c>
      <c r="D188" s="191" t="s">
        <v>139</v>
      </c>
      <c r="E188" s="192" t="s">
        <v>346</v>
      </c>
      <c r="F188" s="193" t="s">
        <v>347</v>
      </c>
      <c r="G188" s="194" t="s">
        <v>305</v>
      </c>
      <c r="H188" s="195">
        <v>12.993</v>
      </c>
      <c r="I188" s="196"/>
      <c r="J188" s="197">
        <f>ROUND(I188*H188,2)</f>
        <v>0</v>
      </c>
      <c r="K188" s="193" t="s">
        <v>143</v>
      </c>
      <c r="L188" s="60"/>
      <c r="M188" s="198" t="s">
        <v>21</v>
      </c>
      <c r="N188" s="199" t="s">
        <v>43</v>
      </c>
      <c r="O188" s="41"/>
      <c r="P188" s="200">
        <f>O188*H188</f>
        <v>0</v>
      </c>
      <c r="Q188" s="200">
        <v>0.02337</v>
      </c>
      <c r="R188" s="200">
        <f>Q188*H188</f>
        <v>0.30364641</v>
      </c>
      <c r="S188" s="200">
        <v>0</v>
      </c>
      <c r="T188" s="201">
        <f>S188*H188</f>
        <v>0</v>
      </c>
      <c r="AR188" s="23" t="s">
        <v>223</v>
      </c>
      <c r="AT188" s="23" t="s">
        <v>139</v>
      </c>
      <c r="AU188" s="23" t="s">
        <v>82</v>
      </c>
      <c r="AY188" s="23" t="s">
        <v>136</v>
      </c>
      <c r="BE188" s="202">
        <f>IF(N188="základní",J188,0)</f>
        <v>0</v>
      </c>
      <c r="BF188" s="202">
        <f>IF(N188="snížená",J188,0)</f>
        <v>0</v>
      </c>
      <c r="BG188" s="202">
        <f>IF(N188="zákl. přenesená",J188,0)</f>
        <v>0</v>
      </c>
      <c r="BH188" s="202">
        <f>IF(N188="sníž. přenesená",J188,0)</f>
        <v>0</v>
      </c>
      <c r="BI188" s="202">
        <f>IF(N188="nulová",J188,0)</f>
        <v>0</v>
      </c>
      <c r="BJ188" s="23" t="s">
        <v>80</v>
      </c>
      <c r="BK188" s="202">
        <f>ROUND(I188*H188,2)</f>
        <v>0</v>
      </c>
      <c r="BL188" s="23" t="s">
        <v>223</v>
      </c>
      <c r="BM188" s="23" t="s">
        <v>348</v>
      </c>
    </row>
    <row r="189" spans="2:47" s="1" customFormat="1" ht="81">
      <c r="B189" s="40"/>
      <c r="C189" s="62"/>
      <c r="D189" s="203" t="s">
        <v>164</v>
      </c>
      <c r="E189" s="62"/>
      <c r="F189" s="204" t="s">
        <v>349</v>
      </c>
      <c r="G189" s="62"/>
      <c r="H189" s="62"/>
      <c r="I189" s="162"/>
      <c r="J189" s="62"/>
      <c r="K189" s="62"/>
      <c r="L189" s="60"/>
      <c r="M189" s="205"/>
      <c r="N189" s="41"/>
      <c r="O189" s="41"/>
      <c r="P189" s="41"/>
      <c r="Q189" s="41"/>
      <c r="R189" s="41"/>
      <c r="S189" s="41"/>
      <c r="T189" s="77"/>
      <c r="AT189" s="23" t="s">
        <v>164</v>
      </c>
      <c r="AU189" s="23" t="s">
        <v>82</v>
      </c>
    </row>
    <row r="190" spans="2:51" s="11" customFormat="1" ht="13.5">
      <c r="B190" s="206"/>
      <c r="C190" s="207"/>
      <c r="D190" s="203" t="s">
        <v>166</v>
      </c>
      <c r="E190" s="208" t="s">
        <v>21</v>
      </c>
      <c r="F190" s="209" t="s">
        <v>350</v>
      </c>
      <c r="G190" s="207"/>
      <c r="H190" s="210">
        <v>10.428</v>
      </c>
      <c r="I190" s="211"/>
      <c r="J190" s="207"/>
      <c r="K190" s="207"/>
      <c r="L190" s="212"/>
      <c r="M190" s="213"/>
      <c r="N190" s="214"/>
      <c r="O190" s="214"/>
      <c r="P190" s="214"/>
      <c r="Q190" s="214"/>
      <c r="R190" s="214"/>
      <c r="S190" s="214"/>
      <c r="T190" s="215"/>
      <c r="AT190" s="216" t="s">
        <v>166</v>
      </c>
      <c r="AU190" s="216" t="s">
        <v>82</v>
      </c>
      <c r="AV190" s="11" t="s">
        <v>82</v>
      </c>
      <c r="AW190" s="11" t="s">
        <v>35</v>
      </c>
      <c r="AX190" s="11" t="s">
        <v>72</v>
      </c>
      <c r="AY190" s="216" t="s">
        <v>136</v>
      </c>
    </row>
    <row r="191" spans="2:51" s="11" customFormat="1" ht="13.5">
      <c r="B191" s="206"/>
      <c r="C191" s="207"/>
      <c r="D191" s="203" t="s">
        <v>166</v>
      </c>
      <c r="E191" s="208" t="s">
        <v>21</v>
      </c>
      <c r="F191" s="209" t="s">
        <v>351</v>
      </c>
      <c r="G191" s="207"/>
      <c r="H191" s="210">
        <v>0.835</v>
      </c>
      <c r="I191" s="211"/>
      <c r="J191" s="207"/>
      <c r="K191" s="207"/>
      <c r="L191" s="212"/>
      <c r="M191" s="213"/>
      <c r="N191" s="214"/>
      <c r="O191" s="214"/>
      <c r="P191" s="214"/>
      <c r="Q191" s="214"/>
      <c r="R191" s="214"/>
      <c r="S191" s="214"/>
      <c r="T191" s="215"/>
      <c r="AT191" s="216" t="s">
        <v>166</v>
      </c>
      <c r="AU191" s="216" t="s">
        <v>82</v>
      </c>
      <c r="AV191" s="11" t="s">
        <v>82</v>
      </c>
      <c r="AW191" s="11" t="s">
        <v>35</v>
      </c>
      <c r="AX191" s="11" t="s">
        <v>72</v>
      </c>
      <c r="AY191" s="216" t="s">
        <v>136</v>
      </c>
    </row>
    <row r="192" spans="2:51" s="11" customFormat="1" ht="13.5">
      <c r="B192" s="206"/>
      <c r="C192" s="207"/>
      <c r="D192" s="203" t="s">
        <v>166</v>
      </c>
      <c r="E192" s="208" t="s">
        <v>21</v>
      </c>
      <c r="F192" s="209" t="s">
        <v>352</v>
      </c>
      <c r="G192" s="207"/>
      <c r="H192" s="210">
        <v>0.678</v>
      </c>
      <c r="I192" s="211"/>
      <c r="J192" s="207"/>
      <c r="K192" s="207"/>
      <c r="L192" s="212"/>
      <c r="M192" s="213"/>
      <c r="N192" s="214"/>
      <c r="O192" s="214"/>
      <c r="P192" s="214"/>
      <c r="Q192" s="214"/>
      <c r="R192" s="214"/>
      <c r="S192" s="214"/>
      <c r="T192" s="215"/>
      <c r="AT192" s="216" t="s">
        <v>166</v>
      </c>
      <c r="AU192" s="216" t="s">
        <v>82</v>
      </c>
      <c r="AV192" s="11" t="s">
        <v>82</v>
      </c>
      <c r="AW192" s="11" t="s">
        <v>35</v>
      </c>
      <c r="AX192" s="11" t="s">
        <v>72</v>
      </c>
      <c r="AY192" s="216" t="s">
        <v>136</v>
      </c>
    </row>
    <row r="193" spans="2:51" s="11" customFormat="1" ht="13.5">
      <c r="B193" s="206"/>
      <c r="C193" s="207"/>
      <c r="D193" s="203" t="s">
        <v>166</v>
      </c>
      <c r="E193" s="208" t="s">
        <v>21</v>
      </c>
      <c r="F193" s="209" t="s">
        <v>353</v>
      </c>
      <c r="G193" s="207"/>
      <c r="H193" s="210">
        <v>0.336</v>
      </c>
      <c r="I193" s="211"/>
      <c r="J193" s="207"/>
      <c r="K193" s="207"/>
      <c r="L193" s="212"/>
      <c r="M193" s="213"/>
      <c r="N193" s="214"/>
      <c r="O193" s="214"/>
      <c r="P193" s="214"/>
      <c r="Q193" s="214"/>
      <c r="R193" s="214"/>
      <c r="S193" s="214"/>
      <c r="T193" s="215"/>
      <c r="AT193" s="216" t="s">
        <v>166</v>
      </c>
      <c r="AU193" s="216" t="s">
        <v>82</v>
      </c>
      <c r="AV193" s="11" t="s">
        <v>82</v>
      </c>
      <c r="AW193" s="11" t="s">
        <v>35</v>
      </c>
      <c r="AX193" s="11" t="s">
        <v>72</v>
      </c>
      <c r="AY193" s="216" t="s">
        <v>136</v>
      </c>
    </row>
    <row r="194" spans="2:51" s="11" customFormat="1" ht="13.5">
      <c r="B194" s="206"/>
      <c r="C194" s="207"/>
      <c r="D194" s="203" t="s">
        <v>166</v>
      </c>
      <c r="E194" s="208" t="s">
        <v>21</v>
      </c>
      <c r="F194" s="209" t="s">
        <v>354</v>
      </c>
      <c r="G194" s="207"/>
      <c r="H194" s="210">
        <v>0.716</v>
      </c>
      <c r="I194" s="211"/>
      <c r="J194" s="207"/>
      <c r="K194" s="207"/>
      <c r="L194" s="212"/>
      <c r="M194" s="213"/>
      <c r="N194" s="214"/>
      <c r="O194" s="214"/>
      <c r="P194" s="214"/>
      <c r="Q194" s="214"/>
      <c r="R194" s="214"/>
      <c r="S194" s="214"/>
      <c r="T194" s="215"/>
      <c r="AT194" s="216" t="s">
        <v>166</v>
      </c>
      <c r="AU194" s="216" t="s">
        <v>82</v>
      </c>
      <c r="AV194" s="11" t="s">
        <v>82</v>
      </c>
      <c r="AW194" s="11" t="s">
        <v>35</v>
      </c>
      <c r="AX194" s="11" t="s">
        <v>72</v>
      </c>
      <c r="AY194" s="216" t="s">
        <v>136</v>
      </c>
    </row>
    <row r="195" spans="2:51" s="13" customFormat="1" ht="13.5">
      <c r="B195" s="237"/>
      <c r="C195" s="238"/>
      <c r="D195" s="203" t="s">
        <v>166</v>
      </c>
      <c r="E195" s="239" t="s">
        <v>21</v>
      </c>
      <c r="F195" s="240" t="s">
        <v>342</v>
      </c>
      <c r="G195" s="238"/>
      <c r="H195" s="241">
        <v>12.993</v>
      </c>
      <c r="I195" s="242"/>
      <c r="J195" s="238"/>
      <c r="K195" s="238"/>
      <c r="L195" s="243"/>
      <c r="M195" s="244"/>
      <c r="N195" s="245"/>
      <c r="O195" s="245"/>
      <c r="P195" s="245"/>
      <c r="Q195" s="245"/>
      <c r="R195" s="245"/>
      <c r="S195" s="245"/>
      <c r="T195" s="246"/>
      <c r="AT195" s="247" t="s">
        <v>166</v>
      </c>
      <c r="AU195" s="247" t="s">
        <v>82</v>
      </c>
      <c r="AV195" s="13" t="s">
        <v>144</v>
      </c>
      <c r="AW195" s="13" t="s">
        <v>35</v>
      </c>
      <c r="AX195" s="13" t="s">
        <v>80</v>
      </c>
      <c r="AY195" s="247" t="s">
        <v>136</v>
      </c>
    </row>
    <row r="196" spans="2:65" s="1" customFormat="1" ht="33.75" customHeight="1">
      <c r="B196" s="40"/>
      <c r="C196" s="191" t="s">
        <v>355</v>
      </c>
      <c r="D196" s="191" t="s">
        <v>139</v>
      </c>
      <c r="E196" s="192" t="s">
        <v>356</v>
      </c>
      <c r="F196" s="193" t="s">
        <v>357</v>
      </c>
      <c r="G196" s="194" t="s">
        <v>202</v>
      </c>
      <c r="H196" s="195">
        <v>8.987</v>
      </c>
      <c r="I196" s="196"/>
      <c r="J196" s="197">
        <f>ROUND(I196*H196,2)</f>
        <v>0</v>
      </c>
      <c r="K196" s="193" t="s">
        <v>143</v>
      </c>
      <c r="L196" s="60"/>
      <c r="M196" s="198" t="s">
        <v>21</v>
      </c>
      <c r="N196" s="199" t="s">
        <v>43</v>
      </c>
      <c r="O196" s="41"/>
      <c r="P196" s="200">
        <f>O196*H196</f>
        <v>0</v>
      </c>
      <c r="Q196" s="200">
        <v>0</v>
      </c>
      <c r="R196" s="200">
        <f>Q196*H196</f>
        <v>0</v>
      </c>
      <c r="S196" s="200">
        <v>0</v>
      </c>
      <c r="T196" s="201">
        <f>S196*H196</f>
        <v>0</v>
      </c>
      <c r="AR196" s="23" t="s">
        <v>223</v>
      </c>
      <c r="AT196" s="23" t="s">
        <v>139</v>
      </c>
      <c r="AU196" s="23" t="s">
        <v>82</v>
      </c>
      <c r="AY196" s="23" t="s">
        <v>136</v>
      </c>
      <c r="BE196" s="202">
        <f>IF(N196="základní",J196,0)</f>
        <v>0</v>
      </c>
      <c r="BF196" s="202">
        <f>IF(N196="snížená",J196,0)</f>
        <v>0</v>
      </c>
      <c r="BG196" s="202">
        <f>IF(N196="zákl. přenesená",J196,0)</f>
        <v>0</v>
      </c>
      <c r="BH196" s="202">
        <f>IF(N196="sníž. přenesená",J196,0)</f>
        <v>0</v>
      </c>
      <c r="BI196" s="202">
        <f>IF(N196="nulová",J196,0)</f>
        <v>0</v>
      </c>
      <c r="BJ196" s="23" t="s">
        <v>80</v>
      </c>
      <c r="BK196" s="202">
        <f>ROUND(I196*H196,2)</f>
        <v>0</v>
      </c>
      <c r="BL196" s="23" t="s">
        <v>223</v>
      </c>
      <c r="BM196" s="23" t="s">
        <v>358</v>
      </c>
    </row>
    <row r="197" spans="2:47" s="1" customFormat="1" ht="135">
      <c r="B197" s="40"/>
      <c r="C197" s="62"/>
      <c r="D197" s="203" t="s">
        <v>164</v>
      </c>
      <c r="E197" s="62"/>
      <c r="F197" s="204" t="s">
        <v>272</v>
      </c>
      <c r="G197" s="62"/>
      <c r="H197" s="62"/>
      <c r="I197" s="162"/>
      <c r="J197" s="62"/>
      <c r="K197" s="62"/>
      <c r="L197" s="60"/>
      <c r="M197" s="205"/>
      <c r="N197" s="41"/>
      <c r="O197" s="41"/>
      <c r="P197" s="41"/>
      <c r="Q197" s="41"/>
      <c r="R197" s="41"/>
      <c r="S197" s="41"/>
      <c r="T197" s="77"/>
      <c r="AT197" s="23" t="s">
        <v>164</v>
      </c>
      <c r="AU197" s="23" t="s">
        <v>82</v>
      </c>
    </row>
    <row r="198" spans="2:63" s="10" customFormat="1" ht="29.25" customHeight="1">
      <c r="B198" s="175"/>
      <c r="C198" s="176"/>
      <c r="D198" s="177" t="s">
        <v>71</v>
      </c>
      <c r="E198" s="189" t="s">
        <v>359</v>
      </c>
      <c r="F198" s="189" t="s">
        <v>360</v>
      </c>
      <c r="G198" s="176"/>
      <c r="H198" s="176"/>
      <c r="I198" s="179"/>
      <c r="J198" s="190">
        <f>BK198</f>
        <v>0</v>
      </c>
      <c r="K198" s="176"/>
      <c r="L198" s="181"/>
      <c r="M198" s="182"/>
      <c r="N198" s="183"/>
      <c r="O198" s="183"/>
      <c r="P198" s="184">
        <f>SUM(P199:P306)</f>
        <v>0</v>
      </c>
      <c r="Q198" s="183"/>
      <c r="R198" s="184">
        <f>SUM(R199:R306)</f>
        <v>6.198091720000001</v>
      </c>
      <c r="S198" s="183"/>
      <c r="T198" s="185">
        <f>SUM(T199:T306)</f>
        <v>3.6822899</v>
      </c>
      <c r="AR198" s="186" t="s">
        <v>82</v>
      </c>
      <c r="AT198" s="187" t="s">
        <v>71</v>
      </c>
      <c r="AU198" s="187" t="s">
        <v>80</v>
      </c>
      <c r="AY198" s="186" t="s">
        <v>136</v>
      </c>
      <c r="BK198" s="188">
        <f>SUM(BK199:BK306)</f>
        <v>0</v>
      </c>
    </row>
    <row r="199" spans="2:65" s="1" customFormat="1" ht="22.5" customHeight="1">
      <c r="B199" s="40"/>
      <c r="C199" s="191" t="s">
        <v>251</v>
      </c>
      <c r="D199" s="191" t="s">
        <v>139</v>
      </c>
      <c r="E199" s="192" t="s">
        <v>361</v>
      </c>
      <c r="F199" s="193" t="s">
        <v>362</v>
      </c>
      <c r="G199" s="194" t="s">
        <v>142</v>
      </c>
      <c r="H199" s="195">
        <v>386.265</v>
      </c>
      <c r="I199" s="196"/>
      <c r="J199" s="197">
        <f>ROUND(I199*H199,2)</f>
        <v>0</v>
      </c>
      <c r="K199" s="193" t="s">
        <v>143</v>
      </c>
      <c r="L199" s="60"/>
      <c r="M199" s="198" t="s">
        <v>21</v>
      </c>
      <c r="N199" s="199" t="s">
        <v>43</v>
      </c>
      <c r="O199" s="41"/>
      <c r="P199" s="200">
        <f>O199*H199</f>
        <v>0</v>
      </c>
      <c r="Q199" s="200">
        <v>0</v>
      </c>
      <c r="R199" s="200">
        <f>Q199*H199</f>
        <v>0</v>
      </c>
      <c r="S199" s="200">
        <v>0.00594</v>
      </c>
      <c r="T199" s="201">
        <f>S199*H199</f>
        <v>2.2944141</v>
      </c>
      <c r="AR199" s="23" t="s">
        <v>223</v>
      </c>
      <c r="AT199" s="23" t="s">
        <v>139</v>
      </c>
      <c r="AU199" s="23" t="s">
        <v>82</v>
      </c>
      <c r="AY199" s="23" t="s">
        <v>136</v>
      </c>
      <c r="BE199" s="202">
        <f>IF(N199="základní",J199,0)</f>
        <v>0</v>
      </c>
      <c r="BF199" s="202">
        <f>IF(N199="snížená",J199,0)</f>
        <v>0</v>
      </c>
      <c r="BG199" s="202">
        <f>IF(N199="zákl. přenesená",J199,0)</f>
        <v>0</v>
      </c>
      <c r="BH199" s="202">
        <f>IF(N199="sníž. přenesená",J199,0)</f>
        <v>0</v>
      </c>
      <c r="BI199" s="202">
        <f>IF(N199="nulová",J199,0)</f>
        <v>0</v>
      </c>
      <c r="BJ199" s="23" t="s">
        <v>80</v>
      </c>
      <c r="BK199" s="202">
        <f>ROUND(I199*H199,2)</f>
        <v>0</v>
      </c>
      <c r="BL199" s="23" t="s">
        <v>223</v>
      </c>
      <c r="BM199" s="23" t="s">
        <v>363</v>
      </c>
    </row>
    <row r="200" spans="2:51" s="12" customFormat="1" ht="13.5">
      <c r="B200" s="227"/>
      <c r="C200" s="228"/>
      <c r="D200" s="203" t="s">
        <v>166</v>
      </c>
      <c r="E200" s="229" t="s">
        <v>21</v>
      </c>
      <c r="F200" s="230" t="s">
        <v>364</v>
      </c>
      <c r="G200" s="228"/>
      <c r="H200" s="229" t="s">
        <v>21</v>
      </c>
      <c r="I200" s="231"/>
      <c r="J200" s="228"/>
      <c r="K200" s="228"/>
      <c r="L200" s="232"/>
      <c r="M200" s="233"/>
      <c r="N200" s="234"/>
      <c r="O200" s="234"/>
      <c r="P200" s="234"/>
      <c r="Q200" s="234"/>
      <c r="R200" s="234"/>
      <c r="S200" s="234"/>
      <c r="T200" s="235"/>
      <c r="AT200" s="236" t="s">
        <v>166</v>
      </c>
      <c r="AU200" s="236" t="s">
        <v>82</v>
      </c>
      <c r="AV200" s="12" t="s">
        <v>80</v>
      </c>
      <c r="AW200" s="12" t="s">
        <v>35</v>
      </c>
      <c r="AX200" s="12" t="s">
        <v>72</v>
      </c>
      <c r="AY200" s="236" t="s">
        <v>136</v>
      </c>
    </row>
    <row r="201" spans="2:51" s="11" customFormat="1" ht="13.5">
      <c r="B201" s="206"/>
      <c r="C201" s="207"/>
      <c r="D201" s="203" t="s">
        <v>166</v>
      </c>
      <c r="E201" s="208" t="s">
        <v>21</v>
      </c>
      <c r="F201" s="209" t="s">
        <v>256</v>
      </c>
      <c r="G201" s="207"/>
      <c r="H201" s="210">
        <v>393.89</v>
      </c>
      <c r="I201" s="211"/>
      <c r="J201" s="207"/>
      <c r="K201" s="207"/>
      <c r="L201" s="212"/>
      <c r="M201" s="213"/>
      <c r="N201" s="214"/>
      <c r="O201" s="214"/>
      <c r="P201" s="214"/>
      <c r="Q201" s="214"/>
      <c r="R201" s="214"/>
      <c r="S201" s="214"/>
      <c r="T201" s="215"/>
      <c r="AT201" s="216" t="s">
        <v>166</v>
      </c>
      <c r="AU201" s="216" t="s">
        <v>82</v>
      </c>
      <c r="AV201" s="11" t="s">
        <v>82</v>
      </c>
      <c r="AW201" s="11" t="s">
        <v>35</v>
      </c>
      <c r="AX201" s="11" t="s">
        <v>72</v>
      </c>
      <c r="AY201" s="216" t="s">
        <v>136</v>
      </c>
    </row>
    <row r="202" spans="2:51" s="11" customFormat="1" ht="13.5">
      <c r="B202" s="206"/>
      <c r="C202" s="207"/>
      <c r="D202" s="203" t="s">
        <v>166</v>
      </c>
      <c r="E202" s="208" t="s">
        <v>21</v>
      </c>
      <c r="F202" s="209" t="s">
        <v>257</v>
      </c>
      <c r="G202" s="207"/>
      <c r="H202" s="210">
        <v>-183.01</v>
      </c>
      <c r="I202" s="211"/>
      <c r="J202" s="207"/>
      <c r="K202" s="207"/>
      <c r="L202" s="212"/>
      <c r="M202" s="213"/>
      <c r="N202" s="214"/>
      <c r="O202" s="214"/>
      <c r="P202" s="214"/>
      <c r="Q202" s="214"/>
      <c r="R202" s="214"/>
      <c r="S202" s="214"/>
      <c r="T202" s="215"/>
      <c r="AT202" s="216" t="s">
        <v>166</v>
      </c>
      <c r="AU202" s="216" t="s">
        <v>82</v>
      </c>
      <c r="AV202" s="11" t="s">
        <v>82</v>
      </c>
      <c r="AW202" s="11" t="s">
        <v>35</v>
      </c>
      <c r="AX202" s="11" t="s">
        <v>72</v>
      </c>
      <c r="AY202" s="216" t="s">
        <v>136</v>
      </c>
    </row>
    <row r="203" spans="2:51" s="11" customFormat="1" ht="13.5">
      <c r="B203" s="206"/>
      <c r="C203" s="207"/>
      <c r="D203" s="203" t="s">
        <v>166</v>
      </c>
      <c r="E203" s="208" t="s">
        <v>21</v>
      </c>
      <c r="F203" s="209" t="s">
        <v>258</v>
      </c>
      <c r="G203" s="207"/>
      <c r="H203" s="210">
        <v>110.8</v>
      </c>
      <c r="I203" s="211"/>
      <c r="J203" s="207"/>
      <c r="K203" s="207"/>
      <c r="L203" s="212"/>
      <c r="M203" s="213"/>
      <c r="N203" s="214"/>
      <c r="O203" s="214"/>
      <c r="P203" s="214"/>
      <c r="Q203" s="214"/>
      <c r="R203" s="214"/>
      <c r="S203" s="214"/>
      <c r="T203" s="215"/>
      <c r="AT203" s="216" t="s">
        <v>166</v>
      </c>
      <c r="AU203" s="216" t="s">
        <v>82</v>
      </c>
      <c r="AV203" s="11" t="s">
        <v>82</v>
      </c>
      <c r="AW203" s="11" t="s">
        <v>35</v>
      </c>
      <c r="AX203" s="11" t="s">
        <v>72</v>
      </c>
      <c r="AY203" s="216" t="s">
        <v>136</v>
      </c>
    </row>
    <row r="204" spans="2:51" s="11" customFormat="1" ht="13.5">
      <c r="B204" s="206"/>
      <c r="C204" s="207"/>
      <c r="D204" s="203" t="s">
        <v>166</v>
      </c>
      <c r="E204" s="208" t="s">
        <v>21</v>
      </c>
      <c r="F204" s="209" t="s">
        <v>259</v>
      </c>
      <c r="G204" s="207"/>
      <c r="H204" s="210">
        <v>99.44</v>
      </c>
      <c r="I204" s="211"/>
      <c r="J204" s="207"/>
      <c r="K204" s="207"/>
      <c r="L204" s="212"/>
      <c r="M204" s="213"/>
      <c r="N204" s="214"/>
      <c r="O204" s="214"/>
      <c r="P204" s="214"/>
      <c r="Q204" s="214"/>
      <c r="R204" s="214"/>
      <c r="S204" s="214"/>
      <c r="T204" s="215"/>
      <c r="AT204" s="216" t="s">
        <v>166</v>
      </c>
      <c r="AU204" s="216" t="s">
        <v>82</v>
      </c>
      <c r="AV204" s="11" t="s">
        <v>82</v>
      </c>
      <c r="AW204" s="11" t="s">
        <v>35</v>
      </c>
      <c r="AX204" s="11" t="s">
        <v>72</v>
      </c>
      <c r="AY204" s="216" t="s">
        <v>136</v>
      </c>
    </row>
    <row r="205" spans="2:51" s="11" customFormat="1" ht="13.5">
      <c r="B205" s="206"/>
      <c r="C205" s="207"/>
      <c r="D205" s="203" t="s">
        <v>166</v>
      </c>
      <c r="E205" s="208" t="s">
        <v>21</v>
      </c>
      <c r="F205" s="209" t="s">
        <v>260</v>
      </c>
      <c r="G205" s="207"/>
      <c r="H205" s="210">
        <v>104.48</v>
      </c>
      <c r="I205" s="211"/>
      <c r="J205" s="207"/>
      <c r="K205" s="207"/>
      <c r="L205" s="212"/>
      <c r="M205" s="213"/>
      <c r="N205" s="214"/>
      <c r="O205" s="214"/>
      <c r="P205" s="214"/>
      <c r="Q205" s="214"/>
      <c r="R205" s="214"/>
      <c r="S205" s="214"/>
      <c r="T205" s="215"/>
      <c r="AT205" s="216" t="s">
        <v>166</v>
      </c>
      <c r="AU205" s="216" t="s">
        <v>82</v>
      </c>
      <c r="AV205" s="11" t="s">
        <v>82</v>
      </c>
      <c r="AW205" s="11" t="s">
        <v>35</v>
      </c>
      <c r="AX205" s="11" t="s">
        <v>72</v>
      </c>
      <c r="AY205" s="216" t="s">
        <v>136</v>
      </c>
    </row>
    <row r="206" spans="2:51" s="12" customFormat="1" ht="13.5">
      <c r="B206" s="227"/>
      <c r="C206" s="228"/>
      <c r="D206" s="203" t="s">
        <v>166</v>
      </c>
      <c r="E206" s="229" t="s">
        <v>21</v>
      </c>
      <c r="F206" s="230" t="s">
        <v>365</v>
      </c>
      <c r="G206" s="228"/>
      <c r="H206" s="229" t="s">
        <v>21</v>
      </c>
      <c r="I206" s="231"/>
      <c r="J206" s="228"/>
      <c r="K206" s="228"/>
      <c r="L206" s="232"/>
      <c r="M206" s="233"/>
      <c r="N206" s="234"/>
      <c r="O206" s="234"/>
      <c r="P206" s="234"/>
      <c r="Q206" s="234"/>
      <c r="R206" s="234"/>
      <c r="S206" s="234"/>
      <c r="T206" s="235"/>
      <c r="AT206" s="236" t="s">
        <v>166</v>
      </c>
      <c r="AU206" s="236" t="s">
        <v>82</v>
      </c>
      <c r="AV206" s="12" t="s">
        <v>80</v>
      </c>
      <c r="AW206" s="12" t="s">
        <v>35</v>
      </c>
      <c r="AX206" s="12" t="s">
        <v>72</v>
      </c>
      <c r="AY206" s="236" t="s">
        <v>136</v>
      </c>
    </row>
    <row r="207" spans="2:51" s="11" customFormat="1" ht="13.5">
      <c r="B207" s="206"/>
      <c r="C207" s="207"/>
      <c r="D207" s="203" t="s">
        <v>166</v>
      </c>
      <c r="E207" s="208" t="s">
        <v>21</v>
      </c>
      <c r="F207" s="209" t="s">
        <v>366</v>
      </c>
      <c r="G207" s="207"/>
      <c r="H207" s="210">
        <v>-139.335</v>
      </c>
      <c r="I207" s="211"/>
      <c r="J207" s="207"/>
      <c r="K207" s="207"/>
      <c r="L207" s="212"/>
      <c r="M207" s="213"/>
      <c r="N207" s="214"/>
      <c r="O207" s="214"/>
      <c r="P207" s="214"/>
      <c r="Q207" s="214"/>
      <c r="R207" s="214"/>
      <c r="S207" s="214"/>
      <c r="T207" s="215"/>
      <c r="AT207" s="216" t="s">
        <v>166</v>
      </c>
      <c r="AU207" s="216" t="s">
        <v>82</v>
      </c>
      <c r="AV207" s="11" t="s">
        <v>82</v>
      </c>
      <c r="AW207" s="11" t="s">
        <v>35</v>
      </c>
      <c r="AX207" s="11" t="s">
        <v>72</v>
      </c>
      <c r="AY207" s="216" t="s">
        <v>136</v>
      </c>
    </row>
    <row r="208" spans="2:65" s="1" customFormat="1" ht="14.25" customHeight="1">
      <c r="B208" s="40"/>
      <c r="C208" s="191" t="s">
        <v>367</v>
      </c>
      <c r="D208" s="191" t="s">
        <v>139</v>
      </c>
      <c r="E208" s="192" t="s">
        <v>368</v>
      </c>
      <c r="F208" s="193" t="s">
        <v>369</v>
      </c>
      <c r="G208" s="194" t="s">
        <v>290</v>
      </c>
      <c r="H208" s="195">
        <v>45.2</v>
      </c>
      <c r="I208" s="196"/>
      <c r="J208" s="197">
        <f>ROUND(I208*H208,2)</f>
        <v>0</v>
      </c>
      <c r="K208" s="193" t="s">
        <v>143</v>
      </c>
      <c r="L208" s="60"/>
      <c r="M208" s="198" t="s">
        <v>21</v>
      </c>
      <c r="N208" s="199" t="s">
        <v>43</v>
      </c>
      <c r="O208" s="41"/>
      <c r="P208" s="200">
        <f>O208*H208</f>
        <v>0</v>
      </c>
      <c r="Q208" s="200">
        <v>0</v>
      </c>
      <c r="R208" s="200">
        <f>Q208*H208</f>
        <v>0</v>
      </c>
      <c r="S208" s="200">
        <v>0.00223</v>
      </c>
      <c r="T208" s="201">
        <f>S208*H208</f>
        <v>0.10079600000000001</v>
      </c>
      <c r="AR208" s="23" t="s">
        <v>223</v>
      </c>
      <c r="AT208" s="23" t="s">
        <v>139</v>
      </c>
      <c r="AU208" s="23" t="s">
        <v>82</v>
      </c>
      <c r="AY208" s="23" t="s">
        <v>136</v>
      </c>
      <c r="BE208" s="202">
        <f>IF(N208="základní",J208,0)</f>
        <v>0</v>
      </c>
      <c r="BF208" s="202">
        <f>IF(N208="snížená",J208,0)</f>
        <v>0</v>
      </c>
      <c r="BG208" s="202">
        <f>IF(N208="zákl. přenesená",J208,0)</f>
        <v>0</v>
      </c>
      <c r="BH208" s="202">
        <f>IF(N208="sníž. přenesená",J208,0)</f>
        <v>0</v>
      </c>
      <c r="BI208" s="202">
        <f>IF(N208="nulová",J208,0)</f>
        <v>0</v>
      </c>
      <c r="BJ208" s="23" t="s">
        <v>80</v>
      </c>
      <c r="BK208" s="202">
        <f>ROUND(I208*H208,2)</f>
        <v>0</v>
      </c>
      <c r="BL208" s="23" t="s">
        <v>223</v>
      </c>
      <c r="BM208" s="23" t="s">
        <v>370</v>
      </c>
    </row>
    <row r="209" spans="2:51" s="11" customFormat="1" ht="13.5">
      <c r="B209" s="206"/>
      <c r="C209" s="207"/>
      <c r="D209" s="203" t="s">
        <v>166</v>
      </c>
      <c r="E209" s="208" t="s">
        <v>21</v>
      </c>
      <c r="F209" s="209" t="s">
        <v>371</v>
      </c>
      <c r="G209" s="207"/>
      <c r="H209" s="210">
        <v>45.2</v>
      </c>
      <c r="I209" s="211"/>
      <c r="J209" s="207"/>
      <c r="K209" s="207"/>
      <c r="L209" s="212"/>
      <c r="M209" s="213"/>
      <c r="N209" s="214"/>
      <c r="O209" s="214"/>
      <c r="P209" s="214"/>
      <c r="Q209" s="214"/>
      <c r="R209" s="214"/>
      <c r="S209" s="214"/>
      <c r="T209" s="215"/>
      <c r="AT209" s="216" t="s">
        <v>166</v>
      </c>
      <c r="AU209" s="216" t="s">
        <v>82</v>
      </c>
      <c r="AV209" s="11" t="s">
        <v>82</v>
      </c>
      <c r="AW209" s="11" t="s">
        <v>35</v>
      </c>
      <c r="AX209" s="11" t="s">
        <v>72</v>
      </c>
      <c r="AY209" s="216" t="s">
        <v>136</v>
      </c>
    </row>
    <row r="210" spans="2:65" s="1" customFormat="1" ht="14.25" customHeight="1">
      <c r="B210" s="40"/>
      <c r="C210" s="191" t="s">
        <v>372</v>
      </c>
      <c r="D210" s="191" t="s">
        <v>139</v>
      </c>
      <c r="E210" s="192" t="s">
        <v>373</v>
      </c>
      <c r="F210" s="193" t="s">
        <v>374</v>
      </c>
      <c r="G210" s="194" t="s">
        <v>290</v>
      </c>
      <c r="H210" s="195">
        <v>31.5</v>
      </c>
      <c r="I210" s="196"/>
      <c r="J210" s="197">
        <f>ROUND(I210*H210,2)</f>
        <v>0</v>
      </c>
      <c r="K210" s="193" t="s">
        <v>143</v>
      </c>
      <c r="L210" s="60"/>
      <c r="M210" s="198" t="s">
        <v>21</v>
      </c>
      <c r="N210" s="199" t="s">
        <v>43</v>
      </c>
      <c r="O210" s="41"/>
      <c r="P210" s="200">
        <f>O210*H210</f>
        <v>0</v>
      </c>
      <c r="Q210" s="200">
        <v>0</v>
      </c>
      <c r="R210" s="200">
        <f>Q210*H210</f>
        <v>0</v>
      </c>
      <c r="S210" s="200">
        <v>0.00175</v>
      </c>
      <c r="T210" s="201">
        <f>S210*H210</f>
        <v>0.055125</v>
      </c>
      <c r="AR210" s="23" t="s">
        <v>223</v>
      </c>
      <c r="AT210" s="23" t="s">
        <v>139</v>
      </c>
      <c r="AU210" s="23" t="s">
        <v>82</v>
      </c>
      <c r="AY210" s="23" t="s">
        <v>136</v>
      </c>
      <c r="BE210" s="202">
        <f>IF(N210="základní",J210,0)</f>
        <v>0</v>
      </c>
      <c r="BF210" s="202">
        <f>IF(N210="snížená",J210,0)</f>
        <v>0</v>
      </c>
      <c r="BG210" s="202">
        <f>IF(N210="zákl. přenesená",J210,0)</f>
        <v>0</v>
      </c>
      <c r="BH210" s="202">
        <f>IF(N210="sníž. přenesená",J210,0)</f>
        <v>0</v>
      </c>
      <c r="BI210" s="202">
        <f>IF(N210="nulová",J210,0)</f>
        <v>0</v>
      </c>
      <c r="BJ210" s="23" t="s">
        <v>80</v>
      </c>
      <c r="BK210" s="202">
        <f>ROUND(I210*H210,2)</f>
        <v>0</v>
      </c>
      <c r="BL210" s="23" t="s">
        <v>223</v>
      </c>
      <c r="BM210" s="23" t="s">
        <v>375</v>
      </c>
    </row>
    <row r="211" spans="2:51" s="11" customFormat="1" ht="13.5">
      <c r="B211" s="206"/>
      <c r="C211" s="207"/>
      <c r="D211" s="203" t="s">
        <v>166</v>
      </c>
      <c r="E211" s="208" t="s">
        <v>21</v>
      </c>
      <c r="F211" s="209" t="s">
        <v>376</v>
      </c>
      <c r="G211" s="207"/>
      <c r="H211" s="210">
        <v>31.5</v>
      </c>
      <c r="I211" s="211"/>
      <c r="J211" s="207"/>
      <c r="K211" s="207"/>
      <c r="L211" s="212"/>
      <c r="M211" s="213"/>
      <c r="N211" s="214"/>
      <c r="O211" s="214"/>
      <c r="P211" s="214"/>
      <c r="Q211" s="214"/>
      <c r="R211" s="214"/>
      <c r="S211" s="214"/>
      <c r="T211" s="215"/>
      <c r="AT211" s="216" t="s">
        <v>166</v>
      </c>
      <c r="AU211" s="216" t="s">
        <v>82</v>
      </c>
      <c r="AV211" s="11" t="s">
        <v>82</v>
      </c>
      <c r="AW211" s="11" t="s">
        <v>35</v>
      </c>
      <c r="AX211" s="11" t="s">
        <v>72</v>
      </c>
      <c r="AY211" s="216" t="s">
        <v>136</v>
      </c>
    </row>
    <row r="212" spans="2:65" s="1" customFormat="1" ht="22.5" customHeight="1">
      <c r="B212" s="40"/>
      <c r="C212" s="191" t="s">
        <v>377</v>
      </c>
      <c r="D212" s="191" t="s">
        <v>139</v>
      </c>
      <c r="E212" s="192" t="s">
        <v>378</v>
      </c>
      <c r="F212" s="193" t="s">
        <v>379</v>
      </c>
      <c r="G212" s="194" t="s">
        <v>142</v>
      </c>
      <c r="H212" s="195">
        <v>1.32</v>
      </c>
      <c r="I212" s="196"/>
      <c r="J212" s="197">
        <f>ROUND(I212*H212,2)</f>
        <v>0</v>
      </c>
      <c r="K212" s="193" t="s">
        <v>143</v>
      </c>
      <c r="L212" s="60"/>
      <c r="M212" s="198" t="s">
        <v>21</v>
      </c>
      <c r="N212" s="199" t="s">
        <v>43</v>
      </c>
      <c r="O212" s="41"/>
      <c r="P212" s="200">
        <f>O212*H212</f>
        <v>0</v>
      </c>
      <c r="Q212" s="200">
        <v>0</v>
      </c>
      <c r="R212" s="200">
        <f>Q212*H212</f>
        <v>0</v>
      </c>
      <c r="S212" s="200">
        <v>0.00584</v>
      </c>
      <c r="T212" s="201">
        <f>S212*H212</f>
        <v>0.0077088</v>
      </c>
      <c r="AR212" s="23" t="s">
        <v>223</v>
      </c>
      <c r="AT212" s="23" t="s">
        <v>139</v>
      </c>
      <c r="AU212" s="23" t="s">
        <v>82</v>
      </c>
      <c r="AY212" s="23" t="s">
        <v>136</v>
      </c>
      <c r="BE212" s="202">
        <f>IF(N212="základní",J212,0)</f>
        <v>0</v>
      </c>
      <c r="BF212" s="202">
        <f>IF(N212="snížená",J212,0)</f>
        <v>0</v>
      </c>
      <c r="BG212" s="202">
        <f>IF(N212="zákl. přenesená",J212,0)</f>
        <v>0</v>
      </c>
      <c r="BH212" s="202">
        <f>IF(N212="sníž. přenesená",J212,0)</f>
        <v>0</v>
      </c>
      <c r="BI212" s="202">
        <f>IF(N212="nulová",J212,0)</f>
        <v>0</v>
      </c>
      <c r="BJ212" s="23" t="s">
        <v>80</v>
      </c>
      <c r="BK212" s="202">
        <f>ROUND(I212*H212,2)</f>
        <v>0</v>
      </c>
      <c r="BL212" s="23" t="s">
        <v>223</v>
      </c>
      <c r="BM212" s="23" t="s">
        <v>380</v>
      </c>
    </row>
    <row r="213" spans="2:51" s="11" customFormat="1" ht="13.5">
      <c r="B213" s="206"/>
      <c r="C213" s="207"/>
      <c r="D213" s="203" t="s">
        <v>166</v>
      </c>
      <c r="E213" s="208" t="s">
        <v>21</v>
      </c>
      <c r="F213" s="209" t="s">
        <v>381</v>
      </c>
      <c r="G213" s="207"/>
      <c r="H213" s="210">
        <v>1.32</v>
      </c>
      <c r="I213" s="211"/>
      <c r="J213" s="207"/>
      <c r="K213" s="207"/>
      <c r="L213" s="212"/>
      <c r="M213" s="213"/>
      <c r="N213" s="214"/>
      <c r="O213" s="214"/>
      <c r="P213" s="214"/>
      <c r="Q213" s="214"/>
      <c r="R213" s="214"/>
      <c r="S213" s="214"/>
      <c r="T213" s="215"/>
      <c r="AT213" s="216" t="s">
        <v>166</v>
      </c>
      <c r="AU213" s="216" t="s">
        <v>82</v>
      </c>
      <c r="AV213" s="11" t="s">
        <v>82</v>
      </c>
      <c r="AW213" s="11" t="s">
        <v>35</v>
      </c>
      <c r="AX213" s="11" t="s">
        <v>72</v>
      </c>
      <c r="AY213" s="216" t="s">
        <v>136</v>
      </c>
    </row>
    <row r="214" spans="2:65" s="1" customFormat="1" ht="22.5" customHeight="1">
      <c r="B214" s="40"/>
      <c r="C214" s="191" t="s">
        <v>382</v>
      </c>
      <c r="D214" s="191" t="s">
        <v>139</v>
      </c>
      <c r="E214" s="192" t="s">
        <v>383</v>
      </c>
      <c r="F214" s="193" t="s">
        <v>384</v>
      </c>
      <c r="G214" s="194" t="s">
        <v>278</v>
      </c>
      <c r="H214" s="195">
        <v>6</v>
      </c>
      <c r="I214" s="196"/>
      <c r="J214" s="197">
        <f>ROUND(I214*H214,2)</f>
        <v>0</v>
      </c>
      <c r="K214" s="193" t="s">
        <v>143</v>
      </c>
      <c r="L214" s="60"/>
      <c r="M214" s="198" t="s">
        <v>21</v>
      </c>
      <c r="N214" s="199" t="s">
        <v>43</v>
      </c>
      <c r="O214" s="41"/>
      <c r="P214" s="200">
        <f>O214*H214</f>
        <v>0</v>
      </c>
      <c r="Q214" s="200">
        <v>0</v>
      </c>
      <c r="R214" s="200">
        <f>Q214*H214</f>
        <v>0</v>
      </c>
      <c r="S214" s="200">
        <v>0.00188</v>
      </c>
      <c r="T214" s="201">
        <f>S214*H214</f>
        <v>0.01128</v>
      </c>
      <c r="AR214" s="23" t="s">
        <v>223</v>
      </c>
      <c r="AT214" s="23" t="s">
        <v>139</v>
      </c>
      <c r="AU214" s="23" t="s">
        <v>82</v>
      </c>
      <c r="AY214" s="23" t="s">
        <v>136</v>
      </c>
      <c r="BE214" s="202">
        <f>IF(N214="základní",J214,0)</f>
        <v>0</v>
      </c>
      <c r="BF214" s="202">
        <f>IF(N214="snížená",J214,0)</f>
        <v>0</v>
      </c>
      <c r="BG214" s="202">
        <f>IF(N214="zákl. přenesená",J214,0)</f>
        <v>0</v>
      </c>
      <c r="BH214" s="202">
        <f>IF(N214="sníž. přenesená",J214,0)</f>
        <v>0</v>
      </c>
      <c r="BI214" s="202">
        <f>IF(N214="nulová",J214,0)</f>
        <v>0</v>
      </c>
      <c r="BJ214" s="23" t="s">
        <v>80</v>
      </c>
      <c r="BK214" s="202">
        <f>ROUND(I214*H214,2)</f>
        <v>0</v>
      </c>
      <c r="BL214" s="23" t="s">
        <v>223</v>
      </c>
      <c r="BM214" s="23" t="s">
        <v>385</v>
      </c>
    </row>
    <row r="215" spans="2:51" s="11" customFormat="1" ht="13.5">
      <c r="B215" s="206"/>
      <c r="C215" s="207"/>
      <c r="D215" s="203" t="s">
        <v>166</v>
      </c>
      <c r="E215" s="208" t="s">
        <v>21</v>
      </c>
      <c r="F215" s="209" t="s">
        <v>386</v>
      </c>
      <c r="G215" s="207"/>
      <c r="H215" s="210">
        <v>2</v>
      </c>
      <c r="I215" s="211"/>
      <c r="J215" s="207"/>
      <c r="K215" s="207"/>
      <c r="L215" s="212"/>
      <c r="M215" s="213"/>
      <c r="N215" s="214"/>
      <c r="O215" s="214"/>
      <c r="P215" s="214"/>
      <c r="Q215" s="214"/>
      <c r="R215" s="214"/>
      <c r="S215" s="214"/>
      <c r="T215" s="215"/>
      <c r="AT215" s="216" t="s">
        <v>166</v>
      </c>
      <c r="AU215" s="216" t="s">
        <v>82</v>
      </c>
      <c r="AV215" s="11" t="s">
        <v>82</v>
      </c>
      <c r="AW215" s="11" t="s">
        <v>35</v>
      </c>
      <c r="AX215" s="11" t="s">
        <v>72</v>
      </c>
      <c r="AY215" s="216" t="s">
        <v>136</v>
      </c>
    </row>
    <row r="216" spans="2:51" s="11" customFormat="1" ht="13.5">
      <c r="B216" s="206"/>
      <c r="C216" s="207"/>
      <c r="D216" s="203" t="s">
        <v>166</v>
      </c>
      <c r="E216" s="208" t="s">
        <v>21</v>
      </c>
      <c r="F216" s="209" t="s">
        <v>387</v>
      </c>
      <c r="G216" s="207"/>
      <c r="H216" s="210">
        <v>2</v>
      </c>
      <c r="I216" s="211"/>
      <c r="J216" s="207"/>
      <c r="K216" s="207"/>
      <c r="L216" s="212"/>
      <c r="M216" s="213"/>
      <c r="N216" s="214"/>
      <c r="O216" s="214"/>
      <c r="P216" s="214"/>
      <c r="Q216" s="214"/>
      <c r="R216" s="214"/>
      <c r="S216" s="214"/>
      <c r="T216" s="215"/>
      <c r="AT216" s="216" t="s">
        <v>166</v>
      </c>
      <c r="AU216" s="216" t="s">
        <v>82</v>
      </c>
      <c r="AV216" s="11" t="s">
        <v>82</v>
      </c>
      <c r="AW216" s="11" t="s">
        <v>35</v>
      </c>
      <c r="AX216" s="11" t="s">
        <v>72</v>
      </c>
      <c r="AY216" s="216" t="s">
        <v>136</v>
      </c>
    </row>
    <row r="217" spans="2:51" s="11" customFormat="1" ht="13.5">
      <c r="B217" s="206"/>
      <c r="C217" s="207"/>
      <c r="D217" s="203" t="s">
        <v>166</v>
      </c>
      <c r="E217" s="208" t="s">
        <v>21</v>
      </c>
      <c r="F217" s="209" t="s">
        <v>388</v>
      </c>
      <c r="G217" s="207"/>
      <c r="H217" s="210">
        <v>2</v>
      </c>
      <c r="I217" s="211"/>
      <c r="J217" s="207"/>
      <c r="K217" s="207"/>
      <c r="L217" s="212"/>
      <c r="M217" s="213"/>
      <c r="N217" s="214"/>
      <c r="O217" s="214"/>
      <c r="P217" s="214"/>
      <c r="Q217" s="214"/>
      <c r="R217" s="214"/>
      <c r="S217" s="214"/>
      <c r="T217" s="215"/>
      <c r="AT217" s="216" t="s">
        <v>166</v>
      </c>
      <c r="AU217" s="216" t="s">
        <v>82</v>
      </c>
      <c r="AV217" s="11" t="s">
        <v>82</v>
      </c>
      <c r="AW217" s="11" t="s">
        <v>35</v>
      </c>
      <c r="AX217" s="11" t="s">
        <v>72</v>
      </c>
      <c r="AY217" s="216" t="s">
        <v>136</v>
      </c>
    </row>
    <row r="218" spans="2:65" s="1" customFormat="1" ht="14.25" customHeight="1">
      <c r="B218" s="40"/>
      <c r="C218" s="191" t="s">
        <v>389</v>
      </c>
      <c r="D218" s="191" t="s">
        <v>139</v>
      </c>
      <c r="E218" s="192" t="s">
        <v>390</v>
      </c>
      <c r="F218" s="193" t="s">
        <v>391</v>
      </c>
      <c r="G218" s="194" t="s">
        <v>290</v>
      </c>
      <c r="H218" s="195">
        <v>45.2</v>
      </c>
      <c r="I218" s="196"/>
      <c r="J218" s="197">
        <f>ROUND(I218*H218,2)</f>
        <v>0</v>
      </c>
      <c r="K218" s="193" t="s">
        <v>143</v>
      </c>
      <c r="L218" s="60"/>
      <c r="M218" s="198" t="s">
        <v>21</v>
      </c>
      <c r="N218" s="199" t="s">
        <v>43</v>
      </c>
      <c r="O218" s="41"/>
      <c r="P218" s="200">
        <f>O218*H218</f>
        <v>0</v>
      </c>
      <c r="Q218" s="200">
        <v>0</v>
      </c>
      <c r="R218" s="200">
        <f>Q218*H218</f>
        <v>0</v>
      </c>
      <c r="S218" s="200">
        <v>0.01069</v>
      </c>
      <c r="T218" s="201">
        <f>S218*H218</f>
        <v>0.483188</v>
      </c>
      <c r="AR218" s="23" t="s">
        <v>223</v>
      </c>
      <c r="AT218" s="23" t="s">
        <v>139</v>
      </c>
      <c r="AU218" s="23" t="s">
        <v>82</v>
      </c>
      <c r="AY218" s="23" t="s">
        <v>136</v>
      </c>
      <c r="BE218" s="202">
        <f>IF(N218="základní",J218,0)</f>
        <v>0</v>
      </c>
      <c r="BF218" s="202">
        <f>IF(N218="snížená",J218,0)</f>
        <v>0</v>
      </c>
      <c r="BG218" s="202">
        <f>IF(N218="zákl. přenesená",J218,0)</f>
        <v>0</v>
      </c>
      <c r="BH218" s="202">
        <f>IF(N218="sníž. přenesená",J218,0)</f>
        <v>0</v>
      </c>
      <c r="BI218" s="202">
        <f>IF(N218="nulová",J218,0)</f>
        <v>0</v>
      </c>
      <c r="BJ218" s="23" t="s">
        <v>80</v>
      </c>
      <c r="BK218" s="202">
        <f>ROUND(I218*H218,2)</f>
        <v>0</v>
      </c>
      <c r="BL218" s="23" t="s">
        <v>223</v>
      </c>
      <c r="BM218" s="23" t="s">
        <v>392</v>
      </c>
    </row>
    <row r="219" spans="2:51" s="11" customFormat="1" ht="13.5">
      <c r="B219" s="206"/>
      <c r="C219" s="207"/>
      <c r="D219" s="203" t="s">
        <v>166</v>
      </c>
      <c r="E219" s="208" t="s">
        <v>21</v>
      </c>
      <c r="F219" s="209" t="s">
        <v>393</v>
      </c>
      <c r="G219" s="207"/>
      <c r="H219" s="210">
        <v>45.2</v>
      </c>
      <c r="I219" s="211"/>
      <c r="J219" s="207"/>
      <c r="K219" s="207"/>
      <c r="L219" s="212"/>
      <c r="M219" s="213"/>
      <c r="N219" s="214"/>
      <c r="O219" s="214"/>
      <c r="P219" s="214"/>
      <c r="Q219" s="214"/>
      <c r="R219" s="214"/>
      <c r="S219" s="214"/>
      <c r="T219" s="215"/>
      <c r="AT219" s="216" t="s">
        <v>166</v>
      </c>
      <c r="AU219" s="216" t="s">
        <v>82</v>
      </c>
      <c r="AV219" s="11" t="s">
        <v>82</v>
      </c>
      <c r="AW219" s="11" t="s">
        <v>35</v>
      </c>
      <c r="AX219" s="11" t="s">
        <v>72</v>
      </c>
      <c r="AY219" s="216" t="s">
        <v>136</v>
      </c>
    </row>
    <row r="220" spans="2:65" s="1" customFormat="1" ht="14.25" customHeight="1">
      <c r="B220" s="40"/>
      <c r="C220" s="191" t="s">
        <v>271</v>
      </c>
      <c r="D220" s="191" t="s">
        <v>139</v>
      </c>
      <c r="E220" s="192" t="s">
        <v>394</v>
      </c>
      <c r="F220" s="193" t="s">
        <v>395</v>
      </c>
      <c r="G220" s="194" t="s">
        <v>278</v>
      </c>
      <c r="H220" s="195">
        <v>3</v>
      </c>
      <c r="I220" s="196"/>
      <c r="J220" s="197">
        <f>ROUND(I220*H220,2)</f>
        <v>0</v>
      </c>
      <c r="K220" s="193" t="s">
        <v>143</v>
      </c>
      <c r="L220" s="60"/>
      <c r="M220" s="198" t="s">
        <v>21</v>
      </c>
      <c r="N220" s="199" t="s">
        <v>43</v>
      </c>
      <c r="O220" s="41"/>
      <c r="P220" s="200">
        <f>O220*H220</f>
        <v>0</v>
      </c>
      <c r="Q220" s="200">
        <v>0</v>
      </c>
      <c r="R220" s="200">
        <f>Q220*H220</f>
        <v>0</v>
      </c>
      <c r="S220" s="200">
        <v>0.00906</v>
      </c>
      <c r="T220" s="201">
        <f>S220*H220</f>
        <v>0.027180000000000003</v>
      </c>
      <c r="AR220" s="23" t="s">
        <v>223</v>
      </c>
      <c r="AT220" s="23" t="s">
        <v>139</v>
      </c>
      <c r="AU220" s="23" t="s">
        <v>82</v>
      </c>
      <c r="AY220" s="23" t="s">
        <v>136</v>
      </c>
      <c r="BE220" s="202">
        <f>IF(N220="základní",J220,0)</f>
        <v>0</v>
      </c>
      <c r="BF220" s="202">
        <f>IF(N220="snížená",J220,0)</f>
        <v>0</v>
      </c>
      <c r="BG220" s="202">
        <f>IF(N220="zákl. přenesená",J220,0)</f>
        <v>0</v>
      </c>
      <c r="BH220" s="202">
        <f>IF(N220="sníž. přenesená",J220,0)</f>
        <v>0</v>
      </c>
      <c r="BI220" s="202">
        <f>IF(N220="nulová",J220,0)</f>
        <v>0</v>
      </c>
      <c r="BJ220" s="23" t="s">
        <v>80</v>
      </c>
      <c r="BK220" s="202">
        <f>ROUND(I220*H220,2)</f>
        <v>0</v>
      </c>
      <c r="BL220" s="23" t="s">
        <v>223</v>
      </c>
      <c r="BM220" s="23" t="s">
        <v>396</v>
      </c>
    </row>
    <row r="221" spans="2:51" s="11" customFormat="1" ht="13.5">
      <c r="B221" s="206"/>
      <c r="C221" s="207"/>
      <c r="D221" s="203" t="s">
        <v>166</v>
      </c>
      <c r="E221" s="208" t="s">
        <v>21</v>
      </c>
      <c r="F221" s="209" t="s">
        <v>397</v>
      </c>
      <c r="G221" s="207"/>
      <c r="H221" s="210">
        <v>3</v>
      </c>
      <c r="I221" s="211"/>
      <c r="J221" s="207"/>
      <c r="K221" s="207"/>
      <c r="L221" s="212"/>
      <c r="M221" s="213"/>
      <c r="N221" s="214"/>
      <c r="O221" s="214"/>
      <c r="P221" s="214"/>
      <c r="Q221" s="214"/>
      <c r="R221" s="214"/>
      <c r="S221" s="214"/>
      <c r="T221" s="215"/>
      <c r="AT221" s="216" t="s">
        <v>166</v>
      </c>
      <c r="AU221" s="216" t="s">
        <v>82</v>
      </c>
      <c r="AV221" s="11" t="s">
        <v>82</v>
      </c>
      <c r="AW221" s="11" t="s">
        <v>35</v>
      </c>
      <c r="AX221" s="11" t="s">
        <v>72</v>
      </c>
      <c r="AY221" s="216" t="s">
        <v>136</v>
      </c>
    </row>
    <row r="222" spans="2:65" s="1" customFormat="1" ht="14.25" customHeight="1">
      <c r="B222" s="40"/>
      <c r="C222" s="191" t="s">
        <v>398</v>
      </c>
      <c r="D222" s="191" t="s">
        <v>139</v>
      </c>
      <c r="E222" s="192" t="s">
        <v>399</v>
      </c>
      <c r="F222" s="193" t="s">
        <v>400</v>
      </c>
      <c r="G222" s="194" t="s">
        <v>290</v>
      </c>
      <c r="H222" s="195">
        <v>17.6</v>
      </c>
      <c r="I222" s="196"/>
      <c r="J222" s="197">
        <f>ROUND(I222*H222,2)</f>
        <v>0</v>
      </c>
      <c r="K222" s="193" t="s">
        <v>143</v>
      </c>
      <c r="L222" s="60"/>
      <c r="M222" s="198" t="s">
        <v>21</v>
      </c>
      <c r="N222" s="199" t="s">
        <v>43</v>
      </c>
      <c r="O222" s="41"/>
      <c r="P222" s="200">
        <f>O222*H222</f>
        <v>0</v>
      </c>
      <c r="Q222" s="200">
        <v>0</v>
      </c>
      <c r="R222" s="200">
        <f>Q222*H222</f>
        <v>0</v>
      </c>
      <c r="S222" s="200">
        <v>0.0017</v>
      </c>
      <c r="T222" s="201">
        <f>S222*H222</f>
        <v>0.029920000000000002</v>
      </c>
      <c r="AR222" s="23" t="s">
        <v>223</v>
      </c>
      <c r="AT222" s="23" t="s">
        <v>139</v>
      </c>
      <c r="AU222" s="23" t="s">
        <v>82</v>
      </c>
      <c r="AY222" s="23" t="s">
        <v>136</v>
      </c>
      <c r="BE222" s="202">
        <f>IF(N222="základní",J222,0)</f>
        <v>0</v>
      </c>
      <c r="BF222" s="202">
        <f>IF(N222="snížená",J222,0)</f>
        <v>0</v>
      </c>
      <c r="BG222" s="202">
        <f>IF(N222="zákl. přenesená",J222,0)</f>
        <v>0</v>
      </c>
      <c r="BH222" s="202">
        <f>IF(N222="sníž. přenesená",J222,0)</f>
        <v>0</v>
      </c>
      <c r="BI222" s="202">
        <f>IF(N222="nulová",J222,0)</f>
        <v>0</v>
      </c>
      <c r="BJ222" s="23" t="s">
        <v>80</v>
      </c>
      <c r="BK222" s="202">
        <f>ROUND(I222*H222,2)</f>
        <v>0</v>
      </c>
      <c r="BL222" s="23" t="s">
        <v>223</v>
      </c>
      <c r="BM222" s="23" t="s">
        <v>401</v>
      </c>
    </row>
    <row r="223" spans="2:65" s="1" customFormat="1" ht="14.25" customHeight="1">
      <c r="B223" s="40"/>
      <c r="C223" s="191" t="s">
        <v>279</v>
      </c>
      <c r="D223" s="191" t="s">
        <v>139</v>
      </c>
      <c r="E223" s="192" t="s">
        <v>402</v>
      </c>
      <c r="F223" s="193" t="s">
        <v>403</v>
      </c>
      <c r="G223" s="194" t="s">
        <v>290</v>
      </c>
      <c r="H223" s="195">
        <v>43</v>
      </c>
      <c r="I223" s="196"/>
      <c r="J223" s="197">
        <f>ROUND(I223*H223,2)</f>
        <v>0</v>
      </c>
      <c r="K223" s="193" t="s">
        <v>143</v>
      </c>
      <c r="L223" s="60"/>
      <c r="M223" s="198" t="s">
        <v>21</v>
      </c>
      <c r="N223" s="199" t="s">
        <v>43</v>
      </c>
      <c r="O223" s="41"/>
      <c r="P223" s="200">
        <f>O223*H223</f>
        <v>0</v>
      </c>
      <c r="Q223" s="200">
        <v>0</v>
      </c>
      <c r="R223" s="200">
        <f>Q223*H223</f>
        <v>0</v>
      </c>
      <c r="S223" s="200">
        <v>0.00348</v>
      </c>
      <c r="T223" s="201">
        <f>S223*H223</f>
        <v>0.14964</v>
      </c>
      <c r="AR223" s="23" t="s">
        <v>223</v>
      </c>
      <c r="AT223" s="23" t="s">
        <v>139</v>
      </c>
      <c r="AU223" s="23" t="s">
        <v>82</v>
      </c>
      <c r="AY223" s="23" t="s">
        <v>136</v>
      </c>
      <c r="BE223" s="202">
        <f>IF(N223="základní",J223,0)</f>
        <v>0</v>
      </c>
      <c r="BF223" s="202">
        <f>IF(N223="snížená",J223,0)</f>
        <v>0</v>
      </c>
      <c r="BG223" s="202">
        <f>IF(N223="zákl. přenesená",J223,0)</f>
        <v>0</v>
      </c>
      <c r="BH223" s="202">
        <f>IF(N223="sníž. přenesená",J223,0)</f>
        <v>0</v>
      </c>
      <c r="BI223" s="202">
        <f>IF(N223="nulová",J223,0)</f>
        <v>0</v>
      </c>
      <c r="BJ223" s="23" t="s">
        <v>80</v>
      </c>
      <c r="BK223" s="202">
        <f>ROUND(I223*H223,2)</f>
        <v>0</v>
      </c>
      <c r="BL223" s="23" t="s">
        <v>223</v>
      </c>
      <c r="BM223" s="23" t="s">
        <v>404</v>
      </c>
    </row>
    <row r="224" spans="2:65" s="1" customFormat="1" ht="22.5" customHeight="1">
      <c r="B224" s="40"/>
      <c r="C224" s="191" t="s">
        <v>405</v>
      </c>
      <c r="D224" s="191" t="s">
        <v>139</v>
      </c>
      <c r="E224" s="192" t="s">
        <v>406</v>
      </c>
      <c r="F224" s="193" t="s">
        <v>407</v>
      </c>
      <c r="G224" s="194" t="s">
        <v>290</v>
      </c>
      <c r="H224" s="195">
        <v>40.7</v>
      </c>
      <c r="I224" s="196"/>
      <c r="J224" s="197">
        <f>ROUND(I224*H224,2)</f>
        <v>0</v>
      </c>
      <c r="K224" s="193" t="s">
        <v>143</v>
      </c>
      <c r="L224" s="60"/>
      <c r="M224" s="198" t="s">
        <v>21</v>
      </c>
      <c r="N224" s="199" t="s">
        <v>43</v>
      </c>
      <c r="O224" s="41"/>
      <c r="P224" s="200">
        <f>O224*H224</f>
        <v>0</v>
      </c>
      <c r="Q224" s="200">
        <v>0</v>
      </c>
      <c r="R224" s="200">
        <f>Q224*H224</f>
        <v>0</v>
      </c>
      <c r="S224" s="200">
        <v>0.00338</v>
      </c>
      <c r="T224" s="201">
        <f>S224*H224</f>
        <v>0.13756600000000002</v>
      </c>
      <c r="AR224" s="23" t="s">
        <v>223</v>
      </c>
      <c r="AT224" s="23" t="s">
        <v>139</v>
      </c>
      <c r="AU224" s="23" t="s">
        <v>82</v>
      </c>
      <c r="AY224" s="23" t="s">
        <v>136</v>
      </c>
      <c r="BE224" s="202">
        <f>IF(N224="základní",J224,0)</f>
        <v>0</v>
      </c>
      <c r="BF224" s="202">
        <f>IF(N224="snížená",J224,0)</f>
        <v>0</v>
      </c>
      <c r="BG224" s="202">
        <f>IF(N224="zákl. přenesená",J224,0)</f>
        <v>0</v>
      </c>
      <c r="BH224" s="202">
        <f>IF(N224="sníž. přenesená",J224,0)</f>
        <v>0</v>
      </c>
      <c r="BI224" s="202">
        <f>IF(N224="nulová",J224,0)</f>
        <v>0</v>
      </c>
      <c r="BJ224" s="23" t="s">
        <v>80</v>
      </c>
      <c r="BK224" s="202">
        <f>ROUND(I224*H224,2)</f>
        <v>0</v>
      </c>
      <c r="BL224" s="23" t="s">
        <v>223</v>
      </c>
      <c r="BM224" s="23" t="s">
        <v>408</v>
      </c>
    </row>
    <row r="225" spans="2:65" s="1" customFormat="1" ht="14.25" customHeight="1">
      <c r="B225" s="40"/>
      <c r="C225" s="191" t="s">
        <v>409</v>
      </c>
      <c r="D225" s="191" t="s">
        <v>139</v>
      </c>
      <c r="E225" s="192" t="s">
        <v>410</v>
      </c>
      <c r="F225" s="193" t="s">
        <v>411</v>
      </c>
      <c r="G225" s="194" t="s">
        <v>290</v>
      </c>
      <c r="H225" s="195">
        <v>26</v>
      </c>
      <c r="I225" s="196"/>
      <c r="J225" s="197">
        <f>ROUND(I225*H225,2)</f>
        <v>0</v>
      </c>
      <c r="K225" s="193" t="s">
        <v>143</v>
      </c>
      <c r="L225" s="60"/>
      <c r="M225" s="198" t="s">
        <v>21</v>
      </c>
      <c r="N225" s="199" t="s">
        <v>43</v>
      </c>
      <c r="O225" s="41"/>
      <c r="P225" s="200">
        <f>O225*H225</f>
        <v>0</v>
      </c>
      <c r="Q225" s="200">
        <v>0</v>
      </c>
      <c r="R225" s="200">
        <f>Q225*H225</f>
        <v>0</v>
      </c>
      <c r="S225" s="200">
        <v>0.00167</v>
      </c>
      <c r="T225" s="201">
        <f>S225*H225</f>
        <v>0.04342</v>
      </c>
      <c r="AR225" s="23" t="s">
        <v>223</v>
      </c>
      <c r="AT225" s="23" t="s">
        <v>139</v>
      </c>
      <c r="AU225" s="23" t="s">
        <v>82</v>
      </c>
      <c r="AY225" s="23" t="s">
        <v>136</v>
      </c>
      <c r="BE225" s="202">
        <f>IF(N225="základní",J225,0)</f>
        <v>0</v>
      </c>
      <c r="BF225" s="202">
        <f>IF(N225="snížená",J225,0)</f>
        <v>0</v>
      </c>
      <c r="BG225" s="202">
        <f>IF(N225="zákl. přenesená",J225,0)</f>
        <v>0</v>
      </c>
      <c r="BH225" s="202">
        <f>IF(N225="sníž. přenesená",J225,0)</f>
        <v>0</v>
      </c>
      <c r="BI225" s="202">
        <f>IF(N225="nulová",J225,0)</f>
        <v>0</v>
      </c>
      <c r="BJ225" s="23" t="s">
        <v>80</v>
      </c>
      <c r="BK225" s="202">
        <f>ROUND(I225*H225,2)</f>
        <v>0</v>
      </c>
      <c r="BL225" s="23" t="s">
        <v>223</v>
      </c>
      <c r="BM225" s="23" t="s">
        <v>412</v>
      </c>
    </row>
    <row r="226" spans="2:65" s="1" customFormat="1" ht="14.25" customHeight="1">
      <c r="B226" s="40"/>
      <c r="C226" s="191" t="s">
        <v>413</v>
      </c>
      <c r="D226" s="191" t="s">
        <v>139</v>
      </c>
      <c r="E226" s="192" t="s">
        <v>368</v>
      </c>
      <c r="F226" s="193" t="s">
        <v>369</v>
      </c>
      <c r="G226" s="194" t="s">
        <v>290</v>
      </c>
      <c r="H226" s="195">
        <v>11.4</v>
      </c>
      <c r="I226" s="196"/>
      <c r="J226" s="197">
        <f>ROUND(I226*H226,2)</f>
        <v>0</v>
      </c>
      <c r="K226" s="193" t="s">
        <v>143</v>
      </c>
      <c r="L226" s="60"/>
      <c r="M226" s="198" t="s">
        <v>21</v>
      </c>
      <c r="N226" s="199" t="s">
        <v>43</v>
      </c>
      <c r="O226" s="41"/>
      <c r="P226" s="200">
        <f>O226*H226</f>
        <v>0</v>
      </c>
      <c r="Q226" s="200">
        <v>0</v>
      </c>
      <c r="R226" s="200">
        <f>Q226*H226</f>
        <v>0</v>
      </c>
      <c r="S226" s="200">
        <v>0.00223</v>
      </c>
      <c r="T226" s="201">
        <f>S226*H226</f>
        <v>0.025422000000000004</v>
      </c>
      <c r="AR226" s="23" t="s">
        <v>223</v>
      </c>
      <c r="AT226" s="23" t="s">
        <v>139</v>
      </c>
      <c r="AU226" s="23" t="s">
        <v>82</v>
      </c>
      <c r="AY226" s="23" t="s">
        <v>136</v>
      </c>
      <c r="BE226" s="202">
        <f>IF(N226="základní",J226,0)</f>
        <v>0</v>
      </c>
      <c r="BF226" s="202">
        <f>IF(N226="snížená",J226,0)</f>
        <v>0</v>
      </c>
      <c r="BG226" s="202">
        <f>IF(N226="zákl. přenesená",J226,0)</f>
        <v>0</v>
      </c>
      <c r="BH226" s="202">
        <f>IF(N226="sníž. přenesená",J226,0)</f>
        <v>0</v>
      </c>
      <c r="BI226" s="202">
        <f>IF(N226="nulová",J226,0)</f>
        <v>0</v>
      </c>
      <c r="BJ226" s="23" t="s">
        <v>80</v>
      </c>
      <c r="BK226" s="202">
        <f>ROUND(I226*H226,2)</f>
        <v>0</v>
      </c>
      <c r="BL226" s="23" t="s">
        <v>223</v>
      </c>
      <c r="BM226" s="23" t="s">
        <v>414</v>
      </c>
    </row>
    <row r="227" spans="2:51" s="11" customFormat="1" ht="13.5">
      <c r="B227" s="206"/>
      <c r="C227" s="207"/>
      <c r="D227" s="203" t="s">
        <v>166</v>
      </c>
      <c r="E227" s="208" t="s">
        <v>21</v>
      </c>
      <c r="F227" s="209" t="s">
        <v>415</v>
      </c>
      <c r="G227" s="207"/>
      <c r="H227" s="210">
        <v>11.4</v>
      </c>
      <c r="I227" s="211"/>
      <c r="J227" s="207"/>
      <c r="K227" s="207"/>
      <c r="L227" s="212"/>
      <c r="M227" s="213"/>
      <c r="N227" s="214"/>
      <c r="O227" s="214"/>
      <c r="P227" s="214"/>
      <c r="Q227" s="214"/>
      <c r="R227" s="214"/>
      <c r="S227" s="214"/>
      <c r="T227" s="215"/>
      <c r="AT227" s="216" t="s">
        <v>166</v>
      </c>
      <c r="AU227" s="216" t="s">
        <v>82</v>
      </c>
      <c r="AV227" s="11" t="s">
        <v>82</v>
      </c>
      <c r="AW227" s="11" t="s">
        <v>35</v>
      </c>
      <c r="AX227" s="11" t="s">
        <v>72</v>
      </c>
      <c r="AY227" s="216" t="s">
        <v>136</v>
      </c>
    </row>
    <row r="228" spans="2:65" s="1" customFormat="1" ht="22.5" customHeight="1">
      <c r="B228" s="40"/>
      <c r="C228" s="191" t="s">
        <v>416</v>
      </c>
      <c r="D228" s="191" t="s">
        <v>139</v>
      </c>
      <c r="E228" s="192" t="s">
        <v>417</v>
      </c>
      <c r="F228" s="193" t="s">
        <v>418</v>
      </c>
      <c r="G228" s="194" t="s">
        <v>290</v>
      </c>
      <c r="H228" s="195">
        <v>9</v>
      </c>
      <c r="I228" s="196"/>
      <c r="J228" s="197">
        <f>ROUND(I228*H228,2)</f>
        <v>0</v>
      </c>
      <c r="K228" s="193" t="s">
        <v>143</v>
      </c>
      <c r="L228" s="60"/>
      <c r="M228" s="198" t="s">
        <v>21</v>
      </c>
      <c r="N228" s="199" t="s">
        <v>43</v>
      </c>
      <c r="O228" s="41"/>
      <c r="P228" s="200">
        <f>O228*H228</f>
        <v>0</v>
      </c>
      <c r="Q228" s="200">
        <v>0</v>
      </c>
      <c r="R228" s="200">
        <f>Q228*H228</f>
        <v>0</v>
      </c>
      <c r="S228" s="200">
        <v>0.00191</v>
      </c>
      <c r="T228" s="201">
        <f>S228*H228</f>
        <v>0.01719</v>
      </c>
      <c r="AR228" s="23" t="s">
        <v>223</v>
      </c>
      <c r="AT228" s="23" t="s">
        <v>139</v>
      </c>
      <c r="AU228" s="23" t="s">
        <v>82</v>
      </c>
      <c r="AY228" s="23" t="s">
        <v>136</v>
      </c>
      <c r="BE228" s="202">
        <f>IF(N228="základní",J228,0)</f>
        <v>0</v>
      </c>
      <c r="BF228" s="202">
        <f>IF(N228="snížená",J228,0)</f>
        <v>0</v>
      </c>
      <c r="BG228" s="202">
        <f>IF(N228="zákl. přenesená",J228,0)</f>
        <v>0</v>
      </c>
      <c r="BH228" s="202">
        <f>IF(N228="sníž. přenesená",J228,0)</f>
        <v>0</v>
      </c>
      <c r="BI228" s="202">
        <f>IF(N228="nulová",J228,0)</f>
        <v>0</v>
      </c>
      <c r="BJ228" s="23" t="s">
        <v>80</v>
      </c>
      <c r="BK228" s="202">
        <f>ROUND(I228*H228,2)</f>
        <v>0</v>
      </c>
      <c r="BL228" s="23" t="s">
        <v>223</v>
      </c>
      <c r="BM228" s="23" t="s">
        <v>419</v>
      </c>
    </row>
    <row r="229" spans="2:51" s="11" customFormat="1" ht="13.5">
      <c r="B229" s="206"/>
      <c r="C229" s="207"/>
      <c r="D229" s="203" t="s">
        <v>166</v>
      </c>
      <c r="E229" s="208" t="s">
        <v>21</v>
      </c>
      <c r="F229" s="209" t="s">
        <v>420</v>
      </c>
      <c r="G229" s="207"/>
      <c r="H229" s="210">
        <v>9</v>
      </c>
      <c r="I229" s="211"/>
      <c r="J229" s="207"/>
      <c r="K229" s="207"/>
      <c r="L229" s="212"/>
      <c r="M229" s="213"/>
      <c r="N229" s="214"/>
      <c r="O229" s="214"/>
      <c r="P229" s="214"/>
      <c r="Q229" s="214"/>
      <c r="R229" s="214"/>
      <c r="S229" s="214"/>
      <c r="T229" s="215"/>
      <c r="AT229" s="216" t="s">
        <v>166</v>
      </c>
      <c r="AU229" s="216" t="s">
        <v>82</v>
      </c>
      <c r="AV229" s="11" t="s">
        <v>82</v>
      </c>
      <c r="AW229" s="11" t="s">
        <v>35</v>
      </c>
      <c r="AX229" s="11" t="s">
        <v>72</v>
      </c>
      <c r="AY229" s="216" t="s">
        <v>136</v>
      </c>
    </row>
    <row r="230" spans="2:65" s="1" customFormat="1" ht="14.25" customHeight="1">
      <c r="B230" s="40"/>
      <c r="C230" s="191" t="s">
        <v>421</v>
      </c>
      <c r="D230" s="191" t="s">
        <v>139</v>
      </c>
      <c r="E230" s="192" t="s">
        <v>422</v>
      </c>
      <c r="F230" s="193" t="s">
        <v>423</v>
      </c>
      <c r="G230" s="194" t="s">
        <v>290</v>
      </c>
      <c r="H230" s="195">
        <v>76</v>
      </c>
      <c r="I230" s="196"/>
      <c r="J230" s="197">
        <f>ROUND(I230*H230,2)</f>
        <v>0</v>
      </c>
      <c r="K230" s="193" t="s">
        <v>143</v>
      </c>
      <c r="L230" s="60"/>
      <c r="M230" s="198" t="s">
        <v>21</v>
      </c>
      <c r="N230" s="199" t="s">
        <v>43</v>
      </c>
      <c r="O230" s="41"/>
      <c r="P230" s="200">
        <f>O230*H230</f>
        <v>0</v>
      </c>
      <c r="Q230" s="200">
        <v>0</v>
      </c>
      <c r="R230" s="200">
        <f>Q230*H230</f>
        <v>0</v>
      </c>
      <c r="S230" s="200">
        <v>0.00394</v>
      </c>
      <c r="T230" s="201">
        <f>S230*H230</f>
        <v>0.29944</v>
      </c>
      <c r="AR230" s="23" t="s">
        <v>223</v>
      </c>
      <c r="AT230" s="23" t="s">
        <v>139</v>
      </c>
      <c r="AU230" s="23" t="s">
        <v>82</v>
      </c>
      <c r="AY230" s="23" t="s">
        <v>136</v>
      </c>
      <c r="BE230" s="202">
        <f>IF(N230="základní",J230,0)</f>
        <v>0</v>
      </c>
      <c r="BF230" s="202">
        <f>IF(N230="snížená",J230,0)</f>
        <v>0</v>
      </c>
      <c r="BG230" s="202">
        <f>IF(N230="zákl. přenesená",J230,0)</f>
        <v>0</v>
      </c>
      <c r="BH230" s="202">
        <f>IF(N230="sníž. přenesená",J230,0)</f>
        <v>0</v>
      </c>
      <c r="BI230" s="202">
        <f>IF(N230="nulová",J230,0)</f>
        <v>0</v>
      </c>
      <c r="BJ230" s="23" t="s">
        <v>80</v>
      </c>
      <c r="BK230" s="202">
        <f>ROUND(I230*H230,2)</f>
        <v>0</v>
      </c>
      <c r="BL230" s="23" t="s">
        <v>223</v>
      </c>
      <c r="BM230" s="23" t="s">
        <v>424</v>
      </c>
    </row>
    <row r="231" spans="2:51" s="11" customFormat="1" ht="13.5">
      <c r="B231" s="206"/>
      <c r="C231" s="207"/>
      <c r="D231" s="203" t="s">
        <v>166</v>
      </c>
      <c r="E231" s="208" t="s">
        <v>21</v>
      </c>
      <c r="F231" s="209" t="s">
        <v>425</v>
      </c>
      <c r="G231" s="207"/>
      <c r="H231" s="210">
        <v>76</v>
      </c>
      <c r="I231" s="211"/>
      <c r="J231" s="207"/>
      <c r="K231" s="207"/>
      <c r="L231" s="212"/>
      <c r="M231" s="213"/>
      <c r="N231" s="214"/>
      <c r="O231" s="214"/>
      <c r="P231" s="214"/>
      <c r="Q231" s="214"/>
      <c r="R231" s="214"/>
      <c r="S231" s="214"/>
      <c r="T231" s="215"/>
      <c r="AT231" s="216" t="s">
        <v>166</v>
      </c>
      <c r="AU231" s="216" t="s">
        <v>82</v>
      </c>
      <c r="AV231" s="11" t="s">
        <v>82</v>
      </c>
      <c r="AW231" s="11" t="s">
        <v>35</v>
      </c>
      <c r="AX231" s="11" t="s">
        <v>72</v>
      </c>
      <c r="AY231" s="216" t="s">
        <v>136</v>
      </c>
    </row>
    <row r="232" spans="2:65" s="1" customFormat="1" ht="33.75" customHeight="1">
      <c r="B232" s="40"/>
      <c r="C232" s="191" t="s">
        <v>300</v>
      </c>
      <c r="D232" s="191" t="s">
        <v>139</v>
      </c>
      <c r="E232" s="192" t="s">
        <v>426</v>
      </c>
      <c r="F232" s="193" t="s">
        <v>427</v>
      </c>
      <c r="G232" s="194" t="s">
        <v>142</v>
      </c>
      <c r="H232" s="195">
        <v>416.28</v>
      </c>
      <c r="I232" s="196"/>
      <c r="J232" s="197">
        <f>ROUND(I232*H232,2)</f>
        <v>0</v>
      </c>
      <c r="K232" s="193" t="s">
        <v>143</v>
      </c>
      <c r="L232" s="60"/>
      <c r="M232" s="198" t="s">
        <v>21</v>
      </c>
      <c r="N232" s="199" t="s">
        <v>43</v>
      </c>
      <c r="O232" s="41"/>
      <c r="P232" s="200">
        <f>O232*H232</f>
        <v>0</v>
      </c>
      <c r="Q232" s="200">
        <v>0.00682</v>
      </c>
      <c r="R232" s="200">
        <f>Q232*H232</f>
        <v>2.8390295999999995</v>
      </c>
      <c r="S232" s="200">
        <v>0</v>
      </c>
      <c r="T232" s="201">
        <f>S232*H232</f>
        <v>0</v>
      </c>
      <c r="AR232" s="23" t="s">
        <v>223</v>
      </c>
      <c r="AT232" s="23" t="s">
        <v>139</v>
      </c>
      <c r="AU232" s="23" t="s">
        <v>82</v>
      </c>
      <c r="AY232" s="23" t="s">
        <v>136</v>
      </c>
      <c r="BE232" s="202">
        <f>IF(N232="základní",J232,0)</f>
        <v>0</v>
      </c>
      <c r="BF232" s="202">
        <f>IF(N232="snížená",J232,0)</f>
        <v>0</v>
      </c>
      <c r="BG232" s="202">
        <f>IF(N232="zákl. přenesená",J232,0)</f>
        <v>0</v>
      </c>
      <c r="BH232" s="202">
        <f>IF(N232="sníž. přenesená",J232,0)</f>
        <v>0</v>
      </c>
      <c r="BI232" s="202">
        <f>IF(N232="nulová",J232,0)</f>
        <v>0</v>
      </c>
      <c r="BJ232" s="23" t="s">
        <v>80</v>
      </c>
      <c r="BK232" s="202">
        <f>ROUND(I232*H232,2)</f>
        <v>0</v>
      </c>
      <c r="BL232" s="23" t="s">
        <v>223</v>
      </c>
      <c r="BM232" s="23" t="s">
        <v>428</v>
      </c>
    </row>
    <row r="233" spans="2:51" s="12" customFormat="1" ht="13.5">
      <c r="B233" s="227"/>
      <c r="C233" s="228"/>
      <c r="D233" s="203" t="s">
        <v>166</v>
      </c>
      <c r="E233" s="229" t="s">
        <v>21</v>
      </c>
      <c r="F233" s="230" t="s">
        <v>364</v>
      </c>
      <c r="G233" s="228"/>
      <c r="H233" s="229" t="s">
        <v>21</v>
      </c>
      <c r="I233" s="231"/>
      <c r="J233" s="228"/>
      <c r="K233" s="228"/>
      <c r="L233" s="232"/>
      <c r="M233" s="233"/>
      <c r="N233" s="234"/>
      <c r="O233" s="234"/>
      <c r="P233" s="234"/>
      <c r="Q233" s="234"/>
      <c r="R233" s="234"/>
      <c r="S233" s="234"/>
      <c r="T233" s="235"/>
      <c r="AT233" s="236" t="s">
        <v>166</v>
      </c>
      <c r="AU233" s="236" t="s">
        <v>82</v>
      </c>
      <c r="AV233" s="12" t="s">
        <v>80</v>
      </c>
      <c r="AW233" s="12" t="s">
        <v>35</v>
      </c>
      <c r="AX233" s="12" t="s">
        <v>72</v>
      </c>
      <c r="AY233" s="236" t="s">
        <v>136</v>
      </c>
    </row>
    <row r="234" spans="2:51" s="11" customFormat="1" ht="13.5">
      <c r="B234" s="206"/>
      <c r="C234" s="207"/>
      <c r="D234" s="203" t="s">
        <v>166</v>
      </c>
      <c r="E234" s="208" t="s">
        <v>21</v>
      </c>
      <c r="F234" s="209" t="s">
        <v>256</v>
      </c>
      <c r="G234" s="207"/>
      <c r="H234" s="210">
        <v>393.89</v>
      </c>
      <c r="I234" s="211"/>
      <c r="J234" s="207"/>
      <c r="K234" s="207"/>
      <c r="L234" s="212"/>
      <c r="M234" s="213"/>
      <c r="N234" s="214"/>
      <c r="O234" s="214"/>
      <c r="P234" s="214"/>
      <c r="Q234" s="214"/>
      <c r="R234" s="214"/>
      <c r="S234" s="214"/>
      <c r="T234" s="215"/>
      <c r="AT234" s="216" t="s">
        <v>166</v>
      </c>
      <c r="AU234" s="216" t="s">
        <v>82</v>
      </c>
      <c r="AV234" s="11" t="s">
        <v>82</v>
      </c>
      <c r="AW234" s="11" t="s">
        <v>35</v>
      </c>
      <c r="AX234" s="11" t="s">
        <v>72</v>
      </c>
      <c r="AY234" s="216" t="s">
        <v>136</v>
      </c>
    </row>
    <row r="235" spans="2:51" s="11" customFormat="1" ht="13.5">
      <c r="B235" s="206"/>
      <c r="C235" s="207"/>
      <c r="D235" s="203" t="s">
        <v>166</v>
      </c>
      <c r="E235" s="208" t="s">
        <v>21</v>
      </c>
      <c r="F235" s="209" t="s">
        <v>257</v>
      </c>
      <c r="G235" s="207"/>
      <c r="H235" s="210">
        <v>-183.01</v>
      </c>
      <c r="I235" s="211"/>
      <c r="J235" s="207"/>
      <c r="K235" s="207"/>
      <c r="L235" s="212"/>
      <c r="M235" s="213"/>
      <c r="N235" s="214"/>
      <c r="O235" s="214"/>
      <c r="P235" s="214"/>
      <c r="Q235" s="214"/>
      <c r="R235" s="214"/>
      <c r="S235" s="214"/>
      <c r="T235" s="215"/>
      <c r="AT235" s="216" t="s">
        <v>166</v>
      </c>
      <c r="AU235" s="216" t="s">
        <v>82</v>
      </c>
      <c r="AV235" s="11" t="s">
        <v>82</v>
      </c>
      <c r="AW235" s="11" t="s">
        <v>35</v>
      </c>
      <c r="AX235" s="11" t="s">
        <v>72</v>
      </c>
      <c r="AY235" s="216" t="s">
        <v>136</v>
      </c>
    </row>
    <row r="236" spans="2:51" s="11" customFormat="1" ht="13.5">
      <c r="B236" s="206"/>
      <c r="C236" s="207"/>
      <c r="D236" s="203" t="s">
        <v>166</v>
      </c>
      <c r="E236" s="208" t="s">
        <v>21</v>
      </c>
      <c r="F236" s="209" t="s">
        <v>429</v>
      </c>
      <c r="G236" s="207"/>
      <c r="H236" s="210">
        <v>64.8</v>
      </c>
      <c r="I236" s="211"/>
      <c r="J236" s="207"/>
      <c r="K236" s="207"/>
      <c r="L236" s="212"/>
      <c r="M236" s="213"/>
      <c r="N236" s="214"/>
      <c r="O236" s="214"/>
      <c r="P236" s="214"/>
      <c r="Q236" s="214"/>
      <c r="R236" s="214"/>
      <c r="S236" s="214"/>
      <c r="T236" s="215"/>
      <c r="AT236" s="216" t="s">
        <v>166</v>
      </c>
      <c r="AU236" s="216" t="s">
        <v>82</v>
      </c>
      <c r="AV236" s="11" t="s">
        <v>82</v>
      </c>
      <c r="AW236" s="11" t="s">
        <v>35</v>
      </c>
      <c r="AX236" s="11" t="s">
        <v>72</v>
      </c>
      <c r="AY236" s="216" t="s">
        <v>136</v>
      </c>
    </row>
    <row r="237" spans="2:51" s="11" customFormat="1" ht="13.5">
      <c r="B237" s="206"/>
      <c r="C237" s="207"/>
      <c r="D237" s="203" t="s">
        <v>166</v>
      </c>
      <c r="E237" s="208" t="s">
        <v>21</v>
      </c>
      <c r="F237" s="209" t="s">
        <v>430</v>
      </c>
      <c r="G237" s="207"/>
      <c r="H237" s="210">
        <v>55.92</v>
      </c>
      <c r="I237" s="211"/>
      <c r="J237" s="207"/>
      <c r="K237" s="207"/>
      <c r="L237" s="212"/>
      <c r="M237" s="213"/>
      <c r="N237" s="214"/>
      <c r="O237" s="214"/>
      <c r="P237" s="214"/>
      <c r="Q237" s="214"/>
      <c r="R237" s="214"/>
      <c r="S237" s="214"/>
      <c r="T237" s="215"/>
      <c r="AT237" s="216" t="s">
        <v>166</v>
      </c>
      <c r="AU237" s="216" t="s">
        <v>82</v>
      </c>
      <c r="AV237" s="11" t="s">
        <v>82</v>
      </c>
      <c r="AW237" s="11" t="s">
        <v>35</v>
      </c>
      <c r="AX237" s="11" t="s">
        <v>72</v>
      </c>
      <c r="AY237" s="216" t="s">
        <v>136</v>
      </c>
    </row>
    <row r="238" spans="2:51" s="11" customFormat="1" ht="13.5">
      <c r="B238" s="206"/>
      <c r="C238" s="207"/>
      <c r="D238" s="203" t="s">
        <v>166</v>
      </c>
      <c r="E238" s="208" t="s">
        <v>21</v>
      </c>
      <c r="F238" s="209" t="s">
        <v>431</v>
      </c>
      <c r="G238" s="207"/>
      <c r="H238" s="210">
        <v>84.68</v>
      </c>
      <c r="I238" s="211"/>
      <c r="J238" s="207"/>
      <c r="K238" s="207"/>
      <c r="L238" s="212"/>
      <c r="M238" s="213"/>
      <c r="N238" s="214"/>
      <c r="O238" s="214"/>
      <c r="P238" s="214"/>
      <c r="Q238" s="214"/>
      <c r="R238" s="214"/>
      <c r="S238" s="214"/>
      <c r="T238" s="215"/>
      <c r="AT238" s="216" t="s">
        <v>166</v>
      </c>
      <c r="AU238" s="216" t="s">
        <v>82</v>
      </c>
      <c r="AV238" s="11" t="s">
        <v>82</v>
      </c>
      <c r="AW238" s="11" t="s">
        <v>35</v>
      </c>
      <c r="AX238" s="11" t="s">
        <v>72</v>
      </c>
      <c r="AY238" s="216" t="s">
        <v>136</v>
      </c>
    </row>
    <row r="239" spans="2:65" s="1" customFormat="1" ht="33.75" customHeight="1">
      <c r="B239" s="40"/>
      <c r="C239" s="191" t="s">
        <v>432</v>
      </c>
      <c r="D239" s="191" t="s">
        <v>139</v>
      </c>
      <c r="E239" s="192" t="s">
        <v>433</v>
      </c>
      <c r="F239" s="193" t="s">
        <v>434</v>
      </c>
      <c r="G239" s="194" t="s">
        <v>142</v>
      </c>
      <c r="H239" s="195">
        <v>109.32</v>
      </c>
      <c r="I239" s="196"/>
      <c r="J239" s="197">
        <f>ROUND(I239*H239,2)</f>
        <v>0</v>
      </c>
      <c r="K239" s="193" t="s">
        <v>143</v>
      </c>
      <c r="L239" s="60"/>
      <c r="M239" s="198" t="s">
        <v>21</v>
      </c>
      <c r="N239" s="199" t="s">
        <v>43</v>
      </c>
      <c r="O239" s="41"/>
      <c r="P239" s="200">
        <f>O239*H239</f>
        <v>0</v>
      </c>
      <c r="Q239" s="200">
        <v>0.00682</v>
      </c>
      <c r="R239" s="200">
        <f>Q239*H239</f>
        <v>0.7455624</v>
      </c>
      <c r="S239" s="200">
        <v>0</v>
      </c>
      <c r="T239" s="201">
        <f>S239*H239</f>
        <v>0</v>
      </c>
      <c r="AR239" s="23" t="s">
        <v>223</v>
      </c>
      <c r="AT239" s="23" t="s">
        <v>139</v>
      </c>
      <c r="AU239" s="23" t="s">
        <v>82</v>
      </c>
      <c r="AY239" s="23" t="s">
        <v>136</v>
      </c>
      <c r="BE239" s="202">
        <f>IF(N239="základní",J239,0)</f>
        <v>0</v>
      </c>
      <c r="BF239" s="202">
        <f>IF(N239="snížená",J239,0)</f>
        <v>0</v>
      </c>
      <c r="BG239" s="202">
        <f>IF(N239="zákl. přenesená",J239,0)</f>
        <v>0</v>
      </c>
      <c r="BH239" s="202">
        <f>IF(N239="sníž. přenesená",J239,0)</f>
        <v>0</v>
      </c>
      <c r="BI239" s="202">
        <f>IF(N239="nulová",J239,0)</f>
        <v>0</v>
      </c>
      <c r="BJ239" s="23" t="s">
        <v>80</v>
      </c>
      <c r="BK239" s="202">
        <f>ROUND(I239*H239,2)</f>
        <v>0</v>
      </c>
      <c r="BL239" s="23" t="s">
        <v>223</v>
      </c>
      <c r="BM239" s="23" t="s">
        <v>435</v>
      </c>
    </row>
    <row r="240" spans="2:51" s="12" customFormat="1" ht="13.5">
      <c r="B240" s="227"/>
      <c r="C240" s="228"/>
      <c r="D240" s="203" t="s">
        <v>166</v>
      </c>
      <c r="E240" s="229" t="s">
        <v>21</v>
      </c>
      <c r="F240" s="230" t="s">
        <v>436</v>
      </c>
      <c r="G240" s="228"/>
      <c r="H240" s="229" t="s">
        <v>21</v>
      </c>
      <c r="I240" s="231"/>
      <c r="J240" s="228"/>
      <c r="K240" s="228"/>
      <c r="L240" s="232"/>
      <c r="M240" s="233"/>
      <c r="N240" s="234"/>
      <c r="O240" s="234"/>
      <c r="P240" s="234"/>
      <c r="Q240" s="234"/>
      <c r="R240" s="234"/>
      <c r="S240" s="234"/>
      <c r="T240" s="235"/>
      <c r="AT240" s="236" t="s">
        <v>166</v>
      </c>
      <c r="AU240" s="236" t="s">
        <v>82</v>
      </c>
      <c r="AV240" s="12" t="s">
        <v>80</v>
      </c>
      <c r="AW240" s="12" t="s">
        <v>35</v>
      </c>
      <c r="AX240" s="12" t="s">
        <v>72</v>
      </c>
      <c r="AY240" s="236" t="s">
        <v>136</v>
      </c>
    </row>
    <row r="241" spans="2:51" s="11" customFormat="1" ht="13.5">
      <c r="B241" s="206"/>
      <c r="C241" s="207"/>
      <c r="D241" s="203" t="s">
        <v>166</v>
      </c>
      <c r="E241" s="208" t="s">
        <v>21</v>
      </c>
      <c r="F241" s="209" t="s">
        <v>437</v>
      </c>
      <c r="G241" s="207"/>
      <c r="H241" s="210">
        <v>46</v>
      </c>
      <c r="I241" s="211"/>
      <c r="J241" s="207"/>
      <c r="K241" s="207"/>
      <c r="L241" s="212"/>
      <c r="M241" s="213"/>
      <c r="N241" s="214"/>
      <c r="O241" s="214"/>
      <c r="P241" s="214"/>
      <c r="Q241" s="214"/>
      <c r="R241" s="214"/>
      <c r="S241" s="214"/>
      <c r="T241" s="215"/>
      <c r="AT241" s="216" t="s">
        <v>166</v>
      </c>
      <c r="AU241" s="216" t="s">
        <v>82</v>
      </c>
      <c r="AV241" s="11" t="s">
        <v>82</v>
      </c>
      <c r="AW241" s="11" t="s">
        <v>35</v>
      </c>
      <c r="AX241" s="11" t="s">
        <v>72</v>
      </c>
      <c r="AY241" s="216" t="s">
        <v>136</v>
      </c>
    </row>
    <row r="242" spans="2:51" s="11" customFormat="1" ht="13.5">
      <c r="B242" s="206"/>
      <c r="C242" s="207"/>
      <c r="D242" s="203" t="s">
        <v>166</v>
      </c>
      <c r="E242" s="208" t="s">
        <v>21</v>
      </c>
      <c r="F242" s="209" t="s">
        <v>438</v>
      </c>
      <c r="G242" s="207"/>
      <c r="H242" s="210">
        <v>43.52</v>
      </c>
      <c r="I242" s="211"/>
      <c r="J242" s="207"/>
      <c r="K242" s="207"/>
      <c r="L242" s="212"/>
      <c r="M242" s="213"/>
      <c r="N242" s="214"/>
      <c r="O242" s="214"/>
      <c r="P242" s="214"/>
      <c r="Q242" s="214"/>
      <c r="R242" s="214"/>
      <c r="S242" s="214"/>
      <c r="T242" s="215"/>
      <c r="AT242" s="216" t="s">
        <v>166</v>
      </c>
      <c r="AU242" s="216" t="s">
        <v>82</v>
      </c>
      <c r="AV242" s="11" t="s">
        <v>82</v>
      </c>
      <c r="AW242" s="11" t="s">
        <v>35</v>
      </c>
      <c r="AX242" s="11" t="s">
        <v>72</v>
      </c>
      <c r="AY242" s="216" t="s">
        <v>136</v>
      </c>
    </row>
    <row r="243" spans="2:51" s="11" customFormat="1" ht="13.5">
      <c r="B243" s="206"/>
      <c r="C243" s="207"/>
      <c r="D243" s="203" t="s">
        <v>166</v>
      </c>
      <c r="E243" s="208" t="s">
        <v>21</v>
      </c>
      <c r="F243" s="209" t="s">
        <v>439</v>
      </c>
      <c r="G243" s="207"/>
      <c r="H243" s="210">
        <v>19.8</v>
      </c>
      <c r="I243" s="211"/>
      <c r="J243" s="207"/>
      <c r="K243" s="207"/>
      <c r="L243" s="212"/>
      <c r="M243" s="213"/>
      <c r="N243" s="214"/>
      <c r="O243" s="214"/>
      <c r="P243" s="214"/>
      <c r="Q243" s="214"/>
      <c r="R243" s="214"/>
      <c r="S243" s="214"/>
      <c r="T243" s="215"/>
      <c r="AT243" s="216" t="s">
        <v>166</v>
      </c>
      <c r="AU243" s="216" t="s">
        <v>82</v>
      </c>
      <c r="AV243" s="11" t="s">
        <v>82</v>
      </c>
      <c r="AW243" s="11" t="s">
        <v>35</v>
      </c>
      <c r="AX243" s="11" t="s">
        <v>72</v>
      </c>
      <c r="AY243" s="216" t="s">
        <v>136</v>
      </c>
    </row>
    <row r="244" spans="2:65" s="1" customFormat="1" ht="33.75" customHeight="1">
      <c r="B244" s="40"/>
      <c r="C244" s="191" t="s">
        <v>440</v>
      </c>
      <c r="D244" s="191" t="s">
        <v>139</v>
      </c>
      <c r="E244" s="192" t="s">
        <v>441</v>
      </c>
      <c r="F244" s="193" t="s">
        <v>442</v>
      </c>
      <c r="G244" s="194" t="s">
        <v>142</v>
      </c>
      <c r="H244" s="195">
        <v>6.8</v>
      </c>
      <c r="I244" s="196"/>
      <c r="J244" s="197">
        <f>ROUND(I244*H244,2)</f>
        <v>0</v>
      </c>
      <c r="K244" s="193" t="s">
        <v>143</v>
      </c>
      <c r="L244" s="60"/>
      <c r="M244" s="198" t="s">
        <v>21</v>
      </c>
      <c r="N244" s="199" t="s">
        <v>43</v>
      </c>
      <c r="O244" s="41"/>
      <c r="P244" s="200">
        <f>O244*H244</f>
        <v>0</v>
      </c>
      <c r="Q244" s="200">
        <v>0</v>
      </c>
      <c r="R244" s="200">
        <f>Q244*H244</f>
        <v>0</v>
      </c>
      <c r="S244" s="200">
        <v>0</v>
      </c>
      <c r="T244" s="201">
        <f>S244*H244</f>
        <v>0</v>
      </c>
      <c r="AR244" s="23" t="s">
        <v>223</v>
      </c>
      <c r="AT244" s="23" t="s">
        <v>139</v>
      </c>
      <c r="AU244" s="23" t="s">
        <v>82</v>
      </c>
      <c r="AY244" s="23" t="s">
        <v>136</v>
      </c>
      <c r="BE244" s="202">
        <f>IF(N244="základní",J244,0)</f>
        <v>0</v>
      </c>
      <c r="BF244" s="202">
        <f>IF(N244="snížená",J244,0)</f>
        <v>0</v>
      </c>
      <c r="BG244" s="202">
        <f>IF(N244="zákl. přenesená",J244,0)</f>
        <v>0</v>
      </c>
      <c r="BH244" s="202">
        <f>IF(N244="sníž. přenesená",J244,0)</f>
        <v>0</v>
      </c>
      <c r="BI244" s="202">
        <f>IF(N244="nulová",J244,0)</f>
        <v>0</v>
      </c>
      <c r="BJ244" s="23" t="s">
        <v>80</v>
      </c>
      <c r="BK244" s="202">
        <f>ROUND(I244*H244,2)</f>
        <v>0</v>
      </c>
      <c r="BL244" s="23" t="s">
        <v>223</v>
      </c>
      <c r="BM244" s="23" t="s">
        <v>443</v>
      </c>
    </row>
    <row r="245" spans="2:51" s="12" customFormat="1" ht="13.5">
      <c r="B245" s="227"/>
      <c r="C245" s="228"/>
      <c r="D245" s="203" t="s">
        <v>166</v>
      </c>
      <c r="E245" s="229" t="s">
        <v>21</v>
      </c>
      <c r="F245" s="230" t="s">
        <v>444</v>
      </c>
      <c r="G245" s="228"/>
      <c r="H245" s="229" t="s">
        <v>21</v>
      </c>
      <c r="I245" s="231"/>
      <c r="J245" s="228"/>
      <c r="K245" s="228"/>
      <c r="L245" s="232"/>
      <c r="M245" s="233"/>
      <c r="N245" s="234"/>
      <c r="O245" s="234"/>
      <c r="P245" s="234"/>
      <c r="Q245" s="234"/>
      <c r="R245" s="234"/>
      <c r="S245" s="234"/>
      <c r="T245" s="235"/>
      <c r="AT245" s="236" t="s">
        <v>166</v>
      </c>
      <c r="AU245" s="236" t="s">
        <v>82</v>
      </c>
      <c r="AV245" s="12" t="s">
        <v>80</v>
      </c>
      <c r="AW245" s="12" t="s">
        <v>35</v>
      </c>
      <c r="AX245" s="12" t="s">
        <v>72</v>
      </c>
      <c r="AY245" s="236" t="s">
        <v>136</v>
      </c>
    </row>
    <row r="246" spans="2:51" s="11" customFormat="1" ht="13.5">
      <c r="B246" s="206"/>
      <c r="C246" s="207"/>
      <c r="D246" s="203" t="s">
        <v>166</v>
      </c>
      <c r="E246" s="208" t="s">
        <v>21</v>
      </c>
      <c r="F246" s="209" t="s">
        <v>445</v>
      </c>
      <c r="G246" s="207"/>
      <c r="H246" s="210">
        <v>6.8</v>
      </c>
      <c r="I246" s="211"/>
      <c r="J246" s="207"/>
      <c r="K246" s="207"/>
      <c r="L246" s="212"/>
      <c r="M246" s="213"/>
      <c r="N246" s="214"/>
      <c r="O246" s="214"/>
      <c r="P246" s="214"/>
      <c r="Q246" s="214"/>
      <c r="R246" s="214"/>
      <c r="S246" s="214"/>
      <c r="T246" s="215"/>
      <c r="AT246" s="216" t="s">
        <v>166</v>
      </c>
      <c r="AU246" s="216" t="s">
        <v>82</v>
      </c>
      <c r="AV246" s="11" t="s">
        <v>82</v>
      </c>
      <c r="AW246" s="11" t="s">
        <v>35</v>
      </c>
      <c r="AX246" s="11" t="s">
        <v>72</v>
      </c>
      <c r="AY246" s="216" t="s">
        <v>136</v>
      </c>
    </row>
    <row r="247" spans="2:65" s="1" customFormat="1" ht="22.5" customHeight="1">
      <c r="B247" s="40"/>
      <c r="C247" s="217" t="s">
        <v>446</v>
      </c>
      <c r="D247" s="217" t="s">
        <v>262</v>
      </c>
      <c r="E247" s="218" t="s">
        <v>447</v>
      </c>
      <c r="F247" s="219" t="s">
        <v>448</v>
      </c>
      <c r="G247" s="220" t="s">
        <v>290</v>
      </c>
      <c r="H247" s="221">
        <v>15.224</v>
      </c>
      <c r="I247" s="222"/>
      <c r="J247" s="223">
        <f>ROUND(I247*H247,2)</f>
        <v>0</v>
      </c>
      <c r="K247" s="219" t="s">
        <v>143</v>
      </c>
      <c r="L247" s="224"/>
      <c r="M247" s="225" t="s">
        <v>21</v>
      </c>
      <c r="N247" s="226" t="s">
        <v>43</v>
      </c>
      <c r="O247" s="41"/>
      <c r="P247" s="200">
        <f>O247*H247</f>
        <v>0</v>
      </c>
      <c r="Q247" s="200">
        <v>0.00338</v>
      </c>
      <c r="R247" s="200">
        <f>Q247*H247</f>
        <v>0.05145712</v>
      </c>
      <c r="S247" s="200">
        <v>0</v>
      </c>
      <c r="T247" s="201">
        <f>S247*H247</f>
        <v>0</v>
      </c>
      <c r="AR247" s="23" t="s">
        <v>265</v>
      </c>
      <c r="AT247" s="23" t="s">
        <v>262</v>
      </c>
      <c r="AU247" s="23" t="s">
        <v>82</v>
      </c>
      <c r="AY247" s="23" t="s">
        <v>136</v>
      </c>
      <c r="BE247" s="202">
        <f>IF(N247="základní",J247,0)</f>
        <v>0</v>
      </c>
      <c r="BF247" s="202">
        <f>IF(N247="snížená",J247,0)</f>
        <v>0</v>
      </c>
      <c r="BG247" s="202">
        <f>IF(N247="zákl. přenesená",J247,0)</f>
        <v>0</v>
      </c>
      <c r="BH247" s="202">
        <f>IF(N247="sníž. přenesená",J247,0)</f>
        <v>0</v>
      </c>
      <c r="BI247" s="202">
        <f>IF(N247="nulová",J247,0)</f>
        <v>0</v>
      </c>
      <c r="BJ247" s="23" t="s">
        <v>80</v>
      </c>
      <c r="BK247" s="202">
        <f>ROUND(I247*H247,2)</f>
        <v>0</v>
      </c>
      <c r="BL247" s="23" t="s">
        <v>223</v>
      </c>
      <c r="BM247" s="23" t="s">
        <v>449</v>
      </c>
    </row>
    <row r="248" spans="2:51" s="11" customFormat="1" ht="13.5">
      <c r="B248" s="206"/>
      <c r="C248" s="207"/>
      <c r="D248" s="203" t="s">
        <v>166</v>
      </c>
      <c r="E248" s="208" t="s">
        <v>21</v>
      </c>
      <c r="F248" s="209" t="s">
        <v>450</v>
      </c>
      <c r="G248" s="207"/>
      <c r="H248" s="210">
        <v>15.224</v>
      </c>
      <c r="I248" s="211"/>
      <c r="J248" s="207"/>
      <c r="K248" s="207"/>
      <c r="L248" s="212"/>
      <c r="M248" s="213"/>
      <c r="N248" s="214"/>
      <c r="O248" s="214"/>
      <c r="P248" s="214"/>
      <c r="Q248" s="214"/>
      <c r="R248" s="214"/>
      <c r="S248" s="214"/>
      <c r="T248" s="215"/>
      <c r="AT248" s="216" t="s">
        <v>166</v>
      </c>
      <c r="AU248" s="216" t="s">
        <v>82</v>
      </c>
      <c r="AV248" s="11" t="s">
        <v>82</v>
      </c>
      <c r="AW248" s="11" t="s">
        <v>35</v>
      </c>
      <c r="AX248" s="11" t="s">
        <v>72</v>
      </c>
      <c r="AY248" s="216" t="s">
        <v>136</v>
      </c>
    </row>
    <row r="249" spans="2:65" s="1" customFormat="1" ht="33.75" customHeight="1">
      <c r="B249" s="40"/>
      <c r="C249" s="191" t="s">
        <v>451</v>
      </c>
      <c r="D249" s="191" t="s">
        <v>139</v>
      </c>
      <c r="E249" s="192" t="s">
        <v>452</v>
      </c>
      <c r="F249" s="193" t="s">
        <v>453</v>
      </c>
      <c r="G249" s="194" t="s">
        <v>142</v>
      </c>
      <c r="H249" s="195">
        <v>33.9</v>
      </c>
      <c r="I249" s="196"/>
      <c r="J249" s="197">
        <f>ROUND(I249*H249,2)</f>
        <v>0</v>
      </c>
      <c r="K249" s="193" t="s">
        <v>143</v>
      </c>
      <c r="L249" s="60"/>
      <c r="M249" s="198" t="s">
        <v>21</v>
      </c>
      <c r="N249" s="199" t="s">
        <v>43</v>
      </c>
      <c r="O249" s="41"/>
      <c r="P249" s="200">
        <f>O249*H249</f>
        <v>0</v>
      </c>
      <c r="Q249" s="200">
        <v>0.00774</v>
      </c>
      <c r="R249" s="200">
        <f>Q249*H249</f>
        <v>0.262386</v>
      </c>
      <c r="S249" s="200">
        <v>0</v>
      </c>
      <c r="T249" s="201">
        <f>S249*H249</f>
        <v>0</v>
      </c>
      <c r="AR249" s="23" t="s">
        <v>223</v>
      </c>
      <c r="AT249" s="23" t="s">
        <v>139</v>
      </c>
      <c r="AU249" s="23" t="s">
        <v>82</v>
      </c>
      <c r="AY249" s="23" t="s">
        <v>136</v>
      </c>
      <c r="BE249" s="202">
        <f>IF(N249="základní",J249,0)</f>
        <v>0</v>
      </c>
      <c r="BF249" s="202">
        <f>IF(N249="snížená",J249,0)</f>
        <v>0</v>
      </c>
      <c r="BG249" s="202">
        <f>IF(N249="zákl. přenesená",J249,0)</f>
        <v>0</v>
      </c>
      <c r="BH249" s="202">
        <f>IF(N249="sníž. přenesená",J249,0)</f>
        <v>0</v>
      </c>
      <c r="BI249" s="202">
        <f>IF(N249="nulová",J249,0)</f>
        <v>0</v>
      </c>
      <c r="BJ249" s="23" t="s">
        <v>80</v>
      </c>
      <c r="BK249" s="202">
        <f>ROUND(I249*H249,2)</f>
        <v>0</v>
      </c>
      <c r="BL249" s="23" t="s">
        <v>223</v>
      </c>
      <c r="BM249" s="23" t="s">
        <v>454</v>
      </c>
    </row>
    <row r="250" spans="2:47" s="1" customFormat="1" ht="27">
      <c r="B250" s="40"/>
      <c r="C250" s="62"/>
      <c r="D250" s="203" t="s">
        <v>164</v>
      </c>
      <c r="E250" s="62"/>
      <c r="F250" s="204" t="s">
        <v>455</v>
      </c>
      <c r="G250" s="62"/>
      <c r="H250" s="62"/>
      <c r="I250" s="162"/>
      <c r="J250" s="62"/>
      <c r="K250" s="62"/>
      <c r="L250" s="60"/>
      <c r="M250" s="205"/>
      <c r="N250" s="41"/>
      <c r="O250" s="41"/>
      <c r="P250" s="41"/>
      <c r="Q250" s="41"/>
      <c r="R250" s="41"/>
      <c r="S250" s="41"/>
      <c r="T250" s="77"/>
      <c r="AT250" s="23" t="s">
        <v>164</v>
      </c>
      <c r="AU250" s="23" t="s">
        <v>82</v>
      </c>
    </row>
    <row r="251" spans="2:51" s="11" customFormat="1" ht="13.5">
      <c r="B251" s="206"/>
      <c r="C251" s="207"/>
      <c r="D251" s="203" t="s">
        <v>166</v>
      </c>
      <c r="E251" s="208" t="s">
        <v>21</v>
      </c>
      <c r="F251" s="209" t="s">
        <v>456</v>
      </c>
      <c r="G251" s="207"/>
      <c r="H251" s="210">
        <v>33.9</v>
      </c>
      <c r="I251" s="211"/>
      <c r="J251" s="207"/>
      <c r="K251" s="207"/>
      <c r="L251" s="212"/>
      <c r="M251" s="213"/>
      <c r="N251" s="214"/>
      <c r="O251" s="214"/>
      <c r="P251" s="214"/>
      <c r="Q251" s="214"/>
      <c r="R251" s="214"/>
      <c r="S251" s="214"/>
      <c r="T251" s="215"/>
      <c r="AT251" s="216" t="s">
        <v>166</v>
      </c>
      <c r="AU251" s="216" t="s">
        <v>82</v>
      </c>
      <c r="AV251" s="11" t="s">
        <v>82</v>
      </c>
      <c r="AW251" s="11" t="s">
        <v>35</v>
      </c>
      <c r="AX251" s="11" t="s">
        <v>72</v>
      </c>
      <c r="AY251" s="216" t="s">
        <v>136</v>
      </c>
    </row>
    <row r="252" spans="2:65" s="1" customFormat="1" ht="22.5" customHeight="1">
      <c r="B252" s="40"/>
      <c r="C252" s="191" t="s">
        <v>457</v>
      </c>
      <c r="D252" s="191" t="s">
        <v>139</v>
      </c>
      <c r="E252" s="192" t="s">
        <v>458</v>
      </c>
      <c r="F252" s="193" t="s">
        <v>459</v>
      </c>
      <c r="G252" s="194" t="s">
        <v>290</v>
      </c>
      <c r="H252" s="195">
        <v>45.2</v>
      </c>
      <c r="I252" s="196"/>
      <c r="J252" s="197">
        <f>ROUND(I252*H252,2)</f>
        <v>0</v>
      </c>
      <c r="K252" s="193" t="s">
        <v>143</v>
      </c>
      <c r="L252" s="60"/>
      <c r="M252" s="198" t="s">
        <v>21</v>
      </c>
      <c r="N252" s="199" t="s">
        <v>43</v>
      </c>
      <c r="O252" s="41"/>
      <c r="P252" s="200">
        <f>O252*H252</f>
        <v>0</v>
      </c>
      <c r="Q252" s="200">
        <v>0.00459</v>
      </c>
      <c r="R252" s="200">
        <f>Q252*H252</f>
        <v>0.20746800000000004</v>
      </c>
      <c r="S252" s="200">
        <v>0</v>
      </c>
      <c r="T252" s="201">
        <f>S252*H252</f>
        <v>0</v>
      </c>
      <c r="AR252" s="23" t="s">
        <v>223</v>
      </c>
      <c r="AT252" s="23" t="s">
        <v>139</v>
      </c>
      <c r="AU252" s="23" t="s">
        <v>82</v>
      </c>
      <c r="AY252" s="23" t="s">
        <v>136</v>
      </c>
      <c r="BE252" s="202">
        <f>IF(N252="základní",J252,0)</f>
        <v>0</v>
      </c>
      <c r="BF252" s="202">
        <f>IF(N252="snížená",J252,0)</f>
        <v>0</v>
      </c>
      <c r="BG252" s="202">
        <f>IF(N252="zákl. přenesená",J252,0)</f>
        <v>0</v>
      </c>
      <c r="BH252" s="202">
        <f>IF(N252="sníž. přenesená",J252,0)</f>
        <v>0</v>
      </c>
      <c r="BI252" s="202">
        <f>IF(N252="nulová",J252,0)</f>
        <v>0</v>
      </c>
      <c r="BJ252" s="23" t="s">
        <v>80</v>
      </c>
      <c r="BK252" s="202">
        <f>ROUND(I252*H252,2)</f>
        <v>0</v>
      </c>
      <c r="BL252" s="23" t="s">
        <v>223</v>
      </c>
      <c r="BM252" s="23" t="s">
        <v>460</v>
      </c>
    </row>
    <row r="253" spans="2:47" s="1" customFormat="1" ht="40.5">
      <c r="B253" s="40"/>
      <c r="C253" s="62"/>
      <c r="D253" s="203" t="s">
        <v>164</v>
      </c>
      <c r="E253" s="62"/>
      <c r="F253" s="204" t="s">
        <v>461</v>
      </c>
      <c r="G253" s="62"/>
      <c r="H253" s="62"/>
      <c r="I253" s="162"/>
      <c r="J253" s="62"/>
      <c r="K253" s="62"/>
      <c r="L253" s="60"/>
      <c r="M253" s="205"/>
      <c r="N253" s="41"/>
      <c r="O253" s="41"/>
      <c r="P253" s="41"/>
      <c r="Q253" s="41"/>
      <c r="R253" s="41"/>
      <c r="S253" s="41"/>
      <c r="T253" s="77"/>
      <c r="AT253" s="23" t="s">
        <v>164</v>
      </c>
      <c r="AU253" s="23" t="s">
        <v>82</v>
      </c>
    </row>
    <row r="254" spans="2:65" s="1" customFormat="1" ht="33.75" customHeight="1">
      <c r="B254" s="40"/>
      <c r="C254" s="191" t="s">
        <v>462</v>
      </c>
      <c r="D254" s="191" t="s">
        <v>139</v>
      </c>
      <c r="E254" s="192" t="s">
        <v>463</v>
      </c>
      <c r="F254" s="193" t="s">
        <v>464</v>
      </c>
      <c r="G254" s="194" t="s">
        <v>290</v>
      </c>
      <c r="H254" s="195">
        <v>36.2</v>
      </c>
      <c r="I254" s="196"/>
      <c r="J254" s="197">
        <f>ROUND(I254*H254,2)</f>
        <v>0</v>
      </c>
      <c r="K254" s="193" t="s">
        <v>143</v>
      </c>
      <c r="L254" s="60"/>
      <c r="M254" s="198" t="s">
        <v>21</v>
      </c>
      <c r="N254" s="199" t="s">
        <v>43</v>
      </c>
      <c r="O254" s="41"/>
      <c r="P254" s="200">
        <f>O254*H254</f>
        <v>0</v>
      </c>
      <c r="Q254" s="200">
        <v>0.00195</v>
      </c>
      <c r="R254" s="200">
        <f>Q254*H254</f>
        <v>0.07059</v>
      </c>
      <c r="S254" s="200">
        <v>0</v>
      </c>
      <c r="T254" s="201">
        <f>S254*H254</f>
        <v>0</v>
      </c>
      <c r="AR254" s="23" t="s">
        <v>223</v>
      </c>
      <c r="AT254" s="23" t="s">
        <v>139</v>
      </c>
      <c r="AU254" s="23" t="s">
        <v>82</v>
      </c>
      <c r="AY254" s="23" t="s">
        <v>136</v>
      </c>
      <c r="BE254" s="202">
        <f>IF(N254="základní",J254,0)</f>
        <v>0</v>
      </c>
      <c r="BF254" s="202">
        <f>IF(N254="snížená",J254,0)</f>
        <v>0</v>
      </c>
      <c r="BG254" s="202">
        <f>IF(N254="zákl. přenesená",J254,0)</f>
        <v>0</v>
      </c>
      <c r="BH254" s="202">
        <f>IF(N254="sníž. přenesená",J254,0)</f>
        <v>0</v>
      </c>
      <c r="BI254" s="202">
        <f>IF(N254="nulová",J254,0)</f>
        <v>0</v>
      </c>
      <c r="BJ254" s="23" t="s">
        <v>80</v>
      </c>
      <c r="BK254" s="202">
        <f>ROUND(I254*H254,2)</f>
        <v>0</v>
      </c>
      <c r="BL254" s="23" t="s">
        <v>223</v>
      </c>
      <c r="BM254" s="23" t="s">
        <v>465</v>
      </c>
    </row>
    <row r="255" spans="2:51" s="12" customFormat="1" ht="13.5">
      <c r="B255" s="227"/>
      <c r="C255" s="228"/>
      <c r="D255" s="203" t="s">
        <v>166</v>
      </c>
      <c r="E255" s="229" t="s">
        <v>21</v>
      </c>
      <c r="F255" s="230" t="s">
        <v>466</v>
      </c>
      <c r="G255" s="228"/>
      <c r="H255" s="229" t="s">
        <v>21</v>
      </c>
      <c r="I255" s="231"/>
      <c r="J255" s="228"/>
      <c r="K255" s="228"/>
      <c r="L255" s="232"/>
      <c r="M255" s="233"/>
      <c r="N255" s="234"/>
      <c r="O255" s="234"/>
      <c r="P255" s="234"/>
      <c r="Q255" s="234"/>
      <c r="R255" s="234"/>
      <c r="S255" s="234"/>
      <c r="T255" s="235"/>
      <c r="AT255" s="236" t="s">
        <v>166</v>
      </c>
      <c r="AU255" s="236" t="s">
        <v>82</v>
      </c>
      <c r="AV255" s="12" t="s">
        <v>80</v>
      </c>
      <c r="AW255" s="12" t="s">
        <v>35</v>
      </c>
      <c r="AX255" s="12" t="s">
        <v>72</v>
      </c>
      <c r="AY255" s="236" t="s">
        <v>136</v>
      </c>
    </row>
    <row r="256" spans="2:51" s="11" customFormat="1" ht="13.5">
      <c r="B256" s="206"/>
      <c r="C256" s="207"/>
      <c r="D256" s="203" t="s">
        <v>166</v>
      </c>
      <c r="E256" s="208" t="s">
        <v>21</v>
      </c>
      <c r="F256" s="209" t="s">
        <v>467</v>
      </c>
      <c r="G256" s="207"/>
      <c r="H256" s="210">
        <v>36.2</v>
      </c>
      <c r="I256" s="211"/>
      <c r="J256" s="207"/>
      <c r="K256" s="207"/>
      <c r="L256" s="212"/>
      <c r="M256" s="213"/>
      <c r="N256" s="214"/>
      <c r="O256" s="214"/>
      <c r="P256" s="214"/>
      <c r="Q256" s="214"/>
      <c r="R256" s="214"/>
      <c r="S256" s="214"/>
      <c r="T256" s="215"/>
      <c r="AT256" s="216" t="s">
        <v>166</v>
      </c>
      <c r="AU256" s="216" t="s">
        <v>82</v>
      </c>
      <c r="AV256" s="11" t="s">
        <v>82</v>
      </c>
      <c r="AW256" s="11" t="s">
        <v>35</v>
      </c>
      <c r="AX256" s="11" t="s">
        <v>72</v>
      </c>
      <c r="AY256" s="216" t="s">
        <v>136</v>
      </c>
    </row>
    <row r="257" spans="2:65" s="1" customFormat="1" ht="22.5" customHeight="1">
      <c r="B257" s="40"/>
      <c r="C257" s="191" t="s">
        <v>468</v>
      </c>
      <c r="D257" s="191" t="s">
        <v>139</v>
      </c>
      <c r="E257" s="192" t="s">
        <v>469</v>
      </c>
      <c r="F257" s="193" t="s">
        <v>470</v>
      </c>
      <c r="G257" s="194" t="s">
        <v>142</v>
      </c>
      <c r="H257" s="195">
        <v>2.25</v>
      </c>
      <c r="I257" s="196"/>
      <c r="J257" s="197">
        <f>ROUND(I257*H257,2)</f>
        <v>0</v>
      </c>
      <c r="K257" s="193" t="s">
        <v>143</v>
      </c>
      <c r="L257" s="60"/>
      <c r="M257" s="198" t="s">
        <v>21</v>
      </c>
      <c r="N257" s="199" t="s">
        <v>43</v>
      </c>
      <c r="O257" s="41"/>
      <c r="P257" s="200">
        <f>O257*H257</f>
        <v>0</v>
      </c>
      <c r="Q257" s="200">
        <v>0.00584</v>
      </c>
      <c r="R257" s="200">
        <f>Q257*H257</f>
        <v>0.013139999999999999</v>
      </c>
      <c r="S257" s="200">
        <v>0</v>
      </c>
      <c r="T257" s="201">
        <f>S257*H257</f>
        <v>0</v>
      </c>
      <c r="AR257" s="23" t="s">
        <v>223</v>
      </c>
      <c r="AT257" s="23" t="s">
        <v>139</v>
      </c>
      <c r="AU257" s="23" t="s">
        <v>82</v>
      </c>
      <c r="AY257" s="23" t="s">
        <v>136</v>
      </c>
      <c r="BE257" s="202">
        <f>IF(N257="základní",J257,0)</f>
        <v>0</v>
      </c>
      <c r="BF257" s="202">
        <f>IF(N257="snížená",J257,0)</f>
        <v>0</v>
      </c>
      <c r="BG257" s="202">
        <f>IF(N257="zákl. přenesená",J257,0)</f>
        <v>0</v>
      </c>
      <c r="BH257" s="202">
        <f>IF(N257="sníž. přenesená",J257,0)</f>
        <v>0</v>
      </c>
      <c r="BI257" s="202">
        <f>IF(N257="nulová",J257,0)</f>
        <v>0</v>
      </c>
      <c r="BJ257" s="23" t="s">
        <v>80</v>
      </c>
      <c r="BK257" s="202">
        <f>ROUND(I257*H257,2)</f>
        <v>0</v>
      </c>
      <c r="BL257" s="23" t="s">
        <v>223</v>
      </c>
      <c r="BM257" s="23" t="s">
        <v>471</v>
      </c>
    </row>
    <row r="258" spans="2:47" s="1" customFormat="1" ht="54">
      <c r="B258" s="40"/>
      <c r="C258" s="62"/>
      <c r="D258" s="203" t="s">
        <v>164</v>
      </c>
      <c r="E258" s="62"/>
      <c r="F258" s="204" t="s">
        <v>472</v>
      </c>
      <c r="G258" s="62"/>
      <c r="H258" s="62"/>
      <c r="I258" s="162"/>
      <c r="J258" s="62"/>
      <c r="K258" s="62"/>
      <c r="L258" s="60"/>
      <c r="M258" s="205"/>
      <c r="N258" s="41"/>
      <c r="O258" s="41"/>
      <c r="P258" s="41"/>
      <c r="Q258" s="41"/>
      <c r="R258" s="41"/>
      <c r="S258" s="41"/>
      <c r="T258" s="77"/>
      <c r="AT258" s="23" t="s">
        <v>164</v>
      </c>
      <c r="AU258" s="23" t="s">
        <v>82</v>
      </c>
    </row>
    <row r="259" spans="2:51" s="11" customFormat="1" ht="13.5">
      <c r="B259" s="206"/>
      <c r="C259" s="207"/>
      <c r="D259" s="203" t="s">
        <v>166</v>
      </c>
      <c r="E259" s="208" t="s">
        <v>21</v>
      </c>
      <c r="F259" s="209" t="s">
        <v>473</v>
      </c>
      <c r="G259" s="207"/>
      <c r="H259" s="210">
        <v>2.25</v>
      </c>
      <c r="I259" s="211"/>
      <c r="J259" s="207"/>
      <c r="K259" s="207"/>
      <c r="L259" s="212"/>
      <c r="M259" s="213"/>
      <c r="N259" s="214"/>
      <c r="O259" s="214"/>
      <c r="P259" s="214"/>
      <c r="Q259" s="214"/>
      <c r="R259" s="214"/>
      <c r="S259" s="214"/>
      <c r="T259" s="215"/>
      <c r="AT259" s="216" t="s">
        <v>166</v>
      </c>
      <c r="AU259" s="216" t="s">
        <v>82</v>
      </c>
      <c r="AV259" s="11" t="s">
        <v>82</v>
      </c>
      <c r="AW259" s="11" t="s">
        <v>35</v>
      </c>
      <c r="AX259" s="11" t="s">
        <v>72</v>
      </c>
      <c r="AY259" s="216" t="s">
        <v>136</v>
      </c>
    </row>
    <row r="260" spans="2:65" s="1" customFormat="1" ht="22.5" customHeight="1">
      <c r="B260" s="40"/>
      <c r="C260" s="191" t="s">
        <v>474</v>
      </c>
      <c r="D260" s="191" t="s">
        <v>139</v>
      </c>
      <c r="E260" s="192" t="s">
        <v>475</v>
      </c>
      <c r="F260" s="193" t="s">
        <v>476</v>
      </c>
      <c r="G260" s="194" t="s">
        <v>290</v>
      </c>
      <c r="H260" s="195">
        <v>4.5</v>
      </c>
      <c r="I260" s="196"/>
      <c r="J260" s="197">
        <f>ROUND(I260*H260,2)</f>
        <v>0</v>
      </c>
      <c r="K260" s="193" t="s">
        <v>143</v>
      </c>
      <c r="L260" s="60"/>
      <c r="M260" s="198" t="s">
        <v>21</v>
      </c>
      <c r="N260" s="199" t="s">
        <v>43</v>
      </c>
      <c r="O260" s="41"/>
      <c r="P260" s="200">
        <f>O260*H260</f>
        <v>0</v>
      </c>
      <c r="Q260" s="200">
        <v>0.00065</v>
      </c>
      <c r="R260" s="200">
        <f>Q260*H260</f>
        <v>0.0029249999999999996</v>
      </c>
      <c r="S260" s="200">
        <v>0</v>
      </c>
      <c r="T260" s="201">
        <f>S260*H260</f>
        <v>0</v>
      </c>
      <c r="AR260" s="23" t="s">
        <v>223</v>
      </c>
      <c r="AT260" s="23" t="s">
        <v>139</v>
      </c>
      <c r="AU260" s="23" t="s">
        <v>82</v>
      </c>
      <c r="AY260" s="23" t="s">
        <v>136</v>
      </c>
      <c r="BE260" s="202">
        <f>IF(N260="základní",J260,0)</f>
        <v>0</v>
      </c>
      <c r="BF260" s="202">
        <f>IF(N260="snížená",J260,0)</f>
        <v>0</v>
      </c>
      <c r="BG260" s="202">
        <f>IF(N260="zákl. přenesená",J260,0)</f>
        <v>0</v>
      </c>
      <c r="BH260" s="202">
        <f>IF(N260="sníž. přenesená",J260,0)</f>
        <v>0</v>
      </c>
      <c r="BI260" s="202">
        <f>IF(N260="nulová",J260,0)</f>
        <v>0</v>
      </c>
      <c r="BJ260" s="23" t="s">
        <v>80</v>
      </c>
      <c r="BK260" s="202">
        <f>ROUND(I260*H260,2)</f>
        <v>0</v>
      </c>
      <c r="BL260" s="23" t="s">
        <v>223</v>
      </c>
      <c r="BM260" s="23" t="s">
        <v>477</v>
      </c>
    </row>
    <row r="261" spans="2:65" s="1" customFormat="1" ht="33.75" customHeight="1">
      <c r="B261" s="40"/>
      <c r="C261" s="191" t="s">
        <v>478</v>
      </c>
      <c r="D261" s="191" t="s">
        <v>139</v>
      </c>
      <c r="E261" s="192" t="s">
        <v>479</v>
      </c>
      <c r="F261" s="193" t="s">
        <v>480</v>
      </c>
      <c r="G261" s="194" t="s">
        <v>278</v>
      </c>
      <c r="H261" s="195">
        <v>5</v>
      </c>
      <c r="I261" s="196"/>
      <c r="J261" s="197">
        <f>ROUND(I261*H261,2)</f>
        <v>0</v>
      </c>
      <c r="K261" s="193" t="s">
        <v>143</v>
      </c>
      <c r="L261" s="60"/>
      <c r="M261" s="198" t="s">
        <v>21</v>
      </c>
      <c r="N261" s="199" t="s">
        <v>43</v>
      </c>
      <c r="O261" s="41"/>
      <c r="P261" s="200">
        <f>O261*H261</f>
        <v>0</v>
      </c>
      <c r="Q261" s="200">
        <v>0.00171</v>
      </c>
      <c r="R261" s="200">
        <f>Q261*H261</f>
        <v>0.00855</v>
      </c>
      <c r="S261" s="200">
        <v>0</v>
      </c>
      <c r="T261" s="201">
        <f>S261*H261</f>
        <v>0</v>
      </c>
      <c r="AR261" s="23" t="s">
        <v>223</v>
      </c>
      <c r="AT261" s="23" t="s">
        <v>139</v>
      </c>
      <c r="AU261" s="23" t="s">
        <v>82</v>
      </c>
      <c r="AY261" s="23" t="s">
        <v>136</v>
      </c>
      <c r="BE261" s="202">
        <f>IF(N261="základní",J261,0)</f>
        <v>0</v>
      </c>
      <c r="BF261" s="202">
        <f>IF(N261="snížená",J261,0)</f>
        <v>0</v>
      </c>
      <c r="BG261" s="202">
        <f>IF(N261="zákl. přenesená",J261,0)</f>
        <v>0</v>
      </c>
      <c r="BH261" s="202">
        <f>IF(N261="sníž. přenesená",J261,0)</f>
        <v>0</v>
      </c>
      <c r="BI261" s="202">
        <f>IF(N261="nulová",J261,0)</f>
        <v>0</v>
      </c>
      <c r="BJ261" s="23" t="s">
        <v>80</v>
      </c>
      <c r="BK261" s="202">
        <f>ROUND(I261*H261,2)</f>
        <v>0</v>
      </c>
      <c r="BL261" s="23" t="s">
        <v>223</v>
      </c>
      <c r="BM261" s="23" t="s">
        <v>481</v>
      </c>
    </row>
    <row r="262" spans="2:51" s="12" customFormat="1" ht="13.5">
      <c r="B262" s="227"/>
      <c r="C262" s="228"/>
      <c r="D262" s="203" t="s">
        <v>166</v>
      </c>
      <c r="E262" s="229" t="s">
        <v>21</v>
      </c>
      <c r="F262" s="230" t="s">
        <v>482</v>
      </c>
      <c r="G262" s="228"/>
      <c r="H262" s="229" t="s">
        <v>21</v>
      </c>
      <c r="I262" s="231"/>
      <c r="J262" s="228"/>
      <c r="K262" s="228"/>
      <c r="L262" s="232"/>
      <c r="M262" s="233"/>
      <c r="N262" s="234"/>
      <c r="O262" s="234"/>
      <c r="P262" s="234"/>
      <c r="Q262" s="234"/>
      <c r="R262" s="234"/>
      <c r="S262" s="234"/>
      <c r="T262" s="235"/>
      <c r="AT262" s="236" t="s">
        <v>166</v>
      </c>
      <c r="AU262" s="236" t="s">
        <v>82</v>
      </c>
      <c r="AV262" s="12" t="s">
        <v>80</v>
      </c>
      <c r="AW262" s="12" t="s">
        <v>35</v>
      </c>
      <c r="AX262" s="12" t="s">
        <v>72</v>
      </c>
      <c r="AY262" s="236" t="s">
        <v>136</v>
      </c>
    </row>
    <row r="263" spans="2:51" s="11" customFormat="1" ht="13.5">
      <c r="B263" s="206"/>
      <c r="C263" s="207"/>
      <c r="D263" s="203" t="s">
        <v>166</v>
      </c>
      <c r="E263" s="208" t="s">
        <v>21</v>
      </c>
      <c r="F263" s="209" t="s">
        <v>483</v>
      </c>
      <c r="G263" s="207"/>
      <c r="H263" s="210">
        <v>1</v>
      </c>
      <c r="I263" s="211"/>
      <c r="J263" s="207"/>
      <c r="K263" s="207"/>
      <c r="L263" s="212"/>
      <c r="M263" s="213"/>
      <c r="N263" s="214"/>
      <c r="O263" s="214"/>
      <c r="P263" s="214"/>
      <c r="Q263" s="214"/>
      <c r="R263" s="214"/>
      <c r="S263" s="214"/>
      <c r="T263" s="215"/>
      <c r="AT263" s="216" t="s">
        <v>166</v>
      </c>
      <c r="AU263" s="216" t="s">
        <v>82</v>
      </c>
      <c r="AV263" s="11" t="s">
        <v>82</v>
      </c>
      <c r="AW263" s="11" t="s">
        <v>35</v>
      </c>
      <c r="AX263" s="11" t="s">
        <v>72</v>
      </c>
      <c r="AY263" s="216" t="s">
        <v>136</v>
      </c>
    </row>
    <row r="264" spans="2:51" s="11" customFormat="1" ht="13.5">
      <c r="B264" s="206"/>
      <c r="C264" s="207"/>
      <c r="D264" s="203" t="s">
        <v>166</v>
      </c>
      <c r="E264" s="208" t="s">
        <v>21</v>
      </c>
      <c r="F264" s="209" t="s">
        <v>484</v>
      </c>
      <c r="G264" s="207"/>
      <c r="H264" s="210">
        <v>4</v>
      </c>
      <c r="I264" s="211"/>
      <c r="J264" s="207"/>
      <c r="K264" s="207"/>
      <c r="L264" s="212"/>
      <c r="M264" s="213"/>
      <c r="N264" s="214"/>
      <c r="O264" s="214"/>
      <c r="P264" s="214"/>
      <c r="Q264" s="214"/>
      <c r="R264" s="214"/>
      <c r="S264" s="214"/>
      <c r="T264" s="215"/>
      <c r="AT264" s="216" t="s">
        <v>166</v>
      </c>
      <c r="AU264" s="216" t="s">
        <v>82</v>
      </c>
      <c r="AV264" s="11" t="s">
        <v>82</v>
      </c>
      <c r="AW264" s="11" t="s">
        <v>35</v>
      </c>
      <c r="AX264" s="11" t="s">
        <v>72</v>
      </c>
      <c r="AY264" s="216" t="s">
        <v>136</v>
      </c>
    </row>
    <row r="265" spans="2:65" s="1" customFormat="1" ht="33.75" customHeight="1">
      <c r="B265" s="40"/>
      <c r="C265" s="191" t="s">
        <v>485</v>
      </c>
      <c r="D265" s="191" t="s">
        <v>139</v>
      </c>
      <c r="E265" s="192" t="s">
        <v>486</v>
      </c>
      <c r="F265" s="193" t="s">
        <v>487</v>
      </c>
      <c r="G265" s="194" t="s">
        <v>278</v>
      </c>
      <c r="H265" s="195">
        <v>2</v>
      </c>
      <c r="I265" s="196"/>
      <c r="J265" s="197">
        <f>ROUND(I265*H265,2)</f>
        <v>0</v>
      </c>
      <c r="K265" s="193" t="s">
        <v>143</v>
      </c>
      <c r="L265" s="60"/>
      <c r="M265" s="198" t="s">
        <v>21</v>
      </c>
      <c r="N265" s="199" t="s">
        <v>43</v>
      </c>
      <c r="O265" s="41"/>
      <c r="P265" s="200">
        <f>O265*H265</f>
        <v>0</v>
      </c>
      <c r="Q265" s="200">
        <v>0.00184</v>
      </c>
      <c r="R265" s="200">
        <f>Q265*H265</f>
        <v>0.00368</v>
      </c>
      <c r="S265" s="200">
        <v>0</v>
      </c>
      <c r="T265" s="201">
        <f>S265*H265</f>
        <v>0</v>
      </c>
      <c r="AR265" s="23" t="s">
        <v>223</v>
      </c>
      <c r="AT265" s="23" t="s">
        <v>139</v>
      </c>
      <c r="AU265" s="23" t="s">
        <v>82</v>
      </c>
      <c r="AY265" s="23" t="s">
        <v>136</v>
      </c>
      <c r="BE265" s="202">
        <f>IF(N265="základní",J265,0)</f>
        <v>0</v>
      </c>
      <c r="BF265" s="202">
        <f>IF(N265="snížená",J265,0)</f>
        <v>0</v>
      </c>
      <c r="BG265" s="202">
        <f>IF(N265="zákl. přenesená",J265,0)</f>
        <v>0</v>
      </c>
      <c r="BH265" s="202">
        <f>IF(N265="sníž. přenesená",J265,0)</f>
        <v>0</v>
      </c>
      <c r="BI265" s="202">
        <f>IF(N265="nulová",J265,0)</f>
        <v>0</v>
      </c>
      <c r="BJ265" s="23" t="s">
        <v>80</v>
      </c>
      <c r="BK265" s="202">
        <f>ROUND(I265*H265,2)</f>
        <v>0</v>
      </c>
      <c r="BL265" s="23" t="s">
        <v>223</v>
      </c>
      <c r="BM265" s="23" t="s">
        <v>488</v>
      </c>
    </row>
    <row r="266" spans="2:65" s="1" customFormat="1" ht="45" customHeight="1">
      <c r="B266" s="40"/>
      <c r="C266" s="191" t="s">
        <v>489</v>
      </c>
      <c r="D266" s="191" t="s">
        <v>139</v>
      </c>
      <c r="E266" s="192" t="s">
        <v>490</v>
      </c>
      <c r="F266" s="193" t="s">
        <v>491</v>
      </c>
      <c r="G266" s="194" t="s">
        <v>278</v>
      </c>
      <c r="H266" s="195">
        <v>2</v>
      </c>
      <c r="I266" s="196"/>
      <c r="J266" s="197">
        <f>ROUND(I266*H266,2)</f>
        <v>0</v>
      </c>
      <c r="K266" s="193" t="s">
        <v>143</v>
      </c>
      <c r="L266" s="60"/>
      <c r="M266" s="198" t="s">
        <v>21</v>
      </c>
      <c r="N266" s="199" t="s">
        <v>43</v>
      </c>
      <c r="O266" s="41"/>
      <c r="P266" s="200">
        <f>O266*H266</f>
        <v>0</v>
      </c>
      <c r="Q266" s="200">
        <v>0.00397</v>
      </c>
      <c r="R266" s="200">
        <f>Q266*H266</f>
        <v>0.00794</v>
      </c>
      <c r="S266" s="200">
        <v>0</v>
      </c>
      <c r="T266" s="201">
        <f>S266*H266</f>
        <v>0</v>
      </c>
      <c r="AR266" s="23" t="s">
        <v>223</v>
      </c>
      <c r="AT266" s="23" t="s">
        <v>139</v>
      </c>
      <c r="AU266" s="23" t="s">
        <v>82</v>
      </c>
      <c r="AY266" s="23" t="s">
        <v>136</v>
      </c>
      <c r="BE266" s="202">
        <f>IF(N266="základní",J266,0)</f>
        <v>0</v>
      </c>
      <c r="BF266" s="202">
        <f>IF(N266="snížená",J266,0)</f>
        <v>0</v>
      </c>
      <c r="BG266" s="202">
        <f>IF(N266="zákl. přenesená",J266,0)</f>
        <v>0</v>
      </c>
      <c r="BH266" s="202">
        <f>IF(N266="sníž. přenesená",J266,0)</f>
        <v>0</v>
      </c>
      <c r="BI266" s="202">
        <f>IF(N266="nulová",J266,0)</f>
        <v>0</v>
      </c>
      <c r="BJ266" s="23" t="s">
        <v>80</v>
      </c>
      <c r="BK266" s="202">
        <f>ROUND(I266*H266,2)</f>
        <v>0</v>
      </c>
      <c r="BL266" s="23" t="s">
        <v>223</v>
      </c>
      <c r="BM266" s="23" t="s">
        <v>492</v>
      </c>
    </row>
    <row r="267" spans="2:65" s="1" customFormat="1" ht="22.5" customHeight="1">
      <c r="B267" s="40"/>
      <c r="C267" s="191" t="s">
        <v>331</v>
      </c>
      <c r="D267" s="191" t="s">
        <v>139</v>
      </c>
      <c r="E267" s="192" t="s">
        <v>493</v>
      </c>
      <c r="F267" s="193" t="s">
        <v>494</v>
      </c>
      <c r="G267" s="194" t="s">
        <v>290</v>
      </c>
      <c r="H267" s="195">
        <v>122.11</v>
      </c>
      <c r="I267" s="196"/>
      <c r="J267" s="197">
        <f>ROUND(I267*H267,2)</f>
        <v>0</v>
      </c>
      <c r="K267" s="193" t="s">
        <v>143</v>
      </c>
      <c r="L267" s="60"/>
      <c r="M267" s="198" t="s">
        <v>21</v>
      </c>
      <c r="N267" s="199" t="s">
        <v>43</v>
      </c>
      <c r="O267" s="41"/>
      <c r="P267" s="200">
        <f>O267*H267</f>
        <v>0</v>
      </c>
      <c r="Q267" s="200">
        <v>0.00136</v>
      </c>
      <c r="R267" s="200">
        <f>Q267*H267</f>
        <v>0.1660696</v>
      </c>
      <c r="S267" s="200">
        <v>0</v>
      </c>
      <c r="T267" s="201">
        <f>S267*H267</f>
        <v>0</v>
      </c>
      <c r="AR267" s="23" t="s">
        <v>223</v>
      </c>
      <c r="AT267" s="23" t="s">
        <v>139</v>
      </c>
      <c r="AU267" s="23" t="s">
        <v>82</v>
      </c>
      <c r="AY267" s="23" t="s">
        <v>136</v>
      </c>
      <c r="BE267" s="202">
        <f>IF(N267="základní",J267,0)</f>
        <v>0</v>
      </c>
      <c r="BF267" s="202">
        <f>IF(N267="snížená",J267,0)</f>
        <v>0</v>
      </c>
      <c r="BG267" s="202">
        <f>IF(N267="zákl. přenesená",J267,0)</f>
        <v>0</v>
      </c>
      <c r="BH267" s="202">
        <f>IF(N267="sníž. přenesená",J267,0)</f>
        <v>0</v>
      </c>
      <c r="BI267" s="202">
        <f>IF(N267="nulová",J267,0)</f>
        <v>0</v>
      </c>
      <c r="BJ267" s="23" t="s">
        <v>80</v>
      </c>
      <c r="BK267" s="202">
        <f>ROUND(I267*H267,2)</f>
        <v>0</v>
      </c>
      <c r="BL267" s="23" t="s">
        <v>223</v>
      </c>
      <c r="BM267" s="23" t="s">
        <v>495</v>
      </c>
    </row>
    <row r="268" spans="2:47" s="1" customFormat="1" ht="40.5">
      <c r="B268" s="40"/>
      <c r="C268" s="62"/>
      <c r="D268" s="203" t="s">
        <v>164</v>
      </c>
      <c r="E268" s="62"/>
      <c r="F268" s="204" t="s">
        <v>461</v>
      </c>
      <c r="G268" s="62"/>
      <c r="H268" s="62"/>
      <c r="I268" s="162"/>
      <c r="J268" s="62"/>
      <c r="K268" s="62"/>
      <c r="L268" s="60"/>
      <c r="M268" s="205"/>
      <c r="N268" s="41"/>
      <c r="O268" s="41"/>
      <c r="P268" s="41"/>
      <c r="Q268" s="41"/>
      <c r="R268" s="41"/>
      <c r="S268" s="41"/>
      <c r="T268" s="77"/>
      <c r="AT268" s="23" t="s">
        <v>164</v>
      </c>
      <c r="AU268" s="23" t="s">
        <v>82</v>
      </c>
    </row>
    <row r="269" spans="2:51" s="12" customFormat="1" ht="13.5">
      <c r="B269" s="227"/>
      <c r="C269" s="228"/>
      <c r="D269" s="203" t="s">
        <v>166</v>
      </c>
      <c r="E269" s="229" t="s">
        <v>21</v>
      </c>
      <c r="F269" s="230" t="s">
        <v>496</v>
      </c>
      <c r="G269" s="228"/>
      <c r="H269" s="229" t="s">
        <v>21</v>
      </c>
      <c r="I269" s="231"/>
      <c r="J269" s="228"/>
      <c r="K269" s="228"/>
      <c r="L269" s="232"/>
      <c r="M269" s="233"/>
      <c r="N269" s="234"/>
      <c r="O269" s="234"/>
      <c r="P269" s="234"/>
      <c r="Q269" s="234"/>
      <c r="R269" s="234"/>
      <c r="S269" s="234"/>
      <c r="T269" s="235"/>
      <c r="AT269" s="236" t="s">
        <v>166</v>
      </c>
      <c r="AU269" s="236" t="s">
        <v>82</v>
      </c>
      <c r="AV269" s="12" t="s">
        <v>80</v>
      </c>
      <c r="AW269" s="12" t="s">
        <v>35</v>
      </c>
      <c r="AX269" s="12" t="s">
        <v>72</v>
      </c>
      <c r="AY269" s="236" t="s">
        <v>136</v>
      </c>
    </row>
    <row r="270" spans="2:51" s="11" customFormat="1" ht="13.5">
      <c r="B270" s="206"/>
      <c r="C270" s="207"/>
      <c r="D270" s="203" t="s">
        <v>166</v>
      </c>
      <c r="E270" s="208" t="s">
        <v>21</v>
      </c>
      <c r="F270" s="209" t="s">
        <v>497</v>
      </c>
      <c r="G270" s="207"/>
      <c r="H270" s="210">
        <v>122.11</v>
      </c>
      <c r="I270" s="211"/>
      <c r="J270" s="207"/>
      <c r="K270" s="207"/>
      <c r="L270" s="212"/>
      <c r="M270" s="213"/>
      <c r="N270" s="214"/>
      <c r="O270" s="214"/>
      <c r="P270" s="214"/>
      <c r="Q270" s="214"/>
      <c r="R270" s="214"/>
      <c r="S270" s="214"/>
      <c r="T270" s="215"/>
      <c r="AT270" s="216" t="s">
        <v>166</v>
      </c>
      <c r="AU270" s="216" t="s">
        <v>82</v>
      </c>
      <c r="AV270" s="11" t="s">
        <v>82</v>
      </c>
      <c r="AW270" s="11" t="s">
        <v>35</v>
      </c>
      <c r="AX270" s="11" t="s">
        <v>72</v>
      </c>
      <c r="AY270" s="216" t="s">
        <v>136</v>
      </c>
    </row>
    <row r="271" spans="2:65" s="1" customFormat="1" ht="33.75" customHeight="1">
      <c r="B271" s="40"/>
      <c r="C271" s="191" t="s">
        <v>498</v>
      </c>
      <c r="D271" s="191" t="s">
        <v>139</v>
      </c>
      <c r="E271" s="192" t="s">
        <v>499</v>
      </c>
      <c r="F271" s="193" t="s">
        <v>500</v>
      </c>
      <c r="G271" s="194" t="s">
        <v>290</v>
      </c>
      <c r="H271" s="195">
        <v>45.2</v>
      </c>
      <c r="I271" s="196"/>
      <c r="J271" s="197">
        <f>ROUND(I271*H271,2)</f>
        <v>0</v>
      </c>
      <c r="K271" s="193" t="s">
        <v>143</v>
      </c>
      <c r="L271" s="60"/>
      <c r="M271" s="198" t="s">
        <v>21</v>
      </c>
      <c r="N271" s="199" t="s">
        <v>43</v>
      </c>
      <c r="O271" s="41"/>
      <c r="P271" s="200">
        <f>O271*H271</f>
        <v>0</v>
      </c>
      <c r="Q271" s="200">
        <v>0.01153</v>
      </c>
      <c r="R271" s="200">
        <f>Q271*H271</f>
        <v>0.5211560000000001</v>
      </c>
      <c r="S271" s="200">
        <v>0</v>
      </c>
      <c r="T271" s="201">
        <f>S271*H271</f>
        <v>0</v>
      </c>
      <c r="AR271" s="23" t="s">
        <v>223</v>
      </c>
      <c r="AT271" s="23" t="s">
        <v>139</v>
      </c>
      <c r="AU271" s="23" t="s">
        <v>82</v>
      </c>
      <c r="AY271" s="23" t="s">
        <v>136</v>
      </c>
      <c r="BE271" s="202">
        <f>IF(N271="základní",J271,0)</f>
        <v>0</v>
      </c>
      <c r="BF271" s="202">
        <f>IF(N271="snížená",J271,0)</f>
        <v>0</v>
      </c>
      <c r="BG271" s="202">
        <f>IF(N271="zákl. přenesená",J271,0)</f>
        <v>0</v>
      </c>
      <c r="BH271" s="202">
        <f>IF(N271="sníž. přenesená",J271,0)</f>
        <v>0</v>
      </c>
      <c r="BI271" s="202">
        <f>IF(N271="nulová",J271,0)</f>
        <v>0</v>
      </c>
      <c r="BJ271" s="23" t="s">
        <v>80</v>
      </c>
      <c r="BK271" s="202">
        <f>ROUND(I271*H271,2)</f>
        <v>0</v>
      </c>
      <c r="BL271" s="23" t="s">
        <v>223</v>
      </c>
      <c r="BM271" s="23" t="s">
        <v>501</v>
      </c>
    </row>
    <row r="272" spans="2:65" s="1" customFormat="1" ht="33.75" customHeight="1">
      <c r="B272" s="40"/>
      <c r="C272" s="191" t="s">
        <v>502</v>
      </c>
      <c r="D272" s="191" t="s">
        <v>139</v>
      </c>
      <c r="E272" s="192" t="s">
        <v>503</v>
      </c>
      <c r="F272" s="193" t="s">
        <v>504</v>
      </c>
      <c r="G272" s="194" t="s">
        <v>278</v>
      </c>
      <c r="H272" s="195">
        <v>4</v>
      </c>
      <c r="I272" s="196"/>
      <c r="J272" s="197">
        <f>ROUND(I272*H272,2)</f>
        <v>0</v>
      </c>
      <c r="K272" s="193" t="s">
        <v>143</v>
      </c>
      <c r="L272" s="60"/>
      <c r="M272" s="198" t="s">
        <v>21</v>
      </c>
      <c r="N272" s="199" t="s">
        <v>43</v>
      </c>
      <c r="O272" s="41"/>
      <c r="P272" s="200">
        <f>O272*H272</f>
        <v>0</v>
      </c>
      <c r="Q272" s="200">
        <v>0.00027</v>
      </c>
      <c r="R272" s="200">
        <f>Q272*H272</f>
        <v>0.00108</v>
      </c>
      <c r="S272" s="200">
        <v>0</v>
      </c>
      <c r="T272" s="201">
        <f>S272*H272</f>
        <v>0</v>
      </c>
      <c r="AR272" s="23" t="s">
        <v>223</v>
      </c>
      <c r="AT272" s="23" t="s">
        <v>139</v>
      </c>
      <c r="AU272" s="23" t="s">
        <v>82</v>
      </c>
      <c r="AY272" s="23" t="s">
        <v>136</v>
      </c>
      <c r="BE272" s="202">
        <f>IF(N272="základní",J272,0)</f>
        <v>0</v>
      </c>
      <c r="BF272" s="202">
        <f>IF(N272="snížená",J272,0)</f>
        <v>0</v>
      </c>
      <c r="BG272" s="202">
        <f>IF(N272="zákl. přenesená",J272,0)</f>
        <v>0</v>
      </c>
      <c r="BH272" s="202">
        <f>IF(N272="sníž. přenesená",J272,0)</f>
        <v>0</v>
      </c>
      <c r="BI272" s="202">
        <f>IF(N272="nulová",J272,0)</f>
        <v>0</v>
      </c>
      <c r="BJ272" s="23" t="s">
        <v>80</v>
      </c>
      <c r="BK272" s="202">
        <f>ROUND(I272*H272,2)</f>
        <v>0</v>
      </c>
      <c r="BL272" s="23" t="s">
        <v>223</v>
      </c>
      <c r="BM272" s="23" t="s">
        <v>505</v>
      </c>
    </row>
    <row r="273" spans="2:65" s="1" customFormat="1" ht="22.5" customHeight="1">
      <c r="B273" s="40"/>
      <c r="C273" s="191" t="s">
        <v>506</v>
      </c>
      <c r="D273" s="191" t="s">
        <v>139</v>
      </c>
      <c r="E273" s="192" t="s">
        <v>507</v>
      </c>
      <c r="F273" s="193" t="s">
        <v>508</v>
      </c>
      <c r="G273" s="194" t="s">
        <v>290</v>
      </c>
      <c r="H273" s="195">
        <v>4.5</v>
      </c>
      <c r="I273" s="196"/>
      <c r="J273" s="197">
        <f>ROUND(I273*H273,2)</f>
        <v>0</v>
      </c>
      <c r="K273" s="193" t="s">
        <v>143</v>
      </c>
      <c r="L273" s="60"/>
      <c r="M273" s="198" t="s">
        <v>21</v>
      </c>
      <c r="N273" s="199" t="s">
        <v>43</v>
      </c>
      <c r="O273" s="41"/>
      <c r="P273" s="200">
        <f>O273*H273</f>
        <v>0</v>
      </c>
      <c r="Q273" s="200">
        <v>0.00179</v>
      </c>
      <c r="R273" s="200">
        <f>Q273*H273</f>
        <v>0.008055</v>
      </c>
      <c r="S273" s="200">
        <v>0</v>
      </c>
      <c r="T273" s="201">
        <f>S273*H273</f>
        <v>0</v>
      </c>
      <c r="AR273" s="23" t="s">
        <v>223</v>
      </c>
      <c r="AT273" s="23" t="s">
        <v>139</v>
      </c>
      <c r="AU273" s="23" t="s">
        <v>82</v>
      </c>
      <c r="AY273" s="23" t="s">
        <v>136</v>
      </c>
      <c r="BE273" s="202">
        <f>IF(N273="základní",J273,0)</f>
        <v>0</v>
      </c>
      <c r="BF273" s="202">
        <f>IF(N273="snížená",J273,0)</f>
        <v>0</v>
      </c>
      <c r="BG273" s="202">
        <f>IF(N273="zákl. přenesená",J273,0)</f>
        <v>0</v>
      </c>
      <c r="BH273" s="202">
        <f>IF(N273="sníž. přenesená",J273,0)</f>
        <v>0</v>
      </c>
      <c r="BI273" s="202">
        <f>IF(N273="nulová",J273,0)</f>
        <v>0</v>
      </c>
      <c r="BJ273" s="23" t="s">
        <v>80</v>
      </c>
      <c r="BK273" s="202">
        <f>ROUND(I273*H273,2)</f>
        <v>0</v>
      </c>
      <c r="BL273" s="23" t="s">
        <v>223</v>
      </c>
      <c r="BM273" s="23" t="s">
        <v>509</v>
      </c>
    </row>
    <row r="274" spans="2:51" s="11" customFormat="1" ht="13.5">
      <c r="B274" s="206"/>
      <c r="C274" s="207"/>
      <c r="D274" s="203" t="s">
        <v>166</v>
      </c>
      <c r="E274" s="208" t="s">
        <v>21</v>
      </c>
      <c r="F274" s="209" t="s">
        <v>510</v>
      </c>
      <c r="G274" s="207"/>
      <c r="H274" s="210">
        <v>4.5</v>
      </c>
      <c r="I274" s="211"/>
      <c r="J274" s="207"/>
      <c r="K274" s="207"/>
      <c r="L274" s="212"/>
      <c r="M274" s="213"/>
      <c r="N274" s="214"/>
      <c r="O274" s="214"/>
      <c r="P274" s="214"/>
      <c r="Q274" s="214"/>
      <c r="R274" s="214"/>
      <c r="S274" s="214"/>
      <c r="T274" s="215"/>
      <c r="AT274" s="216" t="s">
        <v>166</v>
      </c>
      <c r="AU274" s="216" t="s">
        <v>82</v>
      </c>
      <c r="AV274" s="11" t="s">
        <v>82</v>
      </c>
      <c r="AW274" s="11" t="s">
        <v>35</v>
      </c>
      <c r="AX274" s="11" t="s">
        <v>72</v>
      </c>
      <c r="AY274" s="216" t="s">
        <v>136</v>
      </c>
    </row>
    <row r="275" spans="2:65" s="1" customFormat="1" ht="22.5" customHeight="1">
      <c r="B275" s="40"/>
      <c r="C275" s="191" t="s">
        <v>340</v>
      </c>
      <c r="D275" s="191" t="s">
        <v>139</v>
      </c>
      <c r="E275" s="192" t="s">
        <v>511</v>
      </c>
      <c r="F275" s="193" t="s">
        <v>512</v>
      </c>
      <c r="G275" s="194" t="s">
        <v>290</v>
      </c>
      <c r="H275" s="195">
        <v>45.2</v>
      </c>
      <c r="I275" s="196"/>
      <c r="J275" s="197">
        <f>ROUND(I275*H275,2)</f>
        <v>0</v>
      </c>
      <c r="K275" s="193" t="s">
        <v>143</v>
      </c>
      <c r="L275" s="60"/>
      <c r="M275" s="198" t="s">
        <v>21</v>
      </c>
      <c r="N275" s="199" t="s">
        <v>43</v>
      </c>
      <c r="O275" s="41"/>
      <c r="P275" s="200">
        <f>O275*H275</f>
        <v>0</v>
      </c>
      <c r="Q275" s="200">
        <v>0.00194</v>
      </c>
      <c r="R275" s="200">
        <f>Q275*H275</f>
        <v>0.08768800000000002</v>
      </c>
      <c r="S275" s="200">
        <v>0</v>
      </c>
      <c r="T275" s="201">
        <f>S275*H275</f>
        <v>0</v>
      </c>
      <c r="AR275" s="23" t="s">
        <v>223</v>
      </c>
      <c r="AT275" s="23" t="s">
        <v>139</v>
      </c>
      <c r="AU275" s="23" t="s">
        <v>82</v>
      </c>
      <c r="AY275" s="23" t="s">
        <v>136</v>
      </c>
      <c r="BE275" s="202">
        <f>IF(N275="základní",J275,0)</f>
        <v>0</v>
      </c>
      <c r="BF275" s="202">
        <f>IF(N275="snížená",J275,0)</f>
        <v>0</v>
      </c>
      <c r="BG275" s="202">
        <f>IF(N275="zákl. přenesená",J275,0)</f>
        <v>0</v>
      </c>
      <c r="BH275" s="202">
        <f>IF(N275="sníž. přenesená",J275,0)</f>
        <v>0</v>
      </c>
      <c r="BI275" s="202">
        <f>IF(N275="nulová",J275,0)</f>
        <v>0</v>
      </c>
      <c r="BJ275" s="23" t="s">
        <v>80</v>
      </c>
      <c r="BK275" s="202">
        <f>ROUND(I275*H275,2)</f>
        <v>0</v>
      </c>
      <c r="BL275" s="23" t="s">
        <v>223</v>
      </c>
      <c r="BM275" s="23" t="s">
        <v>513</v>
      </c>
    </row>
    <row r="276" spans="2:65" s="1" customFormat="1" ht="22.5" customHeight="1">
      <c r="B276" s="40"/>
      <c r="C276" s="191" t="s">
        <v>514</v>
      </c>
      <c r="D276" s="191" t="s">
        <v>139</v>
      </c>
      <c r="E276" s="192" t="s">
        <v>515</v>
      </c>
      <c r="F276" s="193" t="s">
        <v>516</v>
      </c>
      <c r="G276" s="194" t="s">
        <v>278</v>
      </c>
      <c r="H276" s="195">
        <v>4</v>
      </c>
      <c r="I276" s="196"/>
      <c r="J276" s="197">
        <f>ROUND(I276*H276,2)</f>
        <v>0</v>
      </c>
      <c r="K276" s="193" t="s">
        <v>143</v>
      </c>
      <c r="L276" s="60"/>
      <c r="M276" s="198" t="s">
        <v>21</v>
      </c>
      <c r="N276" s="199" t="s">
        <v>43</v>
      </c>
      <c r="O276" s="41"/>
      <c r="P276" s="200">
        <f>O276*H276</f>
        <v>0</v>
      </c>
      <c r="Q276" s="200">
        <v>0.00031</v>
      </c>
      <c r="R276" s="200">
        <f>Q276*H276</f>
        <v>0.00124</v>
      </c>
      <c r="S276" s="200">
        <v>0</v>
      </c>
      <c r="T276" s="201">
        <f>S276*H276</f>
        <v>0</v>
      </c>
      <c r="AR276" s="23" t="s">
        <v>223</v>
      </c>
      <c r="AT276" s="23" t="s">
        <v>139</v>
      </c>
      <c r="AU276" s="23" t="s">
        <v>82</v>
      </c>
      <c r="AY276" s="23" t="s">
        <v>136</v>
      </c>
      <c r="BE276" s="202">
        <f>IF(N276="základní",J276,0)</f>
        <v>0</v>
      </c>
      <c r="BF276" s="202">
        <f>IF(N276="snížená",J276,0)</f>
        <v>0</v>
      </c>
      <c r="BG276" s="202">
        <f>IF(N276="zákl. přenesená",J276,0)</f>
        <v>0</v>
      </c>
      <c r="BH276" s="202">
        <f>IF(N276="sníž. přenesená",J276,0)</f>
        <v>0</v>
      </c>
      <c r="BI276" s="202">
        <f>IF(N276="nulová",J276,0)</f>
        <v>0</v>
      </c>
      <c r="BJ276" s="23" t="s">
        <v>80</v>
      </c>
      <c r="BK276" s="202">
        <f>ROUND(I276*H276,2)</f>
        <v>0</v>
      </c>
      <c r="BL276" s="23" t="s">
        <v>223</v>
      </c>
      <c r="BM276" s="23" t="s">
        <v>517</v>
      </c>
    </row>
    <row r="277" spans="2:65" s="1" customFormat="1" ht="22.5" customHeight="1">
      <c r="B277" s="40"/>
      <c r="C277" s="191" t="s">
        <v>518</v>
      </c>
      <c r="D277" s="191" t="s">
        <v>139</v>
      </c>
      <c r="E277" s="192" t="s">
        <v>519</v>
      </c>
      <c r="F277" s="193" t="s">
        <v>520</v>
      </c>
      <c r="G277" s="194" t="s">
        <v>290</v>
      </c>
      <c r="H277" s="195">
        <v>17.6</v>
      </c>
      <c r="I277" s="196"/>
      <c r="J277" s="197">
        <f>ROUND(I277*H277,2)</f>
        <v>0</v>
      </c>
      <c r="K277" s="193" t="s">
        <v>143</v>
      </c>
      <c r="L277" s="60"/>
      <c r="M277" s="198" t="s">
        <v>21</v>
      </c>
      <c r="N277" s="199" t="s">
        <v>43</v>
      </c>
      <c r="O277" s="41"/>
      <c r="P277" s="200">
        <f>O277*H277</f>
        <v>0</v>
      </c>
      <c r="Q277" s="200">
        <v>0.00148</v>
      </c>
      <c r="R277" s="200">
        <f>Q277*H277</f>
        <v>0.026048</v>
      </c>
      <c r="S277" s="200">
        <v>0</v>
      </c>
      <c r="T277" s="201">
        <f>S277*H277</f>
        <v>0</v>
      </c>
      <c r="AR277" s="23" t="s">
        <v>223</v>
      </c>
      <c r="AT277" s="23" t="s">
        <v>139</v>
      </c>
      <c r="AU277" s="23" t="s">
        <v>82</v>
      </c>
      <c r="AY277" s="23" t="s">
        <v>136</v>
      </c>
      <c r="BE277" s="202">
        <f>IF(N277="základní",J277,0)</f>
        <v>0</v>
      </c>
      <c r="BF277" s="202">
        <f>IF(N277="snížená",J277,0)</f>
        <v>0</v>
      </c>
      <c r="BG277" s="202">
        <f>IF(N277="zákl. přenesená",J277,0)</f>
        <v>0</v>
      </c>
      <c r="BH277" s="202">
        <f>IF(N277="sníž. přenesená",J277,0)</f>
        <v>0</v>
      </c>
      <c r="BI277" s="202">
        <f>IF(N277="nulová",J277,0)</f>
        <v>0</v>
      </c>
      <c r="BJ277" s="23" t="s">
        <v>80</v>
      </c>
      <c r="BK277" s="202">
        <f>ROUND(I277*H277,2)</f>
        <v>0</v>
      </c>
      <c r="BL277" s="23" t="s">
        <v>223</v>
      </c>
      <c r="BM277" s="23" t="s">
        <v>521</v>
      </c>
    </row>
    <row r="278" spans="2:47" s="1" customFormat="1" ht="54">
      <c r="B278" s="40"/>
      <c r="C278" s="62"/>
      <c r="D278" s="203" t="s">
        <v>164</v>
      </c>
      <c r="E278" s="62"/>
      <c r="F278" s="204" t="s">
        <v>522</v>
      </c>
      <c r="G278" s="62"/>
      <c r="H278" s="62"/>
      <c r="I278" s="162"/>
      <c r="J278" s="62"/>
      <c r="K278" s="62"/>
      <c r="L278" s="60"/>
      <c r="M278" s="205"/>
      <c r="N278" s="41"/>
      <c r="O278" s="41"/>
      <c r="P278" s="41"/>
      <c r="Q278" s="41"/>
      <c r="R278" s="41"/>
      <c r="S278" s="41"/>
      <c r="T278" s="77"/>
      <c r="AT278" s="23" t="s">
        <v>164</v>
      </c>
      <c r="AU278" s="23" t="s">
        <v>82</v>
      </c>
    </row>
    <row r="279" spans="2:51" s="11" customFormat="1" ht="13.5">
      <c r="B279" s="206"/>
      <c r="C279" s="207"/>
      <c r="D279" s="203" t="s">
        <v>166</v>
      </c>
      <c r="E279" s="208" t="s">
        <v>21</v>
      </c>
      <c r="F279" s="209" t="s">
        <v>523</v>
      </c>
      <c r="G279" s="207"/>
      <c r="H279" s="210">
        <v>17.6</v>
      </c>
      <c r="I279" s="211"/>
      <c r="J279" s="207"/>
      <c r="K279" s="207"/>
      <c r="L279" s="212"/>
      <c r="M279" s="213"/>
      <c r="N279" s="214"/>
      <c r="O279" s="214"/>
      <c r="P279" s="214"/>
      <c r="Q279" s="214"/>
      <c r="R279" s="214"/>
      <c r="S279" s="214"/>
      <c r="T279" s="215"/>
      <c r="AT279" s="216" t="s">
        <v>166</v>
      </c>
      <c r="AU279" s="216" t="s">
        <v>82</v>
      </c>
      <c r="AV279" s="11" t="s">
        <v>82</v>
      </c>
      <c r="AW279" s="11" t="s">
        <v>35</v>
      </c>
      <c r="AX279" s="11" t="s">
        <v>72</v>
      </c>
      <c r="AY279" s="216" t="s">
        <v>136</v>
      </c>
    </row>
    <row r="280" spans="2:65" s="1" customFormat="1" ht="22.5" customHeight="1">
      <c r="B280" s="40"/>
      <c r="C280" s="191" t="s">
        <v>524</v>
      </c>
      <c r="D280" s="191" t="s">
        <v>139</v>
      </c>
      <c r="E280" s="192" t="s">
        <v>525</v>
      </c>
      <c r="F280" s="193" t="s">
        <v>526</v>
      </c>
      <c r="G280" s="194" t="s">
        <v>290</v>
      </c>
      <c r="H280" s="195">
        <v>43</v>
      </c>
      <c r="I280" s="196"/>
      <c r="J280" s="197">
        <f>ROUND(I280*H280,2)</f>
        <v>0</v>
      </c>
      <c r="K280" s="193" t="s">
        <v>143</v>
      </c>
      <c r="L280" s="60"/>
      <c r="M280" s="198" t="s">
        <v>21</v>
      </c>
      <c r="N280" s="199" t="s">
        <v>43</v>
      </c>
      <c r="O280" s="41"/>
      <c r="P280" s="200">
        <f>O280*H280</f>
        <v>0</v>
      </c>
      <c r="Q280" s="200">
        <v>0.00297</v>
      </c>
      <c r="R280" s="200">
        <f>Q280*H280</f>
        <v>0.12771</v>
      </c>
      <c r="S280" s="200">
        <v>0</v>
      </c>
      <c r="T280" s="201">
        <f>S280*H280</f>
        <v>0</v>
      </c>
      <c r="AR280" s="23" t="s">
        <v>223</v>
      </c>
      <c r="AT280" s="23" t="s">
        <v>139</v>
      </c>
      <c r="AU280" s="23" t="s">
        <v>82</v>
      </c>
      <c r="AY280" s="23" t="s">
        <v>136</v>
      </c>
      <c r="BE280" s="202">
        <f>IF(N280="základní",J280,0)</f>
        <v>0</v>
      </c>
      <c r="BF280" s="202">
        <f>IF(N280="snížená",J280,0)</f>
        <v>0</v>
      </c>
      <c r="BG280" s="202">
        <f>IF(N280="zákl. přenesená",J280,0)</f>
        <v>0</v>
      </c>
      <c r="BH280" s="202">
        <f>IF(N280="sníž. přenesená",J280,0)</f>
        <v>0</v>
      </c>
      <c r="BI280" s="202">
        <f>IF(N280="nulová",J280,0)</f>
        <v>0</v>
      </c>
      <c r="BJ280" s="23" t="s">
        <v>80</v>
      </c>
      <c r="BK280" s="202">
        <f>ROUND(I280*H280,2)</f>
        <v>0</v>
      </c>
      <c r="BL280" s="23" t="s">
        <v>223</v>
      </c>
      <c r="BM280" s="23" t="s">
        <v>527</v>
      </c>
    </row>
    <row r="281" spans="2:47" s="1" customFormat="1" ht="54">
      <c r="B281" s="40"/>
      <c r="C281" s="62"/>
      <c r="D281" s="203" t="s">
        <v>164</v>
      </c>
      <c r="E281" s="62"/>
      <c r="F281" s="204" t="s">
        <v>522</v>
      </c>
      <c r="G281" s="62"/>
      <c r="H281" s="62"/>
      <c r="I281" s="162"/>
      <c r="J281" s="62"/>
      <c r="K281" s="62"/>
      <c r="L281" s="60"/>
      <c r="M281" s="205"/>
      <c r="N281" s="41"/>
      <c r="O281" s="41"/>
      <c r="P281" s="41"/>
      <c r="Q281" s="41"/>
      <c r="R281" s="41"/>
      <c r="S281" s="41"/>
      <c r="T281" s="77"/>
      <c r="AT281" s="23" t="s">
        <v>164</v>
      </c>
      <c r="AU281" s="23" t="s">
        <v>82</v>
      </c>
    </row>
    <row r="282" spans="2:51" s="11" customFormat="1" ht="13.5">
      <c r="B282" s="206"/>
      <c r="C282" s="207"/>
      <c r="D282" s="203" t="s">
        <v>166</v>
      </c>
      <c r="E282" s="208" t="s">
        <v>21</v>
      </c>
      <c r="F282" s="209" t="s">
        <v>528</v>
      </c>
      <c r="G282" s="207"/>
      <c r="H282" s="210">
        <v>43</v>
      </c>
      <c r="I282" s="211"/>
      <c r="J282" s="207"/>
      <c r="K282" s="207"/>
      <c r="L282" s="212"/>
      <c r="M282" s="213"/>
      <c r="N282" s="214"/>
      <c r="O282" s="214"/>
      <c r="P282" s="214"/>
      <c r="Q282" s="214"/>
      <c r="R282" s="214"/>
      <c r="S282" s="214"/>
      <c r="T282" s="215"/>
      <c r="AT282" s="216" t="s">
        <v>166</v>
      </c>
      <c r="AU282" s="216" t="s">
        <v>82</v>
      </c>
      <c r="AV282" s="11" t="s">
        <v>82</v>
      </c>
      <c r="AW282" s="11" t="s">
        <v>35</v>
      </c>
      <c r="AX282" s="11" t="s">
        <v>72</v>
      </c>
      <c r="AY282" s="216" t="s">
        <v>136</v>
      </c>
    </row>
    <row r="283" spans="2:65" s="1" customFormat="1" ht="22.5" customHeight="1">
      <c r="B283" s="40"/>
      <c r="C283" s="191" t="s">
        <v>348</v>
      </c>
      <c r="D283" s="191" t="s">
        <v>139</v>
      </c>
      <c r="E283" s="192" t="s">
        <v>529</v>
      </c>
      <c r="F283" s="193" t="s">
        <v>530</v>
      </c>
      <c r="G283" s="194" t="s">
        <v>290</v>
      </c>
      <c r="H283" s="195">
        <v>81.4</v>
      </c>
      <c r="I283" s="196"/>
      <c r="J283" s="197">
        <f>ROUND(I283*H283,2)</f>
        <v>0</v>
      </c>
      <c r="K283" s="193" t="s">
        <v>143</v>
      </c>
      <c r="L283" s="60"/>
      <c r="M283" s="198" t="s">
        <v>21</v>
      </c>
      <c r="N283" s="199" t="s">
        <v>43</v>
      </c>
      <c r="O283" s="41"/>
      <c r="P283" s="200">
        <f>O283*H283</f>
        <v>0</v>
      </c>
      <c r="Q283" s="200">
        <v>0.0032</v>
      </c>
      <c r="R283" s="200">
        <f>Q283*H283</f>
        <v>0.26048000000000004</v>
      </c>
      <c r="S283" s="200">
        <v>0</v>
      </c>
      <c r="T283" s="201">
        <f>S283*H283</f>
        <v>0</v>
      </c>
      <c r="AR283" s="23" t="s">
        <v>223</v>
      </c>
      <c r="AT283" s="23" t="s">
        <v>139</v>
      </c>
      <c r="AU283" s="23" t="s">
        <v>82</v>
      </c>
      <c r="AY283" s="23" t="s">
        <v>136</v>
      </c>
      <c r="BE283" s="202">
        <f>IF(N283="základní",J283,0)</f>
        <v>0</v>
      </c>
      <c r="BF283" s="202">
        <f>IF(N283="snížená",J283,0)</f>
        <v>0</v>
      </c>
      <c r="BG283" s="202">
        <f>IF(N283="zákl. přenesená",J283,0)</f>
        <v>0</v>
      </c>
      <c r="BH283" s="202">
        <f>IF(N283="sníž. přenesená",J283,0)</f>
        <v>0</v>
      </c>
      <c r="BI283" s="202">
        <f>IF(N283="nulová",J283,0)</f>
        <v>0</v>
      </c>
      <c r="BJ283" s="23" t="s">
        <v>80</v>
      </c>
      <c r="BK283" s="202">
        <f>ROUND(I283*H283,2)</f>
        <v>0</v>
      </c>
      <c r="BL283" s="23" t="s">
        <v>223</v>
      </c>
      <c r="BM283" s="23" t="s">
        <v>531</v>
      </c>
    </row>
    <row r="284" spans="2:47" s="1" customFormat="1" ht="54">
      <c r="B284" s="40"/>
      <c r="C284" s="62"/>
      <c r="D284" s="203" t="s">
        <v>164</v>
      </c>
      <c r="E284" s="62"/>
      <c r="F284" s="204" t="s">
        <v>522</v>
      </c>
      <c r="G284" s="62"/>
      <c r="H284" s="62"/>
      <c r="I284" s="162"/>
      <c r="J284" s="62"/>
      <c r="K284" s="62"/>
      <c r="L284" s="60"/>
      <c r="M284" s="205"/>
      <c r="N284" s="41"/>
      <c r="O284" s="41"/>
      <c r="P284" s="41"/>
      <c r="Q284" s="41"/>
      <c r="R284" s="41"/>
      <c r="S284" s="41"/>
      <c r="T284" s="77"/>
      <c r="AT284" s="23" t="s">
        <v>164</v>
      </c>
      <c r="AU284" s="23" t="s">
        <v>82</v>
      </c>
    </row>
    <row r="285" spans="2:47" s="1" customFormat="1" ht="27">
      <c r="B285" s="40"/>
      <c r="C285" s="62"/>
      <c r="D285" s="203" t="s">
        <v>182</v>
      </c>
      <c r="E285" s="62"/>
      <c r="F285" s="204" t="s">
        <v>532</v>
      </c>
      <c r="G285" s="62"/>
      <c r="H285" s="62"/>
      <c r="I285" s="162"/>
      <c r="J285" s="62"/>
      <c r="K285" s="62"/>
      <c r="L285" s="60"/>
      <c r="M285" s="205"/>
      <c r="N285" s="41"/>
      <c r="O285" s="41"/>
      <c r="P285" s="41"/>
      <c r="Q285" s="41"/>
      <c r="R285" s="41"/>
      <c r="S285" s="41"/>
      <c r="T285" s="77"/>
      <c r="AT285" s="23" t="s">
        <v>182</v>
      </c>
      <c r="AU285" s="23" t="s">
        <v>82</v>
      </c>
    </row>
    <row r="286" spans="2:51" s="11" customFormat="1" ht="13.5">
      <c r="B286" s="206"/>
      <c r="C286" s="207"/>
      <c r="D286" s="203" t="s">
        <v>166</v>
      </c>
      <c r="E286" s="208" t="s">
        <v>21</v>
      </c>
      <c r="F286" s="209" t="s">
        <v>533</v>
      </c>
      <c r="G286" s="207"/>
      <c r="H286" s="210">
        <v>81.4</v>
      </c>
      <c r="I286" s="211"/>
      <c r="J286" s="207"/>
      <c r="K286" s="207"/>
      <c r="L286" s="212"/>
      <c r="M286" s="213"/>
      <c r="N286" s="214"/>
      <c r="O286" s="214"/>
      <c r="P286" s="214"/>
      <c r="Q286" s="214"/>
      <c r="R286" s="214"/>
      <c r="S286" s="214"/>
      <c r="T286" s="215"/>
      <c r="AT286" s="216" t="s">
        <v>166</v>
      </c>
      <c r="AU286" s="216" t="s">
        <v>82</v>
      </c>
      <c r="AV286" s="11" t="s">
        <v>82</v>
      </c>
      <c r="AW286" s="11" t="s">
        <v>35</v>
      </c>
      <c r="AX286" s="11" t="s">
        <v>72</v>
      </c>
      <c r="AY286" s="216" t="s">
        <v>136</v>
      </c>
    </row>
    <row r="287" spans="2:65" s="1" customFormat="1" ht="33.75" customHeight="1">
      <c r="B287" s="40"/>
      <c r="C287" s="191" t="s">
        <v>534</v>
      </c>
      <c r="D287" s="191" t="s">
        <v>139</v>
      </c>
      <c r="E287" s="192" t="s">
        <v>535</v>
      </c>
      <c r="F287" s="193" t="s">
        <v>536</v>
      </c>
      <c r="G287" s="194" t="s">
        <v>290</v>
      </c>
      <c r="H287" s="195">
        <v>61.3</v>
      </c>
      <c r="I287" s="196"/>
      <c r="J287" s="197">
        <f>ROUND(I287*H287,2)</f>
        <v>0</v>
      </c>
      <c r="K287" s="193" t="s">
        <v>143</v>
      </c>
      <c r="L287" s="60"/>
      <c r="M287" s="198" t="s">
        <v>21</v>
      </c>
      <c r="N287" s="199" t="s">
        <v>43</v>
      </c>
      <c r="O287" s="41"/>
      <c r="P287" s="200">
        <f>O287*H287</f>
        <v>0</v>
      </c>
      <c r="Q287" s="200">
        <v>0.00152</v>
      </c>
      <c r="R287" s="200">
        <f>Q287*H287</f>
        <v>0.093176</v>
      </c>
      <c r="S287" s="200">
        <v>0</v>
      </c>
      <c r="T287" s="201">
        <f>S287*H287</f>
        <v>0</v>
      </c>
      <c r="AR287" s="23" t="s">
        <v>223</v>
      </c>
      <c r="AT287" s="23" t="s">
        <v>139</v>
      </c>
      <c r="AU287" s="23" t="s">
        <v>82</v>
      </c>
      <c r="AY287" s="23" t="s">
        <v>136</v>
      </c>
      <c r="BE287" s="202">
        <f>IF(N287="základní",J287,0)</f>
        <v>0</v>
      </c>
      <c r="BF287" s="202">
        <f>IF(N287="snížená",J287,0)</f>
        <v>0</v>
      </c>
      <c r="BG287" s="202">
        <f>IF(N287="zákl. přenesená",J287,0)</f>
        <v>0</v>
      </c>
      <c r="BH287" s="202">
        <f>IF(N287="sníž. přenesená",J287,0)</f>
        <v>0</v>
      </c>
      <c r="BI287" s="202">
        <f>IF(N287="nulová",J287,0)</f>
        <v>0</v>
      </c>
      <c r="BJ287" s="23" t="s">
        <v>80</v>
      </c>
      <c r="BK287" s="202">
        <f>ROUND(I287*H287,2)</f>
        <v>0</v>
      </c>
      <c r="BL287" s="23" t="s">
        <v>223</v>
      </c>
      <c r="BM287" s="23" t="s">
        <v>537</v>
      </c>
    </row>
    <row r="288" spans="2:47" s="1" customFormat="1" ht="54">
      <c r="B288" s="40"/>
      <c r="C288" s="62"/>
      <c r="D288" s="203" t="s">
        <v>164</v>
      </c>
      <c r="E288" s="62"/>
      <c r="F288" s="204" t="s">
        <v>522</v>
      </c>
      <c r="G288" s="62"/>
      <c r="H288" s="62"/>
      <c r="I288" s="162"/>
      <c r="J288" s="62"/>
      <c r="K288" s="62"/>
      <c r="L288" s="60"/>
      <c r="M288" s="205"/>
      <c r="N288" s="41"/>
      <c r="O288" s="41"/>
      <c r="P288" s="41"/>
      <c r="Q288" s="41"/>
      <c r="R288" s="41"/>
      <c r="S288" s="41"/>
      <c r="T288" s="77"/>
      <c r="AT288" s="23" t="s">
        <v>164</v>
      </c>
      <c r="AU288" s="23" t="s">
        <v>82</v>
      </c>
    </row>
    <row r="289" spans="2:51" s="11" customFormat="1" ht="13.5">
      <c r="B289" s="206"/>
      <c r="C289" s="207"/>
      <c r="D289" s="203" t="s">
        <v>166</v>
      </c>
      <c r="E289" s="208" t="s">
        <v>21</v>
      </c>
      <c r="F289" s="209" t="s">
        <v>538</v>
      </c>
      <c r="G289" s="207"/>
      <c r="H289" s="210">
        <v>61.3</v>
      </c>
      <c r="I289" s="211"/>
      <c r="J289" s="207"/>
      <c r="K289" s="207"/>
      <c r="L289" s="212"/>
      <c r="M289" s="213"/>
      <c r="N289" s="214"/>
      <c r="O289" s="214"/>
      <c r="P289" s="214"/>
      <c r="Q289" s="214"/>
      <c r="R289" s="214"/>
      <c r="S289" s="214"/>
      <c r="T289" s="215"/>
      <c r="AT289" s="216" t="s">
        <v>166</v>
      </c>
      <c r="AU289" s="216" t="s">
        <v>82</v>
      </c>
      <c r="AV289" s="11" t="s">
        <v>82</v>
      </c>
      <c r="AW289" s="11" t="s">
        <v>35</v>
      </c>
      <c r="AX289" s="11" t="s">
        <v>72</v>
      </c>
      <c r="AY289" s="216" t="s">
        <v>136</v>
      </c>
    </row>
    <row r="290" spans="2:65" s="1" customFormat="1" ht="22.5" customHeight="1">
      <c r="B290" s="40"/>
      <c r="C290" s="191" t="s">
        <v>358</v>
      </c>
      <c r="D290" s="191" t="s">
        <v>139</v>
      </c>
      <c r="E290" s="192" t="s">
        <v>458</v>
      </c>
      <c r="F290" s="193" t="s">
        <v>459</v>
      </c>
      <c r="G290" s="194" t="s">
        <v>290</v>
      </c>
      <c r="H290" s="195">
        <v>83.7</v>
      </c>
      <c r="I290" s="196"/>
      <c r="J290" s="197">
        <f>ROUND(I290*H290,2)</f>
        <v>0</v>
      </c>
      <c r="K290" s="193" t="s">
        <v>143</v>
      </c>
      <c r="L290" s="60"/>
      <c r="M290" s="198" t="s">
        <v>21</v>
      </c>
      <c r="N290" s="199" t="s">
        <v>43</v>
      </c>
      <c r="O290" s="41"/>
      <c r="P290" s="200">
        <f>O290*H290</f>
        <v>0</v>
      </c>
      <c r="Q290" s="200">
        <v>0.00459</v>
      </c>
      <c r="R290" s="200">
        <f>Q290*H290</f>
        <v>0.38418300000000005</v>
      </c>
      <c r="S290" s="200">
        <v>0</v>
      </c>
      <c r="T290" s="201">
        <f>S290*H290</f>
        <v>0</v>
      </c>
      <c r="AR290" s="23" t="s">
        <v>223</v>
      </c>
      <c r="AT290" s="23" t="s">
        <v>139</v>
      </c>
      <c r="AU290" s="23" t="s">
        <v>82</v>
      </c>
      <c r="AY290" s="23" t="s">
        <v>136</v>
      </c>
      <c r="BE290" s="202">
        <f>IF(N290="základní",J290,0)</f>
        <v>0</v>
      </c>
      <c r="BF290" s="202">
        <f>IF(N290="snížená",J290,0)</f>
        <v>0</v>
      </c>
      <c r="BG290" s="202">
        <f>IF(N290="zákl. přenesená",J290,0)</f>
        <v>0</v>
      </c>
      <c r="BH290" s="202">
        <f>IF(N290="sníž. přenesená",J290,0)</f>
        <v>0</v>
      </c>
      <c r="BI290" s="202">
        <f>IF(N290="nulová",J290,0)</f>
        <v>0</v>
      </c>
      <c r="BJ290" s="23" t="s">
        <v>80</v>
      </c>
      <c r="BK290" s="202">
        <f>ROUND(I290*H290,2)</f>
        <v>0</v>
      </c>
      <c r="BL290" s="23" t="s">
        <v>223</v>
      </c>
      <c r="BM290" s="23" t="s">
        <v>539</v>
      </c>
    </row>
    <row r="291" spans="2:47" s="1" customFormat="1" ht="40.5">
      <c r="B291" s="40"/>
      <c r="C291" s="62"/>
      <c r="D291" s="203" t="s">
        <v>164</v>
      </c>
      <c r="E291" s="62"/>
      <c r="F291" s="204" t="s">
        <v>461</v>
      </c>
      <c r="G291" s="62"/>
      <c r="H291" s="62"/>
      <c r="I291" s="162"/>
      <c r="J291" s="62"/>
      <c r="K291" s="62"/>
      <c r="L291" s="60"/>
      <c r="M291" s="205"/>
      <c r="N291" s="41"/>
      <c r="O291" s="41"/>
      <c r="P291" s="41"/>
      <c r="Q291" s="41"/>
      <c r="R291" s="41"/>
      <c r="S291" s="41"/>
      <c r="T291" s="77"/>
      <c r="AT291" s="23" t="s">
        <v>164</v>
      </c>
      <c r="AU291" s="23" t="s">
        <v>82</v>
      </c>
    </row>
    <row r="292" spans="2:51" s="11" customFormat="1" ht="13.5">
      <c r="B292" s="206"/>
      <c r="C292" s="207"/>
      <c r="D292" s="203" t="s">
        <v>166</v>
      </c>
      <c r="E292" s="208" t="s">
        <v>21</v>
      </c>
      <c r="F292" s="209" t="s">
        <v>540</v>
      </c>
      <c r="G292" s="207"/>
      <c r="H292" s="210">
        <v>40.7</v>
      </c>
      <c r="I292" s="211"/>
      <c r="J292" s="207"/>
      <c r="K292" s="207"/>
      <c r="L292" s="212"/>
      <c r="M292" s="213"/>
      <c r="N292" s="214"/>
      <c r="O292" s="214"/>
      <c r="P292" s="214"/>
      <c r="Q292" s="214"/>
      <c r="R292" s="214"/>
      <c r="S292" s="214"/>
      <c r="T292" s="215"/>
      <c r="AT292" s="216" t="s">
        <v>166</v>
      </c>
      <c r="AU292" s="216" t="s">
        <v>82</v>
      </c>
      <c r="AV292" s="11" t="s">
        <v>82</v>
      </c>
      <c r="AW292" s="11" t="s">
        <v>35</v>
      </c>
      <c r="AX292" s="11" t="s">
        <v>72</v>
      </c>
      <c r="AY292" s="216" t="s">
        <v>136</v>
      </c>
    </row>
    <row r="293" spans="2:51" s="11" customFormat="1" ht="13.5">
      <c r="B293" s="206"/>
      <c r="C293" s="207"/>
      <c r="D293" s="203" t="s">
        <v>166</v>
      </c>
      <c r="E293" s="208" t="s">
        <v>21</v>
      </c>
      <c r="F293" s="209" t="s">
        <v>541</v>
      </c>
      <c r="G293" s="207"/>
      <c r="H293" s="210">
        <v>43</v>
      </c>
      <c r="I293" s="211"/>
      <c r="J293" s="207"/>
      <c r="K293" s="207"/>
      <c r="L293" s="212"/>
      <c r="M293" s="213"/>
      <c r="N293" s="214"/>
      <c r="O293" s="214"/>
      <c r="P293" s="214"/>
      <c r="Q293" s="214"/>
      <c r="R293" s="214"/>
      <c r="S293" s="214"/>
      <c r="T293" s="215"/>
      <c r="AT293" s="216" t="s">
        <v>166</v>
      </c>
      <c r="AU293" s="216" t="s">
        <v>82</v>
      </c>
      <c r="AV293" s="11" t="s">
        <v>82</v>
      </c>
      <c r="AW293" s="11" t="s">
        <v>35</v>
      </c>
      <c r="AX293" s="11" t="s">
        <v>72</v>
      </c>
      <c r="AY293" s="216" t="s">
        <v>136</v>
      </c>
    </row>
    <row r="294" spans="2:65" s="1" customFormat="1" ht="22.5" customHeight="1">
      <c r="B294" s="40"/>
      <c r="C294" s="191" t="s">
        <v>542</v>
      </c>
      <c r="D294" s="191" t="s">
        <v>139</v>
      </c>
      <c r="E294" s="192" t="s">
        <v>543</v>
      </c>
      <c r="F294" s="193" t="s">
        <v>544</v>
      </c>
      <c r="G294" s="194" t="s">
        <v>290</v>
      </c>
      <c r="H294" s="195">
        <v>26</v>
      </c>
      <c r="I294" s="196"/>
      <c r="J294" s="197">
        <f>ROUND(I294*H294,2)</f>
        <v>0</v>
      </c>
      <c r="K294" s="193" t="s">
        <v>143</v>
      </c>
      <c r="L294" s="60"/>
      <c r="M294" s="198" t="s">
        <v>21</v>
      </c>
      <c r="N294" s="199" t="s">
        <v>43</v>
      </c>
      <c r="O294" s="41"/>
      <c r="P294" s="200">
        <f>O294*H294</f>
        <v>0</v>
      </c>
      <c r="Q294" s="200">
        <v>0.00121</v>
      </c>
      <c r="R294" s="200">
        <f>Q294*H294</f>
        <v>0.031459999999999995</v>
      </c>
      <c r="S294" s="200">
        <v>0</v>
      </c>
      <c r="T294" s="201">
        <f>S294*H294</f>
        <v>0</v>
      </c>
      <c r="AR294" s="23" t="s">
        <v>223</v>
      </c>
      <c r="AT294" s="23" t="s">
        <v>139</v>
      </c>
      <c r="AU294" s="23" t="s">
        <v>82</v>
      </c>
      <c r="AY294" s="23" t="s">
        <v>136</v>
      </c>
      <c r="BE294" s="202">
        <f>IF(N294="základní",J294,0)</f>
        <v>0</v>
      </c>
      <c r="BF294" s="202">
        <f>IF(N294="snížená",J294,0)</f>
        <v>0</v>
      </c>
      <c r="BG294" s="202">
        <f>IF(N294="zákl. přenesená",J294,0)</f>
        <v>0</v>
      </c>
      <c r="BH294" s="202">
        <f>IF(N294="sníž. přenesená",J294,0)</f>
        <v>0</v>
      </c>
      <c r="BI294" s="202">
        <f>IF(N294="nulová",J294,0)</f>
        <v>0</v>
      </c>
      <c r="BJ294" s="23" t="s">
        <v>80</v>
      </c>
      <c r="BK294" s="202">
        <f>ROUND(I294*H294,2)</f>
        <v>0</v>
      </c>
      <c r="BL294" s="23" t="s">
        <v>223</v>
      </c>
      <c r="BM294" s="23" t="s">
        <v>545</v>
      </c>
    </row>
    <row r="295" spans="2:51" s="11" customFormat="1" ht="13.5">
      <c r="B295" s="206"/>
      <c r="C295" s="207"/>
      <c r="D295" s="203" t="s">
        <v>166</v>
      </c>
      <c r="E295" s="208" t="s">
        <v>21</v>
      </c>
      <c r="F295" s="209" t="s">
        <v>546</v>
      </c>
      <c r="G295" s="207"/>
      <c r="H295" s="210">
        <v>26</v>
      </c>
      <c r="I295" s="211"/>
      <c r="J295" s="207"/>
      <c r="K295" s="207"/>
      <c r="L295" s="212"/>
      <c r="M295" s="213"/>
      <c r="N295" s="214"/>
      <c r="O295" s="214"/>
      <c r="P295" s="214"/>
      <c r="Q295" s="214"/>
      <c r="R295" s="214"/>
      <c r="S295" s="214"/>
      <c r="T295" s="215"/>
      <c r="AT295" s="216" t="s">
        <v>166</v>
      </c>
      <c r="AU295" s="216" t="s">
        <v>82</v>
      </c>
      <c r="AV295" s="11" t="s">
        <v>82</v>
      </c>
      <c r="AW295" s="11" t="s">
        <v>35</v>
      </c>
      <c r="AX295" s="11" t="s">
        <v>72</v>
      </c>
      <c r="AY295" s="216" t="s">
        <v>136</v>
      </c>
    </row>
    <row r="296" spans="2:65" s="1" customFormat="1" ht="33.75" customHeight="1">
      <c r="B296" s="40"/>
      <c r="C296" s="191" t="s">
        <v>547</v>
      </c>
      <c r="D296" s="191" t="s">
        <v>139</v>
      </c>
      <c r="E296" s="192" t="s">
        <v>548</v>
      </c>
      <c r="F296" s="193" t="s">
        <v>549</v>
      </c>
      <c r="G296" s="194" t="s">
        <v>290</v>
      </c>
      <c r="H296" s="195">
        <v>11.4</v>
      </c>
      <c r="I296" s="196"/>
      <c r="J296" s="197">
        <f>ROUND(I296*H296,2)</f>
        <v>0</v>
      </c>
      <c r="K296" s="193" t="s">
        <v>143</v>
      </c>
      <c r="L296" s="60"/>
      <c r="M296" s="198" t="s">
        <v>21</v>
      </c>
      <c r="N296" s="199" t="s">
        <v>43</v>
      </c>
      <c r="O296" s="41"/>
      <c r="P296" s="200">
        <f>O296*H296</f>
        <v>0</v>
      </c>
      <c r="Q296" s="200">
        <v>0.00257</v>
      </c>
      <c r="R296" s="200">
        <f>Q296*H296</f>
        <v>0.029297999999999998</v>
      </c>
      <c r="S296" s="200">
        <v>0</v>
      </c>
      <c r="T296" s="201">
        <f>S296*H296</f>
        <v>0</v>
      </c>
      <c r="AR296" s="23" t="s">
        <v>223</v>
      </c>
      <c r="AT296" s="23" t="s">
        <v>139</v>
      </c>
      <c r="AU296" s="23" t="s">
        <v>82</v>
      </c>
      <c r="AY296" s="23" t="s">
        <v>136</v>
      </c>
      <c r="BE296" s="202">
        <f>IF(N296="základní",J296,0)</f>
        <v>0</v>
      </c>
      <c r="BF296" s="202">
        <f>IF(N296="snížená",J296,0)</f>
        <v>0</v>
      </c>
      <c r="BG296" s="202">
        <f>IF(N296="zákl. přenesená",J296,0)</f>
        <v>0</v>
      </c>
      <c r="BH296" s="202">
        <f>IF(N296="sníž. přenesená",J296,0)</f>
        <v>0</v>
      </c>
      <c r="BI296" s="202">
        <f>IF(N296="nulová",J296,0)</f>
        <v>0</v>
      </c>
      <c r="BJ296" s="23" t="s">
        <v>80</v>
      </c>
      <c r="BK296" s="202">
        <f>ROUND(I296*H296,2)</f>
        <v>0</v>
      </c>
      <c r="BL296" s="23" t="s">
        <v>223</v>
      </c>
      <c r="BM296" s="23" t="s">
        <v>550</v>
      </c>
    </row>
    <row r="297" spans="2:47" s="1" customFormat="1" ht="27">
      <c r="B297" s="40"/>
      <c r="C297" s="62"/>
      <c r="D297" s="203" t="s">
        <v>164</v>
      </c>
      <c r="E297" s="62"/>
      <c r="F297" s="204" t="s">
        <v>455</v>
      </c>
      <c r="G297" s="62"/>
      <c r="H297" s="62"/>
      <c r="I297" s="162"/>
      <c r="J297" s="62"/>
      <c r="K297" s="62"/>
      <c r="L297" s="60"/>
      <c r="M297" s="205"/>
      <c r="N297" s="41"/>
      <c r="O297" s="41"/>
      <c r="P297" s="41"/>
      <c r="Q297" s="41"/>
      <c r="R297" s="41"/>
      <c r="S297" s="41"/>
      <c r="T297" s="77"/>
      <c r="AT297" s="23" t="s">
        <v>164</v>
      </c>
      <c r="AU297" s="23" t="s">
        <v>82</v>
      </c>
    </row>
    <row r="298" spans="2:51" s="12" customFormat="1" ht="13.5">
      <c r="B298" s="227"/>
      <c r="C298" s="228"/>
      <c r="D298" s="203" t="s">
        <v>166</v>
      </c>
      <c r="E298" s="229" t="s">
        <v>21</v>
      </c>
      <c r="F298" s="230" t="s">
        <v>551</v>
      </c>
      <c r="G298" s="228"/>
      <c r="H298" s="229" t="s">
        <v>21</v>
      </c>
      <c r="I298" s="231"/>
      <c r="J298" s="228"/>
      <c r="K298" s="228"/>
      <c r="L298" s="232"/>
      <c r="M298" s="233"/>
      <c r="N298" s="234"/>
      <c r="O298" s="234"/>
      <c r="P298" s="234"/>
      <c r="Q298" s="234"/>
      <c r="R298" s="234"/>
      <c r="S298" s="234"/>
      <c r="T298" s="235"/>
      <c r="AT298" s="236" t="s">
        <v>166</v>
      </c>
      <c r="AU298" s="236" t="s">
        <v>82</v>
      </c>
      <c r="AV298" s="12" t="s">
        <v>80</v>
      </c>
      <c r="AW298" s="12" t="s">
        <v>35</v>
      </c>
      <c r="AX298" s="12" t="s">
        <v>72</v>
      </c>
      <c r="AY298" s="236" t="s">
        <v>136</v>
      </c>
    </row>
    <row r="299" spans="2:51" s="11" customFormat="1" ht="13.5">
      <c r="B299" s="206"/>
      <c r="C299" s="207"/>
      <c r="D299" s="203" t="s">
        <v>166</v>
      </c>
      <c r="E299" s="208" t="s">
        <v>21</v>
      </c>
      <c r="F299" s="209" t="s">
        <v>552</v>
      </c>
      <c r="G299" s="207"/>
      <c r="H299" s="210">
        <v>11.4</v>
      </c>
      <c r="I299" s="211"/>
      <c r="J299" s="207"/>
      <c r="K299" s="207"/>
      <c r="L299" s="212"/>
      <c r="M299" s="213"/>
      <c r="N299" s="214"/>
      <c r="O299" s="214"/>
      <c r="P299" s="214"/>
      <c r="Q299" s="214"/>
      <c r="R299" s="214"/>
      <c r="S299" s="214"/>
      <c r="T299" s="215"/>
      <c r="AT299" s="216" t="s">
        <v>166</v>
      </c>
      <c r="AU299" s="216" t="s">
        <v>82</v>
      </c>
      <c r="AV299" s="11" t="s">
        <v>82</v>
      </c>
      <c r="AW299" s="11" t="s">
        <v>35</v>
      </c>
      <c r="AX299" s="11" t="s">
        <v>72</v>
      </c>
      <c r="AY299" s="216" t="s">
        <v>136</v>
      </c>
    </row>
    <row r="300" spans="2:65" s="1" customFormat="1" ht="33.75" customHeight="1">
      <c r="B300" s="40"/>
      <c r="C300" s="191" t="s">
        <v>553</v>
      </c>
      <c r="D300" s="191" t="s">
        <v>139</v>
      </c>
      <c r="E300" s="192" t="s">
        <v>554</v>
      </c>
      <c r="F300" s="193" t="s">
        <v>555</v>
      </c>
      <c r="G300" s="194" t="s">
        <v>290</v>
      </c>
      <c r="H300" s="195">
        <v>9</v>
      </c>
      <c r="I300" s="196"/>
      <c r="J300" s="197">
        <f>ROUND(I300*H300,2)</f>
        <v>0</v>
      </c>
      <c r="K300" s="193" t="s">
        <v>143</v>
      </c>
      <c r="L300" s="60"/>
      <c r="M300" s="198" t="s">
        <v>21</v>
      </c>
      <c r="N300" s="199" t="s">
        <v>43</v>
      </c>
      <c r="O300" s="41"/>
      <c r="P300" s="200">
        <f>O300*H300</f>
        <v>0</v>
      </c>
      <c r="Q300" s="200">
        <v>0.00312</v>
      </c>
      <c r="R300" s="200">
        <f>Q300*H300</f>
        <v>0.02808</v>
      </c>
      <c r="S300" s="200">
        <v>0</v>
      </c>
      <c r="T300" s="201">
        <f>S300*H300</f>
        <v>0</v>
      </c>
      <c r="AR300" s="23" t="s">
        <v>223</v>
      </c>
      <c r="AT300" s="23" t="s">
        <v>139</v>
      </c>
      <c r="AU300" s="23" t="s">
        <v>82</v>
      </c>
      <c r="AY300" s="23" t="s">
        <v>136</v>
      </c>
      <c r="BE300" s="202">
        <f>IF(N300="základní",J300,0)</f>
        <v>0</v>
      </c>
      <c r="BF300" s="202">
        <f>IF(N300="snížená",J300,0)</f>
        <v>0</v>
      </c>
      <c r="BG300" s="202">
        <f>IF(N300="zákl. přenesená",J300,0)</f>
        <v>0</v>
      </c>
      <c r="BH300" s="202">
        <f>IF(N300="sníž. přenesená",J300,0)</f>
        <v>0</v>
      </c>
      <c r="BI300" s="202">
        <f>IF(N300="nulová",J300,0)</f>
        <v>0</v>
      </c>
      <c r="BJ300" s="23" t="s">
        <v>80</v>
      </c>
      <c r="BK300" s="202">
        <f>ROUND(I300*H300,2)</f>
        <v>0</v>
      </c>
      <c r="BL300" s="23" t="s">
        <v>223</v>
      </c>
      <c r="BM300" s="23" t="s">
        <v>556</v>
      </c>
    </row>
    <row r="301" spans="2:51" s="12" customFormat="1" ht="13.5">
      <c r="B301" s="227"/>
      <c r="C301" s="228"/>
      <c r="D301" s="203" t="s">
        <v>166</v>
      </c>
      <c r="E301" s="229" t="s">
        <v>21</v>
      </c>
      <c r="F301" s="230" t="s">
        <v>557</v>
      </c>
      <c r="G301" s="228"/>
      <c r="H301" s="229" t="s">
        <v>21</v>
      </c>
      <c r="I301" s="231"/>
      <c r="J301" s="228"/>
      <c r="K301" s="228"/>
      <c r="L301" s="232"/>
      <c r="M301" s="233"/>
      <c r="N301" s="234"/>
      <c r="O301" s="234"/>
      <c r="P301" s="234"/>
      <c r="Q301" s="234"/>
      <c r="R301" s="234"/>
      <c r="S301" s="234"/>
      <c r="T301" s="235"/>
      <c r="AT301" s="236" t="s">
        <v>166</v>
      </c>
      <c r="AU301" s="236" t="s">
        <v>82</v>
      </c>
      <c r="AV301" s="12" t="s">
        <v>80</v>
      </c>
      <c r="AW301" s="12" t="s">
        <v>35</v>
      </c>
      <c r="AX301" s="12" t="s">
        <v>72</v>
      </c>
      <c r="AY301" s="236" t="s">
        <v>136</v>
      </c>
    </row>
    <row r="302" spans="2:51" s="11" customFormat="1" ht="13.5">
      <c r="B302" s="206"/>
      <c r="C302" s="207"/>
      <c r="D302" s="203" t="s">
        <v>166</v>
      </c>
      <c r="E302" s="208" t="s">
        <v>21</v>
      </c>
      <c r="F302" s="209" t="s">
        <v>558</v>
      </c>
      <c r="G302" s="207"/>
      <c r="H302" s="210">
        <v>9</v>
      </c>
      <c r="I302" s="211"/>
      <c r="J302" s="207"/>
      <c r="K302" s="207"/>
      <c r="L302" s="212"/>
      <c r="M302" s="213"/>
      <c r="N302" s="214"/>
      <c r="O302" s="214"/>
      <c r="P302" s="214"/>
      <c r="Q302" s="214"/>
      <c r="R302" s="214"/>
      <c r="S302" s="214"/>
      <c r="T302" s="215"/>
      <c r="AT302" s="216" t="s">
        <v>166</v>
      </c>
      <c r="AU302" s="216" t="s">
        <v>82</v>
      </c>
      <c r="AV302" s="11" t="s">
        <v>82</v>
      </c>
      <c r="AW302" s="11" t="s">
        <v>35</v>
      </c>
      <c r="AX302" s="11" t="s">
        <v>72</v>
      </c>
      <c r="AY302" s="216" t="s">
        <v>136</v>
      </c>
    </row>
    <row r="303" spans="2:65" s="1" customFormat="1" ht="22.5" customHeight="1">
      <c r="B303" s="40"/>
      <c r="C303" s="191" t="s">
        <v>559</v>
      </c>
      <c r="D303" s="191" t="s">
        <v>139</v>
      </c>
      <c r="E303" s="192" t="s">
        <v>560</v>
      </c>
      <c r="F303" s="193" t="s">
        <v>561</v>
      </c>
      <c r="G303" s="194" t="s">
        <v>290</v>
      </c>
      <c r="H303" s="195">
        <v>76</v>
      </c>
      <c r="I303" s="196"/>
      <c r="J303" s="197">
        <f>ROUND(I303*H303,2)</f>
        <v>0</v>
      </c>
      <c r="K303" s="193" t="s">
        <v>143</v>
      </c>
      <c r="L303" s="60"/>
      <c r="M303" s="198" t="s">
        <v>21</v>
      </c>
      <c r="N303" s="199" t="s">
        <v>43</v>
      </c>
      <c r="O303" s="41"/>
      <c r="P303" s="200">
        <f>O303*H303</f>
        <v>0</v>
      </c>
      <c r="Q303" s="200">
        <v>0.00289</v>
      </c>
      <c r="R303" s="200">
        <f>Q303*H303</f>
        <v>0.21964</v>
      </c>
      <c r="S303" s="200">
        <v>0</v>
      </c>
      <c r="T303" s="201">
        <f>S303*H303</f>
        <v>0</v>
      </c>
      <c r="AR303" s="23" t="s">
        <v>223</v>
      </c>
      <c r="AT303" s="23" t="s">
        <v>139</v>
      </c>
      <c r="AU303" s="23" t="s">
        <v>82</v>
      </c>
      <c r="AY303" s="23" t="s">
        <v>136</v>
      </c>
      <c r="BE303" s="202">
        <f>IF(N303="základní",J303,0)</f>
        <v>0</v>
      </c>
      <c r="BF303" s="202">
        <f>IF(N303="snížená",J303,0)</f>
        <v>0</v>
      </c>
      <c r="BG303" s="202">
        <f>IF(N303="zákl. přenesená",J303,0)</f>
        <v>0</v>
      </c>
      <c r="BH303" s="202">
        <f>IF(N303="sníž. přenesená",J303,0)</f>
        <v>0</v>
      </c>
      <c r="BI303" s="202">
        <f>IF(N303="nulová",J303,0)</f>
        <v>0</v>
      </c>
      <c r="BJ303" s="23" t="s">
        <v>80</v>
      </c>
      <c r="BK303" s="202">
        <f>ROUND(I303*H303,2)</f>
        <v>0</v>
      </c>
      <c r="BL303" s="23" t="s">
        <v>223</v>
      </c>
      <c r="BM303" s="23" t="s">
        <v>562</v>
      </c>
    </row>
    <row r="304" spans="2:51" s="11" customFormat="1" ht="13.5">
      <c r="B304" s="206"/>
      <c r="C304" s="207"/>
      <c r="D304" s="203" t="s">
        <v>166</v>
      </c>
      <c r="E304" s="208" t="s">
        <v>21</v>
      </c>
      <c r="F304" s="209" t="s">
        <v>358</v>
      </c>
      <c r="G304" s="207"/>
      <c r="H304" s="210">
        <v>76</v>
      </c>
      <c r="I304" s="211"/>
      <c r="J304" s="207"/>
      <c r="K304" s="207"/>
      <c r="L304" s="212"/>
      <c r="M304" s="213"/>
      <c r="N304" s="214"/>
      <c r="O304" s="214"/>
      <c r="P304" s="214"/>
      <c r="Q304" s="214"/>
      <c r="R304" s="214"/>
      <c r="S304" s="214"/>
      <c r="T304" s="215"/>
      <c r="AT304" s="216" t="s">
        <v>166</v>
      </c>
      <c r="AU304" s="216" t="s">
        <v>82</v>
      </c>
      <c r="AV304" s="11" t="s">
        <v>82</v>
      </c>
      <c r="AW304" s="11" t="s">
        <v>35</v>
      </c>
      <c r="AX304" s="11" t="s">
        <v>72</v>
      </c>
      <c r="AY304" s="216" t="s">
        <v>136</v>
      </c>
    </row>
    <row r="305" spans="2:65" s="1" customFormat="1" ht="33.75" customHeight="1">
      <c r="B305" s="40"/>
      <c r="C305" s="191" t="s">
        <v>563</v>
      </c>
      <c r="D305" s="191" t="s">
        <v>139</v>
      </c>
      <c r="E305" s="192" t="s">
        <v>564</v>
      </c>
      <c r="F305" s="193" t="s">
        <v>565</v>
      </c>
      <c r="G305" s="194" t="s">
        <v>202</v>
      </c>
      <c r="H305" s="195">
        <v>7.413</v>
      </c>
      <c r="I305" s="196"/>
      <c r="J305" s="197">
        <f>ROUND(I305*H305,2)</f>
        <v>0</v>
      </c>
      <c r="K305" s="193" t="s">
        <v>143</v>
      </c>
      <c r="L305" s="60"/>
      <c r="M305" s="198" t="s">
        <v>21</v>
      </c>
      <c r="N305" s="199" t="s">
        <v>43</v>
      </c>
      <c r="O305" s="41"/>
      <c r="P305" s="200">
        <f>O305*H305</f>
        <v>0</v>
      </c>
      <c r="Q305" s="200">
        <v>0</v>
      </c>
      <c r="R305" s="200">
        <f>Q305*H305</f>
        <v>0</v>
      </c>
      <c r="S305" s="200">
        <v>0</v>
      </c>
      <c r="T305" s="201">
        <f>S305*H305</f>
        <v>0</v>
      </c>
      <c r="AR305" s="23" t="s">
        <v>223</v>
      </c>
      <c r="AT305" s="23" t="s">
        <v>139</v>
      </c>
      <c r="AU305" s="23" t="s">
        <v>82</v>
      </c>
      <c r="AY305" s="23" t="s">
        <v>136</v>
      </c>
      <c r="BE305" s="202">
        <f>IF(N305="základní",J305,0)</f>
        <v>0</v>
      </c>
      <c r="BF305" s="202">
        <f>IF(N305="snížená",J305,0)</f>
        <v>0</v>
      </c>
      <c r="BG305" s="202">
        <f>IF(N305="zákl. přenesená",J305,0)</f>
        <v>0</v>
      </c>
      <c r="BH305" s="202">
        <f>IF(N305="sníž. přenesená",J305,0)</f>
        <v>0</v>
      </c>
      <c r="BI305" s="202">
        <f>IF(N305="nulová",J305,0)</f>
        <v>0</v>
      </c>
      <c r="BJ305" s="23" t="s">
        <v>80</v>
      </c>
      <c r="BK305" s="202">
        <f>ROUND(I305*H305,2)</f>
        <v>0</v>
      </c>
      <c r="BL305" s="23" t="s">
        <v>223</v>
      </c>
      <c r="BM305" s="23" t="s">
        <v>566</v>
      </c>
    </row>
    <row r="306" spans="2:47" s="1" customFormat="1" ht="135">
      <c r="B306" s="40"/>
      <c r="C306" s="62"/>
      <c r="D306" s="203" t="s">
        <v>164</v>
      </c>
      <c r="E306" s="62"/>
      <c r="F306" s="204" t="s">
        <v>567</v>
      </c>
      <c r="G306" s="62"/>
      <c r="H306" s="62"/>
      <c r="I306" s="162"/>
      <c r="J306" s="62"/>
      <c r="K306" s="62"/>
      <c r="L306" s="60"/>
      <c r="M306" s="205"/>
      <c r="N306" s="41"/>
      <c r="O306" s="41"/>
      <c r="P306" s="41"/>
      <c r="Q306" s="41"/>
      <c r="R306" s="41"/>
      <c r="S306" s="41"/>
      <c r="T306" s="77"/>
      <c r="AT306" s="23" t="s">
        <v>164</v>
      </c>
      <c r="AU306" s="23" t="s">
        <v>82</v>
      </c>
    </row>
    <row r="307" spans="2:63" s="10" customFormat="1" ht="29.25" customHeight="1">
      <c r="B307" s="175"/>
      <c r="C307" s="176"/>
      <c r="D307" s="177" t="s">
        <v>71</v>
      </c>
      <c r="E307" s="189" t="s">
        <v>568</v>
      </c>
      <c r="F307" s="189" t="s">
        <v>569</v>
      </c>
      <c r="G307" s="176"/>
      <c r="H307" s="176"/>
      <c r="I307" s="179"/>
      <c r="J307" s="190">
        <f>BK307</f>
        <v>0</v>
      </c>
      <c r="K307" s="176"/>
      <c r="L307" s="181"/>
      <c r="M307" s="182"/>
      <c r="N307" s="183"/>
      <c r="O307" s="183"/>
      <c r="P307" s="184">
        <f>SUM(P308:P322)</f>
        <v>0</v>
      </c>
      <c r="Q307" s="183"/>
      <c r="R307" s="184">
        <f>SUM(R308:R322)</f>
        <v>0.0541222</v>
      </c>
      <c r="S307" s="183"/>
      <c r="T307" s="185">
        <f>SUM(T308:T322)</f>
        <v>2.4773763000000004</v>
      </c>
      <c r="AR307" s="186" t="s">
        <v>82</v>
      </c>
      <c r="AT307" s="187" t="s">
        <v>71</v>
      </c>
      <c r="AU307" s="187" t="s">
        <v>80</v>
      </c>
      <c r="AY307" s="186" t="s">
        <v>136</v>
      </c>
      <c r="BK307" s="188">
        <f>SUM(BK308:BK322)</f>
        <v>0</v>
      </c>
    </row>
    <row r="308" spans="2:65" s="1" customFormat="1" ht="22.5" customHeight="1">
      <c r="B308" s="40"/>
      <c r="C308" s="191" t="s">
        <v>570</v>
      </c>
      <c r="D308" s="191" t="s">
        <v>139</v>
      </c>
      <c r="E308" s="192" t="s">
        <v>571</v>
      </c>
      <c r="F308" s="193" t="s">
        <v>572</v>
      </c>
      <c r="G308" s="194" t="s">
        <v>142</v>
      </c>
      <c r="H308" s="195">
        <v>139.335</v>
      </c>
      <c r="I308" s="196"/>
      <c r="J308" s="197">
        <f>ROUND(I308*H308,2)</f>
        <v>0</v>
      </c>
      <c r="K308" s="193" t="s">
        <v>143</v>
      </c>
      <c r="L308" s="60"/>
      <c r="M308" s="198" t="s">
        <v>21</v>
      </c>
      <c r="N308" s="199" t="s">
        <v>43</v>
      </c>
      <c r="O308" s="41"/>
      <c r="P308" s="200">
        <f>O308*H308</f>
        <v>0</v>
      </c>
      <c r="Q308" s="200">
        <v>0</v>
      </c>
      <c r="R308" s="200">
        <f>Q308*H308</f>
        <v>0</v>
      </c>
      <c r="S308" s="200">
        <v>0.01778</v>
      </c>
      <c r="T308" s="201">
        <f>S308*H308</f>
        <v>2.4773763000000004</v>
      </c>
      <c r="AR308" s="23" t="s">
        <v>223</v>
      </c>
      <c r="AT308" s="23" t="s">
        <v>139</v>
      </c>
      <c r="AU308" s="23" t="s">
        <v>82</v>
      </c>
      <c r="AY308" s="23" t="s">
        <v>136</v>
      </c>
      <c r="BE308" s="202">
        <f>IF(N308="základní",J308,0)</f>
        <v>0</v>
      </c>
      <c r="BF308" s="202">
        <f>IF(N308="snížená",J308,0)</f>
        <v>0</v>
      </c>
      <c r="BG308" s="202">
        <f>IF(N308="zákl. přenesená",J308,0)</f>
        <v>0</v>
      </c>
      <c r="BH308" s="202">
        <f>IF(N308="sníž. přenesená",J308,0)</f>
        <v>0</v>
      </c>
      <c r="BI308" s="202">
        <f>IF(N308="nulová",J308,0)</f>
        <v>0</v>
      </c>
      <c r="BJ308" s="23" t="s">
        <v>80</v>
      </c>
      <c r="BK308" s="202">
        <f>ROUND(I308*H308,2)</f>
        <v>0</v>
      </c>
      <c r="BL308" s="23" t="s">
        <v>223</v>
      </c>
      <c r="BM308" s="23" t="s">
        <v>573</v>
      </c>
    </row>
    <row r="309" spans="2:47" s="1" customFormat="1" ht="27">
      <c r="B309" s="40"/>
      <c r="C309" s="62"/>
      <c r="D309" s="203" t="s">
        <v>164</v>
      </c>
      <c r="E309" s="62"/>
      <c r="F309" s="204" t="s">
        <v>574</v>
      </c>
      <c r="G309" s="62"/>
      <c r="H309" s="62"/>
      <c r="I309" s="162"/>
      <c r="J309" s="62"/>
      <c r="K309" s="62"/>
      <c r="L309" s="60"/>
      <c r="M309" s="205"/>
      <c r="N309" s="41"/>
      <c r="O309" s="41"/>
      <c r="P309" s="41"/>
      <c r="Q309" s="41"/>
      <c r="R309" s="41"/>
      <c r="S309" s="41"/>
      <c r="T309" s="77"/>
      <c r="AT309" s="23" t="s">
        <v>164</v>
      </c>
      <c r="AU309" s="23" t="s">
        <v>82</v>
      </c>
    </row>
    <row r="310" spans="2:51" s="11" customFormat="1" ht="13.5">
      <c r="B310" s="206"/>
      <c r="C310" s="207"/>
      <c r="D310" s="203" t="s">
        <v>166</v>
      </c>
      <c r="E310" s="208" t="s">
        <v>21</v>
      </c>
      <c r="F310" s="209" t="s">
        <v>575</v>
      </c>
      <c r="G310" s="207"/>
      <c r="H310" s="210">
        <v>165.75</v>
      </c>
      <c r="I310" s="211"/>
      <c r="J310" s="207"/>
      <c r="K310" s="207"/>
      <c r="L310" s="212"/>
      <c r="M310" s="213"/>
      <c r="N310" s="214"/>
      <c r="O310" s="214"/>
      <c r="P310" s="214"/>
      <c r="Q310" s="214"/>
      <c r="R310" s="214"/>
      <c r="S310" s="214"/>
      <c r="T310" s="215"/>
      <c r="AT310" s="216" t="s">
        <v>166</v>
      </c>
      <c r="AU310" s="216" t="s">
        <v>82</v>
      </c>
      <c r="AV310" s="11" t="s">
        <v>82</v>
      </c>
      <c r="AW310" s="11" t="s">
        <v>35</v>
      </c>
      <c r="AX310" s="11" t="s">
        <v>72</v>
      </c>
      <c r="AY310" s="216" t="s">
        <v>136</v>
      </c>
    </row>
    <row r="311" spans="2:51" s="11" customFormat="1" ht="13.5">
      <c r="B311" s="206"/>
      <c r="C311" s="207"/>
      <c r="D311" s="203" t="s">
        <v>166</v>
      </c>
      <c r="E311" s="208" t="s">
        <v>21</v>
      </c>
      <c r="F311" s="209" t="s">
        <v>576</v>
      </c>
      <c r="G311" s="207"/>
      <c r="H311" s="210">
        <v>-10.935</v>
      </c>
      <c r="I311" s="211"/>
      <c r="J311" s="207"/>
      <c r="K311" s="207"/>
      <c r="L311" s="212"/>
      <c r="M311" s="213"/>
      <c r="N311" s="214"/>
      <c r="O311" s="214"/>
      <c r="P311" s="214"/>
      <c r="Q311" s="214"/>
      <c r="R311" s="214"/>
      <c r="S311" s="214"/>
      <c r="T311" s="215"/>
      <c r="AT311" s="216" t="s">
        <v>166</v>
      </c>
      <c r="AU311" s="216" t="s">
        <v>82</v>
      </c>
      <c r="AV311" s="11" t="s">
        <v>82</v>
      </c>
      <c r="AW311" s="11" t="s">
        <v>35</v>
      </c>
      <c r="AX311" s="11" t="s">
        <v>72</v>
      </c>
      <c r="AY311" s="216" t="s">
        <v>136</v>
      </c>
    </row>
    <row r="312" spans="2:51" s="11" customFormat="1" ht="13.5">
      <c r="B312" s="206"/>
      <c r="C312" s="207"/>
      <c r="D312" s="203" t="s">
        <v>166</v>
      </c>
      <c r="E312" s="208" t="s">
        <v>21</v>
      </c>
      <c r="F312" s="209" t="s">
        <v>577</v>
      </c>
      <c r="G312" s="207"/>
      <c r="H312" s="210">
        <v>-15.48</v>
      </c>
      <c r="I312" s="211"/>
      <c r="J312" s="207"/>
      <c r="K312" s="207"/>
      <c r="L312" s="212"/>
      <c r="M312" s="213"/>
      <c r="N312" s="214"/>
      <c r="O312" s="214"/>
      <c r="P312" s="214"/>
      <c r="Q312" s="214"/>
      <c r="R312" s="214"/>
      <c r="S312" s="214"/>
      <c r="T312" s="215"/>
      <c r="AT312" s="216" t="s">
        <v>166</v>
      </c>
      <c r="AU312" s="216" t="s">
        <v>82</v>
      </c>
      <c r="AV312" s="11" t="s">
        <v>82</v>
      </c>
      <c r="AW312" s="11" t="s">
        <v>35</v>
      </c>
      <c r="AX312" s="11" t="s">
        <v>72</v>
      </c>
      <c r="AY312" s="216" t="s">
        <v>136</v>
      </c>
    </row>
    <row r="313" spans="2:65" s="1" customFormat="1" ht="22.5" customHeight="1">
      <c r="B313" s="40"/>
      <c r="C313" s="191" t="s">
        <v>578</v>
      </c>
      <c r="D313" s="191" t="s">
        <v>139</v>
      </c>
      <c r="E313" s="192" t="s">
        <v>579</v>
      </c>
      <c r="F313" s="193" t="s">
        <v>580</v>
      </c>
      <c r="G313" s="194" t="s">
        <v>290</v>
      </c>
      <c r="H313" s="195">
        <v>246.01</v>
      </c>
      <c r="I313" s="196"/>
      <c r="J313" s="197">
        <f>ROUND(I313*H313,2)</f>
        <v>0</v>
      </c>
      <c r="K313" s="193" t="s">
        <v>21</v>
      </c>
      <c r="L313" s="60"/>
      <c r="M313" s="198" t="s">
        <v>21</v>
      </c>
      <c r="N313" s="199" t="s">
        <v>43</v>
      </c>
      <c r="O313" s="41"/>
      <c r="P313" s="200">
        <f>O313*H313</f>
        <v>0</v>
      </c>
      <c r="Q313" s="200">
        <v>0.00022</v>
      </c>
      <c r="R313" s="200">
        <f>Q313*H313</f>
        <v>0.0541222</v>
      </c>
      <c r="S313" s="200">
        <v>0</v>
      </c>
      <c r="T313" s="201">
        <f>S313*H313</f>
        <v>0</v>
      </c>
      <c r="AR313" s="23" t="s">
        <v>223</v>
      </c>
      <c r="AT313" s="23" t="s">
        <v>139</v>
      </c>
      <c r="AU313" s="23" t="s">
        <v>82</v>
      </c>
      <c r="AY313" s="23" t="s">
        <v>136</v>
      </c>
      <c r="BE313" s="202">
        <f>IF(N313="základní",J313,0)</f>
        <v>0</v>
      </c>
      <c r="BF313" s="202">
        <f>IF(N313="snížená",J313,0)</f>
        <v>0</v>
      </c>
      <c r="BG313" s="202">
        <f>IF(N313="zákl. přenesená",J313,0)</f>
        <v>0</v>
      </c>
      <c r="BH313" s="202">
        <f>IF(N313="sníž. přenesená",J313,0)</f>
        <v>0</v>
      </c>
      <c r="BI313" s="202">
        <f>IF(N313="nulová",J313,0)</f>
        <v>0</v>
      </c>
      <c r="BJ313" s="23" t="s">
        <v>80</v>
      </c>
      <c r="BK313" s="202">
        <f>ROUND(I313*H313,2)</f>
        <v>0</v>
      </c>
      <c r="BL313" s="23" t="s">
        <v>223</v>
      </c>
      <c r="BM313" s="23" t="s">
        <v>581</v>
      </c>
    </row>
    <row r="314" spans="2:47" s="1" customFormat="1" ht="81">
      <c r="B314" s="40"/>
      <c r="C314" s="62"/>
      <c r="D314" s="203" t="s">
        <v>164</v>
      </c>
      <c r="E314" s="62"/>
      <c r="F314" s="204" t="s">
        <v>582</v>
      </c>
      <c r="G314" s="62"/>
      <c r="H314" s="62"/>
      <c r="I314" s="162"/>
      <c r="J314" s="62"/>
      <c r="K314" s="62"/>
      <c r="L314" s="60"/>
      <c r="M314" s="205"/>
      <c r="N314" s="41"/>
      <c r="O314" s="41"/>
      <c r="P314" s="41"/>
      <c r="Q314" s="41"/>
      <c r="R314" s="41"/>
      <c r="S314" s="41"/>
      <c r="T314" s="77"/>
      <c r="AT314" s="23" t="s">
        <v>164</v>
      </c>
      <c r="AU314" s="23" t="s">
        <v>82</v>
      </c>
    </row>
    <row r="315" spans="2:51" s="12" customFormat="1" ht="13.5">
      <c r="B315" s="227"/>
      <c r="C315" s="228"/>
      <c r="D315" s="203" t="s">
        <v>166</v>
      </c>
      <c r="E315" s="229" t="s">
        <v>21</v>
      </c>
      <c r="F315" s="230" t="s">
        <v>496</v>
      </c>
      <c r="G315" s="228"/>
      <c r="H315" s="229" t="s">
        <v>21</v>
      </c>
      <c r="I315" s="231"/>
      <c r="J315" s="228"/>
      <c r="K315" s="228"/>
      <c r="L315" s="232"/>
      <c r="M315" s="233"/>
      <c r="N315" s="234"/>
      <c r="O315" s="234"/>
      <c r="P315" s="234"/>
      <c r="Q315" s="234"/>
      <c r="R315" s="234"/>
      <c r="S315" s="234"/>
      <c r="T315" s="235"/>
      <c r="AT315" s="236" t="s">
        <v>166</v>
      </c>
      <c r="AU315" s="236" t="s">
        <v>82</v>
      </c>
      <c r="AV315" s="12" t="s">
        <v>80</v>
      </c>
      <c r="AW315" s="12" t="s">
        <v>35</v>
      </c>
      <c r="AX315" s="12" t="s">
        <v>72</v>
      </c>
      <c r="AY315" s="236" t="s">
        <v>136</v>
      </c>
    </row>
    <row r="316" spans="2:51" s="11" customFormat="1" ht="13.5">
      <c r="B316" s="206"/>
      <c r="C316" s="207"/>
      <c r="D316" s="203" t="s">
        <v>166</v>
      </c>
      <c r="E316" s="208" t="s">
        <v>21</v>
      </c>
      <c r="F316" s="209" t="s">
        <v>583</v>
      </c>
      <c r="G316" s="207"/>
      <c r="H316" s="210">
        <v>122.11</v>
      </c>
      <c r="I316" s="211"/>
      <c r="J316" s="207"/>
      <c r="K316" s="207"/>
      <c r="L316" s="212"/>
      <c r="M316" s="213"/>
      <c r="N316" s="214"/>
      <c r="O316" s="214"/>
      <c r="P316" s="214"/>
      <c r="Q316" s="214"/>
      <c r="R316" s="214"/>
      <c r="S316" s="214"/>
      <c r="T316" s="215"/>
      <c r="AT316" s="216" t="s">
        <v>166</v>
      </c>
      <c r="AU316" s="216" t="s">
        <v>82</v>
      </c>
      <c r="AV316" s="11" t="s">
        <v>82</v>
      </c>
      <c r="AW316" s="11" t="s">
        <v>35</v>
      </c>
      <c r="AX316" s="11" t="s">
        <v>72</v>
      </c>
      <c r="AY316" s="216" t="s">
        <v>136</v>
      </c>
    </row>
    <row r="317" spans="2:51" s="12" customFormat="1" ht="13.5">
      <c r="B317" s="227"/>
      <c r="C317" s="228"/>
      <c r="D317" s="203" t="s">
        <v>166</v>
      </c>
      <c r="E317" s="229" t="s">
        <v>21</v>
      </c>
      <c r="F317" s="230" t="s">
        <v>584</v>
      </c>
      <c r="G317" s="228"/>
      <c r="H317" s="229" t="s">
        <v>21</v>
      </c>
      <c r="I317" s="231"/>
      <c r="J317" s="228"/>
      <c r="K317" s="228"/>
      <c r="L317" s="232"/>
      <c r="M317" s="233"/>
      <c r="N317" s="234"/>
      <c r="O317" s="234"/>
      <c r="P317" s="234"/>
      <c r="Q317" s="234"/>
      <c r="R317" s="234"/>
      <c r="S317" s="234"/>
      <c r="T317" s="235"/>
      <c r="AT317" s="236" t="s">
        <v>166</v>
      </c>
      <c r="AU317" s="236" t="s">
        <v>82</v>
      </c>
      <c r="AV317" s="12" t="s">
        <v>80</v>
      </c>
      <c r="AW317" s="12" t="s">
        <v>35</v>
      </c>
      <c r="AX317" s="12" t="s">
        <v>72</v>
      </c>
      <c r="AY317" s="236" t="s">
        <v>136</v>
      </c>
    </row>
    <row r="318" spans="2:51" s="11" customFormat="1" ht="13.5">
      <c r="B318" s="206"/>
      <c r="C318" s="207"/>
      <c r="D318" s="203" t="s">
        <v>166</v>
      </c>
      <c r="E318" s="208" t="s">
        <v>21</v>
      </c>
      <c r="F318" s="209" t="s">
        <v>585</v>
      </c>
      <c r="G318" s="207"/>
      <c r="H318" s="210">
        <v>42.5</v>
      </c>
      <c r="I318" s="211"/>
      <c r="J318" s="207"/>
      <c r="K318" s="207"/>
      <c r="L318" s="212"/>
      <c r="M318" s="213"/>
      <c r="N318" s="214"/>
      <c r="O318" s="214"/>
      <c r="P318" s="214"/>
      <c r="Q318" s="214"/>
      <c r="R318" s="214"/>
      <c r="S318" s="214"/>
      <c r="T318" s="215"/>
      <c r="AT318" s="216" t="s">
        <v>166</v>
      </c>
      <c r="AU318" s="216" t="s">
        <v>82</v>
      </c>
      <c r="AV318" s="11" t="s">
        <v>82</v>
      </c>
      <c r="AW318" s="11" t="s">
        <v>35</v>
      </c>
      <c r="AX318" s="11" t="s">
        <v>72</v>
      </c>
      <c r="AY318" s="216" t="s">
        <v>136</v>
      </c>
    </row>
    <row r="319" spans="2:51" s="12" customFormat="1" ht="13.5">
      <c r="B319" s="227"/>
      <c r="C319" s="228"/>
      <c r="D319" s="203" t="s">
        <v>166</v>
      </c>
      <c r="E319" s="229" t="s">
        <v>21</v>
      </c>
      <c r="F319" s="230" t="s">
        <v>586</v>
      </c>
      <c r="G319" s="228"/>
      <c r="H319" s="229" t="s">
        <v>21</v>
      </c>
      <c r="I319" s="231"/>
      <c r="J319" s="228"/>
      <c r="K319" s="228"/>
      <c r="L319" s="232"/>
      <c r="M319" s="233"/>
      <c r="N319" s="234"/>
      <c r="O319" s="234"/>
      <c r="P319" s="234"/>
      <c r="Q319" s="234"/>
      <c r="R319" s="234"/>
      <c r="S319" s="234"/>
      <c r="T319" s="235"/>
      <c r="AT319" s="236" t="s">
        <v>166</v>
      </c>
      <c r="AU319" s="236" t="s">
        <v>82</v>
      </c>
      <c r="AV319" s="12" t="s">
        <v>80</v>
      </c>
      <c r="AW319" s="12" t="s">
        <v>35</v>
      </c>
      <c r="AX319" s="12" t="s">
        <v>72</v>
      </c>
      <c r="AY319" s="236" t="s">
        <v>136</v>
      </c>
    </row>
    <row r="320" spans="2:51" s="11" customFormat="1" ht="13.5">
      <c r="B320" s="206"/>
      <c r="C320" s="207"/>
      <c r="D320" s="203" t="s">
        <v>166</v>
      </c>
      <c r="E320" s="208" t="s">
        <v>21</v>
      </c>
      <c r="F320" s="209" t="s">
        <v>587</v>
      </c>
      <c r="G320" s="207"/>
      <c r="H320" s="210">
        <v>81.4</v>
      </c>
      <c r="I320" s="211"/>
      <c r="J320" s="207"/>
      <c r="K320" s="207"/>
      <c r="L320" s="212"/>
      <c r="M320" s="213"/>
      <c r="N320" s="214"/>
      <c r="O320" s="214"/>
      <c r="P320" s="214"/>
      <c r="Q320" s="214"/>
      <c r="R320" s="214"/>
      <c r="S320" s="214"/>
      <c r="T320" s="215"/>
      <c r="AT320" s="216" t="s">
        <v>166</v>
      </c>
      <c r="AU320" s="216" t="s">
        <v>82</v>
      </c>
      <c r="AV320" s="11" t="s">
        <v>82</v>
      </c>
      <c r="AW320" s="11" t="s">
        <v>35</v>
      </c>
      <c r="AX320" s="11" t="s">
        <v>72</v>
      </c>
      <c r="AY320" s="216" t="s">
        <v>136</v>
      </c>
    </row>
    <row r="321" spans="2:65" s="1" customFormat="1" ht="33.75" customHeight="1">
      <c r="B321" s="40"/>
      <c r="C321" s="191" t="s">
        <v>588</v>
      </c>
      <c r="D321" s="191" t="s">
        <v>139</v>
      </c>
      <c r="E321" s="192" t="s">
        <v>589</v>
      </c>
      <c r="F321" s="193" t="s">
        <v>590</v>
      </c>
      <c r="G321" s="194" t="s">
        <v>202</v>
      </c>
      <c r="H321" s="195">
        <v>0.121</v>
      </c>
      <c r="I321" s="196"/>
      <c r="J321" s="197">
        <f>ROUND(I321*H321,2)</f>
        <v>0</v>
      </c>
      <c r="K321" s="193" t="s">
        <v>143</v>
      </c>
      <c r="L321" s="60"/>
      <c r="M321" s="198" t="s">
        <v>21</v>
      </c>
      <c r="N321" s="199" t="s">
        <v>43</v>
      </c>
      <c r="O321" s="41"/>
      <c r="P321" s="200">
        <f>O321*H321</f>
        <v>0</v>
      </c>
      <c r="Q321" s="200">
        <v>0</v>
      </c>
      <c r="R321" s="200">
        <f>Q321*H321</f>
        <v>0</v>
      </c>
      <c r="S321" s="200">
        <v>0</v>
      </c>
      <c r="T321" s="201">
        <f>S321*H321</f>
        <v>0</v>
      </c>
      <c r="AR321" s="23" t="s">
        <v>223</v>
      </c>
      <c r="AT321" s="23" t="s">
        <v>139</v>
      </c>
      <c r="AU321" s="23" t="s">
        <v>82</v>
      </c>
      <c r="AY321" s="23" t="s">
        <v>136</v>
      </c>
      <c r="BE321" s="202">
        <f>IF(N321="základní",J321,0)</f>
        <v>0</v>
      </c>
      <c r="BF321" s="202">
        <f>IF(N321="snížená",J321,0)</f>
        <v>0</v>
      </c>
      <c r="BG321" s="202">
        <f>IF(N321="zákl. přenesená",J321,0)</f>
        <v>0</v>
      </c>
      <c r="BH321" s="202">
        <f>IF(N321="sníž. přenesená",J321,0)</f>
        <v>0</v>
      </c>
      <c r="BI321" s="202">
        <f>IF(N321="nulová",J321,0)</f>
        <v>0</v>
      </c>
      <c r="BJ321" s="23" t="s">
        <v>80</v>
      </c>
      <c r="BK321" s="202">
        <f>ROUND(I321*H321,2)</f>
        <v>0</v>
      </c>
      <c r="BL321" s="23" t="s">
        <v>223</v>
      </c>
      <c r="BM321" s="23" t="s">
        <v>591</v>
      </c>
    </row>
    <row r="322" spans="2:47" s="1" customFormat="1" ht="135">
      <c r="B322" s="40"/>
      <c r="C322" s="62"/>
      <c r="D322" s="203" t="s">
        <v>164</v>
      </c>
      <c r="E322" s="62"/>
      <c r="F322" s="204" t="s">
        <v>592</v>
      </c>
      <c r="G322" s="62"/>
      <c r="H322" s="62"/>
      <c r="I322" s="162"/>
      <c r="J322" s="62"/>
      <c r="K322" s="62"/>
      <c r="L322" s="60"/>
      <c r="M322" s="205"/>
      <c r="N322" s="41"/>
      <c r="O322" s="41"/>
      <c r="P322" s="41"/>
      <c r="Q322" s="41"/>
      <c r="R322" s="41"/>
      <c r="S322" s="41"/>
      <c r="T322" s="77"/>
      <c r="AT322" s="23" t="s">
        <v>164</v>
      </c>
      <c r="AU322" s="23" t="s">
        <v>82</v>
      </c>
    </row>
    <row r="323" spans="2:63" s="10" customFormat="1" ht="29.25" customHeight="1">
      <c r="B323" s="175"/>
      <c r="C323" s="176"/>
      <c r="D323" s="177" t="s">
        <v>71</v>
      </c>
      <c r="E323" s="189" t="s">
        <v>593</v>
      </c>
      <c r="F323" s="189" t="s">
        <v>594</v>
      </c>
      <c r="G323" s="176"/>
      <c r="H323" s="176"/>
      <c r="I323" s="179"/>
      <c r="J323" s="190">
        <f>BK323</f>
        <v>0</v>
      </c>
      <c r="K323" s="176"/>
      <c r="L323" s="181"/>
      <c r="M323" s="182"/>
      <c r="N323" s="183"/>
      <c r="O323" s="183"/>
      <c r="P323" s="184">
        <f>SUM(P324:P331)</f>
        <v>0</v>
      </c>
      <c r="Q323" s="183"/>
      <c r="R323" s="184">
        <f>SUM(R324:R331)</f>
        <v>0.28708702</v>
      </c>
      <c r="S323" s="183"/>
      <c r="T323" s="185">
        <f>SUM(T324:T331)</f>
        <v>0</v>
      </c>
      <c r="AR323" s="186" t="s">
        <v>82</v>
      </c>
      <c r="AT323" s="187" t="s">
        <v>71</v>
      </c>
      <c r="AU323" s="187" t="s">
        <v>80</v>
      </c>
      <c r="AY323" s="186" t="s">
        <v>136</v>
      </c>
      <c r="BK323" s="188">
        <f>SUM(BK324:BK331)</f>
        <v>0</v>
      </c>
    </row>
    <row r="324" spans="2:65" s="1" customFormat="1" ht="33.75" customHeight="1">
      <c r="B324" s="40"/>
      <c r="C324" s="191" t="s">
        <v>595</v>
      </c>
      <c r="D324" s="191" t="s">
        <v>139</v>
      </c>
      <c r="E324" s="192" t="s">
        <v>596</v>
      </c>
      <c r="F324" s="193" t="s">
        <v>597</v>
      </c>
      <c r="G324" s="194" t="s">
        <v>142</v>
      </c>
      <c r="H324" s="195">
        <v>1304.941</v>
      </c>
      <c r="I324" s="196"/>
      <c r="J324" s="197">
        <f>ROUND(I324*H324,2)</f>
        <v>0</v>
      </c>
      <c r="K324" s="193" t="s">
        <v>143</v>
      </c>
      <c r="L324" s="60"/>
      <c r="M324" s="198" t="s">
        <v>21</v>
      </c>
      <c r="N324" s="199" t="s">
        <v>43</v>
      </c>
      <c r="O324" s="41"/>
      <c r="P324" s="200">
        <f>O324*H324</f>
        <v>0</v>
      </c>
      <c r="Q324" s="200">
        <v>0.00022</v>
      </c>
      <c r="R324" s="200">
        <f>Q324*H324</f>
        <v>0.28708702</v>
      </c>
      <c r="S324" s="200">
        <v>0</v>
      </c>
      <c r="T324" s="201">
        <f>S324*H324</f>
        <v>0</v>
      </c>
      <c r="AR324" s="23" t="s">
        <v>223</v>
      </c>
      <c r="AT324" s="23" t="s">
        <v>139</v>
      </c>
      <c r="AU324" s="23" t="s">
        <v>82</v>
      </c>
      <c r="AY324" s="23" t="s">
        <v>136</v>
      </c>
      <c r="BE324" s="202">
        <f>IF(N324="základní",J324,0)</f>
        <v>0</v>
      </c>
      <c r="BF324" s="202">
        <f>IF(N324="snížená",J324,0)</f>
        <v>0</v>
      </c>
      <c r="BG324" s="202">
        <f>IF(N324="zákl. přenesená",J324,0)</f>
        <v>0</v>
      </c>
      <c r="BH324" s="202">
        <f>IF(N324="sníž. přenesená",J324,0)</f>
        <v>0</v>
      </c>
      <c r="BI324" s="202">
        <f>IF(N324="nulová",J324,0)</f>
        <v>0</v>
      </c>
      <c r="BJ324" s="23" t="s">
        <v>80</v>
      </c>
      <c r="BK324" s="202">
        <f>ROUND(I324*H324,2)</f>
        <v>0</v>
      </c>
      <c r="BL324" s="23" t="s">
        <v>223</v>
      </c>
      <c r="BM324" s="23" t="s">
        <v>598</v>
      </c>
    </row>
    <row r="325" spans="2:47" s="1" customFormat="1" ht="94.5">
      <c r="B325" s="40"/>
      <c r="C325" s="62"/>
      <c r="D325" s="203" t="s">
        <v>164</v>
      </c>
      <c r="E325" s="62"/>
      <c r="F325" s="204" t="s">
        <v>599</v>
      </c>
      <c r="G325" s="62"/>
      <c r="H325" s="62"/>
      <c r="I325" s="162"/>
      <c r="J325" s="62"/>
      <c r="K325" s="62"/>
      <c r="L325" s="60"/>
      <c r="M325" s="205"/>
      <c r="N325" s="41"/>
      <c r="O325" s="41"/>
      <c r="P325" s="41"/>
      <c r="Q325" s="41"/>
      <c r="R325" s="41"/>
      <c r="S325" s="41"/>
      <c r="T325" s="77"/>
      <c r="AT325" s="23" t="s">
        <v>164</v>
      </c>
      <c r="AU325" s="23" t="s">
        <v>82</v>
      </c>
    </row>
    <row r="326" spans="2:51" s="11" customFormat="1" ht="13.5">
      <c r="B326" s="206"/>
      <c r="C326" s="207"/>
      <c r="D326" s="203" t="s">
        <v>166</v>
      </c>
      <c r="E326" s="208" t="s">
        <v>21</v>
      </c>
      <c r="F326" s="209" t="s">
        <v>600</v>
      </c>
      <c r="G326" s="207"/>
      <c r="H326" s="210">
        <v>928.25</v>
      </c>
      <c r="I326" s="211"/>
      <c r="J326" s="207"/>
      <c r="K326" s="207"/>
      <c r="L326" s="212"/>
      <c r="M326" s="213"/>
      <c r="N326" s="214"/>
      <c r="O326" s="214"/>
      <c r="P326" s="214"/>
      <c r="Q326" s="214"/>
      <c r="R326" s="214"/>
      <c r="S326" s="214"/>
      <c r="T326" s="215"/>
      <c r="AT326" s="216" t="s">
        <v>166</v>
      </c>
      <c r="AU326" s="216" t="s">
        <v>82</v>
      </c>
      <c r="AV326" s="11" t="s">
        <v>82</v>
      </c>
      <c r="AW326" s="11" t="s">
        <v>35</v>
      </c>
      <c r="AX326" s="11" t="s">
        <v>72</v>
      </c>
      <c r="AY326" s="216" t="s">
        <v>136</v>
      </c>
    </row>
    <row r="327" spans="2:51" s="11" customFormat="1" ht="13.5">
      <c r="B327" s="206"/>
      <c r="C327" s="207"/>
      <c r="D327" s="203" t="s">
        <v>166</v>
      </c>
      <c r="E327" s="208" t="s">
        <v>21</v>
      </c>
      <c r="F327" s="209" t="s">
        <v>601</v>
      </c>
      <c r="G327" s="207"/>
      <c r="H327" s="210">
        <v>63.264</v>
      </c>
      <c r="I327" s="211"/>
      <c r="J327" s="207"/>
      <c r="K327" s="207"/>
      <c r="L327" s="212"/>
      <c r="M327" s="213"/>
      <c r="N327" s="214"/>
      <c r="O327" s="214"/>
      <c r="P327" s="214"/>
      <c r="Q327" s="214"/>
      <c r="R327" s="214"/>
      <c r="S327" s="214"/>
      <c r="T327" s="215"/>
      <c r="AT327" s="216" t="s">
        <v>166</v>
      </c>
      <c r="AU327" s="216" t="s">
        <v>82</v>
      </c>
      <c r="AV327" s="11" t="s">
        <v>82</v>
      </c>
      <c r="AW327" s="11" t="s">
        <v>35</v>
      </c>
      <c r="AX327" s="11" t="s">
        <v>72</v>
      </c>
      <c r="AY327" s="216" t="s">
        <v>136</v>
      </c>
    </row>
    <row r="328" spans="2:51" s="11" customFormat="1" ht="13.5">
      <c r="B328" s="206"/>
      <c r="C328" s="207"/>
      <c r="D328" s="203" t="s">
        <v>166</v>
      </c>
      <c r="E328" s="208" t="s">
        <v>21</v>
      </c>
      <c r="F328" s="209" t="s">
        <v>602</v>
      </c>
      <c r="G328" s="207"/>
      <c r="H328" s="210">
        <v>47.823</v>
      </c>
      <c r="I328" s="211"/>
      <c r="J328" s="207"/>
      <c r="K328" s="207"/>
      <c r="L328" s="212"/>
      <c r="M328" s="213"/>
      <c r="N328" s="214"/>
      <c r="O328" s="214"/>
      <c r="P328" s="214"/>
      <c r="Q328" s="214"/>
      <c r="R328" s="214"/>
      <c r="S328" s="214"/>
      <c r="T328" s="215"/>
      <c r="AT328" s="216" t="s">
        <v>166</v>
      </c>
      <c r="AU328" s="216" t="s">
        <v>82</v>
      </c>
      <c r="AV328" s="11" t="s">
        <v>82</v>
      </c>
      <c r="AW328" s="11" t="s">
        <v>35</v>
      </c>
      <c r="AX328" s="11" t="s">
        <v>72</v>
      </c>
      <c r="AY328" s="216" t="s">
        <v>136</v>
      </c>
    </row>
    <row r="329" spans="2:51" s="11" customFormat="1" ht="13.5">
      <c r="B329" s="206"/>
      <c r="C329" s="207"/>
      <c r="D329" s="203" t="s">
        <v>166</v>
      </c>
      <c r="E329" s="208" t="s">
        <v>21</v>
      </c>
      <c r="F329" s="209" t="s">
        <v>603</v>
      </c>
      <c r="G329" s="207"/>
      <c r="H329" s="210">
        <v>63.674</v>
      </c>
      <c r="I329" s="211"/>
      <c r="J329" s="207"/>
      <c r="K329" s="207"/>
      <c r="L329" s="212"/>
      <c r="M329" s="213"/>
      <c r="N329" s="214"/>
      <c r="O329" s="214"/>
      <c r="P329" s="214"/>
      <c r="Q329" s="214"/>
      <c r="R329" s="214"/>
      <c r="S329" s="214"/>
      <c r="T329" s="215"/>
      <c r="AT329" s="216" t="s">
        <v>166</v>
      </c>
      <c r="AU329" s="216" t="s">
        <v>82</v>
      </c>
      <c r="AV329" s="11" t="s">
        <v>82</v>
      </c>
      <c r="AW329" s="11" t="s">
        <v>35</v>
      </c>
      <c r="AX329" s="11" t="s">
        <v>72</v>
      </c>
      <c r="AY329" s="216" t="s">
        <v>136</v>
      </c>
    </row>
    <row r="330" spans="2:51" s="11" customFormat="1" ht="13.5">
      <c r="B330" s="206"/>
      <c r="C330" s="207"/>
      <c r="D330" s="203" t="s">
        <v>166</v>
      </c>
      <c r="E330" s="208" t="s">
        <v>21</v>
      </c>
      <c r="F330" s="209" t="s">
        <v>604</v>
      </c>
      <c r="G330" s="207"/>
      <c r="H330" s="210">
        <v>16.28</v>
      </c>
      <c r="I330" s="211"/>
      <c r="J330" s="207"/>
      <c r="K330" s="207"/>
      <c r="L330" s="212"/>
      <c r="M330" s="213"/>
      <c r="N330" s="214"/>
      <c r="O330" s="214"/>
      <c r="P330" s="214"/>
      <c r="Q330" s="214"/>
      <c r="R330" s="214"/>
      <c r="S330" s="214"/>
      <c r="T330" s="215"/>
      <c r="AT330" s="216" t="s">
        <v>166</v>
      </c>
      <c r="AU330" s="216" t="s">
        <v>82</v>
      </c>
      <c r="AV330" s="11" t="s">
        <v>82</v>
      </c>
      <c r="AW330" s="11" t="s">
        <v>35</v>
      </c>
      <c r="AX330" s="11" t="s">
        <v>72</v>
      </c>
      <c r="AY330" s="216" t="s">
        <v>136</v>
      </c>
    </row>
    <row r="331" spans="2:51" s="11" customFormat="1" ht="13.5">
      <c r="B331" s="206"/>
      <c r="C331" s="207"/>
      <c r="D331" s="203" t="s">
        <v>166</v>
      </c>
      <c r="E331" s="208" t="s">
        <v>21</v>
      </c>
      <c r="F331" s="209" t="s">
        <v>605</v>
      </c>
      <c r="G331" s="207"/>
      <c r="H331" s="210">
        <v>185.65</v>
      </c>
      <c r="I331" s="211"/>
      <c r="J331" s="207"/>
      <c r="K331" s="207"/>
      <c r="L331" s="212"/>
      <c r="M331" s="248"/>
      <c r="N331" s="249"/>
      <c r="O331" s="249"/>
      <c r="P331" s="249"/>
      <c r="Q331" s="249"/>
      <c r="R331" s="249"/>
      <c r="S331" s="249"/>
      <c r="T331" s="250"/>
      <c r="AT331" s="216" t="s">
        <v>166</v>
      </c>
      <c r="AU331" s="216" t="s">
        <v>82</v>
      </c>
      <c r="AV331" s="11" t="s">
        <v>82</v>
      </c>
      <c r="AW331" s="11" t="s">
        <v>35</v>
      </c>
      <c r="AX331" s="11" t="s">
        <v>72</v>
      </c>
      <c r="AY331" s="216" t="s">
        <v>136</v>
      </c>
    </row>
    <row r="332" spans="2:12" s="1" customFormat="1" ht="6.75" customHeight="1">
      <c r="B332" s="55"/>
      <c r="C332" s="56"/>
      <c r="D332" s="56"/>
      <c r="E332" s="56"/>
      <c r="F332" s="56"/>
      <c r="G332" s="56"/>
      <c r="H332" s="56"/>
      <c r="I332" s="138"/>
      <c r="J332" s="56"/>
      <c r="K332" s="56"/>
      <c r="L332" s="60"/>
    </row>
  </sheetData>
  <sheetProtection sheet="1" objects="1" scenarios="1" formatColumns="0" formatRows="0" autoFilter="0"/>
  <autoFilter ref="C90:K331"/>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15"/>
  <sheetViews>
    <sheetView showGridLines="0" zoomScalePageLayoutView="0" workbookViewId="0" topLeftCell="A1">
      <pane ySplit="1" topLeftCell="A104" activePane="bottomLeft" state="frozen"/>
      <selection pane="topLeft" activeCell="A1" sqref="A1"/>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92</v>
      </c>
      <c r="G1" s="375" t="s">
        <v>93</v>
      </c>
      <c r="H1" s="375"/>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5"/>
      <c r="M2" s="335"/>
      <c r="N2" s="335"/>
      <c r="O2" s="335"/>
      <c r="P2" s="335"/>
      <c r="Q2" s="335"/>
      <c r="R2" s="335"/>
      <c r="S2" s="335"/>
      <c r="T2" s="335"/>
      <c r="U2" s="335"/>
      <c r="V2" s="335"/>
      <c r="AT2" s="23" t="s">
        <v>85</v>
      </c>
    </row>
    <row r="3" spans="2:46" ht="6.75" customHeight="1">
      <c r="B3" s="24"/>
      <c r="C3" s="25"/>
      <c r="D3" s="25"/>
      <c r="E3" s="25"/>
      <c r="F3" s="25"/>
      <c r="G3" s="25"/>
      <c r="H3" s="25"/>
      <c r="I3" s="115"/>
      <c r="J3" s="25"/>
      <c r="K3" s="26"/>
      <c r="AT3" s="23" t="s">
        <v>82</v>
      </c>
    </row>
    <row r="4" spans="2:46" ht="36.75" customHeight="1">
      <c r="B4" s="27"/>
      <c r="C4" s="28"/>
      <c r="D4" s="29" t="s">
        <v>97</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4.25" customHeight="1">
      <c r="B7" s="27"/>
      <c r="C7" s="28"/>
      <c r="D7" s="28"/>
      <c r="E7" s="376" t="str">
        <f>'Rekapitulace stavby'!K6</f>
        <v>SZŠ - stavební úpravy střechy, K. Vary, Zahradní 719-21</v>
      </c>
      <c r="F7" s="377"/>
      <c r="G7" s="377"/>
      <c r="H7" s="377"/>
      <c r="I7" s="116"/>
      <c r="J7" s="28"/>
      <c r="K7" s="30"/>
    </row>
    <row r="8" spans="2:11" s="1" customFormat="1" ht="15">
      <c r="B8" s="40"/>
      <c r="C8" s="41"/>
      <c r="D8" s="36" t="s">
        <v>98</v>
      </c>
      <c r="E8" s="41"/>
      <c r="F8" s="41"/>
      <c r="G8" s="41"/>
      <c r="H8" s="41"/>
      <c r="I8" s="117"/>
      <c r="J8" s="41"/>
      <c r="K8" s="44"/>
    </row>
    <row r="9" spans="2:11" s="1" customFormat="1" ht="36.75" customHeight="1">
      <c r="B9" s="40"/>
      <c r="C9" s="41"/>
      <c r="D9" s="41"/>
      <c r="E9" s="378" t="s">
        <v>606</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27. 4. 2018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36</v>
      </c>
      <c r="E23" s="41"/>
      <c r="F23" s="41"/>
      <c r="G23" s="41"/>
      <c r="H23" s="41"/>
      <c r="I23" s="117"/>
      <c r="J23" s="41"/>
      <c r="K23" s="44"/>
    </row>
    <row r="24" spans="2:11" s="6" customFormat="1" ht="75" customHeight="1">
      <c r="B24" s="120"/>
      <c r="C24" s="121"/>
      <c r="D24" s="121"/>
      <c r="E24" s="367" t="s">
        <v>37</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38</v>
      </c>
      <c r="E27" s="41"/>
      <c r="F27" s="41"/>
      <c r="G27" s="41"/>
      <c r="H27" s="41"/>
      <c r="I27" s="117"/>
      <c r="J27" s="127">
        <f>ROUND(J92,2)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40</v>
      </c>
      <c r="G29" s="41"/>
      <c r="H29" s="41"/>
      <c r="I29" s="128" t="s">
        <v>39</v>
      </c>
      <c r="J29" s="45" t="s">
        <v>41</v>
      </c>
      <c r="K29" s="44"/>
    </row>
    <row r="30" spans="2:11" s="1" customFormat="1" ht="14.25" customHeight="1">
      <c r="B30" s="40"/>
      <c r="C30" s="41"/>
      <c r="D30" s="48" t="s">
        <v>42</v>
      </c>
      <c r="E30" s="48" t="s">
        <v>43</v>
      </c>
      <c r="F30" s="129">
        <f>ROUND(SUM(BE92:BE414),2)</f>
        <v>0</v>
      </c>
      <c r="G30" s="41"/>
      <c r="H30" s="41"/>
      <c r="I30" s="130">
        <v>0.21</v>
      </c>
      <c r="J30" s="129">
        <f>ROUND(ROUND((SUM(BE92:BE414)),2)*I30,2)</f>
        <v>0</v>
      </c>
      <c r="K30" s="44"/>
    </row>
    <row r="31" spans="2:11" s="1" customFormat="1" ht="14.25" customHeight="1">
      <c r="B31" s="40"/>
      <c r="C31" s="41"/>
      <c r="D31" s="41"/>
      <c r="E31" s="48" t="s">
        <v>44</v>
      </c>
      <c r="F31" s="129">
        <f>ROUND(SUM(BF92:BF414),2)</f>
        <v>0</v>
      </c>
      <c r="G31" s="41"/>
      <c r="H31" s="41"/>
      <c r="I31" s="130">
        <v>0.15</v>
      </c>
      <c r="J31" s="129">
        <f>ROUND(ROUND((SUM(BF92:BF414)),2)*I31,2)</f>
        <v>0</v>
      </c>
      <c r="K31" s="44"/>
    </row>
    <row r="32" spans="2:11" s="1" customFormat="1" ht="14.25" customHeight="1" hidden="1">
      <c r="B32" s="40"/>
      <c r="C32" s="41"/>
      <c r="D32" s="41"/>
      <c r="E32" s="48" t="s">
        <v>45</v>
      </c>
      <c r="F32" s="129">
        <f>ROUND(SUM(BG92:BG414),2)</f>
        <v>0</v>
      </c>
      <c r="G32" s="41"/>
      <c r="H32" s="41"/>
      <c r="I32" s="130">
        <v>0.21</v>
      </c>
      <c r="J32" s="129">
        <v>0</v>
      </c>
      <c r="K32" s="44"/>
    </row>
    <row r="33" spans="2:11" s="1" customFormat="1" ht="14.25" customHeight="1" hidden="1">
      <c r="B33" s="40"/>
      <c r="C33" s="41"/>
      <c r="D33" s="41"/>
      <c r="E33" s="48" t="s">
        <v>46</v>
      </c>
      <c r="F33" s="129">
        <f>ROUND(SUM(BH92:BH414),2)</f>
        <v>0</v>
      </c>
      <c r="G33" s="41"/>
      <c r="H33" s="41"/>
      <c r="I33" s="130">
        <v>0.15</v>
      </c>
      <c r="J33" s="129">
        <v>0</v>
      </c>
      <c r="K33" s="44"/>
    </row>
    <row r="34" spans="2:11" s="1" customFormat="1" ht="14.25" customHeight="1" hidden="1">
      <c r="B34" s="40"/>
      <c r="C34" s="41"/>
      <c r="D34" s="41"/>
      <c r="E34" s="48" t="s">
        <v>47</v>
      </c>
      <c r="F34" s="129">
        <f>ROUND(SUM(BI92:BI414),2)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48</v>
      </c>
      <c r="E36" s="78"/>
      <c r="F36" s="78"/>
      <c r="G36" s="133" t="s">
        <v>49</v>
      </c>
      <c r="H36" s="134" t="s">
        <v>50</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100</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4.25" customHeight="1">
      <c r="B45" s="40"/>
      <c r="C45" s="41"/>
      <c r="D45" s="41"/>
      <c r="E45" s="376" t="str">
        <f>E7</f>
        <v>SZŠ - stavební úpravy střechy, K. Vary, Zahradní 719-21</v>
      </c>
      <c r="F45" s="377"/>
      <c r="G45" s="377"/>
      <c r="H45" s="377"/>
      <c r="I45" s="117"/>
      <c r="J45" s="41"/>
      <c r="K45" s="44"/>
    </row>
    <row r="46" spans="2:11" s="1" customFormat="1" ht="14.25" customHeight="1">
      <c r="B46" s="40"/>
      <c r="C46" s="36" t="s">
        <v>98</v>
      </c>
      <c r="D46" s="41"/>
      <c r="E46" s="41"/>
      <c r="F46" s="41"/>
      <c r="G46" s="41"/>
      <c r="H46" s="41"/>
      <c r="I46" s="117"/>
      <c r="J46" s="41"/>
      <c r="K46" s="44"/>
    </row>
    <row r="47" spans="2:11" s="1" customFormat="1" ht="15.75" customHeight="1">
      <c r="B47" s="40"/>
      <c r="C47" s="41"/>
      <c r="D47" s="41"/>
      <c r="E47" s="378" t="str">
        <f>E9</f>
        <v>02 - Stavební úpravy - II. etapa</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Karlovy Vary</v>
      </c>
      <c r="G49" s="41"/>
      <c r="H49" s="41"/>
      <c r="I49" s="118" t="s">
        <v>25</v>
      </c>
      <c r="J49" s="119" t="str">
        <f>IF(J12="","",J12)</f>
        <v>27. 4. 2018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SZŠ a VOŠZ K. Vary, příspěvková org.</v>
      </c>
      <c r="G51" s="41"/>
      <c r="H51" s="41"/>
      <c r="I51" s="118" t="s">
        <v>33</v>
      </c>
      <c r="J51" s="367" t="str">
        <f>E21</f>
        <v>Ing. Roman Gajdoš</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9.7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J92</f>
        <v>0</v>
      </c>
      <c r="K56" s="44"/>
      <c r="AU56" s="23" t="s">
        <v>104</v>
      </c>
    </row>
    <row r="57" spans="2:11" s="7" customFormat="1" ht="24.75" customHeight="1">
      <c r="B57" s="148"/>
      <c r="C57" s="149"/>
      <c r="D57" s="150" t="s">
        <v>105</v>
      </c>
      <c r="E57" s="151"/>
      <c r="F57" s="151"/>
      <c r="G57" s="151"/>
      <c r="H57" s="151"/>
      <c r="I57" s="152"/>
      <c r="J57" s="153">
        <f>J93</f>
        <v>0</v>
      </c>
      <c r="K57" s="154"/>
    </row>
    <row r="58" spans="2:11" s="8" customFormat="1" ht="19.5" customHeight="1">
      <c r="B58" s="155"/>
      <c r="C58" s="156"/>
      <c r="D58" s="157" t="s">
        <v>106</v>
      </c>
      <c r="E58" s="158"/>
      <c r="F58" s="158"/>
      <c r="G58" s="158"/>
      <c r="H58" s="158"/>
      <c r="I58" s="159"/>
      <c r="J58" s="160">
        <f>J94</f>
        <v>0</v>
      </c>
      <c r="K58" s="161"/>
    </row>
    <row r="59" spans="2:11" s="8" customFormat="1" ht="19.5" customHeight="1">
      <c r="B59" s="155"/>
      <c r="C59" s="156"/>
      <c r="D59" s="157" t="s">
        <v>607</v>
      </c>
      <c r="E59" s="158"/>
      <c r="F59" s="158"/>
      <c r="G59" s="158"/>
      <c r="H59" s="158"/>
      <c r="I59" s="159"/>
      <c r="J59" s="160">
        <f>J100</f>
        <v>0</v>
      </c>
      <c r="K59" s="161"/>
    </row>
    <row r="60" spans="2:11" s="8" customFormat="1" ht="19.5" customHeight="1">
      <c r="B60" s="155"/>
      <c r="C60" s="156"/>
      <c r="D60" s="157" t="s">
        <v>608</v>
      </c>
      <c r="E60" s="158"/>
      <c r="F60" s="158"/>
      <c r="G60" s="158"/>
      <c r="H60" s="158"/>
      <c r="I60" s="159"/>
      <c r="J60" s="160">
        <f>J114</f>
        <v>0</v>
      </c>
      <c r="K60" s="161"/>
    </row>
    <row r="61" spans="2:11" s="8" customFormat="1" ht="19.5" customHeight="1">
      <c r="B61" s="155"/>
      <c r="C61" s="156"/>
      <c r="D61" s="157" t="s">
        <v>609</v>
      </c>
      <c r="E61" s="158"/>
      <c r="F61" s="158"/>
      <c r="G61" s="158"/>
      <c r="H61" s="158"/>
      <c r="I61" s="159"/>
      <c r="J61" s="160">
        <f>J117</f>
        <v>0</v>
      </c>
      <c r="K61" s="161"/>
    </row>
    <row r="62" spans="2:11" s="8" customFormat="1" ht="19.5" customHeight="1">
      <c r="B62" s="155"/>
      <c r="C62" s="156"/>
      <c r="D62" s="157" t="s">
        <v>610</v>
      </c>
      <c r="E62" s="158"/>
      <c r="F62" s="158"/>
      <c r="G62" s="158"/>
      <c r="H62" s="158"/>
      <c r="I62" s="159"/>
      <c r="J62" s="160">
        <f>J127</f>
        <v>0</v>
      </c>
      <c r="K62" s="161"/>
    </row>
    <row r="63" spans="2:11" s="8" customFormat="1" ht="19.5" customHeight="1">
      <c r="B63" s="155"/>
      <c r="C63" s="156"/>
      <c r="D63" s="157" t="s">
        <v>611</v>
      </c>
      <c r="E63" s="158"/>
      <c r="F63" s="158"/>
      <c r="G63" s="158"/>
      <c r="H63" s="158"/>
      <c r="I63" s="159"/>
      <c r="J63" s="160">
        <f>J145</f>
        <v>0</v>
      </c>
      <c r="K63" s="161"/>
    </row>
    <row r="64" spans="2:11" s="7" customFormat="1" ht="24.75" customHeight="1">
      <c r="B64" s="148"/>
      <c r="C64" s="149"/>
      <c r="D64" s="150" t="s">
        <v>112</v>
      </c>
      <c r="E64" s="151"/>
      <c r="F64" s="151"/>
      <c r="G64" s="151"/>
      <c r="H64" s="151"/>
      <c r="I64" s="152"/>
      <c r="J64" s="153">
        <f>J148</f>
        <v>0</v>
      </c>
      <c r="K64" s="154"/>
    </row>
    <row r="65" spans="2:11" s="8" customFormat="1" ht="19.5" customHeight="1">
      <c r="B65" s="155"/>
      <c r="C65" s="156"/>
      <c r="D65" s="157" t="s">
        <v>113</v>
      </c>
      <c r="E65" s="158"/>
      <c r="F65" s="158"/>
      <c r="G65" s="158"/>
      <c r="H65" s="158"/>
      <c r="I65" s="159"/>
      <c r="J65" s="160">
        <f>J149</f>
        <v>0</v>
      </c>
      <c r="K65" s="161"/>
    </row>
    <row r="66" spans="2:11" s="8" customFormat="1" ht="19.5" customHeight="1">
      <c r="B66" s="155"/>
      <c r="C66" s="156"/>
      <c r="D66" s="157" t="s">
        <v>114</v>
      </c>
      <c r="E66" s="158"/>
      <c r="F66" s="158"/>
      <c r="G66" s="158"/>
      <c r="H66" s="158"/>
      <c r="I66" s="159"/>
      <c r="J66" s="160">
        <f>J151</f>
        <v>0</v>
      </c>
      <c r="K66" s="161"/>
    </row>
    <row r="67" spans="2:11" s="8" customFormat="1" ht="19.5" customHeight="1">
      <c r="B67" s="155"/>
      <c r="C67" s="156"/>
      <c r="D67" s="157" t="s">
        <v>115</v>
      </c>
      <c r="E67" s="158"/>
      <c r="F67" s="158"/>
      <c r="G67" s="158"/>
      <c r="H67" s="158"/>
      <c r="I67" s="159"/>
      <c r="J67" s="160">
        <f>J168</f>
        <v>0</v>
      </c>
      <c r="K67" s="161"/>
    </row>
    <row r="68" spans="2:11" s="8" customFormat="1" ht="19.5" customHeight="1">
      <c r="B68" s="155"/>
      <c r="C68" s="156"/>
      <c r="D68" s="157" t="s">
        <v>116</v>
      </c>
      <c r="E68" s="158"/>
      <c r="F68" s="158"/>
      <c r="G68" s="158"/>
      <c r="H68" s="158"/>
      <c r="I68" s="159"/>
      <c r="J68" s="160">
        <f>J172</f>
        <v>0</v>
      </c>
      <c r="K68" s="161"/>
    </row>
    <row r="69" spans="2:11" s="8" customFormat="1" ht="19.5" customHeight="1">
      <c r="B69" s="155"/>
      <c r="C69" s="156"/>
      <c r="D69" s="157" t="s">
        <v>612</v>
      </c>
      <c r="E69" s="158"/>
      <c r="F69" s="158"/>
      <c r="G69" s="158"/>
      <c r="H69" s="158"/>
      <c r="I69" s="159"/>
      <c r="J69" s="160">
        <f>J233</f>
        <v>0</v>
      </c>
      <c r="K69" s="161"/>
    </row>
    <row r="70" spans="2:11" s="8" customFormat="1" ht="19.5" customHeight="1">
      <c r="B70" s="155"/>
      <c r="C70" s="156"/>
      <c r="D70" s="157" t="s">
        <v>118</v>
      </c>
      <c r="E70" s="158"/>
      <c r="F70" s="158"/>
      <c r="G70" s="158"/>
      <c r="H70" s="158"/>
      <c r="I70" s="159"/>
      <c r="J70" s="160">
        <f>J362</f>
        <v>0</v>
      </c>
      <c r="K70" s="161"/>
    </row>
    <row r="71" spans="2:11" s="8" customFormat="1" ht="19.5" customHeight="1">
      <c r="B71" s="155"/>
      <c r="C71" s="156"/>
      <c r="D71" s="157" t="s">
        <v>613</v>
      </c>
      <c r="E71" s="158"/>
      <c r="F71" s="158"/>
      <c r="G71" s="158"/>
      <c r="H71" s="158"/>
      <c r="I71" s="159"/>
      <c r="J71" s="160">
        <f>J384</f>
        <v>0</v>
      </c>
      <c r="K71" s="161"/>
    </row>
    <row r="72" spans="2:11" s="8" customFormat="1" ht="19.5" customHeight="1">
      <c r="B72" s="155"/>
      <c r="C72" s="156"/>
      <c r="D72" s="157" t="s">
        <v>119</v>
      </c>
      <c r="E72" s="158"/>
      <c r="F72" s="158"/>
      <c r="G72" s="158"/>
      <c r="H72" s="158"/>
      <c r="I72" s="159"/>
      <c r="J72" s="160">
        <f>J396</f>
        <v>0</v>
      </c>
      <c r="K72" s="161"/>
    </row>
    <row r="73" spans="2:11" s="1" customFormat="1" ht="21.75" customHeight="1">
      <c r="B73" s="40"/>
      <c r="C73" s="41"/>
      <c r="D73" s="41"/>
      <c r="E73" s="41"/>
      <c r="F73" s="41"/>
      <c r="G73" s="41"/>
      <c r="H73" s="41"/>
      <c r="I73" s="117"/>
      <c r="J73" s="41"/>
      <c r="K73" s="44"/>
    </row>
    <row r="74" spans="2:11" s="1" customFormat="1" ht="6.75" customHeight="1">
      <c r="B74" s="55"/>
      <c r="C74" s="56"/>
      <c r="D74" s="56"/>
      <c r="E74" s="56"/>
      <c r="F74" s="56"/>
      <c r="G74" s="56"/>
      <c r="H74" s="56"/>
      <c r="I74" s="138"/>
      <c r="J74" s="56"/>
      <c r="K74" s="57"/>
    </row>
    <row r="78" spans="2:12" s="1" customFormat="1" ht="6.75" customHeight="1">
      <c r="B78" s="58"/>
      <c r="C78" s="59"/>
      <c r="D78" s="59"/>
      <c r="E78" s="59"/>
      <c r="F78" s="59"/>
      <c r="G78" s="59"/>
      <c r="H78" s="59"/>
      <c r="I78" s="141"/>
      <c r="J78" s="59"/>
      <c r="K78" s="59"/>
      <c r="L78" s="60"/>
    </row>
    <row r="79" spans="2:12" s="1" customFormat="1" ht="36.75" customHeight="1">
      <c r="B79" s="40"/>
      <c r="C79" s="61" t="s">
        <v>120</v>
      </c>
      <c r="D79" s="62"/>
      <c r="E79" s="62"/>
      <c r="F79" s="62"/>
      <c r="G79" s="62"/>
      <c r="H79" s="62"/>
      <c r="I79" s="162"/>
      <c r="J79" s="62"/>
      <c r="K79" s="62"/>
      <c r="L79" s="60"/>
    </row>
    <row r="80" spans="2:12" s="1" customFormat="1" ht="6.75" customHeight="1">
      <c r="B80" s="40"/>
      <c r="C80" s="62"/>
      <c r="D80" s="62"/>
      <c r="E80" s="62"/>
      <c r="F80" s="62"/>
      <c r="G80" s="62"/>
      <c r="H80" s="62"/>
      <c r="I80" s="162"/>
      <c r="J80" s="62"/>
      <c r="K80" s="62"/>
      <c r="L80" s="60"/>
    </row>
    <row r="81" spans="2:12" s="1" customFormat="1" ht="14.25" customHeight="1">
      <c r="B81" s="40"/>
      <c r="C81" s="64" t="s">
        <v>18</v>
      </c>
      <c r="D81" s="62"/>
      <c r="E81" s="62"/>
      <c r="F81" s="62"/>
      <c r="G81" s="62"/>
      <c r="H81" s="62"/>
      <c r="I81" s="162"/>
      <c r="J81" s="62"/>
      <c r="K81" s="62"/>
      <c r="L81" s="60"/>
    </row>
    <row r="82" spans="2:12" s="1" customFormat="1" ht="14.25" customHeight="1">
      <c r="B82" s="40"/>
      <c r="C82" s="62"/>
      <c r="D82" s="62"/>
      <c r="E82" s="372" t="str">
        <f>E7</f>
        <v>SZŠ - stavební úpravy střechy, K. Vary, Zahradní 719-21</v>
      </c>
      <c r="F82" s="373"/>
      <c r="G82" s="373"/>
      <c r="H82" s="373"/>
      <c r="I82" s="162"/>
      <c r="J82" s="62"/>
      <c r="K82" s="62"/>
      <c r="L82" s="60"/>
    </row>
    <row r="83" spans="2:12" s="1" customFormat="1" ht="14.25" customHeight="1">
      <c r="B83" s="40"/>
      <c r="C83" s="64" t="s">
        <v>98</v>
      </c>
      <c r="D83" s="62"/>
      <c r="E83" s="62"/>
      <c r="F83" s="62"/>
      <c r="G83" s="62"/>
      <c r="H83" s="62"/>
      <c r="I83" s="162"/>
      <c r="J83" s="62"/>
      <c r="K83" s="62"/>
      <c r="L83" s="60"/>
    </row>
    <row r="84" spans="2:12" s="1" customFormat="1" ht="15.75" customHeight="1">
      <c r="B84" s="40"/>
      <c r="C84" s="62"/>
      <c r="D84" s="62"/>
      <c r="E84" s="339" t="str">
        <f>E9</f>
        <v>02 - Stavební úpravy - II. etapa</v>
      </c>
      <c r="F84" s="374"/>
      <c r="G84" s="374"/>
      <c r="H84" s="374"/>
      <c r="I84" s="162"/>
      <c r="J84" s="62"/>
      <c r="K84" s="62"/>
      <c r="L84" s="60"/>
    </row>
    <row r="85" spans="2:12" s="1" customFormat="1" ht="6.75" customHeight="1">
      <c r="B85" s="40"/>
      <c r="C85" s="62"/>
      <c r="D85" s="62"/>
      <c r="E85" s="62"/>
      <c r="F85" s="62"/>
      <c r="G85" s="62"/>
      <c r="H85" s="62"/>
      <c r="I85" s="162"/>
      <c r="J85" s="62"/>
      <c r="K85" s="62"/>
      <c r="L85" s="60"/>
    </row>
    <row r="86" spans="2:12" s="1" customFormat="1" ht="18" customHeight="1">
      <c r="B86" s="40"/>
      <c r="C86" s="64" t="s">
        <v>23</v>
      </c>
      <c r="D86" s="62"/>
      <c r="E86" s="62"/>
      <c r="F86" s="163" t="str">
        <f>F12</f>
        <v>Karlovy Vary</v>
      </c>
      <c r="G86" s="62"/>
      <c r="H86" s="62"/>
      <c r="I86" s="164" t="s">
        <v>25</v>
      </c>
      <c r="J86" s="72" t="str">
        <f>IF(J12="","",J12)</f>
        <v>27. 4. 2018</v>
      </c>
      <c r="K86" s="62"/>
      <c r="L86" s="60"/>
    </row>
    <row r="87" spans="2:12" s="1" customFormat="1" ht="6.75" customHeight="1">
      <c r="B87" s="40"/>
      <c r="C87" s="62"/>
      <c r="D87" s="62"/>
      <c r="E87" s="62"/>
      <c r="F87" s="62"/>
      <c r="G87" s="62"/>
      <c r="H87" s="62"/>
      <c r="I87" s="162"/>
      <c r="J87" s="62"/>
      <c r="K87" s="62"/>
      <c r="L87" s="60"/>
    </row>
    <row r="88" spans="2:12" s="1" customFormat="1" ht="15">
      <c r="B88" s="40"/>
      <c r="C88" s="64" t="s">
        <v>27</v>
      </c>
      <c r="D88" s="62"/>
      <c r="E88" s="62"/>
      <c r="F88" s="163" t="str">
        <f>E15</f>
        <v>SZŠ a VOŠZ K. Vary, příspěvková org.</v>
      </c>
      <c r="G88" s="62"/>
      <c r="H88" s="62"/>
      <c r="I88" s="164" t="s">
        <v>33</v>
      </c>
      <c r="J88" s="163" t="str">
        <f>E21</f>
        <v>Ing. Roman Gajdoš</v>
      </c>
      <c r="K88" s="62"/>
      <c r="L88" s="60"/>
    </row>
    <row r="89" spans="2:12" s="1" customFormat="1" ht="14.25" customHeight="1">
      <c r="B89" s="40"/>
      <c r="C89" s="64" t="s">
        <v>31</v>
      </c>
      <c r="D89" s="62"/>
      <c r="E89" s="62"/>
      <c r="F89" s="163">
        <f>IF(E18="","",E18)</f>
      </c>
      <c r="G89" s="62"/>
      <c r="H89" s="62"/>
      <c r="I89" s="162"/>
      <c r="J89" s="62"/>
      <c r="K89" s="62"/>
      <c r="L89" s="60"/>
    </row>
    <row r="90" spans="2:12" s="1" customFormat="1" ht="9.75" customHeight="1">
      <c r="B90" s="40"/>
      <c r="C90" s="62"/>
      <c r="D90" s="62"/>
      <c r="E90" s="62"/>
      <c r="F90" s="62"/>
      <c r="G90" s="62"/>
      <c r="H90" s="62"/>
      <c r="I90" s="162"/>
      <c r="J90" s="62"/>
      <c r="K90" s="62"/>
      <c r="L90" s="60"/>
    </row>
    <row r="91" spans="2:20" s="9" customFormat="1" ht="29.25" customHeight="1">
      <c r="B91" s="165"/>
      <c r="C91" s="166" t="s">
        <v>121</v>
      </c>
      <c r="D91" s="167" t="s">
        <v>57</v>
      </c>
      <c r="E91" s="167" t="s">
        <v>53</v>
      </c>
      <c r="F91" s="167" t="s">
        <v>122</v>
      </c>
      <c r="G91" s="167" t="s">
        <v>123</v>
      </c>
      <c r="H91" s="167" t="s">
        <v>124</v>
      </c>
      <c r="I91" s="168" t="s">
        <v>125</v>
      </c>
      <c r="J91" s="167" t="s">
        <v>102</v>
      </c>
      <c r="K91" s="169" t="s">
        <v>126</v>
      </c>
      <c r="L91" s="170"/>
      <c r="M91" s="80" t="s">
        <v>127</v>
      </c>
      <c r="N91" s="81" t="s">
        <v>42</v>
      </c>
      <c r="O91" s="81" t="s">
        <v>128</v>
      </c>
      <c r="P91" s="81" t="s">
        <v>129</v>
      </c>
      <c r="Q91" s="81" t="s">
        <v>130</v>
      </c>
      <c r="R91" s="81" t="s">
        <v>131</v>
      </c>
      <c r="S91" s="81" t="s">
        <v>132</v>
      </c>
      <c r="T91" s="82" t="s">
        <v>133</v>
      </c>
    </row>
    <row r="92" spans="2:63" s="1" customFormat="1" ht="29.25" customHeight="1">
      <c r="B92" s="40"/>
      <c r="C92" s="86" t="s">
        <v>103</v>
      </c>
      <c r="D92" s="62"/>
      <c r="E92" s="62"/>
      <c r="F92" s="62"/>
      <c r="G92" s="62"/>
      <c r="H92" s="62"/>
      <c r="I92" s="162"/>
      <c r="J92" s="171">
        <f>BK92</f>
        <v>0</v>
      </c>
      <c r="K92" s="62"/>
      <c r="L92" s="60"/>
      <c r="M92" s="83"/>
      <c r="N92" s="84"/>
      <c r="O92" s="84"/>
      <c r="P92" s="172">
        <f>P93+P148</f>
        <v>0</v>
      </c>
      <c r="Q92" s="84"/>
      <c r="R92" s="172">
        <f>R93+R148</f>
        <v>13.91732451</v>
      </c>
      <c r="S92" s="84"/>
      <c r="T92" s="173">
        <f>T93+T148</f>
        <v>17.23200468</v>
      </c>
      <c r="AT92" s="23" t="s">
        <v>71</v>
      </c>
      <c r="AU92" s="23" t="s">
        <v>104</v>
      </c>
      <c r="BK92" s="174">
        <f>BK93+BK148</f>
        <v>0</v>
      </c>
    </row>
    <row r="93" spans="2:63" s="10" customFormat="1" ht="36.75" customHeight="1">
      <c r="B93" s="175"/>
      <c r="C93" s="176"/>
      <c r="D93" s="177" t="s">
        <v>71</v>
      </c>
      <c r="E93" s="178" t="s">
        <v>134</v>
      </c>
      <c r="F93" s="178" t="s">
        <v>135</v>
      </c>
      <c r="G93" s="176"/>
      <c r="H93" s="176"/>
      <c r="I93" s="179"/>
      <c r="J93" s="180">
        <f>BK93</f>
        <v>0</v>
      </c>
      <c r="K93" s="176"/>
      <c r="L93" s="181"/>
      <c r="M93" s="182"/>
      <c r="N93" s="183"/>
      <c r="O93" s="183"/>
      <c r="P93" s="184">
        <f>P94+P100+P114+P117+P127+P145</f>
        <v>0</v>
      </c>
      <c r="Q93" s="183"/>
      <c r="R93" s="184">
        <f>R94+R100+R114+R117+R127+R145</f>
        <v>0.8537433</v>
      </c>
      <c r="S93" s="183"/>
      <c r="T93" s="185">
        <f>T94+T100+T114+T117+T127+T145</f>
        <v>7.833648</v>
      </c>
      <c r="AR93" s="186" t="s">
        <v>80</v>
      </c>
      <c r="AT93" s="187" t="s">
        <v>71</v>
      </c>
      <c r="AU93" s="187" t="s">
        <v>72</v>
      </c>
      <c r="AY93" s="186" t="s">
        <v>136</v>
      </c>
      <c r="BK93" s="188">
        <f>BK94+BK100+BK114+BK117+BK127+BK145</f>
        <v>0</v>
      </c>
    </row>
    <row r="94" spans="2:63" s="10" customFormat="1" ht="19.5" customHeight="1">
      <c r="B94" s="175"/>
      <c r="C94" s="176"/>
      <c r="D94" s="177" t="s">
        <v>71</v>
      </c>
      <c r="E94" s="189" t="s">
        <v>137</v>
      </c>
      <c r="F94" s="189" t="s">
        <v>138</v>
      </c>
      <c r="G94" s="176"/>
      <c r="H94" s="176"/>
      <c r="I94" s="179"/>
      <c r="J94" s="190">
        <f>BK94</f>
        <v>0</v>
      </c>
      <c r="K94" s="176"/>
      <c r="L94" s="181"/>
      <c r="M94" s="182"/>
      <c r="N94" s="183"/>
      <c r="O94" s="183"/>
      <c r="P94" s="184">
        <f>SUM(P95:P99)</f>
        <v>0</v>
      </c>
      <c r="Q94" s="183"/>
      <c r="R94" s="184">
        <f>SUM(R95:R99)</f>
        <v>0.75888</v>
      </c>
      <c r="S94" s="183"/>
      <c r="T94" s="185">
        <f>SUM(T95:T99)</f>
        <v>0</v>
      </c>
      <c r="AR94" s="186" t="s">
        <v>80</v>
      </c>
      <c r="AT94" s="187" t="s">
        <v>71</v>
      </c>
      <c r="AU94" s="187" t="s">
        <v>80</v>
      </c>
      <c r="AY94" s="186" t="s">
        <v>136</v>
      </c>
      <c r="BK94" s="188">
        <f>SUM(BK95:BK99)</f>
        <v>0</v>
      </c>
    </row>
    <row r="95" spans="2:65" s="1" customFormat="1" ht="22.5" customHeight="1">
      <c r="B95" s="40"/>
      <c r="C95" s="191" t="s">
        <v>80</v>
      </c>
      <c r="D95" s="191" t="s">
        <v>139</v>
      </c>
      <c r="E95" s="192" t="s">
        <v>140</v>
      </c>
      <c r="F95" s="193" t="s">
        <v>141</v>
      </c>
      <c r="G95" s="194" t="s">
        <v>142</v>
      </c>
      <c r="H95" s="195">
        <v>48</v>
      </c>
      <c r="I95" s="196"/>
      <c r="J95" s="197">
        <f>ROUND(I95*H95,2)</f>
        <v>0</v>
      </c>
      <c r="K95" s="193" t="s">
        <v>143</v>
      </c>
      <c r="L95" s="60"/>
      <c r="M95" s="198" t="s">
        <v>21</v>
      </c>
      <c r="N95" s="199" t="s">
        <v>43</v>
      </c>
      <c r="O95" s="41"/>
      <c r="P95" s="200">
        <f>O95*H95</f>
        <v>0</v>
      </c>
      <c r="Q95" s="200">
        <v>0.00026</v>
      </c>
      <c r="R95" s="200">
        <f>Q95*H95</f>
        <v>0.012479999999999998</v>
      </c>
      <c r="S95" s="200">
        <v>0</v>
      </c>
      <c r="T95" s="201">
        <f>S95*H95</f>
        <v>0</v>
      </c>
      <c r="AR95" s="23" t="s">
        <v>144</v>
      </c>
      <c r="AT95" s="23" t="s">
        <v>139</v>
      </c>
      <c r="AU95" s="23" t="s">
        <v>82</v>
      </c>
      <c r="AY95" s="23" t="s">
        <v>136</v>
      </c>
      <c r="BE95" s="202">
        <f>IF(N95="základní",J95,0)</f>
        <v>0</v>
      </c>
      <c r="BF95" s="202">
        <f>IF(N95="snížená",J95,0)</f>
        <v>0</v>
      </c>
      <c r="BG95" s="202">
        <f>IF(N95="zákl. přenesená",J95,0)</f>
        <v>0</v>
      </c>
      <c r="BH95" s="202">
        <f>IF(N95="sníž. přenesená",J95,0)</f>
        <v>0</v>
      </c>
      <c r="BI95" s="202">
        <f>IF(N95="nulová",J95,0)</f>
        <v>0</v>
      </c>
      <c r="BJ95" s="23" t="s">
        <v>80</v>
      </c>
      <c r="BK95" s="202">
        <f>ROUND(I95*H95,2)</f>
        <v>0</v>
      </c>
      <c r="BL95" s="23" t="s">
        <v>144</v>
      </c>
      <c r="BM95" s="23" t="s">
        <v>614</v>
      </c>
    </row>
    <row r="96" spans="2:65" s="1" customFormat="1" ht="22.5" customHeight="1">
      <c r="B96" s="40"/>
      <c r="C96" s="191" t="s">
        <v>82</v>
      </c>
      <c r="D96" s="191" t="s">
        <v>139</v>
      </c>
      <c r="E96" s="192" t="s">
        <v>615</v>
      </c>
      <c r="F96" s="193" t="s">
        <v>616</v>
      </c>
      <c r="G96" s="194" t="s">
        <v>142</v>
      </c>
      <c r="H96" s="195">
        <v>48</v>
      </c>
      <c r="I96" s="196"/>
      <c r="J96" s="197">
        <f>ROUND(I96*H96,2)</f>
        <v>0</v>
      </c>
      <c r="K96" s="193" t="s">
        <v>143</v>
      </c>
      <c r="L96" s="60"/>
      <c r="M96" s="198" t="s">
        <v>21</v>
      </c>
      <c r="N96" s="199" t="s">
        <v>43</v>
      </c>
      <c r="O96" s="41"/>
      <c r="P96" s="200">
        <f>O96*H96</f>
        <v>0</v>
      </c>
      <c r="Q96" s="200">
        <v>0.01457</v>
      </c>
      <c r="R96" s="200">
        <f>Q96*H96</f>
        <v>0.69936</v>
      </c>
      <c r="S96" s="200">
        <v>0</v>
      </c>
      <c r="T96" s="201">
        <f>S96*H96</f>
        <v>0</v>
      </c>
      <c r="AR96" s="23" t="s">
        <v>144</v>
      </c>
      <c r="AT96" s="23" t="s">
        <v>139</v>
      </c>
      <c r="AU96" s="23" t="s">
        <v>82</v>
      </c>
      <c r="AY96" s="23" t="s">
        <v>136</v>
      </c>
      <c r="BE96" s="202">
        <f>IF(N96="základní",J96,0)</f>
        <v>0</v>
      </c>
      <c r="BF96" s="202">
        <f>IF(N96="snížená",J96,0)</f>
        <v>0</v>
      </c>
      <c r="BG96" s="202">
        <f>IF(N96="zákl. přenesená",J96,0)</f>
        <v>0</v>
      </c>
      <c r="BH96" s="202">
        <f>IF(N96="sníž. přenesená",J96,0)</f>
        <v>0</v>
      </c>
      <c r="BI96" s="202">
        <f>IF(N96="nulová",J96,0)</f>
        <v>0</v>
      </c>
      <c r="BJ96" s="23" t="s">
        <v>80</v>
      </c>
      <c r="BK96" s="202">
        <f>ROUND(I96*H96,2)</f>
        <v>0</v>
      </c>
      <c r="BL96" s="23" t="s">
        <v>144</v>
      </c>
      <c r="BM96" s="23" t="s">
        <v>617</v>
      </c>
    </row>
    <row r="97" spans="2:51" s="11" customFormat="1" ht="13.5">
      <c r="B97" s="206"/>
      <c r="C97" s="207"/>
      <c r="D97" s="203" t="s">
        <v>166</v>
      </c>
      <c r="E97" s="208" t="s">
        <v>21</v>
      </c>
      <c r="F97" s="209" t="s">
        <v>618</v>
      </c>
      <c r="G97" s="207"/>
      <c r="H97" s="210">
        <v>48</v>
      </c>
      <c r="I97" s="211"/>
      <c r="J97" s="207"/>
      <c r="K97" s="207"/>
      <c r="L97" s="212"/>
      <c r="M97" s="213"/>
      <c r="N97" s="214"/>
      <c r="O97" s="214"/>
      <c r="P97" s="214"/>
      <c r="Q97" s="214"/>
      <c r="R97" s="214"/>
      <c r="S97" s="214"/>
      <c r="T97" s="215"/>
      <c r="AT97" s="216" t="s">
        <v>166</v>
      </c>
      <c r="AU97" s="216" t="s">
        <v>82</v>
      </c>
      <c r="AV97" s="11" t="s">
        <v>82</v>
      </c>
      <c r="AW97" s="11" t="s">
        <v>35</v>
      </c>
      <c r="AX97" s="11" t="s">
        <v>72</v>
      </c>
      <c r="AY97" s="216" t="s">
        <v>136</v>
      </c>
    </row>
    <row r="98" spans="2:65" s="1" customFormat="1" ht="22.5" customHeight="1">
      <c r="B98" s="40"/>
      <c r="C98" s="191" t="s">
        <v>149</v>
      </c>
      <c r="D98" s="191" t="s">
        <v>139</v>
      </c>
      <c r="E98" s="192" t="s">
        <v>150</v>
      </c>
      <c r="F98" s="193" t="s">
        <v>151</v>
      </c>
      <c r="G98" s="194" t="s">
        <v>142</v>
      </c>
      <c r="H98" s="195">
        <v>48</v>
      </c>
      <c r="I98" s="196"/>
      <c r="J98" s="197">
        <f>ROUND(I98*H98,2)</f>
        <v>0</v>
      </c>
      <c r="K98" s="193" t="s">
        <v>143</v>
      </c>
      <c r="L98" s="60"/>
      <c r="M98" s="198" t="s">
        <v>21</v>
      </c>
      <c r="N98" s="199" t="s">
        <v>43</v>
      </c>
      <c r="O98" s="41"/>
      <c r="P98" s="200">
        <f>O98*H98</f>
        <v>0</v>
      </c>
      <c r="Q98" s="200">
        <v>0.00015</v>
      </c>
      <c r="R98" s="200">
        <f>Q98*H98</f>
        <v>0.0072</v>
      </c>
      <c r="S98" s="200">
        <v>0</v>
      </c>
      <c r="T98" s="201">
        <f>S98*H98</f>
        <v>0</v>
      </c>
      <c r="AR98" s="23" t="s">
        <v>144</v>
      </c>
      <c r="AT98" s="23" t="s">
        <v>139</v>
      </c>
      <c r="AU98" s="23" t="s">
        <v>82</v>
      </c>
      <c r="AY98" s="23" t="s">
        <v>136</v>
      </c>
      <c r="BE98" s="202">
        <f>IF(N98="základní",J98,0)</f>
        <v>0</v>
      </c>
      <c r="BF98" s="202">
        <f>IF(N98="snížená",J98,0)</f>
        <v>0</v>
      </c>
      <c r="BG98" s="202">
        <f>IF(N98="zákl. přenesená",J98,0)</f>
        <v>0</v>
      </c>
      <c r="BH98" s="202">
        <f>IF(N98="sníž. přenesená",J98,0)</f>
        <v>0</v>
      </c>
      <c r="BI98" s="202">
        <f>IF(N98="nulová",J98,0)</f>
        <v>0</v>
      </c>
      <c r="BJ98" s="23" t="s">
        <v>80</v>
      </c>
      <c r="BK98" s="202">
        <f>ROUND(I98*H98,2)</f>
        <v>0</v>
      </c>
      <c r="BL98" s="23" t="s">
        <v>144</v>
      </c>
      <c r="BM98" s="23" t="s">
        <v>619</v>
      </c>
    </row>
    <row r="99" spans="2:65" s="1" customFormat="1" ht="33.75" customHeight="1">
      <c r="B99" s="40"/>
      <c r="C99" s="191" t="s">
        <v>144</v>
      </c>
      <c r="D99" s="191" t="s">
        <v>139</v>
      </c>
      <c r="E99" s="192" t="s">
        <v>153</v>
      </c>
      <c r="F99" s="193" t="s">
        <v>154</v>
      </c>
      <c r="G99" s="194" t="s">
        <v>142</v>
      </c>
      <c r="H99" s="195">
        <v>48</v>
      </c>
      <c r="I99" s="196"/>
      <c r="J99" s="197">
        <f>ROUND(I99*H99,2)</f>
        <v>0</v>
      </c>
      <c r="K99" s="193" t="s">
        <v>143</v>
      </c>
      <c r="L99" s="60"/>
      <c r="M99" s="198" t="s">
        <v>21</v>
      </c>
      <c r="N99" s="199" t="s">
        <v>43</v>
      </c>
      <c r="O99" s="41"/>
      <c r="P99" s="200">
        <f>O99*H99</f>
        <v>0</v>
      </c>
      <c r="Q99" s="200">
        <v>0.00083</v>
      </c>
      <c r="R99" s="200">
        <f>Q99*H99</f>
        <v>0.03984</v>
      </c>
      <c r="S99" s="200">
        <v>0</v>
      </c>
      <c r="T99" s="201">
        <f>S99*H99</f>
        <v>0</v>
      </c>
      <c r="AR99" s="23" t="s">
        <v>144</v>
      </c>
      <c r="AT99" s="23" t="s">
        <v>139</v>
      </c>
      <c r="AU99" s="23" t="s">
        <v>82</v>
      </c>
      <c r="AY99" s="23" t="s">
        <v>136</v>
      </c>
      <c r="BE99" s="202">
        <f>IF(N99="základní",J99,0)</f>
        <v>0</v>
      </c>
      <c r="BF99" s="202">
        <f>IF(N99="snížená",J99,0)</f>
        <v>0</v>
      </c>
      <c r="BG99" s="202">
        <f>IF(N99="zákl. přenesená",J99,0)</f>
        <v>0</v>
      </c>
      <c r="BH99" s="202">
        <f>IF(N99="sníž. přenesená",J99,0)</f>
        <v>0</v>
      </c>
      <c r="BI99" s="202">
        <f>IF(N99="nulová",J99,0)</f>
        <v>0</v>
      </c>
      <c r="BJ99" s="23" t="s">
        <v>80</v>
      </c>
      <c r="BK99" s="202">
        <f>ROUND(I99*H99,2)</f>
        <v>0</v>
      </c>
      <c r="BL99" s="23" t="s">
        <v>144</v>
      </c>
      <c r="BM99" s="23" t="s">
        <v>620</v>
      </c>
    </row>
    <row r="100" spans="2:63" s="10" customFormat="1" ht="29.25" customHeight="1">
      <c r="B100" s="175"/>
      <c r="C100" s="176"/>
      <c r="D100" s="177" t="s">
        <v>71</v>
      </c>
      <c r="E100" s="189" t="s">
        <v>158</v>
      </c>
      <c r="F100" s="189" t="s">
        <v>159</v>
      </c>
      <c r="G100" s="176"/>
      <c r="H100" s="176"/>
      <c r="I100" s="179"/>
      <c r="J100" s="190">
        <f>BK100</f>
        <v>0</v>
      </c>
      <c r="K100" s="176"/>
      <c r="L100" s="181"/>
      <c r="M100" s="182"/>
      <c r="N100" s="183"/>
      <c r="O100" s="183"/>
      <c r="P100" s="184">
        <f>SUM(P101:P113)</f>
        <v>0</v>
      </c>
      <c r="Q100" s="183"/>
      <c r="R100" s="184">
        <f>SUM(R101:R113)</f>
        <v>0.0948633</v>
      </c>
      <c r="S100" s="183"/>
      <c r="T100" s="185">
        <f>SUM(T101:T113)</f>
        <v>0</v>
      </c>
      <c r="AR100" s="186" t="s">
        <v>80</v>
      </c>
      <c r="AT100" s="187" t="s">
        <v>71</v>
      </c>
      <c r="AU100" s="187" t="s">
        <v>80</v>
      </c>
      <c r="AY100" s="186" t="s">
        <v>136</v>
      </c>
      <c r="BK100" s="188">
        <f>SUM(BK101:BK113)</f>
        <v>0</v>
      </c>
    </row>
    <row r="101" spans="2:65" s="1" customFormat="1" ht="33.75" customHeight="1">
      <c r="B101" s="40"/>
      <c r="C101" s="191" t="s">
        <v>160</v>
      </c>
      <c r="D101" s="191" t="s">
        <v>139</v>
      </c>
      <c r="E101" s="192" t="s">
        <v>161</v>
      </c>
      <c r="F101" s="193" t="s">
        <v>162</v>
      </c>
      <c r="G101" s="194" t="s">
        <v>142</v>
      </c>
      <c r="H101" s="195">
        <v>998.4</v>
      </c>
      <c r="I101" s="196"/>
      <c r="J101" s="197">
        <f>ROUND(I101*H101,2)</f>
        <v>0</v>
      </c>
      <c r="K101" s="193" t="s">
        <v>143</v>
      </c>
      <c r="L101" s="60"/>
      <c r="M101" s="198" t="s">
        <v>21</v>
      </c>
      <c r="N101" s="199" t="s">
        <v>43</v>
      </c>
      <c r="O101" s="41"/>
      <c r="P101" s="200">
        <f>O101*H101</f>
        <v>0</v>
      </c>
      <c r="Q101" s="200">
        <v>0</v>
      </c>
      <c r="R101" s="200">
        <f>Q101*H101</f>
        <v>0</v>
      </c>
      <c r="S101" s="200">
        <v>0</v>
      </c>
      <c r="T101" s="201">
        <f>S101*H101</f>
        <v>0</v>
      </c>
      <c r="AR101" s="23" t="s">
        <v>144</v>
      </c>
      <c r="AT101" s="23" t="s">
        <v>139</v>
      </c>
      <c r="AU101" s="23" t="s">
        <v>82</v>
      </c>
      <c r="AY101" s="23" t="s">
        <v>136</v>
      </c>
      <c r="BE101" s="202">
        <f>IF(N101="základní",J101,0)</f>
        <v>0</v>
      </c>
      <c r="BF101" s="202">
        <f>IF(N101="snížená",J101,0)</f>
        <v>0</v>
      </c>
      <c r="BG101" s="202">
        <f>IF(N101="zákl. přenesená",J101,0)</f>
        <v>0</v>
      </c>
      <c r="BH101" s="202">
        <f>IF(N101="sníž. přenesená",J101,0)</f>
        <v>0</v>
      </c>
      <c r="BI101" s="202">
        <f>IF(N101="nulová",J101,0)</f>
        <v>0</v>
      </c>
      <c r="BJ101" s="23" t="s">
        <v>80</v>
      </c>
      <c r="BK101" s="202">
        <f>ROUND(I101*H101,2)</f>
        <v>0</v>
      </c>
      <c r="BL101" s="23" t="s">
        <v>144</v>
      </c>
      <c r="BM101" s="23" t="s">
        <v>621</v>
      </c>
    </row>
    <row r="102" spans="2:47" s="1" customFormat="1" ht="67.5">
      <c r="B102" s="40"/>
      <c r="C102" s="62"/>
      <c r="D102" s="203" t="s">
        <v>164</v>
      </c>
      <c r="E102" s="62"/>
      <c r="F102" s="204" t="s">
        <v>165</v>
      </c>
      <c r="G102" s="62"/>
      <c r="H102" s="62"/>
      <c r="I102" s="162"/>
      <c r="J102" s="62"/>
      <c r="K102" s="62"/>
      <c r="L102" s="60"/>
      <c r="M102" s="205"/>
      <c r="N102" s="41"/>
      <c r="O102" s="41"/>
      <c r="P102" s="41"/>
      <c r="Q102" s="41"/>
      <c r="R102" s="41"/>
      <c r="S102" s="41"/>
      <c r="T102" s="77"/>
      <c r="AT102" s="23" t="s">
        <v>164</v>
      </c>
      <c r="AU102" s="23" t="s">
        <v>82</v>
      </c>
    </row>
    <row r="103" spans="2:51" s="11" customFormat="1" ht="13.5">
      <c r="B103" s="206"/>
      <c r="C103" s="207"/>
      <c r="D103" s="203" t="s">
        <v>166</v>
      </c>
      <c r="E103" s="208" t="s">
        <v>21</v>
      </c>
      <c r="F103" s="209" t="s">
        <v>622</v>
      </c>
      <c r="G103" s="207"/>
      <c r="H103" s="210">
        <v>998.4</v>
      </c>
      <c r="I103" s="211"/>
      <c r="J103" s="207"/>
      <c r="K103" s="207"/>
      <c r="L103" s="212"/>
      <c r="M103" s="213"/>
      <c r="N103" s="214"/>
      <c r="O103" s="214"/>
      <c r="P103" s="214"/>
      <c r="Q103" s="214"/>
      <c r="R103" s="214"/>
      <c r="S103" s="214"/>
      <c r="T103" s="215"/>
      <c r="AT103" s="216" t="s">
        <v>166</v>
      </c>
      <c r="AU103" s="216" t="s">
        <v>82</v>
      </c>
      <c r="AV103" s="11" t="s">
        <v>82</v>
      </c>
      <c r="AW103" s="11" t="s">
        <v>35</v>
      </c>
      <c r="AX103" s="11" t="s">
        <v>72</v>
      </c>
      <c r="AY103" s="216" t="s">
        <v>136</v>
      </c>
    </row>
    <row r="104" spans="2:65" s="1" customFormat="1" ht="33.75" customHeight="1">
      <c r="B104" s="40"/>
      <c r="C104" s="191" t="s">
        <v>137</v>
      </c>
      <c r="D104" s="191" t="s">
        <v>139</v>
      </c>
      <c r="E104" s="192" t="s">
        <v>168</v>
      </c>
      <c r="F104" s="193" t="s">
        <v>169</v>
      </c>
      <c r="G104" s="194" t="s">
        <v>142</v>
      </c>
      <c r="H104" s="195">
        <v>29952</v>
      </c>
      <c r="I104" s="196"/>
      <c r="J104" s="197">
        <f>ROUND(I104*H104,2)</f>
        <v>0</v>
      </c>
      <c r="K104" s="193" t="s">
        <v>143</v>
      </c>
      <c r="L104" s="60"/>
      <c r="M104" s="198" t="s">
        <v>21</v>
      </c>
      <c r="N104" s="199" t="s">
        <v>43</v>
      </c>
      <c r="O104" s="41"/>
      <c r="P104" s="200">
        <f>O104*H104</f>
        <v>0</v>
      </c>
      <c r="Q104" s="200">
        <v>0</v>
      </c>
      <c r="R104" s="200">
        <f>Q104*H104</f>
        <v>0</v>
      </c>
      <c r="S104" s="200">
        <v>0</v>
      </c>
      <c r="T104" s="201">
        <f>S104*H104</f>
        <v>0</v>
      </c>
      <c r="AR104" s="23" t="s">
        <v>144</v>
      </c>
      <c r="AT104" s="23" t="s">
        <v>139</v>
      </c>
      <c r="AU104" s="23" t="s">
        <v>82</v>
      </c>
      <c r="AY104" s="23" t="s">
        <v>136</v>
      </c>
      <c r="BE104" s="202">
        <f>IF(N104="základní",J104,0)</f>
        <v>0</v>
      </c>
      <c r="BF104" s="202">
        <f>IF(N104="snížená",J104,0)</f>
        <v>0</v>
      </c>
      <c r="BG104" s="202">
        <f>IF(N104="zákl. přenesená",J104,0)</f>
        <v>0</v>
      </c>
      <c r="BH104" s="202">
        <f>IF(N104="sníž. přenesená",J104,0)</f>
        <v>0</v>
      </c>
      <c r="BI104" s="202">
        <f>IF(N104="nulová",J104,0)</f>
        <v>0</v>
      </c>
      <c r="BJ104" s="23" t="s">
        <v>80</v>
      </c>
      <c r="BK104" s="202">
        <f>ROUND(I104*H104,2)</f>
        <v>0</v>
      </c>
      <c r="BL104" s="23" t="s">
        <v>144</v>
      </c>
      <c r="BM104" s="23" t="s">
        <v>623</v>
      </c>
    </row>
    <row r="105" spans="2:47" s="1" customFormat="1" ht="67.5">
      <c r="B105" s="40"/>
      <c r="C105" s="62"/>
      <c r="D105" s="203" t="s">
        <v>164</v>
      </c>
      <c r="E105" s="62"/>
      <c r="F105" s="204" t="s">
        <v>165</v>
      </c>
      <c r="G105" s="62"/>
      <c r="H105" s="62"/>
      <c r="I105" s="162"/>
      <c r="J105" s="62"/>
      <c r="K105" s="62"/>
      <c r="L105" s="60"/>
      <c r="M105" s="205"/>
      <c r="N105" s="41"/>
      <c r="O105" s="41"/>
      <c r="P105" s="41"/>
      <c r="Q105" s="41"/>
      <c r="R105" s="41"/>
      <c r="S105" s="41"/>
      <c r="T105" s="77"/>
      <c r="AT105" s="23" t="s">
        <v>164</v>
      </c>
      <c r="AU105" s="23" t="s">
        <v>82</v>
      </c>
    </row>
    <row r="106" spans="2:51" s="11" customFormat="1" ht="13.5">
      <c r="B106" s="206"/>
      <c r="C106" s="207"/>
      <c r="D106" s="203" t="s">
        <v>166</v>
      </c>
      <c r="E106" s="208" t="s">
        <v>21</v>
      </c>
      <c r="F106" s="209" t="s">
        <v>624</v>
      </c>
      <c r="G106" s="207"/>
      <c r="H106" s="210">
        <v>29952</v>
      </c>
      <c r="I106" s="211"/>
      <c r="J106" s="207"/>
      <c r="K106" s="207"/>
      <c r="L106" s="212"/>
      <c r="M106" s="213"/>
      <c r="N106" s="214"/>
      <c r="O106" s="214"/>
      <c r="P106" s="214"/>
      <c r="Q106" s="214"/>
      <c r="R106" s="214"/>
      <c r="S106" s="214"/>
      <c r="T106" s="215"/>
      <c r="AT106" s="216" t="s">
        <v>166</v>
      </c>
      <c r="AU106" s="216" t="s">
        <v>82</v>
      </c>
      <c r="AV106" s="11" t="s">
        <v>82</v>
      </c>
      <c r="AW106" s="11" t="s">
        <v>35</v>
      </c>
      <c r="AX106" s="11" t="s">
        <v>72</v>
      </c>
      <c r="AY106" s="216" t="s">
        <v>136</v>
      </c>
    </row>
    <row r="107" spans="2:65" s="1" customFormat="1" ht="33.75" customHeight="1">
      <c r="B107" s="40"/>
      <c r="C107" s="191" t="s">
        <v>172</v>
      </c>
      <c r="D107" s="191" t="s">
        <v>139</v>
      </c>
      <c r="E107" s="192" t="s">
        <v>173</v>
      </c>
      <c r="F107" s="193" t="s">
        <v>174</v>
      </c>
      <c r="G107" s="194" t="s">
        <v>142</v>
      </c>
      <c r="H107" s="195">
        <v>998.4</v>
      </c>
      <c r="I107" s="196"/>
      <c r="J107" s="197">
        <f>ROUND(I107*H107,2)</f>
        <v>0</v>
      </c>
      <c r="K107" s="193" t="s">
        <v>143</v>
      </c>
      <c r="L107" s="60"/>
      <c r="M107" s="198" t="s">
        <v>21</v>
      </c>
      <c r="N107" s="199" t="s">
        <v>43</v>
      </c>
      <c r="O107" s="41"/>
      <c r="P107" s="200">
        <f>O107*H107</f>
        <v>0</v>
      </c>
      <c r="Q107" s="200">
        <v>0</v>
      </c>
      <c r="R107" s="200">
        <f>Q107*H107</f>
        <v>0</v>
      </c>
      <c r="S107" s="200">
        <v>0</v>
      </c>
      <c r="T107" s="201">
        <f>S107*H107</f>
        <v>0</v>
      </c>
      <c r="AR107" s="23" t="s">
        <v>144</v>
      </c>
      <c r="AT107" s="23" t="s">
        <v>139</v>
      </c>
      <c r="AU107" s="23" t="s">
        <v>82</v>
      </c>
      <c r="AY107" s="23" t="s">
        <v>136</v>
      </c>
      <c r="BE107" s="202">
        <f>IF(N107="základní",J107,0)</f>
        <v>0</v>
      </c>
      <c r="BF107" s="202">
        <f>IF(N107="snížená",J107,0)</f>
        <v>0</v>
      </c>
      <c r="BG107" s="202">
        <f>IF(N107="zákl. přenesená",J107,0)</f>
        <v>0</v>
      </c>
      <c r="BH107" s="202">
        <f>IF(N107="sníž. přenesená",J107,0)</f>
        <v>0</v>
      </c>
      <c r="BI107" s="202">
        <f>IF(N107="nulová",J107,0)</f>
        <v>0</v>
      </c>
      <c r="BJ107" s="23" t="s">
        <v>80</v>
      </c>
      <c r="BK107" s="202">
        <f>ROUND(I107*H107,2)</f>
        <v>0</v>
      </c>
      <c r="BL107" s="23" t="s">
        <v>144</v>
      </c>
      <c r="BM107" s="23" t="s">
        <v>625</v>
      </c>
    </row>
    <row r="108" spans="2:47" s="1" customFormat="1" ht="40.5">
      <c r="B108" s="40"/>
      <c r="C108" s="62"/>
      <c r="D108" s="203" t="s">
        <v>164</v>
      </c>
      <c r="E108" s="62"/>
      <c r="F108" s="204" t="s">
        <v>176</v>
      </c>
      <c r="G108" s="62"/>
      <c r="H108" s="62"/>
      <c r="I108" s="162"/>
      <c r="J108" s="62"/>
      <c r="K108" s="62"/>
      <c r="L108" s="60"/>
      <c r="M108" s="205"/>
      <c r="N108" s="41"/>
      <c r="O108" s="41"/>
      <c r="P108" s="41"/>
      <c r="Q108" s="41"/>
      <c r="R108" s="41"/>
      <c r="S108" s="41"/>
      <c r="T108" s="77"/>
      <c r="AT108" s="23" t="s">
        <v>164</v>
      </c>
      <c r="AU108" s="23" t="s">
        <v>82</v>
      </c>
    </row>
    <row r="109" spans="2:65" s="1" customFormat="1" ht="14.25" customHeight="1">
      <c r="B109" s="40"/>
      <c r="C109" s="191" t="s">
        <v>177</v>
      </c>
      <c r="D109" s="191" t="s">
        <v>139</v>
      </c>
      <c r="E109" s="192" t="s">
        <v>178</v>
      </c>
      <c r="F109" s="193" t="s">
        <v>179</v>
      </c>
      <c r="G109" s="194" t="s">
        <v>180</v>
      </c>
      <c r="H109" s="195">
        <v>1</v>
      </c>
      <c r="I109" s="196"/>
      <c r="J109" s="197">
        <f>ROUND(I109*H109,2)</f>
        <v>0</v>
      </c>
      <c r="K109" s="193" t="s">
        <v>21</v>
      </c>
      <c r="L109" s="60"/>
      <c r="M109" s="198" t="s">
        <v>21</v>
      </c>
      <c r="N109" s="199" t="s">
        <v>43</v>
      </c>
      <c r="O109" s="41"/>
      <c r="P109" s="200">
        <f>O109*H109</f>
        <v>0</v>
      </c>
      <c r="Q109" s="200">
        <v>0</v>
      </c>
      <c r="R109" s="200">
        <f>Q109*H109</f>
        <v>0</v>
      </c>
      <c r="S109" s="200">
        <v>0</v>
      </c>
      <c r="T109" s="201">
        <f>S109*H109</f>
        <v>0</v>
      </c>
      <c r="AR109" s="23" t="s">
        <v>144</v>
      </c>
      <c r="AT109" s="23" t="s">
        <v>139</v>
      </c>
      <c r="AU109" s="23" t="s">
        <v>82</v>
      </c>
      <c r="AY109" s="23" t="s">
        <v>136</v>
      </c>
      <c r="BE109" s="202">
        <f>IF(N109="základní",J109,0)</f>
        <v>0</v>
      </c>
      <c r="BF109" s="202">
        <f>IF(N109="snížená",J109,0)</f>
        <v>0</v>
      </c>
      <c r="BG109" s="202">
        <f>IF(N109="zákl. přenesená",J109,0)</f>
        <v>0</v>
      </c>
      <c r="BH109" s="202">
        <f>IF(N109="sníž. přenesená",J109,0)</f>
        <v>0</v>
      </c>
      <c r="BI109" s="202">
        <f>IF(N109="nulová",J109,0)</f>
        <v>0</v>
      </c>
      <c r="BJ109" s="23" t="s">
        <v>80</v>
      </c>
      <c r="BK109" s="202">
        <f>ROUND(I109*H109,2)</f>
        <v>0</v>
      </c>
      <c r="BL109" s="23" t="s">
        <v>144</v>
      </c>
      <c r="BM109" s="23" t="s">
        <v>181</v>
      </c>
    </row>
    <row r="110" spans="2:47" s="1" customFormat="1" ht="27">
      <c r="B110" s="40"/>
      <c r="C110" s="62"/>
      <c r="D110" s="203" t="s">
        <v>182</v>
      </c>
      <c r="E110" s="62"/>
      <c r="F110" s="204" t="s">
        <v>183</v>
      </c>
      <c r="G110" s="62"/>
      <c r="H110" s="62"/>
      <c r="I110" s="162"/>
      <c r="J110" s="62"/>
      <c r="K110" s="62"/>
      <c r="L110" s="60"/>
      <c r="M110" s="205"/>
      <c r="N110" s="41"/>
      <c r="O110" s="41"/>
      <c r="P110" s="41"/>
      <c r="Q110" s="41"/>
      <c r="R110" s="41"/>
      <c r="S110" s="41"/>
      <c r="T110" s="77"/>
      <c r="AT110" s="23" t="s">
        <v>182</v>
      </c>
      <c r="AU110" s="23" t="s">
        <v>82</v>
      </c>
    </row>
    <row r="111" spans="2:65" s="1" customFormat="1" ht="14.25" customHeight="1">
      <c r="B111" s="40"/>
      <c r="C111" s="191" t="s">
        <v>156</v>
      </c>
      <c r="D111" s="191" t="s">
        <v>139</v>
      </c>
      <c r="E111" s="192" t="s">
        <v>184</v>
      </c>
      <c r="F111" s="193" t="s">
        <v>185</v>
      </c>
      <c r="G111" s="194" t="s">
        <v>142</v>
      </c>
      <c r="H111" s="195">
        <v>677.595</v>
      </c>
      <c r="I111" s="196"/>
      <c r="J111" s="197">
        <f>ROUND(I111*H111,2)</f>
        <v>0</v>
      </c>
      <c r="K111" s="193" t="s">
        <v>143</v>
      </c>
      <c r="L111" s="60"/>
      <c r="M111" s="198" t="s">
        <v>21</v>
      </c>
      <c r="N111" s="199" t="s">
        <v>43</v>
      </c>
      <c r="O111" s="41"/>
      <c r="P111" s="200">
        <f>O111*H111</f>
        <v>0</v>
      </c>
      <c r="Q111" s="200">
        <v>0.00014</v>
      </c>
      <c r="R111" s="200">
        <f>Q111*H111</f>
        <v>0.0948633</v>
      </c>
      <c r="S111" s="200">
        <v>0</v>
      </c>
      <c r="T111" s="201">
        <f>S111*H111</f>
        <v>0</v>
      </c>
      <c r="AR111" s="23" t="s">
        <v>144</v>
      </c>
      <c r="AT111" s="23" t="s">
        <v>139</v>
      </c>
      <c r="AU111" s="23" t="s">
        <v>82</v>
      </c>
      <c r="AY111" s="23" t="s">
        <v>136</v>
      </c>
      <c r="BE111" s="202">
        <f>IF(N111="základní",J111,0)</f>
        <v>0</v>
      </c>
      <c r="BF111" s="202">
        <f>IF(N111="snížená",J111,0)</f>
        <v>0</v>
      </c>
      <c r="BG111" s="202">
        <f>IF(N111="zákl. přenesená",J111,0)</f>
        <v>0</v>
      </c>
      <c r="BH111" s="202">
        <f>IF(N111="sníž. přenesená",J111,0)</f>
        <v>0</v>
      </c>
      <c r="BI111" s="202">
        <f>IF(N111="nulová",J111,0)</f>
        <v>0</v>
      </c>
      <c r="BJ111" s="23" t="s">
        <v>80</v>
      </c>
      <c r="BK111" s="202">
        <f>ROUND(I111*H111,2)</f>
        <v>0</v>
      </c>
      <c r="BL111" s="23" t="s">
        <v>144</v>
      </c>
      <c r="BM111" s="23" t="s">
        <v>626</v>
      </c>
    </row>
    <row r="112" spans="2:47" s="1" customFormat="1" ht="40.5">
      <c r="B112" s="40"/>
      <c r="C112" s="62"/>
      <c r="D112" s="203" t="s">
        <v>164</v>
      </c>
      <c r="E112" s="62"/>
      <c r="F112" s="204" t="s">
        <v>187</v>
      </c>
      <c r="G112" s="62"/>
      <c r="H112" s="62"/>
      <c r="I112" s="162"/>
      <c r="J112" s="62"/>
      <c r="K112" s="62"/>
      <c r="L112" s="60"/>
      <c r="M112" s="205"/>
      <c r="N112" s="41"/>
      <c r="O112" s="41"/>
      <c r="P112" s="41"/>
      <c r="Q112" s="41"/>
      <c r="R112" s="41"/>
      <c r="S112" s="41"/>
      <c r="T112" s="77"/>
      <c r="AT112" s="23" t="s">
        <v>164</v>
      </c>
      <c r="AU112" s="23" t="s">
        <v>82</v>
      </c>
    </row>
    <row r="113" spans="2:51" s="11" customFormat="1" ht="13.5">
      <c r="B113" s="206"/>
      <c r="C113" s="207"/>
      <c r="D113" s="203" t="s">
        <v>166</v>
      </c>
      <c r="E113" s="208" t="s">
        <v>21</v>
      </c>
      <c r="F113" s="209" t="s">
        <v>627</v>
      </c>
      <c r="G113" s="207"/>
      <c r="H113" s="210">
        <v>677.595</v>
      </c>
      <c r="I113" s="211"/>
      <c r="J113" s="207"/>
      <c r="K113" s="207"/>
      <c r="L113" s="212"/>
      <c r="M113" s="213"/>
      <c r="N113" s="214"/>
      <c r="O113" s="214"/>
      <c r="P113" s="214"/>
      <c r="Q113" s="214"/>
      <c r="R113" s="214"/>
      <c r="S113" s="214"/>
      <c r="T113" s="215"/>
      <c r="AT113" s="216" t="s">
        <v>166</v>
      </c>
      <c r="AU113" s="216" t="s">
        <v>82</v>
      </c>
      <c r="AV113" s="11" t="s">
        <v>82</v>
      </c>
      <c r="AW113" s="11" t="s">
        <v>35</v>
      </c>
      <c r="AX113" s="11" t="s">
        <v>72</v>
      </c>
      <c r="AY113" s="216" t="s">
        <v>136</v>
      </c>
    </row>
    <row r="114" spans="2:63" s="10" customFormat="1" ht="29.25" customHeight="1">
      <c r="B114" s="175"/>
      <c r="C114" s="176"/>
      <c r="D114" s="177" t="s">
        <v>71</v>
      </c>
      <c r="E114" s="189" t="s">
        <v>189</v>
      </c>
      <c r="F114" s="189" t="s">
        <v>190</v>
      </c>
      <c r="G114" s="176"/>
      <c r="H114" s="176"/>
      <c r="I114" s="179"/>
      <c r="J114" s="190">
        <f>BK114</f>
        <v>0</v>
      </c>
      <c r="K114" s="176"/>
      <c r="L114" s="181"/>
      <c r="M114" s="182"/>
      <c r="N114" s="183"/>
      <c r="O114" s="183"/>
      <c r="P114" s="184">
        <f>SUM(P115:P116)</f>
        <v>0</v>
      </c>
      <c r="Q114" s="183"/>
      <c r="R114" s="184">
        <f>SUM(R115:R116)</f>
        <v>0</v>
      </c>
      <c r="S114" s="183"/>
      <c r="T114" s="185">
        <f>SUM(T115:T116)</f>
        <v>0</v>
      </c>
      <c r="AR114" s="186" t="s">
        <v>80</v>
      </c>
      <c r="AT114" s="187" t="s">
        <v>71</v>
      </c>
      <c r="AU114" s="187" t="s">
        <v>80</v>
      </c>
      <c r="AY114" s="186" t="s">
        <v>136</v>
      </c>
      <c r="BK114" s="188">
        <f>SUM(BK115:BK116)</f>
        <v>0</v>
      </c>
    </row>
    <row r="115" spans="2:65" s="1" customFormat="1" ht="22.5" customHeight="1">
      <c r="B115" s="40"/>
      <c r="C115" s="191" t="s">
        <v>191</v>
      </c>
      <c r="D115" s="191" t="s">
        <v>139</v>
      </c>
      <c r="E115" s="192" t="s">
        <v>192</v>
      </c>
      <c r="F115" s="193" t="s">
        <v>193</v>
      </c>
      <c r="G115" s="194" t="s">
        <v>194</v>
      </c>
      <c r="H115" s="195">
        <v>44</v>
      </c>
      <c r="I115" s="196"/>
      <c r="J115" s="197">
        <f>ROUND(I115*H115,2)</f>
        <v>0</v>
      </c>
      <c r="K115" s="193" t="s">
        <v>143</v>
      </c>
      <c r="L115" s="60"/>
      <c r="M115" s="198" t="s">
        <v>21</v>
      </c>
      <c r="N115" s="199" t="s">
        <v>43</v>
      </c>
      <c r="O115" s="41"/>
      <c r="P115" s="200">
        <f>O115*H115</f>
        <v>0</v>
      </c>
      <c r="Q115" s="200">
        <v>0</v>
      </c>
      <c r="R115" s="200">
        <f>Q115*H115</f>
        <v>0</v>
      </c>
      <c r="S115" s="200">
        <v>0</v>
      </c>
      <c r="T115" s="201">
        <f>S115*H115</f>
        <v>0</v>
      </c>
      <c r="AR115" s="23" t="s">
        <v>144</v>
      </c>
      <c r="AT115" s="23" t="s">
        <v>139</v>
      </c>
      <c r="AU115" s="23" t="s">
        <v>82</v>
      </c>
      <c r="AY115" s="23" t="s">
        <v>136</v>
      </c>
      <c r="BE115" s="202">
        <f>IF(N115="základní",J115,0)</f>
        <v>0</v>
      </c>
      <c r="BF115" s="202">
        <f>IF(N115="snížená",J115,0)</f>
        <v>0</v>
      </c>
      <c r="BG115" s="202">
        <f>IF(N115="zákl. přenesená",J115,0)</f>
        <v>0</v>
      </c>
      <c r="BH115" s="202">
        <f>IF(N115="sníž. přenesená",J115,0)</f>
        <v>0</v>
      </c>
      <c r="BI115" s="202">
        <f>IF(N115="nulová",J115,0)</f>
        <v>0</v>
      </c>
      <c r="BJ115" s="23" t="s">
        <v>80</v>
      </c>
      <c r="BK115" s="202">
        <f>ROUND(I115*H115,2)</f>
        <v>0</v>
      </c>
      <c r="BL115" s="23" t="s">
        <v>144</v>
      </c>
      <c r="BM115" s="23" t="s">
        <v>628</v>
      </c>
    </row>
    <row r="116" spans="2:47" s="1" customFormat="1" ht="27">
      <c r="B116" s="40"/>
      <c r="C116" s="62"/>
      <c r="D116" s="203" t="s">
        <v>182</v>
      </c>
      <c r="E116" s="62"/>
      <c r="F116" s="204" t="s">
        <v>196</v>
      </c>
      <c r="G116" s="62"/>
      <c r="H116" s="62"/>
      <c r="I116" s="162"/>
      <c r="J116" s="62"/>
      <c r="K116" s="62"/>
      <c r="L116" s="60"/>
      <c r="M116" s="205"/>
      <c r="N116" s="41"/>
      <c r="O116" s="41"/>
      <c r="P116" s="41"/>
      <c r="Q116" s="41"/>
      <c r="R116" s="41"/>
      <c r="S116" s="41"/>
      <c r="T116" s="77"/>
      <c r="AT116" s="23" t="s">
        <v>182</v>
      </c>
      <c r="AU116" s="23" t="s">
        <v>82</v>
      </c>
    </row>
    <row r="117" spans="2:63" s="10" customFormat="1" ht="29.25" customHeight="1">
      <c r="B117" s="175"/>
      <c r="C117" s="176"/>
      <c r="D117" s="177" t="s">
        <v>71</v>
      </c>
      <c r="E117" s="189" t="s">
        <v>629</v>
      </c>
      <c r="F117" s="189" t="s">
        <v>630</v>
      </c>
      <c r="G117" s="176"/>
      <c r="H117" s="176"/>
      <c r="I117" s="179"/>
      <c r="J117" s="190">
        <f>BK117</f>
        <v>0</v>
      </c>
      <c r="K117" s="176"/>
      <c r="L117" s="181"/>
      <c r="M117" s="182"/>
      <c r="N117" s="183"/>
      <c r="O117" s="183"/>
      <c r="P117" s="184">
        <f>SUM(P118:P126)</f>
        <v>0</v>
      </c>
      <c r="Q117" s="183"/>
      <c r="R117" s="184">
        <f>SUM(R118:R126)</f>
        <v>0</v>
      </c>
      <c r="S117" s="183"/>
      <c r="T117" s="185">
        <f>SUM(T118:T126)</f>
        <v>7.833648</v>
      </c>
      <c r="AR117" s="186" t="s">
        <v>80</v>
      </c>
      <c r="AT117" s="187" t="s">
        <v>71</v>
      </c>
      <c r="AU117" s="187" t="s">
        <v>80</v>
      </c>
      <c r="AY117" s="186" t="s">
        <v>136</v>
      </c>
      <c r="BK117" s="188">
        <f>SUM(BK118:BK126)</f>
        <v>0</v>
      </c>
    </row>
    <row r="118" spans="2:65" s="1" customFormat="1" ht="33.75" customHeight="1">
      <c r="B118" s="40"/>
      <c r="C118" s="191" t="s">
        <v>199</v>
      </c>
      <c r="D118" s="191" t="s">
        <v>139</v>
      </c>
      <c r="E118" s="192" t="s">
        <v>631</v>
      </c>
      <c r="F118" s="193" t="s">
        <v>632</v>
      </c>
      <c r="G118" s="194" t="s">
        <v>305</v>
      </c>
      <c r="H118" s="195">
        <v>4.688</v>
      </c>
      <c r="I118" s="196"/>
      <c r="J118" s="197">
        <f>ROUND(I118*H118,2)</f>
        <v>0</v>
      </c>
      <c r="K118" s="193" t="s">
        <v>143</v>
      </c>
      <c r="L118" s="60"/>
      <c r="M118" s="198" t="s">
        <v>21</v>
      </c>
      <c r="N118" s="199" t="s">
        <v>43</v>
      </c>
      <c r="O118" s="41"/>
      <c r="P118" s="200">
        <f>O118*H118</f>
        <v>0</v>
      </c>
      <c r="Q118" s="200">
        <v>0</v>
      </c>
      <c r="R118" s="200">
        <f>Q118*H118</f>
        <v>0</v>
      </c>
      <c r="S118" s="200">
        <v>1.671</v>
      </c>
      <c r="T118" s="201">
        <f>S118*H118</f>
        <v>7.833648</v>
      </c>
      <c r="AR118" s="23" t="s">
        <v>144</v>
      </c>
      <c r="AT118" s="23" t="s">
        <v>139</v>
      </c>
      <c r="AU118" s="23" t="s">
        <v>82</v>
      </c>
      <c r="AY118" s="23" t="s">
        <v>136</v>
      </c>
      <c r="BE118" s="202">
        <f>IF(N118="základní",J118,0)</f>
        <v>0</v>
      </c>
      <c r="BF118" s="202">
        <f>IF(N118="snížená",J118,0)</f>
        <v>0</v>
      </c>
      <c r="BG118" s="202">
        <f>IF(N118="zákl. přenesená",J118,0)</f>
        <v>0</v>
      </c>
      <c r="BH118" s="202">
        <f>IF(N118="sníž. přenesená",J118,0)</f>
        <v>0</v>
      </c>
      <c r="BI118" s="202">
        <f>IF(N118="nulová",J118,0)</f>
        <v>0</v>
      </c>
      <c r="BJ118" s="23" t="s">
        <v>80</v>
      </c>
      <c r="BK118" s="202">
        <f>ROUND(I118*H118,2)</f>
        <v>0</v>
      </c>
      <c r="BL118" s="23" t="s">
        <v>144</v>
      </c>
      <c r="BM118" s="23" t="s">
        <v>233</v>
      </c>
    </row>
    <row r="119" spans="2:47" s="1" customFormat="1" ht="40.5">
      <c r="B119" s="40"/>
      <c r="C119" s="62"/>
      <c r="D119" s="203" t="s">
        <v>164</v>
      </c>
      <c r="E119" s="62"/>
      <c r="F119" s="204" t="s">
        <v>633</v>
      </c>
      <c r="G119" s="62"/>
      <c r="H119" s="62"/>
      <c r="I119" s="162"/>
      <c r="J119" s="62"/>
      <c r="K119" s="62"/>
      <c r="L119" s="60"/>
      <c r="M119" s="205"/>
      <c r="N119" s="41"/>
      <c r="O119" s="41"/>
      <c r="P119" s="41"/>
      <c r="Q119" s="41"/>
      <c r="R119" s="41"/>
      <c r="S119" s="41"/>
      <c r="T119" s="77"/>
      <c r="AT119" s="23" t="s">
        <v>164</v>
      </c>
      <c r="AU119" s="23" t="s">
        <v>82</v>
      </c>
    </row>
    <row r="120" spans="2:51" s="12" customFormat="1" ht="13.5">
      <c r="B120" s="227"/>
      <c r="C120" s="228"/>
      <c r="D120" s="203" t="s">
        <v>166</v>
      </c>
      <c r="E120" s="229" t="s">
        <v>21</v>
      </c>
      <c r="F120" s="230" t="s">
        <v>634</v>
      </c>
      <c r="G120" s="228"/>
      <c r="H120" s="229" t="s">
        <v>21</v>
      </c>
      <c r="I120" s="231"/>
      <c r="J120" s="228"/>
      <c r="K120" s="228"/>
      <c r="L120" s="232"/>
      <c r="M120" s="233"/>
      <c r="N120" s="234"/>
      <c r="O120" s="234"/>
      <c r="P120" s="234"/>
      <c r="Q120" s="234"/>
      <c r="R120" s="234"/>
      <c r="S120" s="234"/>
      <c r="T120" s="235"/>
      <c r="AT120" s="236" t="s">
        <v>166</v>
      </c>
      <c r="AU120" s="236" t="s">
        <v>82</v>
      </c>
      <c r="AV120" s="12" t="s">
        <v>80</v>
      </c>
      <c r="AW120" s="12" t="s">
        <v>35</v>
      </c>
      <c r="AX120" s="12" t="s">
        <v>72</v>
      </c>
      <c r="AY120" s="236" t="s">
        <v>136</v>
      </c>
    </row>
    <row r="121" spans="2:51" s="11" customFormat="1" ht="13.5">
      <c r="B121" s="206"/>
      <c r="C121" s="207"/>
      <c r="D121" s="203" t="s">
        <v>166</v>
      </c>
      <c r="E121" s="208" t="s">
        <v>21</v>
      </c>
      <c r="F121" s="209" t="s">
        <v>635</v>
      </c>
      <c r="G121" s="207"/>
      <c r="H121" s="210">
        <v>2.552</v>
      </c>
      <c r="I121" s="211"/>
      <c r="J121" s="207"/>
      <c r="K121" s="207"/>
      <c r="L121" s="212"/>
      <c r="M121" s="213"/>
      <c r="N121" s="214"/>
      <c r="O121" s="214"/>
      <c r="P121" s="214"/>
      <c r="Q121" s="214"/>
      <c r="R121" s="214"/>
      <c r="S121" s="214"/>
      <c r="T121" s="215"/>
      <c r="AT121" s="216" t="s">
        <v>166</v>
      </c>
      <c r="AU121" s="216" t="s">
        <v>82</v>
      </c>
      <c r="AV121" s="11" t="s">
        <v>82</v>
      </c>
      <c r="AW121" s="11" t="s">
        <v>35</v>
      </c>
      <c r="AX121" s="11" t="s">
        <v>72</v>
      </c>
      <c r="AY121" s="216" t="s">
        <v>136</v>
      </c>
    </row>
    <row r="122" spans="2:51" s="12" customFormat="1" ht="13.5">
      <c r="B122" s="227"/>
      <c r="C122" s="228"/>
      <c r="D122" s="203" t="s">
        <v>166</v>
      </c>
      <c r="E122" s="229" t="s">
        <v>21</v>
      </c>
      <c r="F122" s="230" t="s">
        <v>636</v>
      </c>
      <c r="G122" s="228"/>
      <c r="H122" s="229" t="s">
        <v>21</v>
      </c>
      <c r="I122" s="231"/>
      <c r="J122" s="228"/>
      <c r="K122" s="228"/>
      <c r="L122" s="232"/>
      <c r="M122" s="233"/>
      <c r="N122" s="234"/>
      <c r="O122" s="234"/>
      <c r="P122" s="234"/>
      <c r="Q122" s="234"/>
      <c r="R122" s="234"/>
      <c r="S122" s="234"/>
      <c r="T122" s="235"/>
      <c r="AT122" s="236" t="s">
        <v>166</v>
      </c>
      <c r="AU122" s="236" t="s">
        <v>82</v>
      </c>
      <c r="AV122" s="12" t="s">
        <v>80</v>
      </c>
      <c r="AW122" s="12" t="s">
        <v>35</v>
      </c>
      <c r="AX122" s="12" t="s">
        <v>72</v>
      </c>
      <c r="AY122" s="236" t="s">
        <v>136</v>
      </c>
    </row>
    <row r="123" spans="2:51" s="11" customFormat="1" ht="13.5">
      <c r="B123" s="206"/>
      <c r="C123" s="207"/>
      <c r="D123" s="203" t="s">
        <v>166</v>
      </c>
      <c r="E123" s="208" t="s">
        <v>21</v>
      </c>
      <c r="F123" s="209" t="s">
        <v>637</v>
      </c>
      <c r="G123" s="207"/>
      <c r="H123" s="210">
        <v>0.365</v>
      </c>
      <c r="I123" s="211"/>
      <c r="J123" s="207"/>
      <c r="K123" s="207"/>
      <c r="L123" s="212"/>
      <c r="M123" s="213"/>
      <c r="N123" s="214"/>
      <c r="O123" s="214"/>
      <c r="P123" s="214"/>
      <c r="Q123" s="214"/>
      <c r="R123" s="214"/>
      <c r="S123" s="214"/>
      <c r="T123" s="215"/>
      <c r="AT123" s="216" t="s">
        <v>166</v>
      </c>
      <c r="AU123" s="216" t="s">
        <v>82</v>
      </c>
      <c r="AV123" s="11" t="s">
        <v>82</v>
      </c>
      <c r="AW123" s="11" t="s">
        <v>35</v>
      </c>
      <c r="AX123" s="11" t="s">
        <v>72</v>
      </c>
      <c r="AY123" s="216" t="s">
        <v>136</v>
      </c>
    </row>
    <row r="124" spans="2:51" s="12" customFormat="1" ht="13.5">
      <c r="B124" s="227"/>
      <c r="C124" s="228"/>
      <c r="D124" s="203" t="s">
        <v>166</v>
      </c>
      <c r="E124" s="229" t="s">
        <v>21</v>
      </c>
      <c r="F124" s="230" t="s">
        <v>638</v>
      </c>
      <c r="G124" s="228"/>
      <c r="H124" s="229" t="s">
        <v>21</v>
      </c>
      <c r="I124" s="231"/>
      <c r="J124" s="228"/>
      <c r="K124" s="228"/>
      <c r="L124" s="232"/>
      <c r="M124" s="233"/>
      <c r="N124" s="234"/>
      <c r="O124" s="234"/>
      <c r="P124" s="234"/>
      <c r="Q124" s="234"/>
      <c r="R124" s="234"/>
      <c r="S124" s="234"/>
      <c r="T124" s="235"/>
      <c r="AT124" s="236" t="s">
        <v>166</v>
      </c>
      <c r="AU124" s="236" t="s">
        <v>82</v>
      </c>
      <c r="AV124" s="12" t="s">
        <v>80</v>
      </c>
      <c r="AW124" s="12" t="s">
        <v>35</v>
      </c>
      <c r="AX124" s="12" t="s">
        <v>72</v>
      </c>
      <c r="AY124" s="236" t="s">
        <v>136</v>
      </c>
    </row>
    <row r="125" spans="2:51" s="11" customFormat="1" ht="13.5">
      <c r="B125" s="206"/>
      <c r="C125" s="207"/>
      <c r="D125" s="203" t="s">
        <v>166</v>
      </c>
      <c r="E125" s="208" t="s">
        <v>21</v>
      </c>
      <c r="F125" s="209" t="s">
        <v>639</v>
      </c>
      <c r="G125" s="207"/>
      <c r="H125" s="210">
        <v>1.771</v>
      </c>
      <c r="I125" s="211"/>
      <c r="J125" s="207"/>
      <c r="K125" s="207"/>
      <c r="L125" s="212"/>
      <c r="M125" s="213"/>
      <c r="N125" s="214"/>
      <c r="O125" s="214"/>
      <c r="P125" s="214"/>
      <c r="Q125" s="214"/>
      <c r="R125" s="214"/>
      <c r="S125" s="214"/>
      <c r="T125" s="215"/>
      <c r="AT125" s="216" t="s">
        <v>166</v>
      </c>
      <c r="AU125" s="216" t="s">
        <v>82</v>
      </c>
      <c r="AV125" s="11" t="s">
        <v>82</v>
      </c>
      <c r="AW125" s="11" t="s">
        <v>35</v>
      </c>
      <c r="AX125" s="11" t="s">
        <v>72</v>
      </c>
      <c r="AY125" s="216" t="s">
        <v>136</v>
      </c>
    </row>
    <row r="126" spans="2:51" s="13" customFormat="1" ht="13.5">
      <c r="B126" s="237"/>
      <c r="C126" s="238"/>
      <c r="D126" s="203" t="s">
        <v>166</v>
      </c>
      <c r="E126" s="239" t="s">
        <v>21</v>
      </c>
      <c r="F126" s="240" t="s">
        <v>342</v>
      </c>
      <c r="G126" s="238"/>
      <c r="H126" s="241">
        <v>4.688</v>
      </c>
      <c r="I126" s="242"/>
      <c r="J126" s="238"/>
      <c r="K126" s="238"/>
      <c r="L126" s="243"/>
      <c r="M126" s="244"/>
      <c r="N126" s="245"/>
      <c r="O126" s="245"/>
      <c r="P126" s="245"/>
      <c r="Q126" s="245"/>
      <c r="R126" s="245"/>
      <c r="S126" s="245"/>
      <c r="T126" s="246"/>
      <c r="AT126" s="247" t="s">
        <v>166</v>
      </c>
      <c r="AU126" s="247" t="s">
        <v>82</v>
      </c>
      <c r="AV126" s="13" t="s">
        <v>144</v>
      </c>
      <c r="AW126" s="13" t="s">
        <v>35</v>
      </c>
      <c r="AX126" s="13" t="s">
        <v>80</v>
      </c>
      <c r="AY126" s="247" t="s">
        <v>136</v>
      </c>
    </row>
    <row r="127" spans="2:63" s="10" customFormat="1" ht="29.25" customHeight="1">
      <c r="B127" s="175"/>
      <c r="C127" s="176"/>
      <c r="D127" s="177" t="s">
        <v>71</v>
      </c>
      <c r="E127" s="189" t="s">
        <v>197</v>
      </c>
      <c r="F127" s="189" t="s">
        <v>640</v>
      </c>
      <c r="G127" s="176"/>
      <c r="H127" s="176"/>
      <c r="I127" s="179"/>
      <c r="J127" s="190">
        <f>BK127</f>
        <v>0</v>
      </c>
      <c r="K127" s="176"/>
      <c r="L127" s="181"/>
      <c r="M127" s="182"/>
      <c r="N127" s="183"/>
      <c r="O127" s="183"/>
      <c r="P127" s="184">
        <f>SUM(P128:P144)</f>
        <v>0</v>
      </c>
      <c r="Q127" s="183"/>
      <c r="R127" s="184">
        <f>SUM(R128:R144)</f>
        <v>0</v>
      </c>
      <c r="S127" s="183"/>
      <c r="T127" s="185">
        <f>SUM(T128:T144)</f>
        <v>0</v>
      </c>
      <c r="AR127" s="186" t="s">
        <v>80</v>
      </c>
      <c r="AT127" s="187" t="s">
        <v>71</v>
      </c>
      <c r="AU127" s="187" t="s">
        <v>80</v>
      </c>
      <c r="AY127" s="186" t="s">
        <v>136</v>
      </c>
      <c r="BK127" s="188">
        <f>SUM(BK128:BK144)</f>
        <v>0</v>
      </c>
    </row>
    <row r="128" spans="2:65" s="1" customFormat="1" ht="33.75" customHeight="1">
      <c r="B128" s="40"/>
      <c r="C128" s="191" t="s">
        <v>205</v>
      </c>
      <c r="D128" s="191" t="s">
        <v>139</v>
      </c>
      <c r="E128" s="192" t="s">
        <v>200</v>
      </c>
      <c r="F128" s="193" t="s">
        <v>201</v>
      </c>
      <c r="G128" s="194" t="s">
        <v>202</v>
      </c>
      <c r="H128" s="195">
        <v>17.232</v>
      </c>
      <c r="I128" s="196"/>
      <c r="J128" s="197">
        <f>ROUND(I128*H128,2)</f>
        <v>0</v>
      </c>
      <c r="K128" s="193" t="s">
        <v>143</v>
      </c>
      <c r="L128" s="60"/>
      <c r="M128" s="198" t="s">
        <v>21</v>
      </c>
      <c r="N128" s="199" t="s">
        <v>43</v>
      </c>
      <c r="O128" s="41"/>
      <c r="P128" s="200">
        <f>O128*H128</f>
        <v>0</v>
      </c>
      <c r="Q128" s="200">
        <v>0</v>
      </c>
      <c r="R128" s="200">
        <f>Q128*H128</f>
        <v>0</v>
      </c>
      <c r="S128" s="200">
        <v>0</v>
      </c>
      <c r="T128" s="201">
        <f>S128*H128</f>
        <v>0</v>
      </c>
      <c r="AR128" s="23" t="s">
        <v>144</v>
      </c>
      <c r="AT128" s="23" t="s">
        <v>139</v>
      </c>
      <c r="AU128" s="23" t="s">
        <v>82</v>
      </c>
      <c r="AY128" s="23" t="s">
        <v>136</v>
      </c>
      <c r="BE128" s="202">
        <f>IF(N128="základní",J128,0)</f>
        <v>0</v>
      </c>
      <c r="BF128" s="202">
        <f>IF(N128="snížená",J128,0)</f>
        <v>0</v>
      </c>
      <c r="BG128" s="202">
        <f>IF(N128="zákl. přenesená",J128,0)</f>
        <v>0</v>
      </c>
      <c r="BH128" s="202">
        <f>IF(N128="sníž. přenesená",J128,0)</f>
        <v>0</v>
      </c>
      <c r="BI128" s="202">
        <f>IF(N128="nulová",J128,0)</f>
        <v>0</v>
      </c>
      <c r="BJ128" s="23" t="s">
        <v>80</v>
      </c>
      <c r="BK128" s="202">
        <f>ROUND(I128*H128,2)</f>
        <v>0</v>
      </c>
      <c r="BL128" s="23" t="s">
        <v>144</v>
      </c>
      <c r="BM128" s="23" t="s">
        <v>641</v>
      </c>
    </row>
    <row r="129" spans="2:47" s="1" customFormat="1" ht="135">
      <c r="B129" s="40"/>
      <c r="C129" s="62"/>
      <c r="D129" s="203" t="s">
        <v>164</v>
      </c>
      <c r="E129" s="62"/>
      <c r="F129" s="204" t="s">
        <v>204</v>
      </c>
      <c r="G129" s="62"/>
      <c r="H129" s="62"/>
      <c r="I129" s="162"/>
      <c r="J129" s="62"/>
      <c r="K129" s="62"/>
      <c r="L129" s="60"/>
      <c r="M129" s="205"/>
      <c r="N129" s="41"/>
      <c r="O129" s="41"/>
      <c r="P129" s="41"/>
      <c r="Q129" s="41"/>
      <c r="R129" s="41"/>
      <c r="S129" s="41"/>
      <c r="T129" s="77"/>
      <c r="AT129" s="23" t="s">
        <v>164</v>
      </c>
      <c r="AU129" s="23" t="s">
        <v>82</v>
      </c>
    </row>
    <row r="130" spans="2:65" s="1" customFormat="1" ht="22.5" customHeight="1">
      <c r="B130" s="40"/>
      <c r="C130" s="191" t="s">
        <v>210</v>
      </c>
      <c r="D130" s="191" t="s">
        <v>139</v>
      </c>
      <c r="E130" s="192" t="s">
        <v>206</v>
      </c>
      <c r="F130" s="193" t="s">
        <v>207</v>
      </c>
      <c r="G130" s="194" t="s">
        <v>202</v>
      </c>
      <c r="H130" s="195">
        <v>17.232</v>
      </c>
      <c r="I130" s="196"/>
      <c r="J130" s="197">
        <f>ROUND(I130*H130,2)</f>
        <v>0</v>
      </c>
      <c r="K130" s="193" t="s">
        <v>143</v>
      </c>
      <c r="L130" s="60"/>
      <c r="M130" s="198" t="s">
        <v>21</v>
      </c>
      <c r="N130" s="199" t="s">
        <v>43</v>
      </c>
      <c r="O130" s="41"/>
      <c r="P130" s="200">
        <f>O130*H130</f>
        <v>0</v>
      </c>
      <c r="Q130" s="200">
        <v>0</v>
      </c>
      <c r="R130" s="200">
        <f>Q130*H130</f>
        <v>0</v>
      </c>
      <c r="S130" s="200">
        <v>0</v>
      </c>
      <c r="T130" s="201">
        <f>S130*H130</f>
        <v>0</v>
      </c>
      <c r="AR130" s="23" t="s">
        <v>144</v>
      </c>
      <c r="AT130" s="23" t="s">
        <v>139</v>
      </c>
      <c r="AU130" s="23" t="s">
        <v>82</v>
      </c>
      <c r="AY130" s="23" t="s">
        <v>136</v>
      </c>
      <c r="BE130" s="202">
        <f>IF(N130="základní",J130,0)</f>
        <v>0</v>
      </c>
      <c r="BF130" s="202">
        <f>IF(N130="snížená",J130,0)</f>
        <v>0</v>
      </c>
      <c r="BG130" s="202">
        <f>IF(N130="zákl. přenesená",J130,0)</f>
        <v>0</v>
      </c>
      <c r="BH130" s="202">
        <f>IF(N130="sníž. přenesená",J130,0)</f>
        <v>0</v>
      </c>
      <c r="BI130" s="202">
        <f>IF(N130="nulová",J130,0)</f>
        <v>0</v>
      </c>
      <c r="BJ130" s="23" t="s">
        <v>80</v>
      </c>
      <c r="BK130" s="202">
        <f>ROUND(I130*H130,2)</f>
        <v>0</v>
      </c>
      <c r="BL130" s="23" t="s">
        <v>144</v>
      </c>
      <c r="BM130" s="23" t="s">
        <v>642</v>
      </c>
    </row>
    <row r="131" spans="2:47" s="1" customFormat="1" ht="94.5">
      <c r="B131" s="40"/>
      <c r="C131" s="62"/>
      <c r="D131" s="203" t="s">
        <v>164</v>
      </c>
      <c r="E131" s="62"/>
      <c r="F131" s="204" t="s">
        <v>209</v>
      </c>
      <c r="G131" s="62"/>
      <c r="H131" s="62"/>
      <c r="I131" s="162"/>
      <c r="J131" s="62"/>
      <c r="K131" s="62"/>
      <c r="L131" s="60"/>
      <c r="M131" s="205"/>
      <c r="N131" s="41"/>
      <c r="O131" s="41"/>
      <c r="P131" s="41"/>
      <c r="Q131" s="41"/>
      <c r="R131" s="41"/>
      <c r="S131" s="41"/>
      <c r="T131" s="77"/>
      <c r="AT131" s="23" t="s">
        <v>164</v>
      </c>
      <c r="AU131" s="23" t="s">
        <v>82</v>
      </c>
    </row>
    <row r="132" spans="2:65" s="1" customFormat="1" ht="33.75" customHeight="1">
      <c r="B132" s="40"/>
      <c r="C132" s="191" t="s">
        <v>181</v>
      </c>
      <c r="D132" s="191" t="s">
        <v>139</v>
      </c>
      <c r="E132" s="192" t="s">
        <v>211</v>
      </c>
      <c r="F132" s="193" t="s">
        <v>212</v>
      </c>
      <c r="G132" s="194" t="s">
        <v>202</v>
      </c>
      <c r="H132" s="195">
        <v>413.568</v>
      </c>
      <c r="I132" s="196"/>
      <c r="J132" s="197">
        <f>ROUND(I132*H132,2)</f>
        <v>0</v>
      </c>
      <c r="K132" s="193" t="s">
        <v>143</v>
      </c>
      <c r="L132" s="60"/>
      <c r="M132" s="198" t="s">
        <v>21</v>
      </c>
      <c r="N132" s="199" t="s">
        <v>43</v>
      </c>
      <c r="O132" s="41"/>
      <c r="P132" s="200">
        <f>O132*H132</f>
        <v>0</v>
      </c>
      <c r="Q132" s="200">
        <v>0</v>
      </c>
      <c r="R132" s="200">
        <f>Q132*H132</f>
        <v>0</v>
      </c>
      <c r="S132" s="200">
        <v>0</v>
      </c>
      <c r="T132" s="201">
        <f>S132*H132</f>
        <v>0</v>
      </c>
      <c r="AR132" s="23" t="s">
        <v>144</v>
      </c>
      <c r="AT132" s="23" t="s">
        <v>139</v>
      </c>
      <c r="AU132" s="23" t="s">
        <v>82</v>
      </c>
      <c r="AY132" s="23" t="s">
        <v>136</v>
      </c>
      <c r="BE132" s="202">
        <f>IF(N132="základní",J132,0)</f>
        <v>0</v>
      </c>
      <c r="BF132" s="202">
        <f>IF(N132="snížená",J132,0)</f>
        <v>0</v>
      </c>
      <c r="BG132" s="202">
        <f>IF(N132="zákl. přenesená",J132,0)</f>
        <v>0</v>
      </c>
      <c r="BH132" s="202">
        <f>IF(N132="sníž. přenesená",J132,0)</f>
        <v>0</v>
      </c>
      <c r="BI132" s="202">
        <f>IF(N132="nulová",J132,0)</f>
        <v>0</v>
      </c>
      <c r="BJ132" s="23" t="s">
        <v>80</v>
      </c>
      <c r="BK132" s="202">
        <f>ROUND(I132*H132,2)</f>
        <v>0</v>
      </c>
      <c r="BL132" s="23" t="s">
        <v>144</v>
      </c>
      <c r="BM132" s="23" t="s">
        <v>643</v>
      </c>
    </row>
    <row r="133" spans="2:47" s="1" customFormat="1" ht="94.5">
      <c r="B133" s="40"/>
      <c r="C133" s="62"/>
      <c r="D133" s="203" t="s">
        <v>164</v>
      </c>
      <c r="E133" s="62"/>
      <c r="F133" s="204" t="s">
        <v>209</v>
      </c>
      <c r="G133" s="62"/>
      <c r="H133" s="62"/>
      <c r="I133" s="162"/>
      <c r="J133" s="62"/>
      <c r="K133" s="62"/>
      <c r="L133" s="60"/>
      <c r="M133" s="205"/>
      <c r="N133" s="41"/>
      <c r="O133" s="41"/>
      <c r="P133" s="41"/>
      <c r="Q133" s="41"/>
      <c r="R133" s="41"/>
      <c r="S133" s="41"/>
      <c r="T133" s="77"/>
      <c r="AT133" s="23" t="s">
        <v>164</v>
      </c>
      <c r="AU133" s="23" t="s">
        <v>82</v>
      </c>
    </row>
    <row r="134" spans="2:47" s="1" customFormat="1" ht="27">
      <c r="B134" s="40"/>
      <c r="C134" s="62"/>
      <c r="D134" s="203" t="s">
        <v>182</v>
      </c>
      <c r="E134" s="62"/>
      <c r="F134" s="204" t="s">
        <v>214</v>
      </c>
      <c r="G134" s="62"/>
      <c r="H134" s="62"/>
      <c r="I134" s="162"/>
      <c r="J134" s="62"/>
      <c r="K134" s="62"/>
      <c r="L134" s="60"/>
      <c r="M134" s="205"/>
      <c r="N134" s="41"/>
      <c r="O134" s="41"/>
      <c r="P134" s="41"/>
      <c r="Q134" s="41"/>
      <c r="R134" s="41"/>
      <c r="S134" s="41"/>
      <c r="T134" s="77"/>
      <c r="AT134" s="23" t="s">
        <v>182</v>
      </c>
      <c r="AU134" s="23" t="s">
        <v>82</v>
      </c>
    </row>
    <row r="135" spans="2:51" s="11" customFormat="1" ht="13.5">
      <c r="B135" s="206"/>
      <c r="C135" s="207"/>
      <c r="D135" s="203" t="s">
        <v>166</v>
      </c>
      <c r="E135" s="207"/>
      <c r="F135" s="209" t="s">
        <v>644</v>
      </c>
      <c r="G135" s="207"/>
      <c r="H135" s="210">
        <v>413.568</v>
      </c>
      <c r="I135" s="211"/>
      <c r="J135" s="207"/>
      <c r="K135" s="207"/>
      <c r="L135" s="212"/>
      <c r="M135" s="213"/>
      <c r="N135" s="214"/>
      <c r="O135" s="214"/>
      <c r="P135" s="214"/>
      <c r="Q135" s="214"/>
      <c r="R135" s="214"/>
      <c r="S135" s="214"/>
      <c r="T135" s="215"/>
      <c r="AT135" s="216" t="s">
        <v>166</v>
      </c>
      <c r="AU135" s="216" t="s">
        <v>82</v>
      </c>
      <c r="AV135" s="11" t="s">
        <v>82</v>
      </c>
      <c r="AW135" s="11" t="s">
        <v>6</v>
      </c>
      <c r="AX135" s="11" t="s">
        <v>80</v>
      </c>
      <c r="AY135" s="216" t="s">
        <v>136</v>
      </c>
    </row>
    <row r="136" spans="2:65" s="1" customFormat="1" ht="22.5" customHeight="1">
      <c r="B136" s="40"/>
      <c r="C136" s="191" t="s">
        <v>10</v>
      </c>
      <c r="D136" s="191" t="s">
        <v>139</v>
      </c>
      <c r="E136" s="192" t="s">
        <v>228</v>
      </c>
      <c r="F136" s="193" t="s">
        <v>229</v>
      </c>
      <c r="G136" s="194" t="s">
        <v>202</v>
      </c>
      <c r="H136" s="195">
        <v>1.76</v>
      </c>
      <c r="I136" s="196"/>
      <c r="J136" s="197">
        <f>ROUND(I136*H136,2)</f>
        <v>0</v>
      </c>
      <c r="K136" s="193" t="s">
        <v>143</v>
      </c>
      <c r="L136" s="60"/>
      <c r="M136" s="198" t="s">
        <v>21</v>
      </c>
      <c r="N136" s="199" t="s">
        <v>43</v>
      </c>
      <c r="O136" s="41"/>
      <c r="P136" s="200">
        <f>O136*H136</f>
        <v>0</v>
      </c>
      <c r="Q136" s="200">
        <v>0</v>
      </c>
      <c r="R136" s="200">
        <f>Q136*H136</f>
        <v>0</v>
      </c>
      <c r="S136" s="200">
        <v>0</v>
      </c>
      <c r="T136" s="201">
        <f>S136*H136</f>
        <v>0</v>
      </c>
      <c r="AR136" s="23" t="s">
        <v>144</v>
      </c>
      <c r="AT136" s="23" t="s">
        <v>139</v>
      </c>
      <c r="AU136" s="23" t="s">
        <v>82</v>
      </c>
      <c r="AY136" s="23" t="s">
        <v>136</v>
      </c>
      <c r="BE136" s="202">
        <f>IF(N136="základní",J136,0)</f>
        <v>0</v>
      </c>
      <c r="BF136" s="202">
        <f>IF(N136="snížená",J136,0)</f>
        <v>0</v>
      </c>
      <c r="BG136" s="202">
        <f>IF(N136="zákl. přenesená",J136,0)</f>
        <v>0</v>
      </c>
      <c r="BH136" s="202">
        <f>IF(N136="sníž. přenesená",J136,0)</f>
        <v>0</v>
      </c>
      <c r="BI136" s="202">
        <f>IF(N136="nulová",J136,0)</f>
        <v>0</v>
      </c>
      <c r="BJ136" s="23" t="s">
        <v>80</v>
      </c>
      <c r="BK136" s="202">
        <f>ROUND(I136*H136,2)</f>
        <v>0</v>
      </c>
      <c r="BL136" s="23" t="s">
        <v>144</v>
      </c>
      <c r="BM136" s="23" t="s">
        <v>645</v>
      </c>
    </row>
    <row r="137" spans="2:47" s="1" customFormat="1" ht="81">
      <c r="B137" s="40"/>
      <c r="C137" s="62"/>
      <c r="D137" s="203" t="s">
        <v>164</v>
      </c>
      <c r="E137" s="62"/>
      <c r="F137" s="204" t="s">
        <v>219</v>
      </c>
      <c r="G137" s="62"/>
      <c r="H137" s="62"/>
      <c r="I137" s="162"/>
      <c r="J137" s="62"/>
      <c r="K137" s="62"/>
      <c r="L137" s="60"/>
      <c r="M137" s="205"/>
      <c r="N137" s="41"/>
      <c r="O137" s="41"/>
      <c r="P137" s="41"/>
      <c r="Q137" s="41"/>
      <c r="R137" s="41"/>
      <c r="S137" s="41"/>
      <c r="T137" s="77"/>
      <c r="AT137" s="23" t="s">
        <v>164</v>
      </c>
      <c r="AU137" s="23" t="s">
        <v>82</v>
      </c>
    </row>
    <row r="138" spans="2:65" s="1" customFormat="1" ht="33.75" customHeight="1">
      <c r="B138" s="40"/>
      <c r="C138" s="191" t="s">
        <v>223</v>
      </c>
      <c r="D138" s="191" t="s">
        <v>139</v>
      </c>
      <c r="E138" s="192" t="s">
        <v>216</v>
      </c>
      <c r="F138" s="193" t="s">
        <v>217</v>
      </c>
      <c r="G138" s="194" t="s">
        <v>202</v>
      </c>
      <c r="H138" s="195">
        <v>2.71</v>
      </c>
      <c r="I138" s="196"/>
      <c r="J138" s="197">
        <f>ROUND(I138*H138,2)</f>
        <v>0</v>
      </c>
      <c r="K138" s="193" t="s">
        <v>143</v>
      </c>
      <c r="L138" s="60"/>
      <c r="M138" s="198" t="s">
        <v>21</v>
      </c>
      <c r="N138" s="199" t="s">
        <v>43</v>
      </c>
      <c r="O138" s="41"/>
      <c r="P138" s="200">
        <f>O138*H138</f>
        <v>0</v>
      </c>
      <c r="Q138" s="200">
        <v>0</v>
      </c>
      <c r="R138" s="200">
        <f>Q138*H138</f>
        <v>0</v>
      </c>
      <c r="S138" s="200">
        <v>0</v>
      </c>
      <c r="T138" s="201">
        <f>S138*H138</f>
        <v>0</v>
      </c>
      <c r="AR138" s="23" t="s">
        <v>144</v>
      </c>
      <c r="AT138" s="23" t="s">
        <v>139</v>
      </c>
      <c r="AU138" s="23" t="s">
        <v>82</v>
      </c>
      <c r="AY138" s="23" t="s">
        <v>136</v>
      </c>
      <c r="BE138" s="202">
        <f>IF(N138="základní",J138,0)</f>
        <v>0</v>
      </c>
      <c r="BF138" s="202">
        <f>IF(N138="snížená",J138,0)</f>
        <v>0</v>
      </c>
      <c r="BG138" s="202">
        <f>IF(N138="zákl. přenesená",J138,0)</f>
        <v>0</v>
      </c>
      <c r="BH138" s="202">
        <f>IF(N138="sníž. přenesená",J138,0)</f>
        <v>0</v>
      </c>
      <c r="BI138" s="202">
        <f>IF(N138="nulová",J138,0)</f>
        <v>0</v>
      </c>
      <c r="BJ138" s="23" t="s">
        <v>80</v>
      </c>
      <c r="BK138" s="202">
        <f>ROUND(I138*H138,2)</f>
        <v>0</v>
      </c>
      <c r="BL138" s="23" t="s">
        <v>144</v>
      </c>
      <c r="BM138" s="23" t="s">
        <v>646</v>
      </c>
    </row>
    <row r="139" spans="2:47" s="1" customFormat="1" ht="81">
      <c r="B139" s="40"/>
      <c r="C139" s="62"/>
      <c r="D139" s="203" t="s">
        <v>164</v>
      </c>
      <c r="E139" s="62"/>
      <c r="F139" s="204" t="s">
        <v>219</v>
      </c>
      <c r="G139" s="62"/>
      <c r="H139" s="62"/>
      <c r="I139" s="162"/>
      <c r="J139" s="62"/>
      <c r="K139" s="62"/>
      <c r="L139" s="60"/>
      <c r="M139" s="205"/>
      <c r="N139" s="41"/>
      <c r="O139" s="41"/>
      <c r="P139" s="41"/>
      <c r="Q139" s="41"/>
      <c r="R139" s="41"/>
      <c r="S139" s="41"/>
      <c r="T139" s="77"/>
      <c r="AT139" s="23" t="s">
        <v>164</v>
      </c>
      <c r="AU139" s="23" t="s">
        <v>82</v>
      </c>
    </row>
    <row r="140" spans="2:65" s="1" customFormat="1" ht="33.75" customHeight="1">
      <c r="B140" s="40"/>
      <c r="C140" s="191" t="s">
        <v>227</v>
      </c>
      <c r="D140" s="191" t="s">
        <v>139</v>
      </c>
      <c r="E140" s="192" t="s">
        <v>220</v>
      </c>
      <c r="F140" s="193" t="s">
        <v>221</v>
      </c>
      <c r="G140" s="194" t="s">
        <v>202</v>
      </c>
      <c r="H140" s="195">
        <v>1.729</v>
      </c>
      <c r="I140" s="196"/>
      <c r="J140" s="197">
        <f>ROUND(I140*H140,2)</f>
        <v>0</v>
      </c>
      <c r="K140" s="193" t="s">
        <v>143</v>
      </c>
      <c r="L140" s="60"/>
      <c r="M140" s="198" t="s">
        <v>21</v>
      </c>
      <c r="N140" s="199" t="s">
        <v>43</v>
      </c>
      <c r="O140" s="41"/>
      <c r="P140" s="200">
        <f>O140*H140</f>
        <v>0</v>
      </c>
      <c r="Q140" s="200">
        <v>0</v>
      </c>
      <c r="R140" s="200">
        <f>Q140*H140</f>
        <v>0</v>
      </c>
      <c r="S140" s="200">
        <v>0</v>
      </c>
      <c r="T140" s="201">
        <f>S140*H140</f>
        <v>0</v>
      </c>
      <c r="AR140" s="23" t="s">
        <v>144</v>
      </c>
      <c r="AT140" s="23" t="s">
        <v>139</v>
      </c>
      <c r="AU140" s="23" t="s">
        <v>82</v>
      </c>
      <c r="AY140" s="23" t="s">
        <v>136</v>
      </c>
      <c r="BE140" s="202">
        <f>IF(N140="základní",J140,0)</f>
        <v>0</v>
      </c>
      <c r="BF140" s="202">
        <f>IF(N140="snížená",J140,0)</f>
        <v>0</v>
      </c>
      <c r="BG140" s="202">
        <f>IF(N140="zákl. přenesená",J140,0)</f>
        <v>0</v>
      </c>
      <c r="BH140" s="202">
        <f>IF(N140="sníž. přenesená",J140,0)</f>
        <v>0</v>
      </c>
      <c r="BI140" s="202">
        <f>IF(N140="nulová",J140,0)</f>
        <v>0</v>
      </c>
      <c r="BJ140" s="23" t="s">
        <v>80</v>
      </c>
      <c r="BK140" s="202">
        <f>ROUND(I140*H140,2)</f>
        <v>0</v>
      </c>
      <c r="BL140" s="23" t="s">
        <v>144</v>
      </c>
      <c r="BM140" s="23" t="s">
        <v>647</v>
      </c>
    </row>
    <row r="141" spans="2:47" s="1" customFormat="1" ht="81">
      <c r="B141" s="40"/>
      <c r="C141" s="62"/>
      <c r="D141" s="203" t="s">
        <v>164</v>
      </c>
      <c r="E141" s="62"/>
      <c r="F141" s="204" t="s">
        <v>219</v>
      </c>
      <c r="G141" s="62"/>
      <c r="H141" s="62"/>
      <c r="I141" s="162"/>
      <c r="J141" s="62"/>
      <c r="K141" s="62"/>
      <c r="L141" s="60"/>
      <c r="M141" s="205"/>
      <c r="N141" s="41"/>
      <c r="O141" s="41"/>
      <c r="P141" s="41"/>
      <c r="Q141" s="41"/>
      <c r="R141" s="41"/>
      <c r="S141" s="41"/>
      <c r="T141" s="77"/>
      <c r="AT141" s="23" t="s">
        <v>164</v>
      </c>
      <c r="AU141" s="23" t="s">
        <v>82</v>
      </c>
    </row>
    <row r="142" spans="2:65" s="1" customFormat="1" ht="14.25" customHeight="1">
      <c r="B142" s="40"/>
      <c r="C142" s="191" t="s">
        <v>233</v>
      </c>
      <c r="D142" s="191" t="s">
        <v>139</v>
      </c>
      <c r="E142" s="192" t="s">
        <v>224</v>
      </c>
      <c r="F142" s="193" t="s">
        <v>225</v>
      </c>
      <c r="G142" s="194" t="s">
        <v>202</v>
      </c>
      <c r="H142" s="195">
        <v>3.199</v>
      </c>
      <c r="I142" s="196"/>
      <c r="J142" s="197">
        <f>ROUND(I142*H142,2)</f>
        <v>0</v>
      </c>
      <c r="K142" s="193" t="s">
        <v>21</v>
      </c>
      <c r="L142" s="60"/>
      <c r="M142" s="198" t="s">
        <v>21</v>
      </c>
      <c r="N142" s="199" t="s">
        <v>43</v>
      </c>
      <c r="O142" s="41"/>
      <c r="P142" s="200">
        <f>O142*H142</f>
        <v>0</v>
      </c>
      <c r="Q142" s="200">
        <v>0</v>
      </c>
      <c r="R142" s="200">
        <f>Q142*H142</f>
        <v>0</v>
      </c>
      <c r="S142" s="200">
        <v>0</v>
      </c>
      <c r="T142" s="201">
        <f>S142*H142</f>
        <v>0</v>
      </c>
      <c r="AR142" s="23" t="s">
        <v>144</v>
      </c>
      <c r="AT142" s="23" t="s">
        <v>139</v>
      </c>
      <c r="AU142" s="23" t="s">
        <v>82</v>
      </c>
      <c r="AY142" s="23" t="s">
        <v>136</v>
      </c>
      <c r="BE142" s="202">
        <f>IF(N142="základní",J142,0)</f>
        <v>0</v>
      </c>
      <c r="BF142" s="202">
        <f>IF(N142="snížená",J142,0)</f>
        <v>0</v>
      </c>
      <c r="BG142" s="202">
        <f>IF(N142="zákl. přenesená",J142,0)</f>
        <v>0</v>
      </c>
      <c r="BH142" s="202">
        <f>IF(N142="sníž. přenesená",J142,0)</f>
        <v>0</v>
      </c>
      <c r="BI142" s="202">
        <f>IF(N142="nulová",J142,0)</f>
        <v>0</v>
      </c>
      <c r="BJ142" s="23" t="s">
        <v>80</v>
      </c>
      <c r="BK142" s="202">
        <f>ROUND(I142*H142,2)</f>
        <v>0</v>
      </c>
      <c r="BL142" s="23" t="s">
        <v>144</v>
      </c>
      <c r="BM142" s="23" t="s">
        <v>648</v>
      </c>
    </row>
    <row r="143" spans="2:65" s="1" customFormat="1" ht="22.5" customHeight="1">
      <c r="B143" s="40"/>
      <c r="C143" s="191" t="s">
        <v>242</v>
      </c>
      <c r="D143" s="191" t="s">
        <v>139</v>
      </c>
      <c r="E143" s="192" t="s">
        <v>649</v>
      </c>
      <c r="F143" s="193" t="s">
        <v>650</v>
      </c>
      <c r="G143" s="194" t="s">
        <v>202</v>
      </c>
      <c r="H143" s="195">
        <v>7.834</v>
      </c>
      <c r="I143" s="196"/>
      <c r="J143" s="197">
        <f>ROUND(I143*H143,2)</f>
        <v>0</v>
      </c>
      <c r="K143" s="193" t="s">
        <v>143</v>
      </c>
      <c r="L143" s="60"/>
      <c r="M143" s="198" t="s">
        <v>21</v>
      </c>
      <c r="N143" s="199" t="s">
        <v>43</v>
      </c>
      <c r="O143" s="41"/>
      <c r="P143" s="200">
        <f>O143*H143</f>
        <v>0</v>
      </c>
      <c r="Q143" s="200">
        <v>0</v>
      </c>
      <c r="R143" s="200">
        <f>Q143*H143</f>
        <v>0</v>
      </c>
      <c r="S143" s="200">
        <v>0</v>
      </c>
      <c r="T143" s="201">
        <f>S143*H143</f>
        <v>0</v>
      </c>
      <c r="AR143" s="23" t="s">
        <v>144</v>
      </c>
      <c r="AT143" s="23" t="s">
        <v>139</v>
      </c>
      <c r="AU143" s="23" t="s">
        <v>82</v>
      </c>
      <c r="AY143" s="23" t="s">
        <v>136</v>
      </c>
      <c r="BE143" s="202">
        <f>IF(N143="základní",J143,0)</f>
        <v>0</v>
      </c>
      <c r="BF143" s="202">
        <f>IF(N143="snížená",J143,0)</f>
        <v>0</v>
      </c>
      <c r="BG143" s="202">
        <f>IF(N143="zákl. přenesená",J143,0)</f>
        <v>0</v>
      </c>
      <c r="BH143" s="202">
        <f>IF(N143="sníž. přenesená",J143,0)</f>
        <v>0</v>
      </c>
      <c r="BI143" s="202">
        <f>IF(N143="nulová",J143,0)</f>
        <v>0</v>
      </c>
      <c r="BJ143" s="23" t="s">
        <v>80</v>
      </c>
      <c r="BK143" s="202">
        <f>ROUND(I143*H143,2)</f>
        <v>0</v>
      </c>
      <c r="BL143" s="23" t="s">
        <v>144</v>
      </c>
      <c r="BM143" s="23" t="s">
        <v>651</v>
      </c>
    </row>
    <row r="144" spans="2:47" s="1" customFormat="1" ht="81">
      <c r="B144" s="40"/>
      <c r="C144" s="62"/>
      <c r="D144" s="203" t="s">
        <v>164</v>
      </c>
      <c r="E144" s="62"/>
      <c r="F144" s="204" t="s">
        <v>219</v>
      </c>
      <c r="G144" s="62"/>
      <c r="H144" s="62"/>
      <c r="I144" s="162"/>
      <c r="J144" s="62"/>
      <c r="K144" s="62"/>
      <c r="L144" s="60"/>
      <c r="M144" s="205"/>
      <c r="N144" s="41"/>
      <c r="O144" s="41"/>
      <c r="P144" s="41"/>
      <c r="Q144" s="41"/>
      <c r="R144" s="41"/>
      <c r="S144" s="41"/>
      <c r="T144" s="77"/>
      <c r="AT144" s="23" t="s">
        <v>164</v>
      </c>
      <c r="AU144" s="23" t="s">
        <v>82</v>
      </c>
    </row>
    <row r="145" spans="2:63" s="10" customFormat="1" ht="29.25" customHeight="1">
      <c r="B145" s="175"/>
      <c r="C145" s="176"/>
      <c r="D145" s="177" t="s">
        <v>71</v>
      </c>
      <c r="E145" s="189" t="s">
        <v>231</v>
      </c>
      <c r="F145" s="189" t="s">
        <v>652</v>
      </c>
      <c r="G145" s="176"/>
      <c r="H145" s="176"/>
      <c r="I145" s="179"/>
      <c r="J145" s="190">
        <f>BK145</f>
        <v>0</v>
      </c>
      <c r="K145" s="176"/>
      <c r="L145" s="181"/>
      <c r="M145" s="182"/>
      <c r="N145" s="183"/>
      <c r="O145" s="183"/>
      <c r="P145" s="184">
        <f>SUM(P146:P147)</f>
        <v>0</v>
      </c>
      <c r="Q145" s="183"/>
      <c r="R145" s="184">
        <f>SUM(R146:R147)</f>
        <v>0</v>
      </c>
      <c r="S145" s="183"/>
      <c r="T145" s="185">
        <f>SUM(T146:T147)</f>
        <v>0</v>
      </c>
      <c r="AR145" s="186" t="s">
        <v>80</v>
      </c>
      <c r="AT145" s="187" t="s">
        <v>71</v>
      </c>
      <c r="AU145" s="187" t="s">
        <v>80</v>
      </c>
      <c r="AY145" s="186" t="s">
        <v>136</v>
      </c>
      <c r="BK145" s="188">
        <f>SUM(BK146:BK147)</f>
        <v>0</v>
      </c>
    </row>
    <row r="146" spans="2:65" s="1" customFormat="1" ht="45" customHeight="1">
      <c r="B146" s="40"/>
      <c r="C146" s="191" t="s">
        <v>248</v>
      </c>
      <c r="D146" s="191" t="s">
        <v>139</v>
      </c>
      <c r="E146" s="192" t="s">
        <v>234</v>
      </c>
      <c r="F146" s="193" t="s">
        <v>235</v>
      </c>
      <c r="G146" s="194" t="s">
        <v>202</v>
      </c>
      <c r="H146" s="195">
        <v>0.854</v>
      </c>
      <c r="I146" s="196"/>
      <c r="J146" s="197">
        <f>ROUND(I146*H146,2)</f>
        <v>0</v>
      </c>
      <c r="K146" s="193" t="s">
        <v>143</v>
      </c>
      <c r="L146" s="60"/>
      <c r="M146" s="198" t="s">
        <v>21</v>
      </c>
      <c r="N146" s="199" t="s">
        <v>43</v>
      </c>
      <c r="O146" s="41"/>
      <c r="P146" s="200">
        <f>O146*H146</f>
        <v>0</v>
      </c>
      <c r="Q146" s="200">
        <v>0</v>
      </c>
      <c r="R146" s="200">
        <f>Q146*H146</f>
        <v>0</v>
      </c>
      <c r="S146" s="200">
        <v>0</v>
      </c>
      <c r="T146" s="201">
        <f>S146*H146</f>
        <v>0</v>
      </c>
      <c r="AR146" s="23" t="s">
        <v>144</v>
      </c>
      <c r="AT146" s="23" t="s">
        <v>139</v>
      </c>
      <c r="AU146" s="23" t="s">
        <v>82</v>
      </c>
      <c r="AY146" s="23" t="s">
        <v>136</v>
      </c>
      <c r="BE146" s="202">
        <f>IF(N146="základní",J146,0)</f>
        <v>0</v>
      </c>
      <c r="BF146" s="202">
        <f>IF(N146="snížená",J146,0)</f>
        <v>0</v>
      </c>
      <c r="BG146" s="202">
        <f>IF(N146="zákl. přenesená",J146,0)</f>
        <v>0</v>
      </c>
      <c r="BH146" s="202">
        <f>IF(N146="sníž. přenesená",J146,0)</f>
        <v>0</v>
      </c>
      <c r="BI146" s="202">
        <f>IF(N146="nulová",J146,0)</f>
        <v>0</v>
      </c>
      <c r="BJ146" s="23" t="s">
        <v>80</v>
      </c>
      <c r="BK146" s="202">
        <f>ROUND(I146*H146,2)</f>
        <v>0</v>
      </c>
      <c r="BL146" s="23" t="s">
        <v>144</v>
      </c>
      <c r="BM146" s="23" t="s">
        <v>653</v>
      </c>
    </row>
    <row r="147" spans="2:47" s="1" customFormat="1" ht="81">
      <c r="B147" s="40"/>
      <c r="C147" s="62"/>
      <c r="D147" s="203" t="s">
        <v>164</v>
      </c>
      <c r="E147" s="62"/>
      <c r="F147" s="204" t="s">
        <v>237</v>
      </c>
      <c r="G147" s="62"/>
      <c r="H147" s="62"/>
      <c r="I147" s="162"/>
      <c r="J147" s="62"/>
      <c r="K147" s="62"/>
      <c r="L147" s="60"/>
      <c r="M147" s="205"/>
      <c r="N147" s="41"/>
      <c r="O147" s="41"/>
      <c r="P147" s="41"/>
      <c r="Q147" s="41"/>
      <c r="R147" s="41"/>
      <c r="S147" s="41"/>
      <c r="T147" s="77"/>
      <c r="AT147" s="23" t="s">
        <v>164</v>
      </c>
      <c r="AU147" s="23" t="s">
        <v>82</v>
      </c>
    </row>
    <row r="148" spans="2:63" s="10" customFormat="1" ht="36.75" customHeight="1">
      <c r="B148" s="175"/>
      <c r="C148" s="176"/>
      <c r="D148" s="177" t="s">
        <v>71</v>
      </c>
      <c r="E148" s="178" t="s">
        <v>238</v>
      </c>
      <c r="F148" s="178" t="s">
        <v>239</v>
      </c>
      <c r="G148" s="176"/>
      <c r="H148" s="176"/>
      <c r="I148" s="179"/>
      <c r="J148" s="180">
        <f>BK148</f>
        <v>0</v>
      </c>
      <c r="K148" s="176"/>
      <c r="L148" s="181"/>
      <c r="M148" s="182"/>
      <c r="N148" s="183"/>
      <c r="O148" s="183"/>
      <c r="P148" s="184">
        <f>P149+P151+P168+P172+P233+P362+P384+P396</f>
        <v>0</v>
      </c>
      <c r="Q148" s="183"/>
      <c r="R148" s="184">
        <f>R149+R151+R168+R172+R233+R362+R384+R396</f>
        <v>13.06358121</v>
      </c>
      <c r="S148" s="183"/>
      <c r="T148" s="185">
        <f>T149+T151+T168+T172+T233+T362+T384+T396</f>
        <v>9.39835668</v>
      </c>
      <c r="AR148" s="186" t="s">
        <v>82</v>
      </c>
      <c r="AT148" s="187" t="s">
        <v>71</v>
      </c>
      <c r="AU148" s="187" t="s">
        <v>72</v>
      </c>
      <c r="AY148" s="186" t="s">
        <v>136</v>
      </c>
      <c r="BK148" s="188">
        <f>BK149+BK151+BK168+BK172+BK233+BK362+BK384+BK396</f>
        <v>0</v>
      </c>
    </row>
    <row r="149" spans="2:63" s="10" customFormat="1" ht="19.5" customHeight="1">
      <c r="B149" s="175"/>
      <c r="C149" s="176"/>
      <c r="D149" s="177" t="s">
        <v>71</v>
      </c>
      <c r="E149" s="189" t="s">
        <v>240</v>
      </c>
      <c r="F149" s="189" t="s">
        <v>241</v>
      </c>
      <c r="G149" s="176"/>
      <c r="H149" s="176"/>
      <c r="I149" s="179"/>
      <c r="J149" s="190">
        <f>BK149</f>
        <v>0</v>
      </c>
      <c r="K149" s="176"/>
      <c r="L149" s="181"/>
      <c r="M149" s="182"/>
      <c r="N149" s="183"/>
      <c r="O149" s="183"/>
      <c r="P149" s="184">
        <f>P150</f>
        <v>0</v>
      </c>
      <c r="Q149" s="183"/>
      <c r="R149" s="184">
        <f>R150</f>
        <v>0</v>
      </c>
      <c r="S149" s="183"/>
      <c r="T149" s="185">
        <f>T150</f>
        <v>0</v>
      </c>
      <c r="AR149" s="186" t="s">
        <v>82</v>
      </c>
      <c r="AT149" s="187" t="s">
        <v>71</v>
      </c>
      <c r="AU149" s="187" t="s">
        <v>80</v>
      </c>
      <c r="AY149" s="186" t="s">
        <v>136</v>
      </c>
      <c r="BK149" s="188">
        <f>BK150</f>
        <v>0</v>
      </c>
    </row>
    <row r="150" spans="2:65" s="1" customFormat="1" ht="14.25" customHeight="1">
      <c r="B150" s="40"/>
      <c r="C150" s="191" t="s">
        <v>9</v>
      </c>
      <c r="D150" s="191" t="s">
        <v>139</v>
      </c>
      <c r="E150" s="192" t="s">
        <v>243</v>
      </c>
      <c r="F150" s="193" t="s">
        <v>654</v>
      </c>
      <c r="G150" s="194" t="s">
        <v>180</v>
      </c>
      <c r="H150" s="195">
        <v>1</v>
      </c>
      <c r="I150" s="196"/>
      <c r="J150" s="197">
        <f>ROUND(I150*H150,2)</f>
        <v>0</v>
      </c>
      <c r="K150" s="193" t="s">
        <v>21</v>
      </c>
      <c r="L150" s="60"/>
      <c r="M150" s="198" t="s">
        <v>21</v>
      </c>
      <c r="N150" s="199" t="s">
        <v>43</v>
      </c>
      <c r="O150" s="41"/>
      <c r="P150" s="200">
        <f>O150*H150</f>
        <v>0</v>
      </c>
      <c r="Q150" s="200">
        <v>0</v>
      </c>
      <c r="R150" s="200">
        <f>Q150*H150</f>
        <v>0</v>
      </c>
      <c r="S150" s="200">
        <v>0</v>
      </c>
      <c r="T150" s="201">
        <f>S150*H150</f>
        <v>0</v>
      </c>
      <c r="AR150" s="23" t="s">
        <v>223</v>
      </c>
      <c r="AT150" s="23" t="s">
        <v>139</v>
      </c>
      <c r="AU150" s="23" t="s">
        <v>82</v>
      </c>
      <c r="AY150" s="23" t="s">
        <v>136</v>
      </c>
      <c r="BE150" s="202">
        <f>IF(N150="základní",J150,0)</f>
        <v>0</v>
      </c>
      <c r="BF150" s="202">
        <f>IF(N150="snížená",J150,0)</f>
        <v>0</v>
      </c>
      <c r="BG150" s="202">
        <f>IF(N150="zákl. přenesená",J150,0)</f>
        <v>0</v>
      </c>
      <c r="BH150" s="202">
        <f>IF(N150="sníž. přenesená",J150,0)</f>
        <v>0</v>
      </c>
      <c r="BI150" s="202">
        <f>IF(N150="nulová",J150,0)</f>
        <v>0</v>
      </c>
      <c r="BJ150" s="23" t="s">
        <v>80</v>
      </c>
      <c r="BK150" s="202">
        <f>ROUND(I150*H150,2)</f>
        <v>0</v>
      </c>
      <c r="BL150" s="23" t="s">
        <v>223</v>
      </c>
      <c r="BM150" s="23" t="s">
        <v>372</v>
      </c>
    </row>
    <row r="151" spans="2:63" s="10" customFormat="1" ht="29.25" customHeight="1">
      <c r="B151" s="175"/>
      <c r="C151" s="176"/>
      <c r="D151" s="177" t="s">
        <v>71</v>
      </c>
      <c r="E151" s="189" t="s">
        <v>246</v>
      </c>
      <c r="F151" s="189" t="s">
        <v>247</v>
      </c>
      <c r="G151" s="176"/>
      <c r="H151" s="176"/>
      <c r="I151" s="179"/>
      <c r="J151" s="190">
        <f>BK151</f>
        <v>0</v>
      </c>
      <c r="K151" s="176"/>
      <c r="L151" s="181"/>
      <c r="M151" s="182"/>
      <c r="N151" s="183"/>
      <c r="O151" s="183"/>
      <c r="P151" s="184">
        <f>SUM(P152:P167)</f>
        <v>0</v>
      </c>
      <c r="Q151" s="183"/>
      <c r="R151" s="184">
        <f>SUM(R152:R167)</f>
        <v>0</v>
      </c>
      <c r="S151" s="183"/>
      <c r="T151" s="185">
        <f>SUM(T152:T167)</f>
        <v>2.7103800000000002</v>
      </c>
      <c r="AR151" s="186" t="s">
        <v>82</v>
      </c>
      <c r="AT151" s="187" t="s">
        <v>71</v>
      </c>
      <c r="AU151" s="187" t="s">
        <v>80</v>
      </c>
      <c r="AY151" s="186" t="s">
        <v>136</v>
      </c>
      <c r="BK151" s="188">
        <f>SUM(BK152:BK167)</f>
        <v>0</v>
      </c>
    </row>
    <row r="152" spans="2:65" s="1" customFormat="1" ht="22.5" customHeight="1">
      <c r="B152" s="40"/>
      <c r="C152" s="191" t="s">
        <v>261</v>
      </c>
      <c r="D152" s="191" t="s">
        <v>139</v>
      </c>
      <c r="E152" s="192" t="s">
        <v>249</v>
      </c>
      <c r="F152" s="193" t="s">
        <v>250</v>
      </c>
      <c r="G152" s="194" t="s">
        <v>142</v>
      </c>
      <c r="H152" s="195">
        <v>451.73</v>
      </c>
      <c r="I152" s="196"/>
      <c r="J152" s="197">
        <f>ROUND(I152*H152,2)</f>
        <v>0</v>
      </c>
      <c r="K152" s="193" t="s">
        <v>143</v>
      </c>
      <c r="L152" s="60"/>
      <c r="M152" s="198" t="s">
        <v>21</v>
      </c>
      <c r="N152" s="199" t="s">
        <v>43</v>
      </c>
      <c r="O152" s="41"/>
      <c r="P152" s="200">
        <f>O152*H152</f>
        <v>0</v>
      </c>
      <c r="Q152" s="200">
        <v>0</v>
      </c>
      <c r="R152" s="200">
        <f>Q152*H152</f>
        <v>0</v>
      </c>
      <c r="S152" s="200">
        <v>0.006</v>
      </c>
      <c r="T152" s="201">
        <f>S152*H152</f>
        <v>2.7103800000000002</v>
      </c>
      <c r="AR152" s="23" t="s">
        <v>223</v>
      </c>
      <c r="AT152" s="23" t="s">
        <v>139</v>
      </c>
      <c r="AU152" s="23" t="s">
        <v>82</v>
      </c>
      <c r="AY152" s="23" t="s">
        <v>136</v>
      </c>
      <c r="BE152" s="202">
        <f>IF(N152="základní",J152,0)</f>
        <v>0</v>
      </c>
      <c r="BF152" s="202">
        <f>IF(N152="snížená",J152,0)</f>
        <v>0</v>
      </c>
      <c r="BG152" s="202">
        <f>IF(N152="zákl. přenesená",J152,0)</f>
        <v>0</v>
      </c>
      <c r="BH152" s="202">
        <f>IF(N152="sníž. přenesená",J152,0)</f>
        <v>0</v>
      </c>
      <c r="BI152" s="202">
        <f>IF(N152="nulová",J152,0)</f>
        <v>0</v>
      </c>
      <c r="BJ152" s="23" t="s">
        <v>80</v>
      </c>
      <c r="BK152" s="202">
        <f>ROUND(I152*H152,2)</f>
        <v>0</v>
      </c>
      <c r="BL152" s="23" t="s">
        <v>223</v>
      </c>
      <c r="BM152" s="23" t="s">
        <v>271</v>
      </c>
    </row>
    <row r="153" spans="2:65" s="1" customFormat="1" ht="33.75" customHeight="1">
      <c r="B153" s="40"/>
      <c r="C153" s="191" t="s">
        <v>268</v>
      </c>
      <c r="D153" s="191" t="s">
        <v>139</v>
      </c>
      <c r="E153" s="192" t="s">
        <v>252</v>
      </c>
      <c r="F153" s="193" t="s">
        <v>253</v>
      </c>
      <c r="G153" s="194" t="s">
        <v>142</v>
      </c>
      <c r="H153" s="195">
        <v>451.73</v>
      </c>
      <c r="I153" s="196"/>
      <c r="J153" s="197">
        <f>ROUND(I153*H153,2)</f>
        <v>0</v>
      </c>
      <c r="K153" s="193" t="s">
        <v>143</v>
      </c>
      <c r="L153" s="60"/>
      <c r="M153" s="198" t="s">
        <v>21</v>
      </c>
      <c r="N153" s="199" t="s">
        <v>43</v>
      </c>
      <c r="O153" s="41"/>
      <c r="P153" s="200">
        <f>O153*H153</f>
        <v>0</v>
      </c>
      <c r="Q153" s="200">
        <v>0</v>
      </c>
      <c r="R153" s="200">
        <f>Q153*H153</f>
        <v>0</v>
      </c>
      <c r="S153" s="200">
        <v>0</v>
      </c>
      <c r="T153" s="201">
        <f>S153*H153</f>
        <v>0</v>
      </c>
      <c r="AR153" s="23" t="s">
        <v>223</v>
      </c>
      <c r="AT153" s="23" t="s">
        <v>139</v>
      </c>
      <c r="AU153" s="23" t="s">
        <v>82</v>
      </c>
      <c r="AY153" s="23" t="s">
        <v>136</v>
      </c>
      <c r="BE153" s="202">
        <f>IF(N153="základní",J153,0)</f>
        <v>0</v>
      </c>
      <c r="BF153" s="202">
        <f>IF(N153="snížená",J153,0)</f>
        <v>0</v>
      </c>
      <c r="BG153" s="202">
        <f>IF(N153="zákl. přenesená",J153,0)</f>
        <v>0</v>
      </c>
      <c r="BH153" s="202">
        <f>IF(N153="sníž. přenesená",J153,0)</f>
        <v>0</v>
      </c>
      <c r="BI153" s="202">
        <f>IF(N153="nulová",J153,0)</f>
        <v>0</v>
      </c>
      <c r="BJ153" s="23" t="s">
        <v>80</v>
      </c>
      <c r="BK153" s="202">
        <f>ROUND(I153*H153,2)</f>
        <v>0</v>
      </c>
      <c r="BL153" s="23" t="s">
        <v>223</v>
      </c>
      <c r="BM153" s="23" t="s">
        <v>655</v>
      </c>
    </row>
    <row r="154" spans="2:47" s="1" customFormat="1" ht="67.5">
      <c r="B154" s="40"/>
      <c r="C154" s="62"/>
      <c r="D154" s="203" t="s">
        <v>164</v>
      </c>
      <c r="E154" s="62"/>
      <c r="F154" s="204" t="s">
        <v>255</v>
      </c>
      <c r="G154" s="62"/>
      <c r="H154" s="62"/>
      <c r="I154" s="162"/>
      <c r="J154" s="62"/>
      <c r="K154" s="62"/>
      <c r="L154" s="60"/>
      <c r="M154" s="205"/>
      <c r="N154" s="41"/>
      <c r="O154" s="41"/>
      <c r="P154" s="41"/>
      <c r="Q154" s="41"/>
      <c r="R154" s="41"/>
      <c r="S154" s="41"/>
      <c r="T154" s="77"/>
      <c r="AT154" s="23" t="s">
        <v>164</v>
      </c>
      <c r="AU154" s="23" t="s">
        <v>82</v>
      </c>
    </row>
    <row r="155" spans="2:51" s="12" customFormat="1" ht="13.5">
      <c r="B155" s="227"/>
      <c r="C155" s="228"/>
      <c r="D155" s="203" t="s">
        <v>166</v>
      </c>
      <c r="E155" s="229" t="s">
        <v>21</v>
      </c>
      <c r="F155" s="230" t="s">
        <v>364</v>
      </c>
      <c r="G155" s="228"/>
      <c r="H155" s="229" t="s">
        <v>21</v>
      </c>
      <c r="I155" s="231"/>
      <c r="J155" s="228"/>
      <c r="K155" s="228"/>
      <c r="L155" s="232"/>
      <c r="M155" s="233"/>
      <c r="N155" s="234"/>
      <c r="O155" s="234"/>
      <c r="P155" s="234"/>
      <c r="Q155" s="234"/>
      <c r="R155" s="234"/>
      <c r="S155" s="234"/>
      <c r="T155" s="235"/>
      <c r="AT155" s="236" t="s">
        <v>166</v>
      </c>
      <c r="AU155" s="236" t="s">
        <v>82</v>
      </c>
      <c r="AV155" s="12" t="s">
        <v>80</v>
      </c>
      <c r="AW155" s="12" t="s">
        <v>35</v>
      </c>
      <c r="AX155" s="12" t="s">
        <v>72</v>
      </c>
      <c r="AY155" s="236" t="s">
        <v>136</v>
      </c>
    </row>
    <row r="156" spans="2:51" s="11" customFormat="1" ht="13.5">
      <c r="B156" s="206"/>
      <c r="C156" s="207"/>
      <c r="D156" s="203" t="s">
        <v>166</v>
      </c>
      <c r="E156" s="208" t="s">
        <v>21</v>
      </c>
      <c r="F156" s="209" t="s">
        <v>656</v>
      </c>
      <c r="G156" s="207"/>
      <c r="H156" s="210">
        <v>291.31</v>
      </c>
      <c r="I156" s="211"/>
      <c r="J156" s="207"/>
      <c r="K156" s="207"/>
      <c r="L156" s="212"/>
      <c r="M156" s="213"/>
      <c r="N156" s="214"/>
      <c r="O156" s="214"/>
      <c r="P156" s="214"/>
      <c r="Q156" s="214"/>
      <c r="R156" s="214"/>
      <c r="S156" s="214"/>
      <c r="T156" s="215"/>
      <c r="AT156" s="216" t="s">
        <v>166</v>
      </c>
      <c r="AU156" s="216" t="s">
        <v>82</v>
      </c>
      <c r="AV156" s="11" t="s">
        <v>82</v>
      </c>
      <c r="AW156" s="11" t="s">
        <v>35</v>
      </c>
      <c r="AX156" s="11" t="s">
        <v>72</v>
      </c>
      <c r="AY156" s="216" t="s">
        <v>136</v>
      </c>
    </row>
    <row r="157" spans="2:51" s="11" customFormat="1" ht="13.5">
      <c r="B157" s="206"/>
      <c r="C157" s="207"/>
      <c r="D157" s="203" t="s">
        <v>166</v>
      </c>
      <c r="E157" s="208" t="s">
        <v>21</v>
      </c>
      <c r="F157" s="209" t="s">
        <v>657</v>
      </c>
      <c r="G157" s="207"/>
      <c r="H157" s="210">
        <v>-103.76</v>
      </c>
      <c r="I157" s="211"/>
      <c r="J157" s="207"/>
      <c r="K157" s="207"/>
      <c r="L157" s="212"/>
      <c r="M157" s="213"/>
      <c r="N157" s="214"/>
      <c r="O157" s="214"/>
      <c r="P157" s="214"/>
      <c r="Q157" s="214"/>
      <c r="R157" s="214"/>
      <c r="S157" s="214"/>
      <c r="T157" s="215"/>
      <c r="AT157" s="216" t="s">
        <v>166</v>
      </c>
      <c r="AU157" s="216" t="s">
        <v>82</v>
      </c>
      <c r="AV157" s="11" t="s">
        <v>82</v>
      </c>
      <c r="AW157" s="11" t="s">
        <v>35</v>
      </c>
      <c r="AX157" s="11" t="s">
        <v>72</v>
      </c>
      <c r="AY157" s="216" t="s">
        <v>136</v>
      </c>
    </row>
    <row r="158" spans="2:51" s="11" customFormat="1" ht="13.5">
      <c r="B158" s="206"/>
      <c r="C158" s="207"/>
      <c r="D158" s="203" t="s">
        <v>166</v>
      </c>
      <c r="E158" s="208" t="s">
        <v>21</v>
      </c>
      <c r="F158" s="209" t="s">
        <v>658</v>
      </c>
      <c r="G158" s="207"/>
      <c r="H158" s="210">
        <v>149.04</v>
      </c>
      <c r="I158" s="211"/>
      <c r="J158" s="207"/>
      <c r="K158" s="207"/>
      <c r="L158" s="212"/>
      <c r="M158" s="213"/>
      <c r="N158" s="214"/>
      <c r="O158" s="214"/>
      <c r="P158" s="214"/>
      <c r="Q158" s="214"/>
      <c r="R158" s="214"/>
      <c r="S158" s="214"/>
      <c r="T158" s="215"/>
      <c r="AT158" s="216" t="s">
        <v>166</v>
      </c>
      <c r="AU158" s="216" t="s">
        <v>82</v>
      </c>
      <c r="AV158" s="11" t="s">
        <v>82</v>
      </c>
      <c r="AW158" s="11" t="s">
        <v>35</v>
      </c>
      <c r="AX158" s="11" t="s">
        <v>72</v>
      </c>
      <c r="AY158" s="216" t="s">
        <v>136</v>
      </c>
    </row>
    <row r="159" spans="2:51" s="11" customFormat="1" ht="13.5">
      <c r="B159" s="206"/>
      <c r="C159" s="207"/>
      <c r="D159" s="203" t="s">
        <v>166</v>
      </c>
      <c r="E159" s="208" t="s">
        <v>21</v>
      </c>
      <c r="F159" s="209" t="s">
        <v>659</v>
      </c>
      <c r="G159" s="207"/>
      <c r="H159" s="210">
        <v>34.88</v>
      </c>
      <c r="I159" s="211"/>
      <c r="J159" s="207"/>
      <c r="K159" s="207"/>
      <c r="L159" s="212"/>
      <c r="M159" s="213"/>
      <c r="N159" s="214"/>
      <c r="O159" s="214"/>
      <c r="P159" s="214"/>
      <c r="Q159" s="214"/>
      <c r="R159" s="214"/>
      <c r="S159" s="214"/>
      <c r="T159" s="215"/>
      <c r="AT159" s="216" t="s">
        <v>166</v>
      </c>
      <c r="AU159" s="216" t="s">
        <v>82</v>
      </c>
      <c r="AV159" s="11" t="s">
        <v>82</v>
      </c>
      <c r="AW159" s="11" t="s">
        <v>35</v>
      </c>
      <c r="AX159" s="11" t="s">
        <v>72</v>
      </c>
      <c r="AY159" s="216" t="s">
        <v>136</v>
      </c>
    </row>
    <row r="160" spans="2:51" s="11" customFormat="1" ht="13.5">
      <c r="B160" s="206"/>
      <c r="C160" s="207"/>
      <c r="D160" s="203" t="s">
        <v>166</v>
      </c>
      <c r="E160" s="208" t="s">
        <v>21</v>
      </c>
      <c r="F160" s="209" t="s">
        <v>660</v>
      </c>
      <c r="G160" s="207"/>
      <c r="H160" s="210">
        <v>32.21</v>
      </c>
      <c r="I160" s="211"/>
      <c r="J160" s="207"/>
      <c r="K160" s="207"/>
      <c r="L160" s="212"/>
      <c r="M160" s="213"/>
      <c r="N160" s="214"/>
      <c r="O160" s="214"/>
      <c r="P160" s="214"/>
      <c r="Q160" s="214"/>
      <c r="R160" s="214"/>
      <c r="S160" s="214"/>
      <c r="T160" s="215"/>
      <c r="AT160" s="216" t="s">
        <v>166</v>
      </c>
      <c r="AU160" s="216" t="s">
        <v>82</v>
      </c>
      <c r="AV160" s="11" t="s">
        <v>82</v>
      </c>
      <c r="AW160" s="11" t="s">
        <v>35</v>
      </c>
      <c r="AX160" s="11" t="s">
        <v>72</v>
      </c>
      <c r="AY160" s="216" t="s">
        <v>136</v>
      </c>
    </row>
    <row r="161" spans="2:51" s="11" customFormat="1" ht="13.5">
      <c r="B161" s="206"/>
      <c r="C161" s="207"/>
      <c r="D161" s="203" t="s">
        <v>166</v>
      </c>
      <c r="E161" s="208" t="s">
        <v>21</v>
      </c>
      <c r="F161" s="209" t="s">
        <v>661</v>
      </c>
      <c r="G161" s="207"/>
      <c r="H161" s="210">
        <v>35.3</v>
      </c>
      <c r="I161" s="211"/>
      <c r="J161" s="207"/>
      <c r="K161" s="207"/>
      <c r="L161" s="212"/>
      <c r="M161" s="213"/>
      <c r="N161" s="214"/>
      <c r="O161" s="214"/>
      <c r="P161" s="214"/>
      <c r="Q161" s="214"/>
      <c r="R161" s="214"/>
      <c r="S161" s="214"/>
      <c r="T161" s="215"/>
      <c r="AT161" s="216" t="s">
        <v>166</v>
      </c>
      <c r="AU161" s="216" t="s">
        <v>82</v>
      </c>
      <c r="AV161" s="11" t="s">
        <v>82</v>
      </c>
      <c r="AW161" s="11" t="s">
        <v>35</v>
      </c>
      <c r="AX161" s="11" t="s">
        <v>72</v>
      </c>
      <c r="AY161" s="216" t="s">
        <v>136</v>
      </c>
    </row>
    <row r="162" spans="2:51" s="12" customFormat="1" ht="13.5">
      <c r="B162" s="227"/>
      <c r="C162" s="228"/>
      <c r="D162" s="203" t="s">
        <v>166</v>
      </c>
      <c r="E162" s="229" t="s">
        <v>21</v>
      </c>
      <c r="F162" s="230" t="s">
        <v>662</v>
      </c>
      <c r="G162" s="228"/>
      <c r="H162" s="229" t="s">
        <v>21</v>
      </c>
      <c r="I162" s="231"/>
      <c r="J162" s="228"/>
      <c r="K162" s="228"/>
      <c r="L162" s="232"/>
      <c r="M162" s="233"/>
      <c r="N162" s="234"/>
      <c r="O162" s="234"/>
      <c r="P162" s="234"/>
      <c r="Q162" s="234"/>
      <c r="R162" s="234"/>
      <c r="S162" s="234"/>
      <c r="T162" s="235"/>
      <c r="AT162" s="236" t="s">
        <v>166</v>
      </c>
      <c r="AU162" s="236" t="s">
        <v>82</v>
      </c>
      <c r="AV162" s="12" t="s">
        <v>80</v>
      </c>
      <c r="AW162" s="12" t="s">
        <v>35</v>
      </c>
      <c r="AX162" s="12" t="s">
        <v>72</v>
      </c>
      <c r="AY162" s="236" t="s">
        <v>136</v>
      </c>
    </row>
    <row r="163" spans="2:51" s="11" customFormat="1" ht="13.5">
      <c r="B163" s="206"/>
      <c r="C163" s="207"/>
      <c r="D163" s="203" t="s">
        <v>166</v>
      </c>
      <c r="E163" s="208" t="s">
        <v>21</v>
      </c>
      <c r="F163" s="209" t="s">
        <v>663</v>
      </c>
      <c r="G163" s="207"/>
      <c r="H163" s="210">
        <v>12.75</v>
      </c>
      <c r="I163" s="211"/>
      <c r="J163" s="207"/>
      <c r="K163" s="207"/>
      <c r="L163" s="212"/>
      <c r="M163" s="213"/>
      <c r="N163" s="214"/>
      <c r="O163" s="214"/>
      <c r="P163" s="214"/>
      <c r="Q163" s="214"/>
      <c r="R163" s="214"/>
      <c r="S163" s="214"/>
      <c r="T163" s="215"/>
      <c r="AT163" s="216" t="s">
        <v>166</v>
      </c>
      <c r="AU163" s="216" t="s">
        <v>82</v>
      </c>
      <c r="AV163" s="11" t="s">
        <v>82</v>
      </c>
      <c r="AW163" s="11" t="s">
        <v>35</v>
      </c>
      <c r="AX163" s="11" t="s">
        <v>72</v>
      </c>
      <c r="AY163" s="216" t="s">
        <v>136</v>
      </c>
    </row>
    <row r="164" spans="2:65" s="1" customFormat="1" ht="14.25" customHeight="1">
      <c r="B164" s="40"/>
      <c r="C164" s="217" t="s">
        <v>275</v>
      </c>
      <c r="D164" s="217" t="s">
        <v>262</v>
      </c>
      <c r="E164" s="218" t="s">
        <v>263</v>
      </c>
      <c r="F164" s="219" t="s">
        <v>264</v>
      </c>
      <c r="G164" s="220" t="s">
        <v>142</v>
      </c>
      <c r="H164" s="221">
        <v>542.076</v>
      </c>
      <c r="I164" s="222"/>
      <c r="J164" s="223">
        <f>ROUND(I164*H164,2)</f>
        <v>0</v>
      </c>
      <c r="K164" s="219" t="s">
        <v>21</v>
      </c>
      <c r="L164" s="224"/>
      <c r="M164" s="225" t="s">
        <v>21</v>
      </c>
      <c r="N164" s="226" t="s">
        <v>43</v>
      </c>
      <c r="O164" s="41"/>
      <c r="P164" s="200">
        <f>O164*H164</f>
        <v>0</v>
      </c>
      <c r="Q164" s="200">
        <v>0</v>
      </c>
      <c r="R164" s="200">
        <f>Q164*H164</f>
        <v>0</v>
      </c>
      <c r="S164" s="200">
        <v>0</v>
      </c>
      <c r="T164" s="201">
        <f>S164*H164</f>
        <v>0</v>
      </c>
      <c r="AR164" s="23" t="s">
        <v>265</v>
      </c>
      <c r="AT164" s="23" t="s">
        <v>262</v>
      </c>
      <c r="AU164" s="23" t="s">
        <v>82</v>
      </c>
      <c r="AY164" s="23" t="s">
        <v>136</v>
      </c>
      <c r="BE164" s="202">
        <f>IF(N164="základní",J164,0)</f>
        <v>0</v>
      </c>
      <c r="BF164" s="202">
        <f>IF(N164="snížená",J164,0)</f>
        <v>0</v>
      </c>
      <c r="BG164" s="202">
        <f>IF(N164="zákl. přenesená",J164,0)</f>
        <v>0</v>
      </c>
      <c r="BH164" s="202">
        <f>IF(N164="sníž. přenesená",J164,0)</f>
        <v>0</v>
      </c>
      <c r="BI164" s="202">
        <f>IF(N164="nulová",J164,0)</f>
        <v>0</v>
      </c>
      <c r="BJ164" s="23" t="s">
        <v>80</v>
      </c>
      <c r="BK164" s="202">
        <f>ROUND(I164*H164,2)</f>
        <v>0</v>
      </c>
      <c r="BL164" s="23" t="s">
        <v>223</v>
      </c>
      <c r="BM164" s="23" t="s">
        <v>664</v>
      </c>
    </row>
    <row r="165" spans="2:51" s="11" customFormat="1" ht="13.5">
      <c r="B165" s="206"/>
      <c r="C165" s="207"/>
      <c r="D165" s="203" t="s">
        <v>166</v>
      </c>
      <c r="E165" s="207"/>
      <c r="F165" s="209" t="s">
        <v>665</v>
      </c>
      <c r="G165" s="207"/>
      <c r="H165" s="210">
        <v>542.076</v>
      </c>
      <c r="I165" s="211"/>
      <c r="J165" s="207"/>
      <c r="K165" s="207"/>
      <c r="L165" s="212"/>
      <c r="M165" s="213"/>
      <c r="N165" s="214"/>
      <c r="O165" s="214"/>
      <c r="P165" s="214"/>
      <c r="Q165" s="214"/>
      <c r="R165" s="214"/>
      <c r="S165" s="214"/>
      <c r="T165" s="215"/>
      <c r="AT165" s="216" t="s">
        <v>166</v>
      </c>
      <c r="AU165" s="216" t="s">
        <v>82</v>
      </c>
      <c r="AV165" s="11" t="s">
        <v>82</v>
      </c>
      <c r="AW165" s="11" t="s">
        <v>6</v>
      </c>
      <c r="AX165" s="11" t="s">
        <v>80</v>
      </c>
      <c r="AY165" s="216" t="s">
        <v>136</v>
      </c>
    </row>
    <row r="166" spans="2:65" s="1" customFormat="1" ht="33.75" customHeight="1">
      <c r="B166" s="40"/>
      <c r="C166" s="191" t="s">
        <v>280</v>
      </c>
      <c r="D166" s="191" t="s">
        <v>139</v>
      </c>
      <c r="E166" s="192" t="s">
        <v>269</v>
      </c>
      <c r="F166" s="193" t="s">
        <v>270</v>
      </c>
      <c r="G166" s="194" t="s">
        <v>202</v>
      </c>
      <c r="H166" s="195">
        <v>1.093</v>
      </c>
      <c r="I166" s="196"/>
      <c r="J166" s="197">
        <f>ROUND(I166*H166,2)</f>
        <v>0</v>
      </c>
      <c r="K166" s="193" t="s">
        <v>143</v>
      </c>
      <c r="L166" s="60"/>
      <c r="M166" s="198" t="s">
        <v>21</v>
      </c>
      <c r="N166" s="199" t="s">
        <v>43</v>
      </c>
      <c r="O166" s="41"/>
      <c r="P166" s="200">
        <f>O166*H166</f>
        <v>0</v>
      </c>
      <c r="Q166" s="200">
        <v>0</v>
      </c>
      <c r="R166" s="200">
        <f>Q166*H166</f>
        <v>0</v>
      </c>
      <c r="S166" s="200">
        <v>0</v>
      </c>
      <c r="T166" s="201">
        <f>S166*H166</f>
        <v>0</v>
      </c>
      <c r="AR166" s="23" t="s">
        <v>223</v>
      </c>
      <c r="AT166" s="23" t="s">
        <v>139</v>
      </c>
      <c r="AU166" s="23" t="s">
        <v>82</v>
      </c>
      <c r="AY166" s="23" t="s">
        <v>136</v>
      </c>
      <c r="BE166" s="202">
        <f>IF(N166="základní",J166,0)</f>
        <v>0</v>
      </c>
      <c r="BF166" s="202">
        <f>IF(N166="snížená",J166,0)</f>
        <v>0</v>
      </c>
      <c r="BG166" s="202">
        <f>IF(N166="zákl. přenesená",J166,0)</f>
        <v>0</v>
      </c>
      <c r="BH166" s="202">
        <f>IF(N166="sníž. přenesená",J166,0)</f>
        <v>0</v>
      </c>
      <c r="BI166" s="202">
        <f>IF(N166="nulová",J166,0)</f>
        <v>0</v>
      </c>
      <c r="BJ166" s="23" t="s">
        <v>80</v>
      </c>
      <c r="BK166" s="202">
        <f>ROUND(I166*H166,2)</f>
        <v>0</v>
      </c>
      <c r="BL166" s="23" t="s">
        <v>223</v>
      </c>
      <c r="BM166" s="23" t="s">
        <v>416</v>
      </c>
    </row>
    <row r="167" spans="2:47" s="1" customFormat="1" ht="135">
      <c r="B167" s="40"/>
      <c r="C167" s="62"/>
      <c r="D167" s="203" t="s">
        <v>164</v>
      </c>
      <c r="E167" s="62"/>
      <c r="F167" s="204" t="s">
        <v>272</v>
      </c>
      <c r="G167" s="62"/>
      <c r="H167" s="62"/>
      <c r="I167" s="162"/>
      <c r="J167" s="62"/>
      <c r="K167" s="62"/>
      <c r="L167" s="60"/>
      <c r="M167" s="205"/>
      <c r="N167" s="41"/>
      <c r="O167" s="41"/>
      <c r="P167" s="41"/>
      <c r="Q167" s="41"/>
      <c r="R167" s="41"/>
      <c r="S167" s="41"/>
      <c r="T167" s="77"/>
      <c r="AT167" s="23" t="s">
        <v>164</v>
      </c>
      <c r="AU167" s="23" t="s">
        <v>82</v>
      </c>
    </row>
    <row r="168" spans="2:63" s="10" customFormat="1" ht="29.25" customHeight="1">
      <c r="B168" s="175"/>
      <c r="C168" s="176"/>
      <c r="D168" s="177" t="s">
        <v>71</v>
      </c>
      <c r="E168" s="189" t="s">
        <v>273</v>
      </c>
      <c r="F168" s="189" t="s">
        <v>274</v>
      </c>
      <c r="G168" s="176"/>
      <c r="H168" s="176"/>
      <c r="I168" s="179"/>
      <c r="J168" s="190">
        <f>BK168</f>
        <v>0</v>
      </c>
      <c r="K168" s="176"/>
      <c r="L168" s="181"/>
      <c r="M168" s="182"/>
      <c r="N168" s="183"/>
      <c r="O168" s="183"/>
      <c r="P168" s="184">
        <f>SUM(P169:P171)</f>
        <v>0</v>
      </c>
      <c r="Q168" s="183"/>
      <c r="R168" s="184">
        <f>SUM(R169:R171)</f>
        <v>0</v>
      </c>
      <c r="S168" s="183"/>
      <c r="T168" s="185">
        <f>SUM(T169:T171)</f>
        <v>0</v>
      </c>
      <c r="AR168" s="186" t="s">
        <v>82</v>
      </c>
      <c r="AT168" s="187" t="s">
        <v>71</v>
      </c>
      <c r="AU168" s="187" t="s">
        <v>80</v>
      </c>
      <c r="AY168" s="186" t="s">
        <v>136</v>
      </c>
      <c r="BK168" s="188">
        <f>SUM(BK169:BK171)</f>
        <v>0</v>
      </c>
    </row>
    <row r="169" spans="2:65" s="1" customFormat="1" ht="14.25" customHeight="1">
      <c r="B169" s="40"/>
      <c r="C169" s="191" t="s">
        <v>287</v>
      </c>
      <c r="D169" s="191" t="s">
        <v>139</v>
      </c>
      <c r="E169" s="192" t="s">
        <v>276</v>
      </c>
      <c r="F169" s="193" t="s">
        <v>277</v>
      </c>
      <c r="G169" s="194" t="s">
        <v>278</v>
      </c>
      <c r="H169" s="195">
        <v>5</v>
      </c>
      <c r="I169" s="196"/>
      <c r="J169" s="197">
        <f>ROUND(I169*H169,2)</f>
        <v>0</v>
      </c>
      <c r="K169" s="193" t="s">
        <v>143</v>
      </c>
      <c r="L169" s="60"/>
      <c r="M169" s="198" t="s">
        <v>21</v>
      </c>
      <c r="N169" s="199" t="s">
        <v>43</v>
      </c>
      <c r="O169" s="41"/>
      <c r="P169" s="200">
        <f>O169*H169</f>
        <v>0</v>
      </c>
      <c r="Q169" s="200">
        <v>0</v>
      </c>
      <c r="R169" s="200">
        <f>Q169*H169</f>
        <v>0</v>
      </c>
      <c r="S169" s="200">
        <v>0</v>
      </c>
      <c r="T169" s="201">
        <f>S169*H169</f>
        <v>0</v>
      </c>
      <c r="AR169" s="23" t="s">
        <v>223</v>
      </c>
      <c r="AT169" s="23" t="s">
        <v>139</v>
      </c>
      <c r="AU169" s="23" t="s">
        <v>82</v>
      </c>
      <c r="AY169" s="23" t="s">
        <v>136</v>
      </c>
      <c r="BE169" s="202">
        <f>IF(N169="základní",J169,0)</f>
        <v>0</v>
      </c>
      <c r="BF169" s="202">
        <f>IF(N169="snížená",J169,0)</f>
        <v>0</v>
      </c>
      <c r="BG169" s="202">
        <f>IF(N169="zákl. přenesená",J169,0)</f>
        <v>0</v>
      </c>
      <c r="BH169" s="202">
        <f>IF(N169="sníž. přenesená",J169,0)</f>
        <v>0</v>
      </c>
      <c r="BI169" s="202">
        <f>IF(N169="nulová",J169,0)</f>
        <v>0</v>
      </c>
      <c r="BJ169" s="23" t="s">
        <v>80</v>
      </c>
      <c r="BK169" s="202">
        <f>ROUND(I169*H169,2)</f>
        <v>0</v>
      </c>
      <c r="BL169" s="23" t="s">
        <v>223</v>
      </c>
      <c r="BM169" s="23" t="s">
        <v>300</v>
      </c>
    </row>
    <row r="170" spans="2:65" s="1" customFormat="1" ht="22.5" customHeight="1">
      <c r="B170" s="40"/>
      <c r="C170" s="191" t="s">
        <v>293</v>
      </c>
      <c r="D170" s="191" t="s">
        <v>139</v>
      </c>
      <c r="E170" s="192" t="s">
        <v>281</v>
      </c>
      <c r="F170" s="193" t="s">
        <v>282</v>
      </c>
      <c r="G170" s="194" t="s">
        <v>194</v>
      </c>
      <c r="H170" s="195">
        <v>5</v>
      </c>
      <c r="I170" s="196"/>
      <c r="J170" s="197">
        <f>ROUND(I170*H170,2)</f>
        <v>0</v>
      </c>
      <c r="K170" s="193" t="s">
        <v>143</v>
      </c>
      <c r="L170" s="60"/>
      <c r="M170" s="198" t="s">
        <v>21</v>
      </c>
      <c r="N170" s="199" t="s">
        <v>43</v>
      </c>
      <c r="O170" s="41"/>
      <c r="P170" s="200">
        <f>O170*H170</f>
        <v>0</v>
      </c>
      <c r="Q170" s="200">
        <v>0</v>
      </c>
      <c r="R170" s="200">
        <f>Q170*H170</f>
        <v>0</v>
      </c>
      <c r="S170" s="200">
        <v>0</v>
      </c>
      <c r="T170" s="201">
        <f>S170*H170</f>
        <v>0</v>
      </c>
      <c r="AR170" s="23" t="s">
        <v>223</v>
      </c>
      <c r="AT170" s="23" t="s">
        <v>139</v>
      </c>
      <c r="AU170" s="23" t="s">
        <v>82</v>
      </c>
      <c r="AY170" s="23" t="s">
        <v>136</v>
      </c>
      <c r="BE170" s="202">
        <f>IF(N170="základní",J170,0)</f>
        <v>0</v>
      </c>
      <c r="BF170" s="202">
        <f>IF(N170="snížená",J170,0)</f>
        <v>0</v>
      </c>
      <c r="BG170" s="202">
        <f>IF(N170="zákl. přenesená",J170,0)</f>
        <v>0</v>
      </c>
      <c r="BH170" s="202">
        <f>IF(N170="sníž. přenesená",J170,0)</f>
        <v>0</v>
      </c>
      <c r="BI170" s="202">
        <f>IF(N170="nulová",J170,0)</f>
        <v>0</v>
      </c>
      <c r="BJ170" s="23" t="s">
        <v>80</v>
      </c>
      <c r="BK170" s="202">
        <f>ROUND(I170*H170,2)</f>
        <v>0</v>
      </c>
      <c r="BL170" s="23" t="s">
        <v>223</v>
      </c>
      <c r="BM170" s="23" t="s">
        <v>666</v>
      </c>
    </row>
    <row r="171" spans="2:51" s="11" customFormat="1" ht="13.5">
      <c r="B171" s="206"/>
      <c r="C171" s="207"/>
      <c r="D171" s="203" t="s">
        <v>166</v>
      </c>
      <c r="E171" s="208" t="s">
        <v>21</v>
      </c>
      <c r="F171" s="209" t="s">
        <v>667</v>
      </c>
      <c r="G171" s="207"/>
      <c r="H171" s="210">
        <v>5</v>
      </c>
      <c r="I171" s="211"/>
      <c r="J171" s="207"/>
      <c r="K171" s="207"/>
      <c r="L171" s="212"/>
      <c r="M171" s="213"/>
      <c r="N171" s="214"/>
      <c r="O171" s="214"/>
      <c r="P171" s="214"/>
      <c r="Q171" s="214"/>
      <c r="R171" s="214"/>
      <c r="S171" s="214"/>
      <c r="T171" s="215"/>
      <c r="AT171" s="216" t="s">
        <v>166</v>
      </c>
      <c r="AU171" s="216" t="s">
        <v>82</v>
      </c>
      <c r="AV171" s="11" t="s">
        <v>82</v>
      </c>
      <c r="AW171" s="11" t="s">
        <v>35</v>
      </c>
      <c r="AX171" s="11" t="s">
        <v>72</v>
      </c>
      <c r="AY171" s="216" t="s">
        <v>136</v>
      </c>
    </row>
    <row r="172" spans="2:63" s="10" customFormat="1" ht="29.25" customHeight="1">
      <c r="B172" s="175"/>
      <c r="C172" s="176"/>
      <c r="D172" s="177" t="s">
        <v>71</v>
      </c>
      <c r="E172" s="189" t="s">
        <v>285</v>
      </c>
      <c r="F172" s="189" t="s">
        <v>286</v>
      </c>
      <c r="G172" s="176"/>
      <c r="H172" s="176"/>
      <c r="I172" s="179"/>
      <c r="J172" s="190">
        <f>BK172</f>
        <v>0</v>
      </c>
      <c r="K172" s="176"/>
      <c r="L172" s="181"/>
      <c r="M172" s="182"/>
      <c r="N172" s="183"/>
      <c r="O172" s="183"/>
      <c r="P172" s="184">
        <f>SUM(P173:P232)</f>
        <v>0</v>
      </c>
      <c r="Q172" s="183"/>
      <c r="R172" s="184">
        <f>SUM(R173:R232)</f>
        <v>7.8995767300000015</v>
      </c>
      <c r="S172" s="183"/>
      <c r="T172" s="185">
        <f>SUM(T173:T232)</f>
        <v>1.7595</v>
      </c>
      <c r="AR172" s="186" t="s">
        <v>82</v>
      </c>
      <c r="AT172" s="187" t="s">
        <v>71</v>
      </c>
      <c r="AU172" s="187" t="s">
        <v>80</v>
      </c>
      <c r="AY172" s="186" t="s">
        <v>136</v>
      </c>
      <c r="BK172" s="188">
        <f>SUM(BK173:BK232)</f>
        <v>0</v>
      </c>
    </row>
    <row r="173" spans="2:65" s="1" customFormat="1" ht="33.75" customHeight="1">
      <c r="B173" s="40"/>
      <c r="C173" s="191" t="s">
        <v>297</v>
      </c>
      <c r="D173" s="191" t="s">
        <v>139</v>
      </c>
      <c r="E173" s="192" t="s">
        <v>288</v>
      </c>
      <c r="F173" s="193" t="s">
        <v>289</v>
      </c>
      <c r="G173" s="194" t="s">
        <v>290</v>
      </c>
      <c r="H173" s="195">
        <v>150</v>
      </c>
      <c r="I173" s="196"/>
      <c r="J173" s="197">
        <f>ROUND(I173*H173,2)</f>
        <v>0</v>
      </c>
      <c r="K173" s="193" t="s">
        <v>143</v>
      </c>
      <c r="L173" s="60"/>
      <c r="M173" s="198" t="s">
        <v>21</v>
      </c>
      <c r="N173" s="199" t="s">
        <v>43</v>
      </c>
      <c r="O173" s="41"/>
      <c r="P173" s="200">
        <f>O173*H173</f>
        <v>0</v>
      </c>
      <c r="Q173" s="200">
        <v>0</v>
      </c>
      <c r="R173" s="200">
        <f>Q173*H173</f>
        <v>0</v>
      </c>
      <c r="S173" s="200">
        <v>0.01173</v>
      </c>
      <c r="T173" s="201">
        <f>S173*H173</f>
        <v>1.7595</v>
      </c>
      <c r="AR173" s="23" t="s">
        <v>223</v>
      </c>
      <c r="AT173" s="23" t="s">
        <v>139</v>
      </c>
      <c r="AU173" s="23" t="s">
        <v>82</v>
      </c>
      <c r="AY173" s="23" t="s">
        <v>136</v>
      </c>
      <c r="BE173" s="202">
        <f>IF(N173="základní",J173,0)</f>
        <v>0</v>
      </c>
      <c r="BF173" s="202">
        <f>IF(N173="snížená",J173,0)</f>
        <v>0</v>
      </c>
      <c r="BG173" s="202">
        <f>IF(N173="zákl. přenesená",J173,0)</f>
        <v>0</v>
      </c>
      <c r="BH173" s="202">
        <f>IF(N173="sníž. přenesená",J173,0)</f>
        <v>0</v>
      </c>
      <c r="BI173" s="202">
        <f>IF(N173="nulová",J173,0)</f>
        <v>0</v>
      </c>
      <c r="BJ173" s="23" t="s">
        <v>80</v>
      </c>
      <c r="BK173" s="202">
        <f>ROUND(I173*H173,2)</f>
        <v>0</v>
      </c>
      <c r="BL173" s="23" t="s">
        <v>223</v>
      </c>
      <c r="BM173" s="23" t="s">
        <v>668</v>
      </c>
    </row>
    <row r="174" spans="2:47" s="1" customFormat="1" ht="40.5">
      <c r="B174" s="40"/>
      <c r="C174" s="62"/>
      <c r="D174" s="203" t="s">
        <v>164</v>
      </c>
      <c r="E174" s="62"/>
      <c r="F174" s="204" t="s">
        <v>292</v>
      </c>
      <c r="G174" s="62"/>
      <c r="H174" s="62"/>
      <c r="I174" s="162"/>
      <c r="J174" s="62"/>
      <c r="K174" s="62"/>
      <c r="L174" s="60"/>
      <c r="M174" s="205"/>
      <c r="N174" s="41"/>
      <c r="O174" s="41"/>
      <c r="P174" s="41"/>
      <c r="Q174" s="41"/>
      <c r="R174" s="41"/>
      <c r="S174" s="41"/>
      <c r="T174" s="77"/>
      <c r="AT174" s="23" t="s">
        <v>164</v>
      </c>
      <c r="AU174" s="23" t="s">
        <v>82</v>
      </c>
    </row>
    <row r="175" spans="2:65" s="1" customFormat="1" ht="33.75" customHeight="1">
      <c r="B175" s="40"/>
      <c r="C175" s="191" t="s">
        <v>302</v>
      </c>
      <c r="D175" s="191" t="s">
        <v>139</v>
      </c>
      <c r="E175" s="192" t="s">
        <v>294</v>
      </c>
      <c r="F175" s="193" t="s">
        <v>295</v>
      </c>
      <c r="G175" s="194" t="s">
        <v>142</v>
      </c>
      <c r="H175" s="195">
        <v>72</v>
      </c>
      <c r="I175" s="196"/>
      <c r="J175" s="197">
        <f>ROUND(I175*H175,2)</f>
        <v>0</v>
      </c>
      <c r="K175" s="193" t="s">
        <v>143</v>
      </c>
      <c r="L175" s="60"/>
      <c r="M175" s="198" t="s">
        <v>21</v>
      </c>
      <c r="N175" s="199" t="s">
        <v>43</v>
      </c>
      <c r="O175" s="41"/>
      <c r="P175" s="200">
        <f>O175*H175</f>
        <v>0</v>
      </c>
      <c r="Q175" s="200">
        <v>0.01946</v>
      </c>
      <c r="R175" s="200">
        <f>Q175*H175</f>
        <v>1.4011200000000001</v>
      </c>
      <c r="S175" s="200">
        <v>0</v>
      </c>
      <c r="T175" s="201">
        <f>S175*H175</f>
        <v>0</v>
      </c>
      <c r="AR175" s="23" t="s">
        <v>223</v>
      </c>
      <c r="AT175" s="23" t="s">
        <v>139</v>
      </c>
      <c r="AU175" s="23" t="s">
        <v>82</v>
      </c>
      <c r="AY175" s="23" t="s">
        <v>136</v>
      </c>
      <c r="BE175" s="202">
        <f>IF(N175="základní",J175,0)</f>
        <v>0</v>
      </c>
      <c r="BF175" s="202">
        <f>IF(N175="snížená",J175,0)</f>
        <v>0</v>
      </c>
      <c r="BG175" s="202">
        <f>IF(N175="zákl. přenesená",J175,0)</f>
        <v>0</v>
      </c>
      <c r="BH175" s="202">
        <f>IF(N175="sníž. přenesená",J175,0)</f>
        <v>0</v>
      </c>
      <c r="BI175" s="202">
        <f>IF(N175="nulová",J175,0)</f>
        <v>0</v>
      </c>
      <c r="BJ175" s="23" t="s">
        <v>80</v>
      </c>
      <c r="BK175" s="202">
        <f>ROUND(I175*H175,2)</f>
        <v>0</v>
      </c>
      <c r="BL175" s="23" t="s">
        <v>223</v>
      </c>
      <c r="BM175" s="23" t="s">
        <v>669</v>
      </c>
    </row>
    <row r="176" spans="2:47" s="1" customFormat="1" ht="40.5">
      <c r="B176" s="40"/>
      <c r="C176" s="62"/>
      <c r="D176" s="203" t="s">
        <v>164</v>
      </c>
      <c r="E176" s="62"/>
      <c r="F176" s="204" t="s">
        <v>292</v>
      </c>
      <c r="G176" s="62"/>
      <c r="H176" s="62"/>
      <c r="I176" s="162"/>
      <c r="J176" s="62"/>
      <c r="K176" s="62"/>
      <c r="L176" s="60"/>
      <c r="M176" s="205"/>
      <c r="N176" s="41"/>
      <c r="O176" s="41"/>
      <c r="P176" s="41"/>
      <c r="Q176" s="41"/>
      <c r="R176" s="41"/>
      <c r="S176" s="41"/>
      <c r="T176" s="77"/>
      <c r="AT176" s="23" t="s">
        <v>164</v>
      </c>
      <c r="AU176" s="23" t="s">
        <v>82</v>
      </c>
    </row>
    <row r="177" spans="2:65" s="1" customFormat="1" ht="33.75" customHeight="1">
      <c r="B177" s="40"/>
      <c r="C177" s="191" t="s">
        <v>308</v>
      </c>
      <c r="D177" s="191" t="s">
        <v>139</v>
      </c>
      <c r="E177" s="192" t="s">
        <v>670</v>
      </c>
      <c r="F177" s="193" t="s">
        <v>671</v>
      </c>
      <c r="G177" s="194" t="s">
        <v>142</v>
      </c>
      <c r="H177" s="195">
        <v>4.17</v>
      </c>
      <c r="I177" s="196"/>
      <c r="J177" s="197">
        <f>ROUND(I177*H177,2)</f>
        <v>0</v>
      </c>
      <c r="K177" s="193" t="s">
        <v>143</v>
      </c>
      <c r="L177" s="60"/>
      <c r="M177" s="198" t="s">
        <v>21</v>
      </c>
      <c r="N177" s="199" t="s">
        <v>43</v>
      </c>
      <c r="O177" s="41"/>
      <c r="P177" s="200">
        <f>O177*H177</f>
        <v>0</v>
      </c>
      <c r="Q177" s="200">
        <v>0.01946</v>
      </c>
      <c r="R177" s="200">
        <f>Q177*H177</f>
        <v>0.0811482</v>
      </c>
      <c r="S177" s="200">
        <v>0</v>
      </c>
      <c r="T177" s="201">
        <f>S177*H177</f>
        <v>0</v>
      </c>
      <c r="AR177" s="23" t="s">
        <v>223</v>
      </c>
      <c r="AT177" s="23" t="s">
        <v>139</v>
      </c>
      <c r="AU177" s="23" t="s">
        <v>82</v>
      </c>
      <c r="AY177" s="23" t="s">
        <v>136</v>
      </c>
      <c r="BE177" s="202">
        <f>IF(N177="základní",J177,0)</f>
        <v>0</v>
      </c>
      <c r="BF177" s="202">
        <f>IF(N177="snížená",J177,0)</f>
        <v>0</v>
      </c>
      <c r="BG177" s="202">
        <f>IF(N177="zákl. přenesená",J177,0)</f>
        <v>0</v>
      </c>
      <c r="BH177" s="202">
        <f>IF(N177="sníž. přenesená",J177,0)</f>
        <v>0</v>
      </c>
      <c r="BI177" s="202">
        <f>IF(N177="nulová",J177,0)</f>
        <v>0</v>
      </c>
      <c r="BJ177" s="23" t="s">
        <v>80</v>
      </c>
      <c r="BK177" s="202">
        <f>ROUND(I177*H177,2)</f>
        <v>0</v>
      </c>
      <c r="BL177" s="23" t="s">
        <v>223</v>
      </c>
      <c r="BM177" s="23" t="s">
        <v>672</v>
      </c>
    </row>
    <row r="178" spans="2:47" s="1" customFormat="1" ht="40.5">
      <c r="B178" s="40"/>
      <c r="C178" s="62"/>
      <c r="D178" s="203" t="s">
        <v>164</v>
      </c>
      <c r="E178" s="62"/>
      <c r="F178" s="204" t="s">
        <v>292</v>
      </c>
      <c r="G178" s="62"/>
      <c r="H178" s="62"/>
      <c r="I178" s="162"/>
      <c r="J178" s="62"/>
      <c r="K178" s="62"/>
      <c r="L178" s="60"/>
      <c r="M178" s="205"/>
      <c r="N178" s="41"/>
      <c r="O178" s="41"/>
      <c r="P178" s="41"/>
      <c r="Q178" s="41"/>
      <c r="R178" s="41"/>
      <c r="S178" s="41"/>
      <c r="T178" s="77"/>
      <c r="AT178" s="23" t="s">
        <v>164</v>
      </c>
      <c r="AU178" s="23" t="s">
        <v>82</v>
      </c>
    </row>
    <row r="179" spans="2:51" s="12" customFormat="1" ht="13.5">
      <c r="B179" s="227"/>
      <c r="C179" s="228"/>
      <c r="D179" s="203" t="s">
        <v>166</v>
      </c>
      <c r="E179" s="229" t="s">
        <v>21</v>
      </c>
      <c r="F179" s="230" t="s">
        <v>673</v>
      </c>
      <c r="G179" s="228"/>
      <c r="H179" s="229" t="s">
        <v>21</v>
      </c>
      <c r="I179" s="231"/>
      <c r="J179" s="228"/>
      <c r="K179" s="228"/>
      <c r="L179" s="232"/>
      <c r="M179" s="233"/>
      <c r="N179" s="234"/>
      <c r="O179" s="234"/>
      <c r="P179" s="234"/>
      <c r="Q179" s="234"/>
      <c r="R179" s="234"/>
      <c r="S179" s="234"/>
      <c r="T179" s="235"/>
      <c r="AT179" s="236" t="s">
        <v>166</v>
      </c>
      <c r="AU179" s="236" t="s">
        <v>82</v>
      </c>
      <c r="AV179" s="12" t="s">
        <v>80</v>
      </c>
      <c r="AW179" s="12" t="s">
        <v>35</v>
      </c>
      <c r="AX179" s="12" t="s">
        <v>72</v>
      </c>
      <c r="AY179" s="236" t="s">
        <v>136</v>
      </c>
    </row>
    <row r="180" spans="2:51" s="11" customFormat="1" ht="13.5">
      <c r="B180" s="206"/>
      <c r="C180" s="207"/>
      <c r="D180" s="203" t="s">
        <v>166</v>
      </c>
      <c r="E180" s="208" t="s">
        <v>21</v>
      </c>
      <c r="F180" s="209" t="s">
        <v>674</v>
      </c>
      <c r="G180" s="207"/>
      <c r="H180" s="210">
        <v>1.337</v>
      </c>
      <c r="I180" s="211"/>
      <c r="J180" s="207"/>
      <c r="K180" s="207"/>
      <c r="L180" s="212"/>
      <c r="M180" s="213"/>
      <c r="N180" s="214"/>
      <c r="O180" s="214"/>
      <c r="P180" s="214"/>
      <c r="Q180" s="214"/>
      <c r="R180" s="214"/>
      <c r="S180" s="214"/>
      <c r="T180" s="215"/>
      <c r="AT180" s="216" t="s">
        <v>166</v>
      </c>
      <c r="AU180" s="216" t="s">
        <v>82</v>
      </c>
      <c r="AV180" s="11" t="s">
        <v>82</v>
      </c>
      <c r="AW180" s="11" t="s">
        <v>35</v>
      </c>
      <c r="AX180" s="11" t="s">
        <v>72</v>
      </c>
      <c r="AY180" s="216" t="s">
        <v>136</v>
      </c>
    </row>
    <row r="181" spans="2:51" s="11" customFormat="1" ht="13.5">
      <c r="B181" s="206"/>
      <c r="C181" s="207"/>
      <c r="D181" s="203" t="s">
        <v>166</v>
      </c>
      <c r="E181" s="208" t="s">
        <v>21</v>
      </c>
      <c r="F181" s="209" t="s">
        <v>675</v>
      </c>
      <c r="G181" s="207"/>
      <c r="H181" s="210">
        <v>0.223</v>
      </c>
      <c r="I181" s="211"/>
      <c r="J181" s="207"/>
      <c r="K181" s="207"/>
      <c r="L181" s="212"/>
      <c r="M181" s="213"/>
      <c r="N181" s="214"/>
      <c r="O181" s="214"/>
      <c r="P181" s="214"/>
      <c r="Q181" s="214"/>
      <c r="R181" s="214"/>
      <c r="S181" s="214"/>
      <c r="T181" s="215"/>
      <c r="AT181" s="216" t="s">
        <v>166</v>
      </c>
      <c r="AU181" s="216" t="s">
        <v>82</v>
      </c>
      <c r="AV181" s="11" t="s">
        <v>82</v>
      </c>
      <c r="AW181" s="11" t="s">
        <v>35</v>
      </c>
      <c r="AX181" s="11" t="s">
        <v>72</v>
      </c>
      <c r="AY181" s="216" t="s">
        <v>136</v>
      </c>
    </row>
    <row r="182" spans="2:51" s="11" customFormat="1" ht="13.5">
      <c r="B182" s="206"/>
      <c r="C182" s="207"/>
      <c r="D182" s="203" t="s">
        <v>166</v>
      </c>
      <c r="E182" s="208" t="s">
        <v>21</v>
      </c>
      <c r="F182" s="209" t="s">
        <v>676</v>
      </c>
      <c r="G182" s="207"/>
      <c r="H182" s="210">
        <v>1.422</v>
      </c>
      <c r="I182" s="211"/>
      <c r="J182" s="207"/>
      <c r="K182" s="207"/>
      <c r="L182" s="212"/>
      <c r="M182" s="213"/>
      <c r="N182" s="214"/>
      <c r="O182" s="214"/>
      <c r="P182" s="214"/>
      <c r="Q182" s="214"/>
      <c r="R182" s="214"/>
      <c r="S182" s="214"/>
      <c r="T182" s="215"/>
      <c r="AT182" s="216" t="s">
        <v>166</v>
      </c>
      <c r="AU182" s="216" t="s">
        <v>82</v>
      </c>
      <c r="AV182" s="11" t="s">
        <v>82</v>
      </c>
      <c r="AW182" s="11" t="s">
        <v>35</v>
      </c>
      <c r="AX182" s="11" t="s">
        <v>72</v>
      </c>
      <c r="AY182" s="216" t="s">
        <v>136</v>
      </c>
    </row>
    <row r="183" spans="2:51" s="11" customFormat="1" ht="13.5">
      <c r="B183" s="206"/>
      <c r="C183" s="207"/>
      <c r="D183" s="203" t="s">
        <v>166</v>
      </c>
      <c r="E183" s="208" t="s">
        <v>21</v>
      </c>
      <c r="F183" s="209" t="s">
        <v>677</v>
      </c>
      <c r="G183" s="207"/>
      <c r="H183" s="210">
        <v>1.188</v>
      </c>
      <c r="I183" s="211"/>
      <c r="J183" s="207"/>
      <c r="K183" s="207"/>
      <c r="L183" s="212"/>
      <c r="M183" s="213"/>
      <c r="N183" s="214"/>
      <c r="O183" s="214"/>
      <c r="P183" s="214"/>
      <c r="Q183" s="214"/>
      <c r="R183" s="214"/>
      <c r="S183" s="214"/>
      <c r="T183" s="215"/>
      <c r="AT183" s="216" t="s">
        <v>166</v>
      </c>
      <c r="AU183" s="216" t="s">
        <v>82</v>
      </c>
      <c r="AV183" s="11" t="s">
        <v>82</v>
      </c>
      <c r="AW183" s="11" t="s">
        <v>35</v>
      </c>
      <c r="AX183" s="11" t="s">
        <v>72</v>
      </c>
      <c r="AY183" s="216" t="s">
        <v>136</v>
      </c>
    </row>
    <row r="184" spans="2:65" s="1" customFormat="1" ht="33.75" customHeight="1">
      <c r="B184" s="40"/>
      <c r="C184" s="191" t="s">
        <v>315</v>
      </c>
      <c r="D184" s="191" t="s">
        <v>139</v>
      </c>
      <c r="E184" s="192" t="s">
        <v>298</v>
      </c>
      <c r="F184" s="193" t="s">
        <v>299</v>
      </c>
      <c r="G184" s="194" t="s">
        <v>142</v>
      </c>
      <c r="H184" s="195">
        <v>371.36</v>
      </c>
      <c r="I184" s="196"/>
      <c r="J184" s="197">
        <f>ROUND(I184*H184,2)</f>
        <v>0</v>
      </c>
      <c r="K184" s="193" t="s">
        <v>143</v>
      </c>
      <c r="L184" s="60"/>
      <c r="M184" s="198" t="s">
        <v>21</v>
      </c>
      <c r="N184" s="199" t="s">
        <v>43</v>
      </c>
      <c r="O184" s="41"/>
      <c r="P184" s="200">
        <f>O184*H184</f>
        <v>0</v>
      </c>
      <c r="Q184" s="200">
        <v>0</v>
      </c>
      <c r="R184" s="200">
        <f>Q184*H184</f>
        <v>0</v>
      </c>
      <c r="S184" s="200">
        <v>0</v>
      </c>
      <c r="T184" s="201">
        <f>S184*H184</f>
        <v>0</v>
      </c>
      <c r="AR184" s="23" t="s">
        <v>223</v>
      </c>
      <c r="AT184" s="23" t="s">
        <v>139</v>
      </c>
      <c r="AU184" s="23" t="s">
        <v>82</v>
      </c>
      <c r="AY184" s="23" t="s">
        <v>136</v>
      </c>
      <c r="BE184" s="202">
        <f>IF(N184="základní",J184,0)</f>
        <v>0</v>
      </c>
      <c r="BF184" s="202">
        <f>IF(N184="snížená",J184,0)</f>
        <v>0</v>
      </c>
      <c r="BG184" s="202">
        <f>IF(N184="zákl. přenesená",J184,0)</f>
        <v>0</v>
      </c>
      <c r="BH184" s="202">
        <f>IF(N184="sníž. přenesená",J184,0)</f>
        <v>0</v>
      </c>
      <c r="BI184" s="202">
        <f>IF(N184="nulová",J184,0)</f>
        <v>0</v>
      </c>
      <c r="BJ184" s="23" t="s">
        <v>80</v>
      </c>
      <c r="BK184" s="202">
        <f>ROUND(I184*H184,2)</f>
        <v>0</v>
      </c>
      <c r="BL184" s="23" t="s">
        <v>223</v>
      </c>
      <c r="BM184" s="23" t="s">
        <v>474</v>
      </c>
    </row>
    <row r="185" spans="2:47" s="1" customFormat="1" ht="67.5">
      <c r="B185" s="40"/>
      <c r="C185" s="62"/>
      <c r="D185" s="203" t="s">
        <v>164</v>
      </c>
      <c r="E185" s="62"/>
      <c r="F185" s="204" t="s">
        <v>301</v>
      </c>
      <c r="G185" s="62"/>
      <c r="H185" s="62"/>
      <c r="I185" s="162"/>
      <c r="J185" s="62"/>
      <c r="K185" s="62"/>
      <c r="L185" s="60"/>
      <c r="M185" s="205"/>
      <c r="N185" s="41"/>
      <c r="O185" s="41"/>
      <c r="P185" s="41"/>
      <c r="Q185" s="41"/>
      <c r="R185" s="41"/>
      <c r="S185" s="41"/>
      <c r="T185" s="77"/>
      <c r="AT185" s="23" t="s">
        <v>164</v>
      </c>
      <c r="AU185" s="23" t="s">
        <v>82</v>
      </c>
    </row>
    <row r="186" spans="2:51" s="12" customFormat="1" ht="13.5">
      <c r="B186" s="227"/>
      <c r="C186" s="228"/>
      <c r="D186" s="203" t="s">
        <v>166</v>
      </c>
      <c r="E186" s="229" t="s">
        <v>21</v>
      </c>
      <c r="F186" s="230" t="s">
        <v>364</v>
      </c>
      <c r="G186" s="228"/>
      <c r="H186" s="229" t="s">
        <v>21</v>
      </c>
      <c r="I186" s="231"/>
      <c r="J186" s="228"/>
      <c r="K186" s="228"/>
      <c r="L186" s="232"/>
      <c r="M186" s="233"/>
      <c r="N186" s="234"/>
      <c r="O186" s="234"/>
      <c r="P186" s="234"/>
      <c r="Q186" s="234"/>
      <c r="R186" s="234"/>
      <c r="S186" s="234"/>
      <c r="T186" s="235"/>
      <c r="AT186" s="236" t="s">
        <v>166</v>
      </c>
      <c r="AU186" s="236" t="s">
        <v>82</v>
      </c>
      <c r="AV186" s="12" t="s">
        <v>80</v>
      </c>
      <c r="AW186" s="12" t="s">
        <v>35</v>
      </c>
      <c r="AX186" s="12" t="s">
        <v>72</v>
      </c>
      <c r="AY186" s="236" t="s">
        <v>136</v>
      </c>
    </row>
    <row r="187" spans="2:51" s="11" customFormat="1" ht="13.5">
      <c r="B187" s="206"/>
      <c r="C187" s="207"/>
      <c r="D187" s="203" t="s">
        <v>166</v>
      </c>
      <c r="E187" s="208" t="s">
        <v>21</v>
      </c>
      <c r="F187" s="209" t="s">
        <v>656</v>
      </c>
      <c r="G187" s="207"/>
      <c r="H187" s="210">
        <v>291.31</v>
      </c>
      <c r="I187" s="211"/>
      <c r="J187" s="207"/>
      <c r="K187" s="207"/>
      <c r="L187" s="212"/>
      <c r="M187" s="213"/>
      <c r="N187" s="214"/>
      <c r="O187" s="214"/>
      <c r="P187" s="214"/>
      <c r="Q187" s="214"/>
      <c r="R187" s="214"/>
      <c r="S187" s="214"/>
      <c r="T187" s="215"/>
      <c r="AT187" s="216" t="s">
        <v>166</v>
      </c>
      <c r="AU187" s="216" t="s">
        <v>82</v>
      </c>
      <c r="AV187" s="11" t="s">
        <v>82</v>
      </c>
      <c r="AW187" s="11" t="s">
        <v>35</v>
      </c>
      <c r="AX187" s="11" t="s">
        <v>72</v>
      </c>
      <c r="AY187" s="216" t="s">
        <v>136</v>
      </c>
    </row>
    <row r="188" spans="2:51" s="11" customFormat="1" ht="13.5">
      <c r="B188" s="206"/>
      <c r="C188" s="207"/>
      <c r="D188" s="203" t="s">
        <v>166</v>
      </c>
      <c r="E188" s="208" t="s">
        <v>21</v>
      </c>
      <c r="F188" s="209" t="s">
        <v>678</v>
      </c>
      <c r="G188" s="207"/>
      <c r="H188" s="210">
        <v>-103.76</v>
      </c>
      <c r="I188" s="211"/>
      <c r="J188" s="207"/>
      <c r="K188" s="207"/>
      <c r="L188" s="212"/>
      <c r="M188" s="213"/>
      <c r="N188" s="214"/>
      <c r="O188" s="214"/>
      <c r="P188" s="214"/>
      <c r="Q188" s="214"/>
      <c r="R188" s="214"/>
      <c r="S188" s="214"/>
      <c r="T188" s="215"/>
      <c r="AT188" s="216" t="s">
        <v>166</v>
      </c>
      <c r="AU188" s="216" t="s">
        <v>82</v>
      </c>
      <c r="AV188" s="11" t="s">
        <v>82</v>
      </c>
      <c r="AW188" s="11" t="s">
        <v>35</v>
      </c>
      <c r="AX188" s="11" t="s">
        <v>72</v>
      </c>
      <c r="AY188" s="216" t="s">
        <v>136</v>
      </c>
    </row>
    <row r="189" spans="2:51" s="11" customFormat="1" ht="13.5">
      <c r="B189" s="206"/>
      <c r="C189" s="207"/>
      <c r="D189" s="203" t="s">
        <v>166</v>
      </c>
      <c r="E189" s="208" t="s">
        <v>21</v>
      </c>
      <c r="F189" s="209" t="s">
        <v>679</v>
      </c>
      <c r="G189" s="207"/>
      <c r="H189" s="210">
        <v>86.4</v>
      </c>
      <c r="I189" s="211"/>
      <c r="J189" s="207"/>
      <c r="K189" s="207"/>
      <c r="L189" s="212"/>
      <c r="M189" s="213"/>
      <c r="N189" s="214"/>
      <c r="O189" s="214"/>
      <c r="P189" s="214"/>
      <c r="Q189" s="214"/>
      <c r="R189" s="214"/>
      <c r="S189" s="214"/>
      <c r="T189" s="215"/>
      <c r="AT189" s="216" t="s">
        <v>166</v>
      </c>
      <c r="AU189" s="216" t="s">
        <v>82</v>
      </c>
      <c r="AV189" s="11" t="s">
        <v>82</v>
      </c>
      <c r="AW189" s="11" t="s">
        <v>35</v>
      </c>
      <c r="AX189" s="11" t="s">
        <v>72</v>
      </c>
      <c r="AY189" s="216" t="s">
        <v>136</v>
      </c>
    </row>
    <row r="190" spans="2:51" s="11" customFormat="1" ht="13.5">
      <c r="B190" s="206"/>
      <c r="C190" s="207"/>
      <c r="D190" s="203" t="s">
        <v>166</v>
      </c>
      <c r="E190" s="208" t="s">
        <v>21</v>
      </c>
      <c r="F190" s="209" t="s">
        <v>680</v>
      </c>
      <c r="G190" s="207"/>
      <c r="H190" s="210">
        <v>22.36</v>
      </c>
      <c r="I190" s="211"/>
      <c r="J190" s="207"/>
      <c r="K190" s="207"/>
      <c r="L190" s="212"/>
      <c r="M190" s="213"/>
      <c r="N190" s="214"/>
      <c r="O190" s="214"/>
      <c r="P190" s="214"/>
      <c r="Q190" s="214"/>
      <c r="R190" s="214"/>
      <c r="S190" s="214"/>
      <c r="T190" s="215"/>
      <c r="AT190" s="216" t="s">
        <v>166</v>
      </c>
      <c r="AU190" s="216" t="s">
        <v>82</v>
      </c>
      <c r="AV190" s="11" t="s">
        <v>82</v>
      </c>
      <c r="AW190" s="11" t="s">
        <v>35</v>
      </c>
      <c r="AX190" s="11" t="s">
        <v>72</v>
      </c>
      <c r="AY190" s="216" t="s">
        <v>136</v>
      </c>
    </row>
    <row r="191" spans="2:51" s="11" customFormat="1" ht="13.5">
      <c r="B191" s="206"/>
      <c r="C191" s="207"/>
      <c r="D191" s="203" t="s">
        <v>166</v>
      </c>
      <c r="E191" s="208" t="s">
        <v>21</v>
      </c>
      <c r="F191" s="209" t="s">
        <v>681</v>
      </c>
      <c r="G191" s="207"/>
      <c r="H191" s="210">
        <v>27</v>
      </c>
      <c r="I191" s="211"/>
      <c r="J191" s="207"/>
      <c r="K191" s="207"/>
      <c r="L191" s="212"/>
      <c r="M191" s="213"/>
      <c r="N191" s="214"/>
      <c r="O191" s="214"/>
      <c r="P191" s="214"/>
      <c r="Q191" s="214"/>
      <c r="R191" s="214"/>
      <c r="S191" s="214"/>
      <c r="T191" s="215"/>
      <c r="AT191" s="216" t="s">
        <v>166</v>
      </c>
      <c r="AU191" s="216" t="s">
        <v>82</v>
      </c>
      <c r="AV191" s="11" t="s">
        <v>82</v>
      </c>
      <c r="AW191" s="11" t="s">
        <v>35</v>
      </c>
      <c r="AX191" s="11" t="s">
        <v>72</v>
      </c>
      <c r="AY191" s="216" t="s">
        <v>136</v>
      </c>
    </row>
    <row r="192" spans="2:51" s="11" customFormat="1" ht="13.5">
      <c r="B192" s="206"/>
      <c r="C192" s="207"/>
      <c r="D192" s="203" t="s">
        <v>166</v>
      </c>
      <c r="E192" s="208" t="s">
        <v>21</v>
      </c>
      <c r="F192" s="209" t="s">
        <v>661</v>
      </c>
      <c r="G192" s="207"/>
      <c r="H192" s="210">
        <v>35.3</v>
      </c>
      <c r="I192" s="211"/>
      <c r="J192" s="207"/>
      <c r="K192" s="207"/>
      <c r="L192" s="212"/>
      <c r="M192" s="213"/>
      <c r="N192" s="214"/>
      <c r="O192" s="214"/>
      <c r="P192" s="214"/>
      <c r="Q192" s="214"/>
      <c r="R192" s="214"/>
      <c r="S192" s="214"/>
      <c r="T192" s="215"/>
      <c r="AT192" s="216" t="s">
        <v>166</v>
      </c>
      <c r="AU192" s="216" t="s">
        <v>82</v>
      </c>
      <c r="AV192" s="11" t="s">
        <v>82</v>
      </c>
      <c r="AW192" s="11" t="s">
        <v>35</v>
      </c>
      <c r="AX192" s="11" t="s">
        <v>72</v>
      </c>
      <c r="AY192" s="216" t="s">
        <v>136</v>
      </c>
    </row>
    <row r="193" spans="2:51" s="11" customFormat="1" ht="13.5">
      <c r="B193" s="206"/>
      <c r="C193" s="207"/>
      <c r="D193" s="203" t="s">
        <v>166</v>
      </c>
      <c r="E193" s="208" t="s">
        <v>21</v>
      </c>
      <c r="F193" s="209" t="s">
        <v>663</v>
      </c>
      <c r="G193" s="207"/>
      <c r="H193" s="210">
        <v>12.75</v>
      </c>
      <c r="I193" s="211"/>
      <c r="J193" s="207"/>
      <c r="K193" s="207"/>
      <c r="L193" s="212"/>
      <c r="M193" s="213"/>
      <c r="N193" s="214"/>
      <c r="O193" s="214"/>
      <c r="P193" s="214"/>
      <c r="Q193" s="214"/>
      <c r="R193" s="214"/>
      <c r="S193" s="214"/>
      <c r="T193" s="215"/>
      <c r="AT193" s="216" t="s">
        <v>166</v>
      </c>
      <c r="AU193" s="216" t="s">
        <v>82</v>
      </c>
      <c r="AV193" s="11" t="s">
        <v>82</v>
      </c>
      <c r="AW193" s="11" t="s">
        <v>35</v>
      </c>
      <c r="AX193" s="11" t="s">
        <v>72</v>
      </c>
      <c r="AY193" s="216" t="s">
        <v>136</v>
      </c>
    </row>
    <row r="194" spans="2:51" s="13" customFormat="1" ht="13.5">
      <c r="B194" s="237"/>
      <c r="C194" s="238"/>
      <c r="D194" s="203" t="s">
        <v>166</v>
      </c>
      <c r="E194" s="239" t="s">
        <v>21</v>
      </c>
      <c r="F194" s="240" t="s">
        <v>342</v>
      </c>
      <c r="G194" s="238"/>
      <c r="H194" s="241">
        <v>371.36</v>
      </c>
      <c r="I194" s="242"/>
      <c r="J194" s="238"/>
      <c r="K194" s="238"/>
      <c r="L194" s="243"/>
      <c r="M194" s="244"/>
      <c r="N194" s="245"/>
      <c r="O194" s="245"/>
      <c r="P194" s="245"/>
      <c r="Q194" s="245"/>
      <c r="R194" s="245"/>
      <c r="S194" s="245"/>
      <c r="T194" s="246"/>
      <c r="AT194" s="247" t="s">
        <v>166</v>
      </c>
      <c r="AU194" s="247" t="s">
        <v>82</v>
      </c>
      <c r="AV194" s="13" t="s">
        <v>144</v>
      </c>
      <c r="AW194" s="13" t="s">
        <v>35</v>
      </c>
      <c r="AX194" s="13" t="s">
        <v>80</v>
      </c>
      <c r="AY194" s="247" t="s">
        <v>136</v>
      </c>
    </row>
    <row r="195" spans="2:65" s="1" customFormat="1" ht="22.5" customHeight="1">
      <c r="B195" s="40"/>
      <c r="C195" s="217" t="s">
        <v>265</v>
      </c>
      <c r="D195" s="217" t="s">
        <v>262</v>
      </c>
      <c r="E195" s="218" t="s">
        <v>303</v>
      </c>
      <c r="F195" s="219" t="s">
        <v>304</v>
      </c>
      <c r="G195" s="220" t="s">
        <v>305</v>
      </c>
      <c r="H195" s="221">
        <v>9.804</v>
      </c>
      <c r="I195" s="222"/>
      <c r="J195" s="223">
        <f>ROUND(I195*H195,2)</f>
        <v>0</v>
      </c>
      <c r="K195" s="219" t="s">
        <v>143</v>
      </c>
      <c r="L195" s="224"/>
      <c r="M195" s="225" t="s">
        <v>21</v>
      </c>
      <c r="N195" s="226" t="s">
        <v>43</v>
      </c>
      <c r="O195" s="41"/>
      <c r="P195" s="200">
        <f>O195*H195</f>
        <v>0</v>
      </c>
      <c r="Q195" s="200">
        <v>0.55</v>
      </c>
      <c r="R195" s="200">
        <f>Q195*H195</f>
        <v>5.392200000000001</v>
      </c>
      <c r="S195" s="200">
        <v>0</v>
      </c>
      <c r="T195" s="201">
        <f>S195*H195</f>
        <v>0</v>
      </c>
      <c r="AR195" s="23" t="s">
        <v>265</v>
      </c>
      <c r="AT195" s="23" t="s">
        <v>262</v>
      </c>
      <c r="AU195" s="23" t="s">
        <v>82</v>
      </c>
      <c r="AY195" s="23" t="s">
        <v>136</v>
      </c>
      <c r="BE195" s="202">
        <f>IF(N195="základní",J195,0)</f>
        <v>0</v>
      </c>
      <c r="BF195" s="202">
        <f>IF(N195="snížená",J195,0)</f>
        <v>0</v>
      </c>
      <c r="BG195" s="202">
        <f>IF(N195="zákl. přenesená",J195,0)</f>
        <v>0</v>
      </c>
      <c r="BH195" s="202">
        <f>IF(N195="sníž. přenesená",J195,0)</f>
        <v>0</v>
      </c>
      <c r="BI195" s="202">
        <f>IF(N195="nulová",J195,0)</f>
        <v>0</v>
      </c>
      <c r="BJ195" s="23" t="s">
        <v>80</v>
      </c>
      <c r="BK195" s="202">
        <f>ROUND(I195*H195,2)</f>
        <v>0</v>
      </c>
      <c r="BL195" s="23" t="s">
        <v>223</v>
      </c>
      <c r="BM195" s="23" t="s">
        <v>682</v>
      </c>
    </row>
    <row r="196" spans="2:51" s="11" customFormat="1" ht="13.5">
      <c r="B196" s="206"/>
      <c r="C196" s="207"/>
      <c r="D196" s="203" t="s">
        <v>166</v>
      </c>
      <c r="E196" s="208" t="s">
        <v>21</v>
      </c>
      <c r="F196" s="209" t="s">
        <v>683</v>
      </c>
      <c r="G196" s="207"/>
      <c r="H196" s="210">
        <v>9.804</v>
      </c>
      <c r="I196" s="211"/>
      <c r="J196" s="207"/>
      <c r="K196" s="207"/>
      <c r="L196" s="212"/>
      <c r="M196" s="213"/>
      <c r="N196" s="214"/>
      <c r="O196" s="214"/>
      <c r="P196" s="214"/>
      <c r="Q196" s="214"/>
      <c r="R196" s="214"/>
      <c r="S196" s="214"/>
      <c r="T196" s="215"/>
      <c r="AT196" s="216" t="s">
        <v>166</v>
      </c>
      <c r="AU196" s="216" t="s">
        <v>82</v>
      </c>
      <c r="AV196" s="11" t="s">
        <v>82</v>
      </c>
      <c r="AW196" s="11" t="s">
        <v>35</v>
      </c>
      <c r="AX196" s="11" t="s">
        <v>72</v>
      </c>
      <c r="AY196" s="216" t="s">
        <v>136</v>
      </c>
    </row>
    <row r="197" spans="2:65" s="1" customFormat="1" ht="14.25" customHeight="1">
      <c r="B197" s="40"/>
      <c r="C197" s="191" t="s">
        <v>325</v>
      </c>
      <c r="D197" s="191" t="s">
        <v>139</v>
      </c>
      <c r="E197" s="192" t="s">
        <v>309</v>
      </c>
      <c r="F197" s="193" t="s">
        <v>310</v>
      </c>
      <c r="G197" s="194" t="s">
        <v>290</v>
      </c>
      <c r="H197" s="195">
        <v>334.275</v>
      </c>
      <c r="I197" s="196"/>
      <c r="J197" s="197">
        <f>ROUND(I197*H197,2)</f>
        <v>0</v>
      </c>
      <c r="K197" s="193" t="s">
        <v>143</v>
      </c>
      <c r="L197" s="60"/>
      <c r="M197" s="198" t="s">
        <v>21</v>
      </c>
      <c r="N197" s="199" t="s">
        <v>43</v>
      </c>
      <c r="O197" s="41"/>
      <c r="P197" s="200">
        <f>O197*H197</f>
        <v>0</v>
      </c>
      <c r="Q197" s="200">
        <v>0</v>
      </c>
      <c r="R197" s="200">
        <f>Q197*H197</f>
        <v>0</v>
      </c>
      <c r="S197" s="200">
        <v>0</v>
      </c>
      <c r="T197" s="201">
        <f>S197*H197</f>
        <v>0</v>
      </c>
      <c r="AR197" s="23" t="s">
        <v>223</v>
      </c>
      <c r="AT197" s="23" t="s">
        <v>139</v>
      </c>
      <c r="AU197" s="23" t="s">
        <v>82</v>
      </c>
      <c r="AY197" s="23" t="s">
        <v>136</v>
      </c>
      <c r="BE197" s="202">
        <f>IF(N197="základní",J197,0)</f>
        <v>0</v>
      </c>
      <c r="BF197" s="202">
        <f>IF(N197="snížená",J197,0)</f>
        <v>0</v>
      </c>
      <c r="BG197" s="202">
        <f>IF(N197="zákl. přenesená",J197,0)</f>
        <v>0</v>
      </c>
      <c r="BH197" s="202">
        <f>IF(N197="sníž. přenesená",J197,0)</f>
        <v>0</v>
      </c>
      <c r="BI197" s="202">
        <f>IF(N197="nulová",J197,0)</f>
        <v>0</v>
      </c>
      <c r="BJ197" s="23" t="s">
        <v>80</v>
      </c>
      <c r="BK197" s="202">
        <f>ROUND(I197*H197,2)</f>
        <v>0</v>
      </c>
      <c r="BL197" s="23" t="s">
        <v>223</v>
      </c>
      <c r="BM197" s="23" t="s">
        <v>684</v>
      </c>
    </row>
    <row r="198" spans="2:47" s="1" customFormat="1" ht="67.5">
      <c r="B198" s="40"/>
      <c r="C198" s="62"/>
      <c r="D198" s="203" t="s">
        <v>164</v>
      </c>
      <c r="E198" s="62"/>
      <c r="F198" s="204" t="s">
        <v>301</v>
      </c>
      <c r="G198" s="62"/>
      <c r="H198" s="62"/>
      <c r="I198" s="162"/>
      <c r="J198" s="62"/>
      <c r="K198" s="62"/>
      <c r="L198" s="60"/>
      <c r="M198" s="205"/>
      <c r="N198" s="41"/>
      <c r="O198" s="41"/>
      <c r="P198" s="41"/>
      <c r="Q198" s="41"/>
      <c r="R198" s="41"/>
      <c r="S198" s="41"/>
      <c r="T198" s="77"/>
      <c r="AT198" s="23" t="s">
        <v>164</v>
      </c>
      <c r="AU198" s="23" t="s">
        <v>82</v>
      </c>
    </row>
    <row r="199" spans="2:51" s="12" customFormat="1" ht="13.5">
      <c r="B199" s="227"/>
      <c r="C199" s="228"/>
      <c r="D199" s="203" t="s">
        <v>166</v>
      </c>
      <c r="E199" s="229" t="s">
        <v>21</v>
      </c>
      <c r="F199" s="230" t="s">
        <v>312</v>
      </c>
      <c r="G199" s="228"/>
      <c r="H199" s="229" t="s">
        <v>21</v>
      </c>
      <c r="I199" s="231"/>
      <c r="J199" s="228"/>
      <c r="K199" s="228"/>
      <c r="L199" s="232"/>
      <c r="M199" s="233"/>
      <c r="N199" s="234"/>
      <c r="O199" s="234"/>
      <c r="P199" s="234"/>
      <c r="Q199" s="234"/>
      <c r="R199" s="234"/>
      <c r="S199" s="234"/>
      <c r="T199" s="235"/>
      <c r="AT199" s="236" t="s">
        <v>166</v>
      </c>
      <c r="AU199" s="236" t="s">
        <v>82</v>
      </c>
      <c r="AV199" s="12" t="s">
        <v>80</v>
      </c>
      <c r="AW199" s="12" t="s">
        <v>35</v>
      </c>
      <c r="AX199" s="12" t="s">
        <v>72</v>
      </c>
      <c r="AY199" s="236" t="s">
        <v>136</v>
      </c>
    </row>
    <row r="200" spans="2:51" s="12" customFormat="1" ht="13.5">
      <c r="B200" s="227"/>
      <c r="C200" s="228"/>
      <c r="D200" s="203" t="s">
        <v>166</v>
      </c>
      <c r="E200" s="229" t="s">
        <v>21</v>
      </c>
      <c r="F200" s="230" t="s">
        <v>364</v>
      </c>
      <c r="G200" s="228"/>
      <c r="H200" s="229" t="s">
        <v>21</v>
      </c>
      <c r="I200" s="231"/>
      <c r="J200" s="228"/>
      <c r="K200" s="228"/>
      <c r="L200" s="232"/>
      <c r="M200" s="233"/>
      <c r="N200" s="234"/>
      <c r="O200" s="234"/>
      <c r="P200" s="234"/>
      <c r="Q200" s="234"/>
      <c r="R200" s="234"/>
      <c r="S200" s="234"/>
      <c r="T200" s="235"/>
      <c r="AT200" s="236" t="s">
        <v>166</v>
      </c>
      <c r="AU200" s="236" t="s">
        <v>82</v>
      </c>
      <c r="AV200" s="12" t="s">
        <v>80</v>
      </c>
      <c r="AW200" s="12" t="s">
        <v>35</v>
      </c>
      <c r="AX200" s="12" t="s">
        <v>72</v>
      </c>
      <c r="AY200" s="236" t="s">
        <v>136</v>
      </c>
    </row>
    <row r="201" spans="2:51" s="11" customFormat="1" ht="13.5">
      <c r="B201" s="206"/>
      <c r="C201" s="207"/>
      <c r="D201" s="203" t="s">
        <v>166</v>
      </c>
      <c r="E201" s="208" t="s">
        <v>21</v>
      </c>
      <c r="F201" s="209" t="s">
        <v>685</v>
      </c>
      <c r="G201" s="207"/>
      <c r="H201" s="210">
        <v>436.965</v>
      </c>
      <c r="I201" s="211"/>
      <c r="J201" s="207"/>
      <c r="K201" s="207"/>
      <c r="L201" s="212"/>
      <c r="M201" s="213"/>
      <c r="N201" s="214"/>
      <c r="O201" s="214"/>
      <c r="P201" s="214"/>
      <c r="Q201" s="214"/>
      <c r="R201" s="214"/>
      <c r="S201" s="214"/>
      <c r="T201" s="215"/>
      <c r="AT201" s="216" t="s">
        <v>166</v>
      </c>
      <c r="AU201" s="216" t="s">
        <v>82</v>
      </c>
      <c r="AV201" s="11" t="s">
        <v>82</v>
      </c>
      <c r="AW201" s="11" t="s">
        <v>35</v>
      </c>
      <c r="AX201" s="11" t="s">
        <v>72</v>
      </c>
      <c r="AY201" s="216" t="s">
        <v>136</v>
      </c>
    </row>
    <row r="202" spans="2:51" s="11" customFormat="1" ht="13.5">
      <c r="B202" s="206"/>
      <c r="C202" s="207"/>
      <c r="D202" s="203" t="s">
        <v>166</v>
      </c>
      <c r="E202" s="208" t="s">
        <v>21</v>
      </c>
      <c r="F202" s="209" t="s">
        <v>686</v>
      </c>
      <c r="G202" s="207"/>
      <c r="H202" s="210">
        <v>-155.64</v>
      </c>
      <c r="I202" s="211"/>
      <c r="J202" s="207"/>
      <c r="K202" s="207"/>
      <c r="L202" s="212"/>
      <c r="M202" s="213"/>
      <c r="N202" s="214"/>
      <c r="O202" s="214"/>
      <c r="P202" s="214"/>
      <c r="Q202" s="214"/>
      <c r="R202" s="214"/>
      <c r="S202" s="214"/>
      <c r="T202" s="215"/>
      <c r="AT202" s="216" t="s">
        <v>166</v>
      </c>
      <c r="AU202" s="216" t="s">
        <v>82</v>
      </c>
      <c r="AV202" s="11" t="s">
        <v>82</v>
      </c>
      <c r="AW202" s="11" t="s">
        <v>35</v>
      </c>
      <c r="AX202" s="11" t="s">
        <v>72</v>
      </c>
      <c r="AY202" s="216" t="s">
        <v>136</v>
      </c>
    </row>
    <row r="203" spans="2:51" s="11" customFormat="1" ht="13.5">
      <c r="B203" s="206"/>
      <c r="C203" s="207"/>
      <c r="D203" s="203" t="s">
        <v>166</v>
      </c>
      <c r="E203" s="208" t="s">
        <v>21</v>
      </c>
      <c r="F203" s="209" t="s">
        <v>687</v>
      </c>
      <c r="G203" s="207"/>
      <c r="H203" s="210">
        <v>52.95</v>
      </c>
      <c r="I203" s="211"/>
      <c r="J203" s="207"/>
      <c r="K203" s="207"/>
      <c r="L203" s="212"/>
      <c r="M203" s="213"/>
      <c r="N203" s="214"/>
      <c r="O203" s="214"/>
      <c r="P203" s="214"/>
      <c r="Q203" s="214"/>
      <c r="R203" s="214"/>
      <c r="S203" s="214"/>
      <c r="T203" s="215"/>
      <c r="AT203" s="216" t="s">
        <v>166</v>
      </c>
      <c r="AU203" s="216" t="s">
        <v>82</v>
      </c>
      <c r="AV203" s="11" t="s">
        <v>82</v>
      </c>
      <c r="AW203" s="11" t="s">
        <v>35</v>
      </c>
      <c r="AX203" s="11" t="s">
        <v>72</v>
      </c>
      <c r="AY203" s="216" t="s">
        <v>136</v>
      </c>
    </row>
    <row r="204" spans="2:65" s="1" customFormat="1" ht="14.25" customHeight="1">
      <c r="B204" s="40"/>
      <c r="C204" s="217" t="s">
        <v>328</v>
      </c>
      <c r="D204" s="217" t="s">
        <v>262</v>
      </c>
      <c r="E204" s="218" t="s">
        <v>316</v>
      </c>
      <c r="F204" s="219" t="s">
        <v>317</v>
      </c>
      <c r="G204" s="220" t="s">
        <v>305</v>
      </c>
      <c r="H204" s="221">
        <v>0.882</v>
      </c>
      <c r="I204" s="222"/>
      <c r="J204" s="223">
        <f>ROUND(I204*H204,2)</f>
        <v>0</v>
      </c>
      <c r="K204" s="219" t="s">
        <v>143</v>
      </c>
      <c r="L204" s="224"/>
      <c r="M204" s="225" t="s">
        <v>21</v>
      </c>
      <c r="N204" s="226" t="s">
        <v>43</v>
      </c>
      <c r="O204" s="41"/>
      <c r="P204" s="200">
        <f>O204*H204</f>
        <v>0</v>
      </c>
      <c r="Q204" s="200">
        <v>0.55</v>
      </c>
      <c r="R204" s="200">
        <f>Q204*H204</f>
        <v>0.48510000000000003</v>
      </c>
      <c r="S204" s="200">
        <v>0</v>
      </c>
      <c r="T204" s="201">
        <f>S204*H204</f>
        <v>0</v>
      </c>
      <c r="AR204" s="23" t="s">
        <v>265</v>
      </c>
      <c r="AT204" s="23" t="s">
        <v>262</v>
      </c>
      <c r="AU204" s="23" t="s">
        <v>82</v>
      </c>
      <c r="AY204" s="23" t="s">
        <v>136</v>
      </c>
      <c r="BE204" s="202">
        <f>IF(N204="základní",J204,0)</f>
        <v>0</v>
      </c>
      <c r="BF204" s="202">
        <f>IF(N204="snížená",J204,0)</f>
        <v>0</v>
      </c>
      <c r="BG204" s="202">
        <f>IF(N204="zákl. přenesená",J204,0)</f>
        <v>0</v>
      </c>
      <c r="BH204" s="202">
        <f>IF(N204="sníž. přenesená",J204,0)</f>
        <v>0</v>
      </c>
      <c r="BI204" s="202">
        <f>IF(N204="nulová",J204,0)</f>
        <v>0</v>
      </c>
      <c r="BJ204" s="23" t="s">
        <v>80</v>
      </c>
      <c r="BK204" s="202">
        <f>ROUND(I204*H204,2)</f>
        <v>0</v>
      </c>
      <c r="BL204" s="23" t="s">
        <v>223</v>
      </c>
      <c r="BM204" s="23" t="s">
        <v>688</v>
      </c>
    </row>
    <row r="205" spans="2:51" s="11" customFormat="1" ht="13.5">
      <c r="B205" s="206"/>
      <c r="C205" s="207"/>
      <c r="D205" s="203" t="s">
        <v>166</v>
      </c>
      <c r="E205" s="208" t="s">
        <v>21</v>
      </c>
      <c r="F205" s="209" t="s">
        <v>689</v>
      </c>
      <c r="G205" s="207"/>
      <c r="H205" s="210">
        <v>0.882</v>
      </c>
      <c r="I205" s="211"/>
      <c r="J205" s="207"/>
      <c r="K205" s="207"/>
      <c r="L205" s="212"/>
      <c r="M205" s="213"/>
      <c r="N205" s="214"/>
      <c r="O205" s="214"/>
      <c r="P205" s="214"/>
      <c r="Q205" s="214"/>
      <c r="R205" s="214"/>
      <c r="S205" s="214"/>
      <c r="T205" s="215"/>
      <c r="AT205" s="216" t="s">
        <v>166</v>
      </c>
      <c r="AU205" s="216" t="s">
        <v>82</v>
      </c>
      <c r="AV205" s="11" t="s">
        <v>82</v>
      </c>
      <c r="AW205" s="11" t="s">
        <v>35</v>
      </c>
      <c r="AX205" s="11" t="s">
        <v>72</v>
      </c>
      <c r="AY205" s="216" t="s">
        <v>136</v>
      </c>
    </row>
    <row r="206" spans="2:65" s="1" customFormat="1" ht="14.25" customHeight="1">
      <c r="B206" s="40"/>
      <c r="C206" s="191" t="s">
        <v>332</v>
      </c>
      <c r="D206" s="191" t="s">
        <v>139</v>
      </c>
      <c r="E206" s="192" t="s">
        <v>309</v>
      </c>
      <c r="F206" s="193" t="s">
        <v>310</v>
      </c>
      <c r="G206" s="194" t="s">
        <v>290</v>
      </c>
      <c r="H206" s="195">
        <v>169.7</v>
      </c>
      <c r="I206" s="196"/>
      <c r="J206" s="197">
        <f>ROUND(I206*H206,2)</f>
        <v>0</v>
      </c>
      <c r="K206" s="193" t="s">
        <v>143</v>
      </c>
      <c r="L206" s="60"/>
      <c r="M206" s="198" t="s">
        <v>21</v>
      </c>
      <c r="N206" s="199" t="s">
        <v>43</v>
      </c>
      <c r="O206" s="41"/>
      <c r="P206" s="200">
        <f>O206*H206</f>
        <v>0</v>
      </c>
      <c r="Q206" s="200">
        <v>0</v>
      </c>
      <c r="R206" s="200">
        <f>Q206*H206</f>
        <v>0</v>
      </c>
      <c r="S206" s="200">
        <v>0</v>
      </c>
      <c r="T206" s="201">
        <f>S206*H206</f>
        <v>0</v>
      </c>
      <c r="AR206" s="23" t="s">
        <v>223</v>
      </c>
      <c r="AT206" s="23" t="s">
        <v>139</v>
      </c>
      <c r="AU206" s="23" t="s">
        <v>82</v>
      </c>
      <c r="AY206" s="23" t="s">
        <v>136</v>
      </c>
      <c r="BE206" s="202">
        <f>IF(N206="základní",J206,0)</f>
        <v>0</v>
      </c>
      <c r="BF206" s="202">
        <f>IF(N206="snížená",J206,0)</f>
        <v>0</v>
      </c>
      <c r="BG206" s="202">
        <f>IF(N206="zákl. přenesená",J206,0)</f>
        <v>0</v>
      </c>
      <c r="BH206" s="202">
        <f>IF(N206="sníž. přenesená",J206,0)</f>
        <v>0</v>
      </c>
      <c r="BI206" s="202">
        <f>IF(N206="nulová",J206,0)</f>
        <v>0</v>
      </c>
      <c r="BJ206" s="23" t="s">
        <v>80</v>
      </c>
      <c r="BK206" s="202">
        <f>ROUND(I206*H206,2)</f>
        <v>0</v>
      </c>
      <c r="BL206" s="23" t="s">
        <v>223</v>
      </c>
      <c r="BM206" s="23" t="s">
        <v>690</v>
      </c>
    </row>
    <row r="207" spans="2:47" s="1" customFormat="1" ht="67.5">
      <c r="B207" s="40"/>
      <c r="C207" s="62"/>
      <c r="D207" s="203" t="s">
        <v>164</v>
      </c>
      <c r="E207" s="62"/>
      <c r="F207" s="204" t="s">
        <v>301</v>
      </c>
      <c r="G207" s="62"/>
      <c r="H207" s="62"/>
      <c r="I207" s="162"/>
      <c r="J207" s="62"/>
      <c r="K207" s="62"/>
      <c r="L207" s="60"/>
      <c r="M207" s="205"/>
      <c r="N207" s="41"/>
      <c r="O207" s="41"/>
      <c r="P207" s="41"/>
      <c r="Q207" s="41"/>
      <c r="R207" s="41"/>
      <c r="S207" s="41"/>
      <c r="T207" s="77"/>
      <c r="AT207" s="23" t="s">
        <v>164</v>
      </c>
      <c r="AU207" s="23" t="s">
        <v>82</v>
      </c>
    </row>
    <row r="208" spans="2:51" s="12" customFormat="1" ht="13.5">
      <c r="B208" s="227"/>
      <c r="C208" s="228"/>
      <c r="D208" s="203" t="s">
        <v>166</v>
      </c>
      <c r="E208" s="229" t="s">
        <v>21</v>
      </c>
      <c r="F208" s="230" t="s">
        <v>321</v>
      </c>
      <c r="G208" s="228"/>
      <c r="H208" s="229" t="s">
        <v>21</v>
      </c>
      <c r="I208" s="231"/>
      <c r="J208" s="228"/>
      <c r="K208" s="228"/>
      <c r="L208" s="232"/>
      <c r="M208" s="233"/>
      <c r="N208" s="234"/>
      <c r="O208" s="234"/>
      <c r="P208" s="234"/>
      <c r="Q208" s="234"/>
      <c r="R208" s="234"/>
      <c r="S208" s="234"/>
      <c r="T208" s="235"/>
      <c r="AT208" s="236" t="s">
        <v>166</v>
      </c>
      <c r="AU208" s="236" t="s">
        <v>82</v>
      </c>
      <c r="AV208" s="12" t="s">
        <v>80</v>
      </c>
      <c r="AW208" s="12" t="s">
        <v>35</v>
      </c>
      <c r="AX208" s="12" t="s">
        <v>72</v>
      </c>
      <c r="AY208" s="236" t="s">
        <v>136</v>
      </c>
    </row>
    <row r="209" spans="2:51" s="11" customFormat="1" ht="13.5">
      <c r="B209" s="206"/>
      <c r="C209" s="207"/>
      <c r="D209" s="203" t="s">
        <v>166</v>
      </c>
      <c r="E209" s="208" t="s">
        <v>21</v>
      </c>
      <c r="F209" s="209" t="s">
        <v>691</v>
      </c>
      <c r="G209" s="207"/>
      <c r="H209" s="210">
        <v>108</v>
      </c>
      <c r="I209" s="211"/>
      <c r="J209" s="207"/>
      <c r="K209" s="207"/>
      <c r="L209" s="212"/>
      <c r="M209" s="213"/>
      <c r="N209" s="214"/>
      <c r="O209" s="214"/>
      <c r="P209" s="214"/>
      <c r="Q209" s="214"/>
      <c r="R209" s="214"/>
      <c r="S209" s="214"/>
      <c r="T209" s="215"/>
      <c r="AT209" s="216" t="s">
        <v>166</v>
      </c>
      <c r="AU209" s="216" t="s">
        <v>82</v>
      </c>
      <c r="AV209" s="11" t="s">
        <v>82</v>
      </c>
      <c r="AW209" s="11" t="s">
        <v>35</v>
      </c>
      <c r="AX209" s="11" t="s">
        <v>72</v>
      </c>
      <c r="AY209" s="216" t="s">
        <v>136</v>
      </c>
    </row>
    <row r="210" spans="2:51" s="11" customFormat="1" ht="13.5">
      <c r="B210" s="206"/>
      <c r="C210" s="207"/>
      <c r="D210" s="203" t="s">
        <v>166</v>
      </c>
      <c r="E210" s="208" t="s">
        <v>21</v>
      </c>
      <c r="F210" s="209" t="s">
        <v>692</v>
      </c>
      <c r="G210" s="207"/>
      <c r="H210" s="210">
        <v>27.95</v>
      </c>
      <c r="I210" s="211"/>
      <c r="J210" s="207"/>
      <c r="K210" s="207"/>
      <c r="L210" s="212"/>
      <c r="M210" s="213"/>
      <c r="N210" s="214"/>
      <c r="O210" s="214"/>
      <c r="P210" s="214"/>
      <c r="Q210" s="214"/>
      <c r="R210" s="214"/>
      <c r="S210" s="214"/>
      <c r="T210" s="215"/>
      <c r="AT210" s="216" t="s">
        <v>166</v>
      </c>
      <c r="AU210" s="216" t="s">
        <v>82</v>
      </c>
      <c r="AV210" s="11" t="s">
        <v>82</v>
      </c>
      <c r="AW210" s="11" t="s">
        <v>35</v>
      </c>
      <c r="AX210" s="11" t="s">
        <v>72</v>
      </c>
      <c r="AY210" s="216" t="s">
        <v>136</v>
      </c>
    </row>
    <row r="211" spans="2:51" s="11" customFormat="1" ht="13.5">
      <c r="B211" s="206"/>
      <c r="C211" s="207"/>
      <c r="D211" s="203" t="s">
        <v>166</v>
      </c>
      <c r="E211" s="208" t="s">
        <v>21</v>
      </c>
      <c r="F211" s="209" t="s">
        <v>693</v>
      </c>
      <c r="G211" s="207"/>
      <c r="H211" s="210">
        <v>33.75</v>
      </c>
      <c r="I211" s="211"/>
      <c r="J211" s="207"/>
      <c r="K211" s="207"/>
      <c r="L211" s="212"/>
      <c r="M211" s="213"/>
      <c r="N211" s="214"/>
      <c r="O211" s="214"/>
      <c r="P211" s="214"/>
      <c r="Q211" s="214"/>
      <c r="R211" s="214"/>
      <c r="S211" s="214"/>
      <c r="T211" s="215"/>
      <c r="AT211" s="216" t="s">
        <v>166</v>
      </c>
      <c r="AU211" s="216" t="s">
        <v>82</v>
      </c>
      <c r="AV211" s="11" t="s">
        <v>82</v>
      </c>
      <c r="AW211" s="11" t="s">
        <v>35</v>
      </c>
      <c r="AX211" s="11" t="s">
        <v>72</v>
      </c>
      <c r="AY211" s="216" t="s">
        <v>136</v>
      </c>
    </row>
    <row r="212" spans="2:65" s="1" customFormat="1" ht="22.5" customHeight="1">
      <c r="B212" s="40"/>
      <c r="C212" s="217" t="s">
        <v>337</v>
      </c>
      <c r="D212" s="217" t="s">
        <v>262</v>
      </c>
      <c r="E212" s="218" t="s">
        <v>303</v>
      </c>
      <c r="F212" s="219" t="s">
        <v>304</v>
      </c>
      <c r="G212" s="220" t="s">
        <v>305</v>
      </c>
      <c r="H212" s="221">
        <v>0.448</v>
      </c>
      <c r="I212" s="222"/>
      <c r="J212" s="223">
        <f>ROUND(I212*H212,2)</f>
        <v>0</v>
      </c>
      <c r="K212" s="219" t="s">
        <v>143</v>
      </c>
      <c r="L212" s="224"/>
      <c r="M212" s="225" t="s">
        <v>21</v>
      </c>
      <c r="N212" s="226" t="s">
        <v>43</v>
      </c>
      <c r="O212" s="41"/>
      <c r="P212" s="200">
        <f>O212*H212</f>
        <v>0</v>
      </c>
      <c r="Q212" s="200">
        <v>0.55</v>
      </c>
      <c r="R212" s="200">
        <f>Q212*H212</f>
        <v>0.24640000000000004</v>
      </c>
      <c r="S212" s="200">
        <v>0</v>
      </c>
      <c r="T212" s="201">
        <f>S212*H212</f>
        <v>0</v>
      </c>
      <c r="AR212" s="23" t="s">
        <v>265</v>
      </c>
      <c r="AT212" s="23" t="s">
        <v>262</v>
      </c>
      <c r="AU212" s="23" t="s">
        <v>82</v>
      </c>
      <c r="AY212" s="23" t="s">
        <v>136</v>
      </c>
      <c r="BE212" s="202">
        <f>IF(N212="základní",J212,0)</f>
        <v>0</v>
      </c>
      <c r="BF212" s="202">
        <f>IF(N212="snížená",J212,0)</f>
        <v>0</v>
      </c>
      <c r="BG212" s="202">
        <f>IF(N212="zákl. přenesená",J212,0)</f>
        <v>0</v>
      </c>
      <c r="BH212" s="202">
        <f>IF(N212="sníž. přenesená",J212,0)</f>
        <v>0</v>
      </c>
      <c r="BI212" s="202">
        <f>IF(N212="nulová",J212,0)</f>
        <v>0</v>
      </c>
      <c r="BJ212" s="23" t="s">
        <v>80</v>
      </c>
      <c r="BK212" s="202">
        <f>ROUND(I212*H212,2)</f>
        <v>0</v>
      </c>
      <c r="BL212" s="23" t="s">
        <v>223</v>
      </c>
      <c r="BM212" s="23" t="s">
        <v>694</v>
      </c>
    </row>
    <row r="213" spans="2:51" s="11" customFormat="1" ht="13.5">
      <c r="B213" s="206"/>
      <c r="C213" s="207"/>
      <c r="D213" s="203" t="s">
        <v>166</v>
      </c>
      <c r="E213" s="208" t="s">
        <v>21</v>
      </c>
      <c r="F213" s="209" t="s">
        <v>695</v>
      </c>
      <c r="G213" s="207"/>
      <c r="H213" s="210">
        <v>0.448</v>
      </c>
      <c r="I213" s="211"/>
      <c r="J213" s="207"/>
      <c r="K213" s="207"/>
      <c r="L213" s="212"/>
      <c r="M213" s="213"/>
      <c r="N213" s="214"/>
      <c r="O213" s="214"/>
      <c r="P213" s="214"/>
      <c r="Q213" s="214"/>
      <c r="R213" s="214"/>
      <c r="S213" s="214"/>
      <c r="T213" s="215"/>
      <c r="AT213" s="216" t="s">
        <v>166</v>
      </c>
      <c r="AU213" s="216" t="s">
        <v>82</v>
      </c>
      <c r="AV213" s="11" t="s">
        <v>82</v>
      </c>
      <c r="AW213" s="11" t="s">
        <v>35</v>
      </c>
      <c r="AX213" s="11" t="s">
        <v>72</v>
      </c>
      <c r="AY213" s="216" t="s">
        <v>136</v>
      </c>
    </row>
    <row r="214" spans="2:65" s="1" customFormat="1" ht="22.5" customHeight="1">
      <c r="B214" s="40"/>
      <c r="C214" s="191" t="s">
        <v>343</v>
      </c>
      <c r="D214" s="191" t="s">
        <v>139</v>
      </c>
      <c r="E214" s="192" t="s">
        <v>329</v>
      </c>
      <c r="F214" s="193" t="s">
        <v>330</v>
      </c>
      <c r="G214" s="194" t="s">
        <v>290</v>
      </c>
      <c r="H214" s="195">
        <v>2.8</v>
      </c>
      <c r="I214" s="196"/>
      <c r="J214" s="197">
        <f>ROUND(I214*H214,2)</f>
        <v>0</v>
      </c>
      <c r="K214" s="193" t="s">
        <v>21</v>
      </c>
      <c r="L214" s="60"/>
      <c r="M214" s="198" t="s">
        <v>21</v>
      </c>
      <c r="N214" s="199" t="s">
        <v>43</v>
      </c>
      <c r="O214" s="41"/>
      <c r="P214" s="200">
        <f>O214*H214</f>
        <v>0</v>
      </c>
      <c r="Q214" s="200">
        <v>0</v>
      </c>
      <c r="R214" s="200">
        <f>Q214*H214</f>
        <v>0</v>
      </c>
      <c r="S214" s="200">
        <v>0</v>
      </c>
      <c r="T214" s="201">
        <f>S214*H214</f>
        <v>0</v>
      </c>
      <c r="AR214" s="23" t="s">
        <v>223</v>
      </c>
      <c r="AT214" s="23" t="s">
        <v>139</v>
      </c>
      <c r="AU214" s="23" t="s">
        <v>82</v>
      </c>
      <c r="AY214" s="23" t="s">
        <v>136</v>
      </c>
      <c r="BE214" s="202">
        <f>IF(N214="základní",J214,0)</f>
        <v>0</v>
      </c>
      <c r="BF214" s="202">
        <f>IF(N214="snížená",J214,0)</f>
        <v>0</v>
      </c>
      <c r="BG214" s="202">
        <f>IF(N214="zákl. přenesená",J214,0)</f>
        <v>0</v>
      </c>
      <c r="BH214" s="202">
        <f>IF(N214="sníž. přenesená",J214,0)</f>
        <v>0</v>
      </c>
      <c r="BI214" s="202">
        <f>IF(N214="nulová",J214,0)</f>
        <v>0</v>
      </c>
      <c r="BJ214" s="23" t="s">
        <v>80</v>
      </c>
      <c r="BK214" s="202">
        <f>ROUND(I214*H214,2)</f>
        <v>0</v>
      </c>
      <c r="BL214" s="23" t="s">
        <v>223</v>
      </c>
      <c r="BM214" s="23" t="s">
        <v>696</v>
      </c>
    </row>
    <row r="215" spans="2:65" s="1" customFormat="1" ht="22.5" customHeight="1">
      <c r="B215" s="40"/>
      <c r="C215" s="217" t="s">
        <v>245</v>
      </c>
      <c r="D215" s="217" t="s">
        <v>262</v>
      </c>
      <c r="E215" s="218" t="s">
        <v>333</v>
      </c>
      <c r="F215" s="219" t="s">
        <v>334</v>
      </c>
      <c r="G215" s="220" t="s">
        <v>305</v>
      </c>
      <c r="H215" s="221">
        <v>0.023</v>
      </c>
      <c r="I215" s="222"/>
      <c r="J215" s="223">
        <f>ROUND(I215*H215,2)</f>
        <v>0</v>
      </c>
      <c r="K215" s="219" t="s">
        <v>143</v>
      </c>
      <c r="L215" s="224"/>
      <c r="M215" s="225" t="s">
        <v>21</v>
      </c>
      <c r="N215" s="226" t="s">
        <v>43</v>
      </c>
      <c r="O215" s="41"/>
      <c r="P215" s="200">
        <f>O215*H215</f>
        <v>0</v>
      </c>
      <c r="Q215" s="200">
        <v>0.55</v>
      </c>
      <c r="R215" s="200">
        <f>Q215*H215</f>
        <v>0.012650000000000002</v>
      </c>
      <c r="S215" s="200">
        <v>0</v>
      </c>
      <c r="T215" s="201">
        <f>S215*H215</f>
        <v>0</v>
      </c>
      <c r="AR215" s="23" t="s">
        <v>265</v>
      </c>
      <c r="AT215" s="23" t="s">
        <v>262</v>
      </c>
      <c r="AU215" s="23" t="s">
        <v>82</v>
      </c>
      <c r="AY215" s="23" t="s">
        <v>136</v>
      </c>
      <c r="BE215" s="202">
        <f>IF(N215="základní",J215,0)</f>
        <v>0</v>
      </c>
      <c r="BF215" s="202">
        <f>IF(N215="snížená",J215,0)</f>
        <v>0</v>
      </c>
      <c r="BG215" s="202">
        <f>IF(N215="zákl. přenesená",J215,0)</f>
        <v>0</v>
      </c>
      <c r="BH215" s="202">
        <f>IF(N215="sníž. přenesená",J215,0)</f>
        <v>0</v>
      </c>
      <c r="BI215" s="202">
        <f>IF(N215="nulová",J215,0)</f>
        <v>0</v>
      </c>
      <c r="BJ215" s="23" t="s">
        <v>80</v>
      </c>
      <c r="BK215" s="202">
        <f>ROUND(I215*H215,2)</f>
        <v>0</v>
      </c>
      <c r="BL215" s="23" t="s">
        <v>223</v>
      </c>
      <c r="BM215" s="23" t="s">
        <v>697</v>
      </c>
    </row>
    <row r="216" spans="2:51" s="11" customFormat="1" ht="13.5">
      <c r="B216" s="206"/>
      <c r="C216" s="207"/>
      <c r="D216" s="203" t="s">
        <v>166</v>
      </c>
      <c r="E216" s="208" t="s">
        <v>21</v>
      </c>
      <c r="F216" s="209" t="s">
        <v>698</v>
      </c>
      <c r="G216" s="207"/>
      <c r="H216" s="210">
        <v>0.023</v>
      </c>
      <c r="I216" s="211"/>
      <c r="J216" s="207"/>
      <c r="K216" s="207"/>
      <c r="L216" s="212"/>
      <c r="M216" s="213"/>
      <c r="N216" s="214"/>
      <c r="O216" s="214"/>
      <c r="P216" s="214"/>
      <c r="Q216" s="214"/>
      <c r="R216" s="214"/>
      <c r="S216" s="214"/>
      <c r="T216" s="215"/>
      <c r="AT216" s="216" t="s">
        <v>166</v>
      </c>
      <c r="AU216" s="216" t="s">
        <v>82</v>
      </c>
      <c r="AV216" s="11" t="s">
        <v>82</v>
      </c>
      <c r="AW216" s="11" t="s">
        <v>35</v>
      </c>
      <c r="AX216" s="11" t="s">
        <v>72</v>
      </c>
      <c r="AY216" s="216" t="s">
        <v>136</v>
      </c>
    </row>
    <row r="217" spans="2:65" s="1" customFormat="1" ht="22.5" customHeight="1">
      <c r="B217" s="40"/>
      <c r="C217" s="191" t="s">
        <v>355</v>
      </c>
      <c r="D217" s="191" t="s">
        <v>139</v>
      </c>
      <c r="E217" s="192" t="s">
        <v>338</v>
      </c>
      <c r="F217" s="193" t="s">
        <v>339</v>
      </c>
      <c r="G217" s="194" t="s">
        <v>142</v>
      </c>
      <c r="H217" s="195">
        <v>1.4</v>
      </c>
      <c r="I217" s="196"/>
      <c r="J217" s="197">
        <f>ROUND(I217*H217,2)</f>
        <v>0</v>
      </c>
      <c r="K217" s="193" t="s">
        <v>21</v>
      </c>
      <c r="L217" s="60"/>
      <c r="M217" s="198" t="s">
        <v>21</v>
      </c>
      <c r="N217" s="199" t="s">
        <v>43</v>
      </c>
      <c r="O217" s="41"/>
      <c r="P217" s="200">
        <f>O217*H217</f>
        <v>0</v>
      </c>
      <c r="Q217" s="200">
        <v>0</v>
      </c>
      <c r="R217" s="200">
        <f>Q217*H217</f>
        <v>0</v>
      </c>
      <c r="S217" s="200">
        <v>0</v>
      </c>
      <c r="T217" s="201">
        <f>S217*H217</f>
        <v>0</v>
      </c>
      <c r="AR217" s="23" t="s">
        <v>223</v>
      </c>
      <c r="AT217" s="23" t="s">
        <v>139</v>
      </c>
      <c r="AU217" s="23" t="s">
        <v>82</v>
      </c>
      <c r="AY217" s="23" t="s">
        <v>136</v>
      </c>
      <c r="BE217" s="202">
        <f>IF(N217="základní",J217,0)</f>
        <v>0</v>
      </c>
      <c r="BF217" s="202">
        <f>IF(N217="snížená",J217,0)</f>
        <v>0</v>
      </c>
      <c r="BG217" s="202">
        <f>IF(N217="zákl. přenesená",J217,0)</f>
        <v>0</v>
      </c>
      <c r="BH217" s="202">
        <f>IF(N217="sníž. přenesená",J217,0)</f>
        <v>0</v>
      </c>
      <c r="BI217" s="202">
        <f>IF(N217="nulová",J217,0)</f>
        <v>0</v>
      </c>
      <c r="BJ217" s="23" t="s">
        <v>80</v>
      </c>
      <c r="BK217" s="202">
        <f>ROUND(I217*H217,2)</f>
        <v>0</v>
      </c>
      <c r="BL217" s="23" t="s">
        <v>223</v>
      </c>
      <c r="BM217" s="23" t="s">
        <v>699</v>
      </c>
    </row>
    <row r="218" spans="2:47" s="1" customFormat="1" ht="67.5">
      <c r="B218" s="40"/>
      <c r="C218" s="62"/>
      <c r="D218" s="203" t="s">
        <v>164</v>
      </c>
      <c r="E218" s="62"/>
      <c r="F218" s="204" t="s">
        <v>301</v>
      </c>
      <c r="G218" s="62"/>
      <c r="H218" s="62"/>
      <c r="I218" s="162"/>
      <c r="J218" s="62"/>
      <c r="K218" s="62"/>
      <c r="L218" s="60"/>
      <c r="M218" s="205"/>
      <c r="N218" s="41"/>
      <c r="O218" s="41"/>
      <c r="P218" s="41"/>
      <c r="Q218" s="41"/>
      <c r="R218" s="41"/>
      <c r="S218" s="41"/>
      <c r="T218" s="77"/>
      <c r="AT218" s="23" t="s">
        <v>164</v>
      </c>
      <c r="AU218" s="23" t="s">
        <v>82</v>
      </c>
    </row>
    <row r="219" spans="2:51" s="11" customFormat="1" ht="13.5">
      <c r="B219" s="206"/>
      <c r="C219" s="207"/>
      <c r="D219" s="203" t="s">
        <v>166</v>
      </c>
      <c r="E219" s="208" t="s">
        <v>21</v>
      </c>
      <c r="F219" s="209" t="s">
        <v>700</v>
      </c>
      <c r="G219" s="207"/>
      <c r="H219" s="210">
        <v>1.4</v>
      </c>
      <c r="I219" s="211"/>
      <c r="J219" s="207"/>
      <c r="K219" s="207"/>
      <c r="L219" s="212"/>
      <c r="M219" s="213"/>
      <c r="N219" s="214"/>
      <c r="O219" s="214"/>
      <c r="P219" s="214"/>
      <c r="Q219" s="214"/>
      <c r="R219" s="214"/>
      <c r="S219" s="214"/>
      <c r="T219" s="215"/>
      <c r="AT219" s="216" t="s">
        <v>166</v>
      </c>
      <c r="AU219" s="216" t="s">
        <v>82</v>
      </c>
      <c r="AV219" s="11" t="s">
        <v>82</v>
      </c>
      <c r="AW219" s="11" t="s">
        <v>35</v>
      </c>
      <c r="AX219" s="11" t="s">
        <v>72</v>
      </c>
      <c r="AY219" s="216" t="s">
        <v>136</v>
      </c>
    </row>
    <row r="220" spans="2:51" s="13" customFormat="1" ht="13.5">
      <c r="B220" s="237"/>
      <c r="C220" s="238"/>
      <c r="D220" s="203" t="s">
        <v>166</v>
      </c>
      <c r="E220" s="239" t="s">
        <v>21</v>
      </c>
      <c r="F220" s="240" t="s">
        <v>342</v>
      </c>
      <c r="G220" s="238"/>
      <c r="H220" s="241">
        <v>1.4</v>
      </c>
      <c r="I220" s="242"/>
      <c r="J220" s="238"/>
      <c r="K220" s="238"/>
      <c r="L220" s="243"/>
      <c r="M220" s="244"/>
      <c r="N220" s="245"/>
      <c r="O220" s="245"/>
      <c r="P220" s="245"/>
      <c r="Q220" s="245"/>
      <c r="R220" s="245"/>
      <c r="S220" s="245"/>
      <c r="T220" s="246"/>
      <c r="AT220" s="247" t="s">
        <v>166</v>
      </c>
      <c r="AU220" s="247" t="s">
        <v>82</v>
      </c>
      <c r="AV220" s="13" t="s">
        <v>144</v>
      </c>
      <c r="AW220" s="13" t="s">
        <v>35</v>
      </c>
      <c r="AX220" s="13" t="s">
        <v>80</v>
      </c>
      <c r="AY220" s="247" t="s">
        <v>136</v>
      </c>
    </row>
    <row r="221" spans="2:65" s="1" customFormat="1" ht="22.5" customHeight="1">
      <c r="B221" s="40"/>
      <c r="C221" s="217" t="s">
        <v>251</v>
      </c>
      <c r="D221" s="217" t="s">
        <v>262</v>
      </c>
      <c r="E221" s="218" t="s">
        <v>303</v>
      </c>
      <c r="F221" s="219" t="s">
        <v>304</v>
      </c>
      <c r="G221" s="220" t="s">
        <v>305</v>
      </c>
      <c r="H221" s="221">
        <v>0.049</v>
      </c>
      <c r="I221" s="222"/>
      <c r="J221" s="223">
        <f>ROUND(I221*H221,2)</f>
        <v>0</v>
      </c>
      <c r="K221" s="219" t="s">
        <v>143</v>
      </c>
      <c r="L221" s="224"/>
      <c r="M221" s="225" t="s">
        <v>21</v>
      </c>
      <c r="N221" s="226" t="s">
        <v>43</v>
      </c>
      <c r="O221" s="41"/>
      <c r="P221" s="200">
        <f>O221*H221</f>
        <v>0</v>
      </c>
      <c r="Q221" s="200">
        <v>0.55</v>
      </c>
      <c r="R221" s="200">
        <f>Q221*H221</f>
        <v>0.02695</v>
      </c>
      <c r="S221" s="200">
        <v>0</v>
      </c>
      <c r="T221" s="201">
        <f>S221*H221</f>
        <v>0</v>
      </c>
      <c r="AR221" s="23" t="s">
        <v>265</v>
      </c>
      <c r="AT221" s="23" t="s">
        <v>262</v>
      </c>
      <c r="AU221" s="23" t="s">
        <v>82</v>
      </c>
      <c r="AY221" s="23" t="s">
        <v>136</v>
      </c>
      <c r="BE221" s="202">
        <f>IF(N221="základní",J221,0)</f>
        <v>0</v>
      </c>
      <c r="BF221" s="202">
        <f>IF(N221="snížená",J221,0)</f>
        <v>0</v>
      </c>
      <c r="BG221" s="202">
        <f>IF(N221="zákl. přenesená",J221,0)</f>
        <v>0</v>
      </c>
      <c r="BH221" s="202">
        <f>IF(N221="sníž. přenesená",J221,0)</f>
        <v>0</v>
      </c>
      <c r="BI221" s="202">
        <f>IF(N221="nulová",J221,0)</f>
        <v>0</v>
      </c>
      <c r="BJ221" s="23" t="s">
        <v>80</v>
      </c>
      <c r="BK221" s="202">
        <f>ROUND(I221*H221,2)</f>
        <v>0</v>
      </c>
      <c r="BL221" s="23" t="s">
        <v>223</v>
      </c>
      <c r="BM221" s="23" t="s">
        <v>701</v>
      </c>
    </row>
    <row r="222" spans="2:51" s="11" customFormat="1" ht="13.5">
      <c r="B222" s="206"/>
      <c r="C222" s="207"/>
      <c r="D222" s="203" t="s">
        <v>166</v>
      </c>
      <c r="E222" s="208" t="s">
        <v>21</v>
      </c>
      <c r="F222" s="209" t="s">
        <v>702</v>
      </c>
      <c r="G222" s="207"/>
      <c r="H222" s="210">
        <v>0.049</v>
      </c>
      <c r="I222" s="211"/>
      <c r="J222" s="207"/>
      <c r="K222" s="207"/>
      <c r="L222" s="212"/>
      <c r="M222" s="213"/>
      <c r="N222" s="214"/>
      <c r="O222" s="214"/>
      <c r="P222" s="214"/>
      <c r="Q222" s="214"/>
      <c r="R222" s="214"/>
      <c r="S222" s="214"/>
      <c r="T222" s="215"/>
      <c r="AT222" s="216" t="s">
        <v>166</v>
      </c>
      <c r="AU222" s="216" t="s">
        <v>82</v>
      </c>
      <c r="AV222" s="11" t="s">
        <v>82</v>
      </c>
      <c r="AW222" s="11" t="s">
        <v>35</v>
      </c>
      <c r="AX222" s="11" t="s">
        <v>72</v>
      </c>
      <c r="AY222" s="216" t="s">
        <v>136</v>
      </c>
    </row>
    <row r="223" spans="2:65" s="1" customFormat="1" ht="22.5" customHeight="1">
      <c r="B223" s="40"/>
      <c r="C223" s="191" t="s">
        <v>367</v>
      </c>
      <c r="D223" s="191" t="s">
        <v>139</v>
      </c>
      <c r="E223" s="192" t="s">
        <v>346</v>
      </c>
      <c r="F223" s="193" t="s">
        <v>347</v>
      </c>
      <c r="G223" s="194" t="s">
        <v>305</v>
      </c>
      <c r="H223" s="195">
        <v>10.869</v>
      </c>
      <c r="I223" s="196"/>
      <c r="J223" s="197">
        <f>ROUND(I223*H223,2)</f>
        <v>0</v>
      </c>
      <c r="K223" s="193" t="s">
        <v>143</v>
      </c>
      <c r="L223" s="60"/>
      <c r="M223" s="198" t="s">
        <v>21</v>
      </c>
      <c r="N223" s="199" t="s">
        <v>43</v>
      </c>
      <c r="O223" s="41"/>
      <c r="P223" s="200">
        <f>O223*H223</f>
        <v>0</v>
      </c>
      <c r="Q223" s="200">
        <v>0.02337</v>
      </c>
      <c r="R223" s="200">
        <f>Q223*H223</f>
        <v>0.25400852999999995</v>
      </c>
      <c r="S223" s="200">
        <v>0</v>
      </c>
      <c r="T223" s="201">
        <f>S223*H223</f>
        <v>0</v>
      </c>
      <c r="AR223" s="23" t="s">
        <v>223</v>
      </c>
      <c r="AT223" s="23" t="s">
        <v>139</v>
      </c>
      <c r="AU223" s="23" t="s">
        <v>82</v>
      </c>
      <c r="AY223" s="23" t="s">
        <v>136</v>
      </c>
      <c r="BE223" s="202">
        <f>IF(N223="základní",J223,0)</f>
        <v>0</v>
      </c>
      <c r="BF223" s="202">
        <f>IF(N223="snížená",J223,0)</f>
        <v>0</v>
      </c>
      <c r="BG223" s="202">
        <f>IF(N223="zákl. přenesená",J223,0)</f>
        <v>0</v>
      </c>
      <c r="BH223" s="202">
        <f>IF(N223="sníž. přenesená",J223,0)</f>
        <v>0</v>
      </c>
      <c r="BI223" s="202">
        <f>IF(N223="nulová",J223,0)</f>
        <v>0</v>
      </c>
      <c r="BJ223" s="23" t="s">
        <v>80</v>
      </c>
      <c r="BK223" s="202">
        <f>ROUND(I223*H223,2)</f>
        <v>0</v>
      </c>
      <c r="BL223" s="23" t="s">
        <v>223</v>
      </c>
      <c r="BM223" s="23" t="s">
        <v>348</v>
      </c>
    </row>
    <row r="224" spans="2:47" s="1" customFormat="1" ht="81">
      <c r="B224" s="40"/>
      <c r="C224" s="62"/>
      <c r="D224" s="203" t="s">
        <v>164</v>
      </c>
      <c r="E224" s="62"/>
      <c r="F224" s="204" t="s">
        <v>349</v>
      </c>
      <c r="G224" s="62"/>
      <c r="H224" s="62"/>
      <c r="I224" s="162"/>
      <c r="J224" s="62"/>
      <c r="K224" s="62"/>
      <c r="L224" s="60"/>
      <c r="M224" s="205"/>
      <c r="N224" s="41"/>
      <c r="O224" s="41"/>
      <c r="P224" s="41"/>
      <c r="Q224" s="41"/>
      <c r="R224" s="41"/>
      <c r="S224" s="41"/>
      <c r="T224" s="77"/>
      <c r="AT224" s="23" t="s">
        <v>164</v>
      </c>
      <c r="AU224" s="23" t="s">
        <v>82</v>
      </c>
    </row>
    <row r="225" spans="2:51" s="11" customFormat="1" ht="13.5">
      <c r="B225" s="206"/>
      <c r="C225" s="207"/>
      <c r="D225" s="203" t="s">
        <v>166</v>
      </c>
      <c r="E225" s="208" t="s">
        <v>21</v>
      </c>
      <c r="F225" s="209" t="s">
        <v>703</v>
      </c>
      <c r="G225" s="207"/>
      <c r="H225" s="210">
        <v>9.467</v>
      </c>
      <c r="I225" s="211"/>
      <c r="J225" s="207"/>
      <c r="K225" s="207"/>
      <c r="L225" s="212"/>
      <c r="M225" s="213"/>
      <c r="N225" s="214"/>
      <c r="O225" s="214"/>
      <c r="P225" s="214"/>
      <c r="Q225" s="214"/>
      <c r="R225" s="214"/>
      <c r="S225" s="214"/>
      <c r="T225" s="215"/>
      <c r="AT225" s="216" t="s">
        <v>166</v>
      </c>
      <c r="AU225" s="216" t="s">
        <v>82</v>
      </c>
      <c r="AV225" s="11" t="s">
        <v>82</v>
      </c>
      <c r="AW225" s="11" t="s">
        <v>35</v>
      </c>
      <c r="AX225" s="11" t="s">
        <v>72</v>
      </c>
      <c r="AY225" s="216" t="s">
        <v>136</v>
      </c>
    </row>
    <row r="226" spans="2:51" s="11" customFormat="1" ht="13.5">
      <c r="B226" s="206"/>
      <c r="C226" s="207"/>
      <c r="D226" s="203" t="s">
        <v>166</v>
      </c>
      <c r="E226" s="208" t="s">
        <v>21</v>
      </c>
      <c r="F226" s="209" t="s">
        <v>704</v>
      </c>
      <c r="G226" s="207"/>
      <c r="H226" s="210">
        <v>0.882</v>
      </c>
      <c r="I226" s="211"/>
      <c r="J226" s="207"/>
      <c r="K226" s="207"/>
      <c r="L226" s="212"/>
      <c r="M226" s="213"/>
      <c r="N226" s="214"/>
      <c r="O226" s="214"/>
      <c r="P226" s="214"/>
      <c r="Q226" s="214"/>
      <c r="R226" s="214"/>
      <c r="S226" s="214"/>
      <c r="T226" s="215"/>
      <c r="AT226" s="216" t="s">
        <v>166</v>
      </c>
      <c r="AU226" s="216" t="s">
        <v>82</v>
      </c>
      <c r="AV226" s="11" t="s">
        <v>82</v>
      </c>
      <c r="AW226" s="11" t="s">
        <v>35</v>
      </c>
      <c r="AX226" s="11" t="s">
        <v>72</v>
      </c>
      <c r="AY226" s="216" t="s">
        <v>136</v>
      </c>
    </row>
    <row r="227" spans="2:51" s="11" customFormat="1" ht="13.5">
      <c r="B227" s="206"/>
      <c r="C227" s="207"/>
      <c r="D227" s="203" t="s">
        <v>166</v>
      </c>
      <c r="E227" s="208" t="s">
        <v>21</v>
      </c>
      <c r="F227" s="209" t="s">
        <v>705</v>
      </c>
      <c r="G227" s="207"/>
      <c r="H227" s="210">
        <v>0.448</v>
      </c>
      <c r="I227" s="211"/>
      <c r="J227" s="207"/>
      <c r="K227" s="207"/>
      <c r="L227" s="212"/>
      <c r="M227" s="213"/>
      <c r="N227" s="214"/>
      <c r="O227" s="214"/>
      <c r="P227" s="214"/>
      <c r="Q227" s="214"/>
      <c r="R227" s="214"/>
      <c r="S227" s="214"/>
      <c r="T227" s="215"/>
      <c r="AT227" s="216" t="s">
        <v>166</v>
      </c>
      <c r="AU227" s="216" t="s">
        <v>82</v>
      </c>
      <c r="AV227" s="11" t="s">
        <v>82</v>
      </c>
      <c r="AW227" s="11" t="s">
        <v>35</v>
      </c>
      <c r="AX227" s="11" t="s">
        <v>72</v>
      </c>
      <c r="AY227" s="216" t="s">
        <v>136</v>
      </c>
    </row>
    <row r="228" spans="2:51" s="11" customFormat="1" ht="13.5">
      <c r="B228" s="206"/>
      <c r="C228" s="207"/>
      <c r="D228" s="203" t="s">
        <v>166</v>
      </c>
      <c r="E228" s="208" t="s">
        <v>21</v>
      </c>
      <c r="F228" s="209" t="s">
        <v>706</v>
      </c>
      <c r="G228" s="207"/>
      <c r="H228" s="210">
        <v>0.023</v>
      </c>
      <c r="I228" s="211"/>
      <c r="J228" s="207"/>
      <c r="K228" s="207"/>
      <c r="L228" s="212"/>
      <c r="M228" s="213"/>
      <c r="N228" s="214"/>
      <c r="O228" s="214"/>
      <c r="P228" s="214"/>
      <c r="Q228" s="214"/>
      <c r="R228" s="214"/>
      <c r="S228" s="214"/>
      <c r="T228" s="215"/>
      <c r="AT228" s="216" t="s">
        <v>166</v>
      </c>
      <c r="AU228" s="216" t="s">
        <v>82</v>
      </c>
      <c r="AV228" s="11" t="s">
        <v>82</v>
      </c>
      <c r="AW228" s="11" t="s">
        <v>35</v>
      </c>
      <c r="AX228" s="11" t="s">
        <v>72</v>
      </c>
      <c r="AY228" s="216" t="s">
        <v>136</v>
      </c>
    </row>
    <row r="229" spans="2:51" s="11" customFormat="1" ht="13.5">
      <c r="B229" s="206"/>
      <c r="C229" s="207"/>
      <c r="D229" s="203" t="s">
        <v>166</v>
      </c>
      <c r="E229" s="208" t="s">
        <v>21</v>
      </c>
      <c r="F229" s="209" t="s">
        <v>707</v>
      </c>
      <c r="G229" s="207"/>
      <c r="H229" s="210">
        <v>0.049</v>
      </c>
      <c r="I229" s="211"/>
      <c r="J229" s="207"/>
      <c r="K229" s="207"/>
      <c r="L229" s="212"/>
      <c r="M229" s="213"/>
      <c r="N229" s="214"/>
      <c r="O229" s="214"/>
      <c r="P229" s="214"/>
      <c r="Q229" s="214"/>
      <c r="R229" s="214"/>
      <c r="S229" s="214"/>
      <c r="T229" s="215"/>
      <c r="AT229" s="216" t="s">
        <v>166</v>
      </c>
      <c r="AU229" s="216" t="s">
        <v>82</v>
      </c>
      <c r="AV229" s="11" t="s">
        <v>82</v>
      </c>
      <c r="AW229" s="11" t="s">
        <v>35</v>
      </c>
      <c r="AX229" s="11" t="s">
        <v>72</v>
      </c>
      <c r="AY229" s="216" t="s">
        <v>136</v>
      </c>
    </row>
    <row r="230" spans="2:51" s="13" customFormat="1" ht="13.5">
      <c r="B230" s="237"/>
      <c r="C230" s="238"/>
      <c r="D230" s="203" t="s">
        <v>166</v>
      </c>
      <c r="E230" s="239" t="s">
        <v>21</v>
      </c>
      <c r="F230" s="240" t="s">
        <v>342</v>
      </c>
      <c r="G230" s="238"/>
      <c r="H230" s="241">
        <v>10.869</v>
      </c>
      <c r="I230" s="242"/>
      <c r="J230" s="238"/>
      <c r="K230" s="238"/>
      <c r="L230" s="243"/>
      <c r="M230" s="244"/>
      <c r="N230" s="245"/>
      <c r="O230" s="245"/>
      <c r="P230" s="245"/>
      <c r="Q230" s="245"/>
      <c r="R230" s="245"/>
      <c r="S230" s="245"/>
      <c r="T230" s="246"/>
      <c r="AT230" s="247" t="s">
        <v>166</v>
      </c>
      <c r="AU230" s="247" t="s">
        <v>82</v>
      </c>
      <c r="AV230" s="13" t="s">
        <v>144</v>
      </c>
      <c r="AW230" s="13" t="s">
        <v>35</v>
      </c>
      <c r="AX230" s="13" t="s">
        <v>80</v>
      </c>
      <c r="AY230" s="247" t="s">
        <v>136</v>
      </c>
    </row>
    <row r="231" spans="2:65" s="1" customFormat="1" ht="33.75" customHeight="1">
      <c r="B231" s="40"/>
      <c r="C231" s="191" t="s">
        <v>372</v>
      </c>
      <c r="D231" s="191" t="s">
        <v>139</v>
      </c>
      <c r="E231" s="192" t="s">
        <v>356</v>
      </c>
      <c r="F231" s="193" t="s">
        <v>357</v>
      </c>
      <c r="G231" s="194" t="s">
        <v>202</v>
      </c>
      <c r="H231" s="195">
        <v>7.441</v>
      </c>
      <c r="I231" s="196"/>
      <c r="J231" s="197">
        <f>ROUND(I231*H231,2)</f>
        <v>0</v>
      </c>
      <c r="K231" s="193" t="s">
        <v>143</v>
      </c>
      <c r="L231" s="60"/>
      <c r="M231" s="198" t="s">
        <v>21</v>
      </c>
      <c r="N231" s="199" t="s">
        <v>43</v>
      </c>
      <c r="O231" s="41"/>
      <c r="P231" s="200">
        <f>O231*H231</f>
        <v>0</v>
      </c>
      <c r="Q231" s="200">
        <v>0</v>
      </c>
      <c r="R231" s="200">
        <f>Q231*H231</f>
        <v>0</v>
      </c>
      <c r="S231" s="200">
        <v>0</v>
      </c>
      <c r="T231" s="201">
        <f>S231*H231</f>
        <v>0</v>
      </c>
      <c r="AR231" s="23" t="s">
        <v>223</v>
      </c>
      <c r="AT231" s="23" t="s">
        <v>139</v>
      </c>
      <c r="AU231" s="23" t="s">
        <v>82</v>
      </c>
      <c r="AY231" s="23" t="s">
        <v>136</v>
      </c>
      <c r="BE231" s="202">
        <f>IF(N231="základní",J231,0)</f>
        <v>0</v>
      </c>
      <c r="BF231" s="202">
        <f>IF(N231="snížená",J231,0)</f>
        <v>0</v>
      </c>
      <c r="BG231" s="202">
        <f>IF(N231="zákl. přenesená",J231,0)</f>
        <v>0</v>
      </c>
      <c r="BH231" s="202">
        <f>IF(N231="sníž. přenesená",J231,0)</f>
        <v>0</v>
      </c>
      <c r="BI231" s="202">
        <f>IF(N231="nulová",J231,0)</f>
        <v>0</v>
      </c>
      <c r="BJ231" s="23" t="s">
        <v>80</v>
      </c>
      <c r="BK231" s="202">
        <f>ROUND(I231*H231,2)</f>
        <v>0</v>
      </c>
      <c r="BL231" s="23" t="s">
        <v>223</v>
      </c>
      <c r="BM231" s="23" t="s">
        <v>358</v>
      </c>
    </row>
    <row r="232" spans="2:47" s="1" customFormat="1" ht="135">
      <c r="B232" s="40"/>
      <c r="C232" s="62"/>
      <c r="D232" s="203" t="s">
        <v>164</v>
      </c>
      <c r="E232" s="62"/>
      <c r="F232" s="204" t="s">
        <v>272</v>
      </c>
      <c r="G232" s="62"/>
      <c r="H232" s="62"/>
      <c r="I232" s="162"/>
      <c r="J232" s="62"/>
      <c r="K232" s="62"/>
      <c r="L232" s="60"/>
      <c r="M232" s="205"/>
      <c r="N232" s="41"/>
      <c r="O232" s="41"/>
      <c r="P232" s="41"/>
      <c r="Q232" s="41"/>
      <c r="R232" s="41"/>
      <c r="S232" s="41"/>
      <c r="T232" s="77"/>
      <c r="AT232" s="23" t="s">
        <v>164</v>
      </c>
      <c r="AU232" s="23" t="s">
        <v>82</v>
      </c>
    </row>
    <row r="233" spans="2:63" s="10" customFormat="1" ht="29.25" customHeight="1">
      <c r="B233" s="175"/>
      <c r="C233" s="176"/>
      <c r="D233" s="177" t="s">
        <v>71</v>
      </c>
      <c r="E233" s="189" t="s">
        <v>359</v>
      </c>
      <c r="F233" s="189" t="s">
        <v>708</v>
      </c>
      <c r="G233" s="176"/>
      <c r="H233" s="176"/>
      <c r="I233" s="179"/>
      <c r="J233" s="190">
        <f>BK233</f>
        <v>0</v>
      </c>
      <c r="K233" s="176"/>
      <c r="L233" s="181"/>
      <c r="M233" s="182"/>
      <c r="N233" s="183"/>
      <c r="O233" s="183"/>
      <c r="P233" s="184">
        <f>SUM(P234:P361)</f>
        <v>0</v>
      </c>
      <c r="Q233" s="183"/>
      <c r="R233" s="184">
        <f>SUM(R234:R361)</f>
        <v>4.8458080599999995</v>
      </c>
      <c r="S233" s="183"/>
      <c r="T233" s="185">
        <f>SUM(T234:T361)</f>
        <v>3.19949614</v>
      </c>
      <c r="AR233" s="186" t="s">
        <v>82</v>
      </c>
      <c r="AT233" s="187" t="s">
        <v>71</v>
      </c>
      <c r="AU233" s="187" t="s">
        <v>80</v>
      </c>
      <c r="AY233" s="186" t="s">
        <v>136</v>
      </c>
      <c r="BK233" s="188">
        <f>SUM(BK234:BK361)</f>
        <v>0</v>
      </c>
    </row>
    <row r="234" spans="2:65" s="1" customFormat="1" ht="22.5" customHeight="1">
      <c r="B234" s="40"/>
      <c r="C234" s="191" t="s">
        <v>377</v>
      </c>
      <c r="D234" s="191" t="s">
        <v>139</v>
      </c>
      <c r="E234" s="192" t="s">
        <v>361</v>
      </c>
      <c r="F234" s="193" t="s">
        <v>362</v>
      </c>
      <c r="G234" s="194" t="s">
        <v>142</v>
      </c>
      <c r="H234" s="195">
        <v>359.037</v>
      </c>
      <c r="I234" s="196"/>
      <c r="J234" s="197">
        <f>ROUND(I234*H234,2)</f>
        <v>0</v>
      </c>
      <c r="K234" s="193" t="s">
        <v>143</v>
      </c>
      <c r="L234" s="60"/>
      <c r="M234" s="198" t="s">
        <v>21</v>
      </c>
      <c r="N234" s="199" t="s">
        <v>43</v>
      </c>
      <c r="O234" s="41"/>
      <c r="P234" s="200">
        <f>O234*H234</f>
        <v>0</v>
      </c>
      <c r="Q234" s="200">
        <v>0</v>
      </c>
      <c r="R234" s="200">
        <f>Q234*H234</f>
        <v>0</v>
      </c>
      <c r="S234" s="200">
        <v>0.00594</v>
      </c>
      <c r="T234" s="201">
        <f>S234*H234</f>
        <v>2.1326797799999997</v>
      </c>
      <c r="AR234" s="23" t="s">
        <v>223</v>
      </c>
      <c r="AT234" s="23" t="s">
        <v>139</v>
      </c>
      <c r="AU234" s="23" t="s">
        <v>82</v>
      </c>
      <c r="AY234" s="23" t="s">
        <v>136</v>
      </c>
      <c r="BE234" s="202">
        <f>IF(N234="základní",J234,0)</f>
        <v>0</v>
      </c>
      <c r="BF234" s="202">
        <f>IF(N234="snížená",J234,0)</f>
        <v>0</v>
      </c>
      <c r="BG234" s="202">
        <f>IF(N234="zákl. přenesená",J234,0)</f>
        <v>0</v>
      </c>
      <c r="BH234" s="202">
        <f>IF(N234="sníž. přenesená",J234,0)</f>
        <v>0</v>
      </c>
      <c r="BI234" s="202">
        <f>IF(N234="nulová",J234,0)</f>
        <v>0</v>
      </c>
      <c r="BJ234" s="23" t="s">
        <v>80</v>
      </c>
      <c r="BK234" s="202">
        <f>ROUND(I234*H234,2)</f>
        <v>0</v>
      </c>
      <c r="BL234" s="23" t="s">
        <v>223</v>
      </c>
      <c r="BM234" s="23" t="s">
        <v>709</v>
      </c>
    </row>
    <row r="235" spans="2:51" s="12" customFormat="1" ht="13.5">
      <c r="B235" s="227"/>
      <c r="C235" s="228"/>
      <c r="D235" s="203" t="s">
        <v>166</v>
      </c>
      <c r="E235" s="229" t="s">
        <v>21</v>
      </c>
      <c r="F235" s="230" t="s">
        <v>364</v>
      </c>
      <c r="G235" s="228"/>
      <c r="H235" s="229" t="s">
        <v>21</v>
      </c>
      <c r="I235" s="231"/>
      <c r="J235" s="228"/>
      <c r="K235" s="228"/>
      <c r="L235" s="232"/>
      <c r="M235" s="233"/>
      <c r="N235" s="234"/>
      <c r="O235" s="234"/>
      <c r="P235" s="234"/>
      <c r="Q235" s="234"/>
      <c r="R235" s="234"/>
      <c r="S235" s="234"/>
      <c r="T235" s="235"/>
      <c r="AT235" s="236" t="s">
        <v>166</v>
      </c>
      <c r="AU235" s="236" t="s">
        <v>82</v>
      </c>
      <c r="AV235" s="12" t="s">
        <v>80</v>
      </c>
      <c r="AW235" s="12" t="s">
        <v>35</v>
      </c>
      <c r="AX235" s="12" t="s">
        <v>72</v>
      </c>
      <c r="AY235" s="236" t="s">
        <v>136</v>
      </c>
    </row>
    <row r="236" spans="2:51" s="11" customFormat="1" ht="13.5">
      <c r="B236" s="206"/>
      <c r="C236" s="207"/>
      <c r="D236" s="203" t="s">
        <v>166</v>
      </c>
      <c r="E236" s="208" t="s">
        <v>21</v>
      </c>
      <c r="F236" s="209" t="s">
        <v>656</v>
      </c>
      <c r="G236" s="207"/>
      <c r="H236" s="210">
        <v>291.31</v>
      </c>
      <c r="I236" s="211"/>
      <c r="J236" s="207"/>
      <c r="K236" s="207"/>
      <c r="L236" s="212"/>
      <c r="M236" s="213"/>
      <c r="N236" s="214"/>
      <c r="O236" s="214"/>
      <c r="P236" s="214"/>
      <c r="Q236" s="214"/>
      <c r="R236" s="214"/>
      <c r="S236" s="214"/>
      <c r="T236" s="215"/>
      <c r="AT236" s="216" t="s">
        <v>166</v>
      </c>
      <c r="AU236" s="216" t="s">
        <v>82</v>
      </c>
      <c r="AV236" s="11" t="s">
        <v>82</v>
      </c>
      <c r="AW236" s="11" t="s">
        <v>35</v>
      </c>
      <c r="AX236" s="11" t="s">
        <v>72</v>
      </c>
      <c r="AY236" s="216" t="s">
        <v>136</v>
      </c>
    </row>
    <row r="237" spans="2:51" s="11" customFormat="1" ht="13.5">
      <c r="B237" s="206"/>
      <c r="C237" s="207"/>
      <c r="D237" s="203" t="s">
        <v>166</v>
      </c>
      <c r="E237" s="208" t="s">
        <v>21</v>
      </c>
      <c r="F237" s="209" t="s">
        <v>678</v>
      </c>
      <c r="G237" s="207"/>
      <c r="H237" s="210">
        <v>-103.76</v>
      </c>
      <c r="I237" s="211"/>
      <c r="J237" s="207"/>
      <c r="K237" s="207"/>
      <c r="L237" s="212"/>
      <c r="M237" s="213"/>
      <c r="N237" s="214"/>
      <c r="O237" s="214"/>
      <c r="P237" s="214"/>
      <c r="Q237" s="214"/>
      <c r="R237" s="214"/>
      <c r="S237" s="214"/>
      <c r="T237" s="215"/>
      <c r="AT237" s="216" t="s">
        <v>166</v>
      </c>
      <c r="AU237" s="216" t="s">
        <v>82</v>
      </c>
      <c r="AV237" s="11" t="s">
        <v>82</v>
      </c>
      <c r="AW237" s="11" t="s">
        <v>35</v>
      </c>
      <c r="AX237" s="11" t="s">
        <v>72</v>
      </c>
      <c r="AY237" s="216" t="s">
        <v>136</v>
      </c>
    </row>
    <row r="238" spans="2:51" s="11" customFormat="1" ht="13.5">
      <c r="B238" s="206"/>
      <c r="C238" s="207"/>
      <c r="D238" s="203" t="s">
        <v>166</v>
      </c>
      <c r="E238" s="208" t="s">
        <v>21</v>
      </c>
      <c r="F238" s="209" t="s">
        <v>658</v>
      </c>
      <c r="G238" s="207"/>
      <c r="H238" s="210">
        <v>149.04</v>
      </c>
      <c r="I238" s="211"/>
      <c r="J238" s="207"/>
      <c r="K238" s="207"/>
      <c r="L238" s="212"/>
      <c r="M238" s="213"/>
      <c r="N238" s="214"/>
      <c r="O238" s="214"/>
      <c r="P238" s="214"/>
      <c r="Q238" s="214"/>
      <c r="R238" s="214"/>
      <c r="S238" s="214"/>
      <c r="T238" s="215"/>
      <c r="AT238" s="216" t="s">
        <v>166</v>
      </c>
      <c r="AU238" s="216" t="s">
        <v>82</v>
      </c>
      <c r="AV238" s="11" t="s">
        <v>82</v>
      </c>
      <c r="AW238" s="11" t="s">
        <v>35</v>
      </c>
      <c r="AX238" s="11" t="s">
        <v>72</v>
      </c>
      <c r="AY238" s="216" t="s">
        <v>136</v>
      </c>
    </row>
    <row r="239" spans="2:51" s="11" customFormat="1" ht="13.5">
      <c r="B239" s="206"/>
      <c r="C239" s="207"/>
      <c r="D239" s="203" t="s">
        <v>166</v>
      </c>
      <c r="E239" s="208" t="s">
        <v>21</v>
      </c>
      <c r="F239" s="209" t="s">
        <v>659</v>
      </c>
      <c r="G239" s="207"/>
      <c r="H239" s="210">
        <v>34.88</v>
      </c>
      <c r="I239" s="211"/>
      <c r="J239" s="207"/>
      <c r="K239" s="207"/>
      <c r="L239" s="212"/>
      <c r="M239" s="213"/>
      <c r="N239" s="214"/>
      <c r="O239" s="214"/>
      <c r="P239" s="214"/>
      <c r="Q239" s="214"/>
      <c r="R239" s="214"/>
      <c r="S239" s="214"/>
      <c r="T239" s="215"/>
      <c r="AT239" s="216" t="s">
        <v>166</v>
      </c>
      <c r="AU239" s="216" t="s">
        <v>82</v>
      </c>
      <c r="AV239" s="11" t="s">
        <v>82</v>
      </c>
      <c r="AW239" s="11" t="s">
        <v>35</v>
      </c>
      <c r="AX239" s="11" t="s">
        <v>72</v>
      </c>
      <c r="AY239" s="216" t="s">
        <v>136</v>
      </c>
    </row>
    <row r="240" spans="2:51" s="11" customFormat="1" ht="13.5">
      <c r="B240" s="206"/>
      <c r="C240" s="207"/>
      <c r="D240" s="203" t="s">
        <v>166</v>
      </c>
      <c r="E240" s="208" t="s">
        <v>21</v>
      </c>
      <c r="F240" s="209" t="s">
        <v>660</v>
      </c>
      <c r="G240" s="207"/>
      <c r="H240" s="210">
        <v>32.21</v>
      </c>
      <c r="I240" s="211"/>
      <c r="J240" s="207"/>
      <c r="K240" s="207"/>
      <c r="L240" s="212"/>
      <c r="M240" s="213"/>
      <c r="N240" s="214"/>
      <c r="O240" s="214"/>
      <c r="P240" s="214"/>
      <c r="Q240" s="214"/>
      <c r="R240" s="214"/>
      <c r="S240" s="214"/>
      <c r="T240" s="215"/>
      <c r="AT240" s="216" t="s">
        <v>166</v>
      </c>
      <c r="AU240" s="216" t="s">
        <v>82</v>
      </c>
      <c r="AV240" s="11" t="s">
        <v>82</v>
      </c>
      <c r="AW240" s="11" t="s">
        <v>35</v>
      </c>
      <c r="AX240" s="11" t="s">
        <v>72</v>
      </c>
      <c r="AY240" s="216" t="s">
        <v>136</v>
      </c>
    </row>
    <row r="241" spans="2:51" s="11" customFormat="1" ht="13.5">
      <c r="B241" s="206"/>
      <c r="C241" s="207"/>
      <c r="D241" s="203" t="s">
        <v>166</v>
      </c>
      <c r="E241" s="208" t="s">
        <v>21</v>
      </c>
      <c r="F241" s="209" t="s">
        <v>661</v>
      </c>
      <c r="G241" s="207"/>
      <c r="H241" s="210">
        <v>35.3</v>
      </c>
      <c r="I241" s="211"/>
      <c r="J241" s="207"/>
      <c r="K241" s="207"/>
      <c r="L241" s="212"/>
      <c r="M241" s="213"/>
      <c r="N241" s="214"/>
      <c r="O241" s="214"/>
      <c r="P241" s="214"/>
      <c r="Q241" s="214"/>
      <c r="R241" s="214"/>
      <c r="S241" s="214"/>
      <c r="T241" s="215"/>
      <c r="AT241" s="216" t="s">
        <v>166</v>
      </c>
      <c r="AU241" s="216" t="s">
        <v>82</v>
      </c>
      <c r="AV241" s="11" t="s">
        <v>82</v>
      </c>
      <c r="AW241" s="11" t="s">
        <v>35</v>
      </c>
      <c r="AX241" s="11" t="s">
        <v>72</v>
      </c>
      <c r="AY241" s="216" t="s">
        <v>136</v>
      </c>
    </row>
    <row r="242" spans="2:51" s="11" customFormat="1" ht="13.5">
      <c r="B242" s="206"/>
      <c r="C242" s="207"/>
      <c r="D242" s="203" t="s">
        <v>166</v>
      </c>
      <c r="E242" s="208" t="s">
        <v>21</v>
      </c>
      <c r="F242" s="209" t="s">
        <v>663</v>
      </c>
      <c r="G242" s="207"/>
      <c r="H242" s="210">
        <v>12.75</v>
      </c>
      <c r="I242" s="211"/>
      <c r="J242" s="207"/>
      <c r="K242" s="207"/>
      <c r="L242" s="212"/>
      <c r="M242" s="213"/>
      <c r="N242" s="214"/>
      <c r="O242" s="214"/>
      <c r="P242" s="214"/>
      <c r="Q242" s="214"/>
      <c r="R242" s="214"/>
      <c r="S242" s="214"/>
      <c r="T242" s="215"/>
      <c r="AT242" s="216" t="s">
        <v>166</v>
      </c>
      <c r="AU242" s="216" t="s">
        <v>82</v>
      </c>
      <c r="AV242" s="11" t="s">
        <v>82</v>
      </c>
      <c r="AW242" s="11" t="s">
        <v>35</v>
      </c>
      <c r="AX242" s="11" t="s">
        <v>72</v>
      </c>
      <c r="AY242" s="216" t="s">
        <v>136</v>
      </c>
    </row>
    <row r="243" spans="2:51" s="12" customFormat="1" ht="13.5">
      <c r="B243" s="227"/>
      <c r="C243" s="228"/>
      <c r="D243" s="203" t="s">
        <v>166</v>
      </c>
      <c r="E243" s="229" t="s">
        <v>21</v>
      </c>
      <c r="F243" s="230" t="s">
        <v>365</v>
      </c>
      <c r="G243" s="228"/>
      <c r="H243" s="229" t="s">
        <v>21</v>
      </c>
      <c r="I243" s="231"/>
      <c r="J243" s="228"/>
      <c r="K243" s="228"/>
      <c r="L243" s="232"/>
      <c r="M243" s="233"/>
      <c r="N243" s="234"/>
      <c r="O243" s="234"/>
      <c r="P243" s="234"/>
      <c r="Q243" s="234"/>
      <c r="R243" s="234"/>
      <c r="S243" s="234"/>
      <c r="T243" s="235"/>
      <c r="AT243" s="236" t="s">
        <v>166</v>
      </c>
      <c r="AU243" s="236" t="s">
        <v>82</v>
      </c>
      <c r="AV243" s="12" t="s">
        <v>80</v>
      </c>
      <c r="AW243" s="12" t="s">
        <v>35</v>
      </c>
      <c r="AX243" s="12" t="s">
        <v>72</v>
      </c>
      <c r="AY243" s="236" t="s">
        <v>136</v>
      </c>
    </row>
    <row r="244" spans="2:51" s="11" customFormat="1" ht="13.5">
      <c r="B244" s="206"/>
      <c r="C244" s="207"/>
      <c r="D244" s="203" t="s">
        <v>166</v>
      </c>
      <c r="E244" s="208" t="s">
        <v>21</v>
      </c>
      <c r="F244" s="209" t="s">
        <v>710</v>
      </c>
      <c r="G244" s="207"/>
      <c r="H244" s="210">
        <v>-92.693</v>
      </c>
      <c r="I244" s="211"/>
      <c r="J244" s="207"/>
      <c r="K244" s="207"/>
      <c r="L244" s="212"/>
      <c r="M244" s="213"/>
      <c r="N244" s="214"/>
      <c r="O244" s="214"/>
      <c r="P244" s="214"/>
      <c r="Q244" s="214"/>
      <c r="R244" s="214"/>
      <c r="S244" s="214"/>
      <c r="T244" s="215"/>
      <c r="AT244" s="216" t="s">
        <v>166</v>
      </c>
      <c r="AU244" s="216" t="s">
        <v>82</v>
      </c>
      <c r="AV244" s="11" t="s">
        <v>82</v>
      </c>
      <c r="AW244" s="11" t="s">
        <v>35</v>
      </c>
      <c r="AX244" s="11" t="s">
        <v>72</v>
      </c>
      <c r="AY244" s="216" t="s">
        <v>136</v>
      </c>
    </row>
    <row r="245" spans="2:65" s="1" customFormat="1" ht="14.25" customHeight="1">
      <c r="B245" s="40"/>
      <c r="C245" s="191" t="s">
        <v>382</v>
      </c>
      <c r="D245" s="191" t="s">
        <v>139</v>
      </c>
      <c r="E245" s="192" t="s">
        <v>373</v>
      </c>
      <c r="F245" s="193" t="s">
        <v>374</v>
      </c>
      <c r="G245" s="194" t="s">
        <v>290</v>
      </c>
      <c r="H245" s="195">
        <v>47.9</v>
      </c>
      <c r="I245" s="196"/>
      <c r="J245" s="197">
        <f>ROUND(I245*H245,2)</f>
        <v>0</v>
      </c>
      <c r="K245" s="193" t="s">
        <v>143</v>
      </c>
      <c r="L245" s="60"/>
      <c r="M245" s="198" t="s">
        <v>21</v>
      </c>
      <c r="N245" s="199" t="s">
        <v>43</v>
      </c>
      <c r="O245" s="41"/>
      <c r="P245" s="200">
        <f>O245*H245</f>
        <v>0</v>
      </c>
      <c r="Q245" s="200">
        <v>0</v>
      </c>
      <c r="R245" s="200">
        <f>Q245*H245</f>
        <v>0</v>
      </c>
      <c r="S245" s="200">
        <v>0.00175</v>
      </c>
      <c r="T245" s="201">
        <f>S245*H245</f>
        <v>0.083825</v>
      </c>
      <c r="AR245" s="23" t="s">
        <v>223</v>
      </c>
      <c r="AT245" s="23" t="s">
        <v>139</v>
      </c>
      <c r="AU245" s="23" t="s">
        <v>82</v>
      </c>
      <c r="AY245" s="23" t="s">
        <v>136</v>
      </c>
      <c r="BE245" s="202">
        <f>IF(N245="základní",J245,0)</f>
        <v>0</v>
      </c>
      <c r="BF245" s="202">
        <f>IF(N245="snížená",J245,0)</f>
        <v>0</v>
      </c>
      <c r="BG245" s="202">
        <f>IF(N245="zákl. přenesená",J245,0)</f>
        <v>0</v>
      </c>
      <c r="BH245" s="202">
        <f>IF(N245="sníž. přenesená",J245,0)</f>
        <v>0</v>
      </c>
      <c r="BI245" s="202">
        <f>IF(N245="nulová",J245,0)</f>
        <v>0</v>
      </c>
      <c r="BJ245" s="23" t="s">
        <v>80</v>
      </c>
      <c r="BK245" s="202">
        <f>ROUND(I245*H245,2)</f>
        <v>0</v>
      </c>
      <c r="BL245" s="23" t="s">
        <v>223</v>
      </c>
      <c r="BM245" s="23" t="s">
        <v>711</v>
      </c>
    </row>
    <row r="246" spans="2:51" s="11" customFormat="1" ht="13.5">
      <c r="B246" s="206"/>
      <c r="C246" s="207"/>
      <c r="D246" s="203" t="s">
        <v>166</v>
      </c>
      <c r="E246" s="208" t="s">
        <v>21</v>
      </c>
      <c r="F246" s="209" t="s">
        <v>712</v>
      </c>
      <c r="G246" s="207"/>
      <c r="H246" s="210">
        <v>47.9</v>
      </c>
      <c r="I246" s="211"/>
      <c r="J246" s="207"/>
      <c r="K246" s="207"/>
      <c r="L246" s="212"/>
      <c r="M246" s="213"/>
      <c r="N246" s="214"/>
      <c r="O246" s="214"/>
      <c r="P246" s="214"/>
      <c r="Q246" s="214"/>
      <c r="R246" s="214"/>
      <c r="S246" s="214"/>
      <c r="T246" s="215"/>
      <c r="AT246" s="216" t="s">
        <v>166</v>
      </c>
      <c r="AU246" s="216" t="s">
        <v>82</v>
      </c>
      <c r="AV246" s="11" t="s">
        <v>82</v>
      </c>
      <c r="AW246" s="11" t="s">
        <v>35</v>
      </c>
      <c r="AX246" s="11" t="s">
        <v>72</v>
      </c>
      <c r="AY246" s="216" t="s">
        <v>136</v>
      </c>
    </row>
    <row r="247" spans="2:65" s="1" customFormat="1" ht="22.5" customHeight="1">
      <c r="B247" s="40"/>
      <c r="C247" s="191" t="s">
        <v>389</v>
      </c>
      <c r="D247" s="191" t="s">
        <v>139</v>
      </c>
      <c r="E247" s="192" t="s">
        <v>378</v>
      </c>
      <c r="F247" s="193" t="s">
        <v>379</v>
      </c>
      <c r="G247" s="194" t="s">
        <v>142</v>
      </c>
      <c r="H247" s="195">
        <v>5.379</v>
      </c>
      <c r="I247" s="196"/>
      <c r="J247" s="197">
        <f>ROUND(I247*H247,2)</f>
        <v>0</v>
      </c>
      <c r="K247" s="193" t="s">
        <v>143</v>
      </c>
      <c r="L247" s="60"/>
      <c r="M247" s="198" t="s">
        <v>21</v>
      </c>
      <c r="N247" s="199" t="s">
        <v>43</v>
      </c>
      <c r="O247" s="41"/>
      <c r="P247" s="200">
        <f>O247*H247</f>
        <v>0</v>
      </c>
      <c r="Q247" s="200">
        <v>0</v>
      </c>
      <c r="R247" s="200">
        <f>Q247*H247</f>
        <v>0</v>
      </c>
      <c r="S247" s="200">
        <v>0.00584</v>
      </c>
      <c r="T247" s="201">
        <f>S247*H247</f>
        <v>0.031413359999999994</v>
      </c>
      <c r="AR247" s="23" t="s">
        <v>223</v>
      </c>
      <c r="AT247" s="23" t="s">
        <v>139</v>
      </c>
      <c r="AU247" s="23" t="s">
        <v>82</v>
      </c>
      <c r="AY247" s="23" t="s">
        <v>136</v>
      </c>
      <c r="BE247" s="202">
        <f>IF(N247="základní",J247,0)</f>
        <v>0</v>
      </c>
      <c r="BF247" s="202">
        <f>IF(N247="snížená",J247,0)</f>
        <v>0</v>
      </c>
      <c r="BG247" s="202">
        <f>IF(N247="zákl. přenesená",J247,0)</f>
        <v>0</v>
      </c>
      <c r="BH247" s="202">
        <f>IF(N247="sníž. přenesená",J247,0)</f>
        <v>0</v>
      </c>
      <c r="BI247" s="202">
        <f>IF(N247="nulová",J247,0)</f>
        <v>0</v>
      </c>
      <c r="BJ247" s="23" t="s">
        <v>80</v>
      </c>
      <c r="BK247" s="202">
        <f>ROUND(I247*H247,2)</f>
        <v>0</v>
      </c>
      <c r="BL247" s="23" t="s">
        <v>223</v>
      </c>
      <c r="BM247" s="23" t="s">
        <v>713</v>
      </c>
    </row>
    <row r="248" spans="2:51" s="11" customFormat="1" ht="13.5">
      <c r="B248" s="206"/>
      <c r="C248" s="207"/>
      <c r="D248" s="203" t="s">
        <v>166</v>
      </c>
      <c r="E248" s="208" t="s">
        <v>21</v>
      </c>
      <c r="F248" s="209" t="s">
        <v>714</v>
      </c>
      <c r="G248" s="207"/>
      <c r="H248" s="210">
        <v>5.379</v>
      </c>
      <c r="I248" s="211"/>
      <c r="J248" s="207"/>
      <c r="K248" s="207"/>
      <c r="L248" s="212"/>
      <c r="M248" s="213"/>
      <c r="N248" s="214"/>
      <c r="O248" s="214"/>
      <c r="P248" s="214"/>
      <c r="Q248" s="214"/>
      <c r="R248" s="214"/>
      <c r="S248" s="214"/>
      <c r="T248" s="215"/>
      <c r="AT248" s="216" t="s">
        <v>166</v>
      </c>
      <c r="AU248" s="216" t="s">
        <v>82</v>
      </c>
      <c r="AV248" s="11" t="s">
        <v>82</v>
      </c>
      <c r="AW248" s="11" t="s">
        <v>35</v>
      </c>
      <c r="AX248" s="11" t="s">
        <v>72</v>
      </c>
      <c r="AY248" s="216" t="s">
        <v>136</v>
      </c>
    </row>
    <row r="249" spans="2:65" s="1" customFormat="1" ht="22.5" customHeight="1">
      <c r="B249" s="40"/>
      <c r="C249" s="191" t="s">
        <v>271</v>
      </c>
      <c r="D249" s="191" t="s">
        <v>139</v>
      </c>
      <c r="E249" s="192" t="s">
        <v>383</v>
      </c>
      <c r="F249" s="193" t="s">
        <v>384</v>
      </c>
      <c r="G249" s="194" t="s">
        <v>278</v>
      </c>
      <c r="H249" s="195">
        <v>8</v>
      </c>
      <c r="I249" s="196"/>
      <c r="J249" s="197">
        <f>ROUND(I249*H249,2)</f>
        <v>0</v>
      </c>
      <c r="K249" s="193" t="s">
        <v>143</v>
      </c>
      <c r="L249" s="60"/>
      <c r="M249" s="198" t="s">
        <v>21</v>
      </c>
      <c r="N249" s="199" t="s">
        <v>43</v>
      </c>
      <c r="O249" s="41"/>
      <c r="P249" s="200">
        <f>O249*H249</f>
        <v>0</v>
      </c>
      <c r="Q249" s="200">
        <v>0</v>
      </c>
      <c r="R249" s="200">
        <f>Q249*H249</f>
        <v>0</v>
      </c>
      <c r="S249" s="200">
        <v>0.00188</v>
      </c>
      <c r="T249" s="201">
        <f>S249*H249</f>
        <v>0.01504</v>
      </c>
      <c r="AR249" s="23" t="s">
        <v>223</v>
      </c>
      <c r="AT249" s="23" t="s">
        <v>139</v>
      </c>
      <c r="AU249" s="23" t="s">
        <v>82</v>
      </c>
      <c r="AY249" s="23" t="s">
        <v>136</v>
      </c>
      <c r="BE249" s="202">
        <f>IF(N249="základní",J249,0)</f>
        <v>0</v>
      </c>
      <c r="BF249" s="202">
        <f>IF(N249="snížená",J249,0)</f>
        <v>0</v>
      </c>
      <c r="BG249" s="202">
        <f>IF(N249="zákl. přenesená",J249,0)</f>
        <v>0</v>
      </c>
      <c r="BH249" s="202">
        <f>IF(N249="sníž. přenesená",J249,0)</f>
        <v>0</v>
      </c>
      <c r="BI249" s="202">
        <f>IF(N249="nulová",J249,0)</f>
        <v>0</v>
      </c>
      <c r="BJ249" s="23" t="s">
        <v>80</v>
      </c>
      <c r="BK249" s="202">
        <f>ROUND(I249*H249,2)</f>
        <v>0</v>
      </c>
      <c r="BL249" s="23" t="s">
        <v>223</v>
      </c>
      <c r="BM249" s="23" t="s">
        <v>715</v>
      </c>
    </row>
    <row r="250" spans="2:51" s="11" customFormat="1" ht="13.5">
      <c r="B250" s="206"/>
      <c r="C250" s="207"/>
      <c r="D250" s="203" t="s">
        <v>166</v>
      </c>
      <c r="E250" s="208" t="s">
        <v>21</v>
      </c>
      <c r="F250" s="209" t="s">
        <v>716</v>
      </c>
      <c r="G250" s="207"/>
      <c r="H250" s="210">
        <v>3</v>
      </c>
      <c r="I250" s="211"/>
      <c r="J250" s="207"/>
      <c r="K250" s="207"/>
      <c r="L250" s="212"/>
      <c r="M250" s="213"/>
      <c r="N250" s="214"/>
      <c r="O250" s="214"/>
      <c r="P250" s="214"/>
      <c r="Q250" s="214"/>
      <c r="R250" s="214"/>
      <c r="S250" s="214"/>
      <c r="T250" s="215"/>
      <c r="AT250" s="216" t="s">
        <v>166</v>
      </c>
      <c r="AU250" s="216" t="s">
        <v>82</v>
      </c>
      <c r="AV250" s="11" t="s">
        <v>82</v>
      </c>
      <c r="AW250" s="11" t="s">
        <v>35</v>
      </c>
      <c r="AX250" s="11" t="s">
        <v>72</v>
      </c>
      <c r="AY250" s="216" t="s">
        <v>136</v>
      </c>
    </row>
    <row r="251" spans="2:51" s="11" customFormat="1" ht="13.5">
      <c r="B251" s="206"/>
      <c r="C251" s="207"/>
      <c r="D251" s="203" t="s">
        <v>166</v>
      </c>
      <c r="E251" s="208" t="s">
        <v>21</v>
      </c>
      <c r="F251" s="209" t="s">
        <v>717</v>
      </c>
      <c r="G251" s="207"/>
      <c r="H251" s="210">
        <v>5</v>
      </c>
      <c r="I251" s="211"/>
      <c r="J251" s="207"/>
      <c r="K251" s="207"/>
      <c r="L251" s="212"/>
      <c r="M251" s="213"/>
      <c r="N251" s="214"/>
      <c r="O251" s="214"/>
      <c r="P251" s="214"/>
      <c r="Q251" s="214"/>
      <c r="R251" s="214"/>
      <c r="S251" s="214"/>
      <c r="T251" s="215"/>
      <c r="AT251" s="216" t="s">
        <v>166</v>
      </c>
      <c r="AU251" s="216" t="s">
        <v>82</v>
      </c>
      <c r="AV251" s="11" t="s">
        <v>82</v>
      </c>
      <c r="AW251" s="11" t="s">
        <v>35</v>
      </c>
      <c r="AX251" s="11" t="s">
        <v>72</v>
      </c>
      <c r="AY251" s="216" t="s">
        <v>136</v>
      </c>
    </row>
    <row r="252" spans="2:65" s="1" customFormat="1" ht="14.25" customHeight="1">
      <c r="B252" s="40"/>
      <c r="C252" s="191" t="s">
        <v>398</v>
      </c>
      <c r="D252" s="191" t="s">
        <v>139</v>
      </c>
      <c r="E252" s="192" t="s">
        <v>718</v>
      </c>
      <c r="F252" s="193" t="s">
        <v>719</v>
      </c>
      <c r="G252" s="194" t="s">
        <v>290</v>
      </c>
      <c r="H252" s="195">
        <v>22</v>
      </c>
      <c r="I252" s="196"/>
      <c r="J252" s="197">
        <f>ROUND(I252*H252,2)</f>
        <v>0</v>
      </c>
      <c r="K252" s="193" t="s">
        <v>143</v>
      </c>
      <c r="L252" s="60"/>
      <c r="M252" s="198" t="s">
        <v>21</v>
      </c>
      <c r="N252" s="199" t="s">
        <v>43</v>
      </c>
      <c r="O252" s="41"/>
      <c r="P252" s="200">
        <f>O252*H252</f>
        <v>0</v>
      </c>
      <c r="Q252" s="200">
        <v>0</v>
      </c>
      <c r="R252" s="200">
        <f>Q252*H252</f>
        <v>0</v>
      </c>
      <c r="S252" s="200">
        <v>0.0026</v>
      </c>
      <c r="T252" s="201">
        <f>S252*H252</f>
        <v>0.0572</v>
      </c>
      <c r="AR252" s="23" t="s">
        <v>223</v>
      </c>
      <c r="AT252" s="23" t="s">
        <v>139</v>
      </c>
      <c r="AU252" s="23" t="s">
        <v>82</v>
      </c>
      <c r="AY252" s="23" t="s">
        <v>136</v>
      </c>
      <c r="BE252" s="202">
        <f>IF(N252="základní",J252,0)</f>
        <v>0</v>
      </c>
      <c r="BF252" s="202">
        <f>IF(N252="snížená",J252,0)</f>
        <v>0</v>
      </c>
      <c r="BG252" s="202">
        <f>IF(N252="zákl. přenesená",J252,0)</f>
        <v>0</v>
      </c>
      <c r="BH252" s="202">
        <f>IF(N252="sníž. přenesená",J252,0)</f>
        <v>0</v>
      </c>
      <c r="BI252" s="202">
        <f>IF(N252="nulová",J252,0)</f>
        <v>0</v>
      </c>
      <c r="BJ252" s="23" t="s">
        <v>80</v>
      </c>
      <c r="BK252" s="202">
        <f>ROUND(I252*H252,2)</f>
        <v>0</v>
      </c>
      <c r="BL252" s="23" t="s">
        <v>223</v>
      </c>
      <c r="BM252" s="23" t="s">
        <v>720</v>
      </c>
    </row>
    <row r="253" spans="2:51" s="11" customFormat="1" ht="13.5">
      <c r="B253" s="206"/>
      <c r="C253" s="207"/>
      <c r="D253" s="203" t="s">
        <v>166</v>
      </c>
      <c r="E253" s="208" t="s">
        <v>21</v>
      </c>
      <c r="F253" s="209" t="s">
        <v>721</v>
      </c>
      <c r="G253" s="207"/>
      <c r="H253" s="210">
        <v>22</v>
      </c>
      <c r="I253" s="211"/>
      <c r="J253" s="207"/>
      <c r="K253" s="207"/>
      <c r="L253" s="212"/>
      <c r="M253" s="213"/>
      <c r="N253" s="214"/>
      <c r="O253" s="214"/>
      <c r="P253" s="214"/>
      <c r="Q253" s="214"/>
      <c r="R253" s="214"/>
      <c r="S253" s="214"/>
      <c r="T253" s="215"/>
      <c r="AT253" s="216" t="s">
        <v>166</v>
      </c>
      <c r="AU253" s="216" t="s">
        <v>82</v>
      </c>
      <c r="AV253" s="11" t="s">
        <v>82</v>
      </c>
      <c r="AW253" s="11" t="s">
        <v>35</v>
      </c>
      <c r="AX253" s="11" t="s">
        <v>72</v>
      </c>
      <c r="AY253" s="216" t="s">
        <v>136</v>
      </c>
    </row>
    <row r="254" spans="2:65" s="1" customFormat="1" ht="14.25" customHeight="1">
      <c r="B254" s="40"/>
      <c r="C254" s="191" t="s">
        <v>279</v>
      </c>
      <c r="D254" s="191" t="s">
        <v>139</v>
      </c>
      <c r="E254" s="192" t="s">
        <v>722</v>
      </c>
      <c r="F254" s="193" t="s">
        <v>723</v>
      </c>
      <c r="G254" s="194" t="s">
        <v>290</v>
      </c>
      <c r="H254" s="195">
        <v>37.2</v>
      </c>
      <c r="I254" s="196"/>
      <c r="J254" s="197">
        <f>ROUND(I254*H254,2)</f>
        <v>0</v>
      </c>
      <c r="K254" s="193" t="s">
        <v>143</v>
      </c>
      <c r="L254" s="60"/>
      <c r="M254" s="198" t="s">
        <v>21</v>
      </c>
      <c r="N254" s="199" t="s">
        <v>43</v>
      </c>
      <c r="O254" s="41"/>
      <c r="P254" s="200">
        <f>O254*H254</f>
        <v>0</v>
      </c>
      <c r="Q254" s="200">
        <v>0</v>
      </c>
      <c r="R254" s="200">
        <f>Q254*H254</f>
        <v>0</v>
      </c>
      <c r="S254" s="200">
        <v>0.00605</v>
      </c>
      <c r="T254" s="201">
        <f>S254*H254</f>
        <v>0.22506</v>
      </c>
      <c r="AR254" s="23" t="s">
        <v>223</v>
      </c>
      <c r="AT254" s="23" t="s">
        <v>139</v>
      </c>
      <c r="AU254" s="23" t="s">
        <v>82</v>
      </c>
      <c r="AY254" s="23" t="s">
        <v>136</v>
      </c>
      <c r="BE254" s="202">
        <f>IF(N254="základní",J254,0)</f>
        <v>0</v>
      </c>
      <c r="BF254" s="202">
        <f>IF(N254="snížená",J254,0)</f>
        <v>0</v>
      </c>
      <c r="BG254" s="202">
        <f>IF(N254="zákl. přenesená",J254,0)</f>
        <v>0</v>
      </c>
      <c r="BH254" s="202">
        <f>IF(N254="sníž. přenesená",J254,0)</f>
        <v>0</v>
      </c>
      <c r="BI254" s="202">
        <f>IF(N254="nulová",J254,0)</f>
        <v>0</v>
      </c>
      <c r="BJ254" s="23" t="s">
        <v>80</v>
      </c>
      <c r="BK254" s="202">
        <f>ROUND(I254*H254,2)</f>
        <v>0</v>
      </c>
      <c r="BL254" s="23" t="s">
        <v>223</v>
      </c>
      <c r="BM254" s="23" t="s">
        <v>724</v>
      </c>
    </row>
    <row r="255" spans="2:51" s="11" customFormat="1" ht="13.5">
      <c r="B255" s="206"/>
      <c r="C255" s="207"/>
      <c r="D255" s="203" t="s">
        <v>166</v>
      </c>
      <c r="E255" s="208" t="s">
        <v>21</v>
      </c>
      <c r="F255" s="209" t="s">
        <v>725</v>
      </c>
      <c r="G255" s="207"/>
      <c r="H255" s="210">
        <v>37.2</v>
      </c>
      <c r="I255" s="211"/>
      <c r="J255" s="207"/>
      <c r="K255" s="207"/>
      <c r="L255" s="212"/>
      <c r="M255" s="213"/>
      <c r="N255" s="214"/>
      <c r="O255" s="214"/>
      <c r="P255" s="214"/>
      <c r="Q255" s="214"/>
      <c r="R255" s="214"/>
      <c r="S255" s="214"/>
      <c r="T255" s="215"/>
      <c r="AT255" s="216" t="s">
        <v>166</v>
      </c>
      <c r="AU255" s="216" t="s">
        <v>82</v>
      </c>
      <c r="AV255" s="11" t="s">
        <v>82</v>
      </c>
      <c r="AW255" s="11" t="s">
        <v>35</v>
      </c>
      <c r="AX255" s="11" t="s">
        <v>72</v>
      </c>
      <c r="AY255" s="216" t="s">
        <v>136</v>
      </c>
    </row>
    <row r="256" spans="2:65" s="1" customFormat="1" ht="14.25" customHeight="1">
      <c r="B256" s="40"/>
      <c r="C256" s="191" t="s">
        <v>405</v>
      </c>
      <c r="D256" s="191" t="s">
        <v>139</v>
      </c>
      <c r="E256" s="192" t="s">
        <v>394</v>
      </c>
      <c r="F256" s="193" t="s">
        <v>395</v>
      </c>
      <c r="G256" s="194" t="s">
        <v>278</v>
      </c>
      <c r="H256" s="195">
        <v>6</v>
      </c>
      <c r="I256" s="196"/>
      <c r="J256" s="197">
        <f>ROUND(I256*H256,2)</f>
        <v>0</v>
      </c>
      <c r="K256" s="193" t="s">
        <v>143</v>
      </c>
      <c r="L256" s="60"/>
      <c r="M256" s="198" t="s">
        <v>21</v>
      </c>
      <c r="N256" s="199" t="s">
        <v>43</v>
      </c>
      <c r="O256" s="41"/>
      <c r="P256" s="200">
        <f>O256*H256</f>
        <v>0</v>
      </c>
      <c r="Q256" s="200">
        <v>0</v>
      </c>
      <c r="R256" s="200">
        <f>Q256*H256</f>
        <v>0</v>
      </c>
      <c r="S256" s="200">
        <v>0.00906</v>
      </c>
      <c r="T256" s="201">
        <f>S256*H256</f>
        <v>0.054360000000000006</v>
      </c>
      <c r="AR256" s="23" t="s">
        <v>223</v>
      </c>
      <c r="AT256" s="23" t="s">
        <v>139</v>
      </c>
      <c r="AU256" s="23" t="s">
        <v>82</v>
      </c>
      <c r="AY256" s="23" t="s">
        <v>136</v>
      </c>
      <c r="BE256" s="202">
        <f>IF(N256="základní",J256,0)</f>
        <v>0</v>
      </c>
      <c r="BF256" s="202">
        <f>IF(N256="snížená",J256,0)</f>
        <v>0</v>
      </c>
      <c r="BG256" s="202">
        <f>IF(N256="zákl. přenesená",J256,0)</f>
        <v>0</v>
      </c>
      <c r="BH256" s="202">
        <f>IF(N256="sníž. přenesená",J256,0)</f>
        <v>0</v>
      </c>
      <c r="BI256" s="202">
        <f>IF(N256="nulová",J256,0)</f>
        <v>0</v>
      </c>
      <c r="BJ256" s="23" t="s">
        <v>80</v>
      </c>
      <c r="BK256" s="202">
        <f>ROUND(I256*H256,2)</f>
        <v>0</v>
      </c>
      <c r="BL256" s="23" t="s">
        <v>223</v>
      </c>
      <c r="BM256" s="23" t="s">
        <v>726</v>
      </c>
    </row>
    <row r="257" spans="2:51" s="11" customFormat="1" ht="13.5">
      <c r="B257" s="206"/>
      <c r="C257" s="207"/>
      <c r="D257" s="203" t="s">
        <v>166</v>
      </c>
      <c r="E257" s="208" t="s">
        <v>21</v>
      </c>
      <c r="F257" s="209" t="s">
        <v>727</v>
      </c>
      <c r="G257" s="207"/>
      <c r="H257" s="210">
        <v>6</v>
      </c>
      <c r="I257" s="211"/>
      <c r="J257" s="207"/>
      <c r="K257" s="207"/>
      <c r="L257" s="212"/>
      <c r="M257" s="213"/>
      <c r="N257" s="214"/>
      <c r="O257" s="214"/>
      <c r="P257" s="214"/>
      <c r="Q257" s="214"/>
      <c r="R257" s="214"/>
      <c r="S257" s="214"/>
      <c r="T257" s="215"/>
      <c r="AT257" s="216" t="s">
        <v>166</v>
      </c>
      <c r="AU257" s="216" t="s">
        <v>82</v>
      </c>
      <c r="AV257" s="11" t="s">
        <v>82</v>
      </c>
      <c r="AW257" s="11" t="s">
        <v>35</v>
      </c>
      <c r="AX257" s="11" t="s">
        <v>72</v>
      </c>
      <c r="AY257" s="216" t="s">
        <v>136</v>
      </c>
    </row>
    <row r="258" spans="2:65" s="1" customFormat="1" ht="14.25" customHeight="1">
      <c r="B258" s="40"/>
      <c r="C258" s="191" t="s">
        <v>409</v>
      </c>
      <c r="D258" s="191" t="s">
        <v>139</v>
      </c>
      <c r="E258" s="192" t="s">
        <v>399</v>
      </c>
      <c r="F258" s="193" t="s">
        <v>400</v>
      </c>
      <c r="G258" s="194" t="s">
        <v>290</v>
      </c>
      <c r="H258" s="195">
        <v>30</v>
      </c>
      <c r="I258" s="196"/>
      <c r="J258" s="197">
        <f>ROUND(I258*H258,2)</f>
        <v>0</v>
      </c>
      <c r="K258" s="193" t="s">
        <v>143</v>
      </c>
      <c r="L258" s="60"/>
      <c r="M258" s="198" t="s">
        <v>21</v>
      </c>
      <c r="N258" s="199" t="s">
        <v>43</v>
      </c>
      <c r="O258" s="41"/>
      <c r="P258" s="200">
        <f>O258*H258</f>
        <v>0</v>
      </c>
      <c r="Q258" s="200">
        <v>0</v>
      </c>
      <c r="R258" s="200">
        <f>Q258*H258</f>
        <v>0</v>
      </c>
      <c r="S258" s="200">
        <v>0.0017</v>
      </c>
      <c r="T258" s="201">
        <f>S258*H258</f>
        <v>0.051</v>
      </c>
      <c r="AR258" s="23" t="s">
        <v>223</v>
      </c>
      <c r="AT258" s="23" t="s">
        <v>139</v>
      </c>
      <c r="AU258" s="23" t="s">
        <v>82</v>
      </c>
      <c r="AY258" s="23" t="s">
        <v>136</v>
      </c>
      <c r="BE258" s="202">
        <f>IF(N258="základní",J258,0)</f>
        <v>0</v>
      </c>
      <c r="BF258" s="202">
        <f>IF(N258="snížená",J258,0)</f>
        <v>0</v>
      </c>
      <c r="BG258" s="202">
        <f>IF(N258="zákl. přenesená",J258,0)</f>
        <v>0</v>
      </c>
      <c r="BH258" s="202">
        <f>IF(N258="sníž. přenesená",J258,0)</f>
        <v>0</v>
      </c>
      <c r="BI258" s="202">
        <f>IF(N258="nulová",J258,0)</f>
        <v>0</v>
      </c>
      <c r="BJ258" s="23" t="s">
        <v>80</v>
      </c>
      <c r="BK258" s="202">
        <f>ROUND(I258*H258,2)</f>
        <v>0</v>
      </c>
      <c r="BL258" s="23" t="s">
        <v>223</v>
      </c>
      <c r="BM258" s="23" t="s">
        <v>728</v>
      </c>
    </row>
    <row r="259" spans="2:51" s="11" customFormat="1" ht="13.5">
      <c r="B259" s="206"/>
      <c r="C259" s="207"/>
      <c r="D259" s="203" t="s">
        <v>166</v>
      </c>
      <c r="E259" s="208" t="s">
        <v>21</v>
      </c>
      <c r="F259" s="209" t="s">
        <v>729</v>
      </c>
      <c r="G259" s="207"/>
      <c r="H259" s="210">
        <v>30</v>
      </c>
      <c r="I259" s="211"/>
      <c r="J259" s="207"/>
      <c r="K259" s="207"/>
      <c r="L259" s="212"/>
      <c r="M259" s="213"/>
      <c r="N259" s="214"/>
      <c r="O259" s="214"/>
      <c r="P259" s="214"/>
      <c r="Q259" s="214"/>
      <c r="R259" s="214"/>
      <c r="S259" s="214"/>
      <c r="T259" s="215"/>
      <c r="AT259" s="216" t="s">
        <v>166</v>
      </c>
      <c r="AU259" s="216" t="s">
        <v>82</v>
      </c>
      <c r="AV259" s="11" t="s">
        <v>82</v>
      </c>
      <c r="AW259" s="11" t="s">
        <v>35</v>
      </c>
      <c r="AX259" s="11" t="s">
        <v>72</v>
      </c>
      <c r="AY259" s="216" t="s">
        <v>136</v>
      </c>
    </row>
    <row r="260" spans="2:65" s="1" customFormat="1" ht="14.25" customHeight="1">
      <c r="B260" s="40"/>
      <c r="C260" s="191" t="s">
        <v>413</v>
      </c>
      <c r="D260" s="191" t="s">
        <v>139</v>
      </c>
      <c r="E260" s="192" t="s">
        <v>402</v>
      </c>
      <c r="F260" s="193" t="s">
        <v>403</v>
      </c>
      <c r="G260" s="194" t="s">
        <v>290</v>
      </c>
      <c r="H260" s="195">
        <v>43.55</v>
      </c>
      <c r="I260" s="196"/>
      <c r="J260" s="197">
        <f>ROUND(I260*H260,2)</f>
        <v>0</v>
      </c>
      <c r="K260" s="193" t="s">
        <v>143</v>
      </c>
      <c r="L260" s="60"/>
      <c r="M260" s="198" t="s">
        <v>21</v>
      </c>
      <c r="N260" s="199" t="s">
        <v>43</v>
      </c>
      <c r="O260" s="41"/>
      <c r="P260" s="200">
        <f>O260*H260</f>
        <v>0</v>
      </c>
      <c r="Q260" s="200">
        <v>0</v>
      </c>
      <c r="R260" s="200">
        <f>Q260*H260</f>
        <v>0</v>
      </c>
      <c r="S260" s="200">
        <v>0.00348</v>
      </c>
      <c r="T260" s="201">
        <f>S260*H260</f>
        <v>0.151554</v>
      </c>
      <c r="AR260" s="23" t="s">
        <v>223</v>
      </c>
      <c r="AT260" s="23" t="s">
        <v>139</v>
      </c>
      <c r="AU260" s="23" t="s">
        <v>82</v>
      </c>
      <c r="AY260" s="23" t="s">
        <v>136</v>
      </c>
      <c r="BE260" s="202">
        <f>IF(N260="základní",J260,0)</f>
        <v>0</v>
      </c>
      <c r="BF260" s="202">
        <f>IF(N260="snížená",J260,0)</f>
        <v>0</v>
      </c>
      <c r="BG260" s="202">
        <f>IF(N260="zákl. přenesená",J260,0)</f>
        <v>0</v>
      </c>
      <c r="BH260" s="202">
        <f>IF(N260="sníž. přenesená",J260,0)</f>
        <v>0</v>
      </c>
      <c r="BI260" s="202">
        <f>IF(N260="nulová",J260,0)</f>
        <v>0</v>
      </c>
      <c r="BJ260" s="23" t="s">
        <v>80</v>
      </c>
      <c r="BK260" s="202">
        <f>ROUND(I260*H260,2)</f>
        <v>0</v>
      </c>
      <c r="BL260" s="23" t="s">
        <v>223</v>
      </c>
      <c r="BM260" s="23" t="s">
        <v>730</v>
      </c>
    </row>
    <row r="261" spans="2:51" s="11" customFormat="1" ht="13.5">
      <c r="B261" s="206"/>
      <c r="C261" s="207"/>
      <c r="D261" s="203" t="s">
        <v>166</v>
      </c>
      <c r="E261" s="208" t="s">
        <v>21</v>
      </c>
      <c r="F261" s="209" t="s">
        <v>731</v>
      </c>
      <c r="G261" s="207"/>
      <c r="H261" s="210">
        <v>43.55</v>
      </c>
      <c r="I261" s="211"/>
      <c r="J261" s="207"/>
      <c r="K261" s="207"/>
      <c r="L261" s="212"/>
      <c r="M261" s="213"/>
      <c r="N261" s="214"/>
      <c r="O261" s="214"/>
      <c r="P261" s="214"/>
      <c r="Q261" s="214"/>
      <c r="R261" s="214"/>
      <c r="S261" s="214"/>
      <c r="T261" s="215"/>
      <c r="AT261" s="216" t="s">
        <v>166</v>
      </c>
      <c r="AU261" s="216" t="s">
        <v>82</v>
      </c>
      <c r="AV261" s="11" t="s">
        <v>82</v>
      </c>
      <c r="AW261" s="11" t="s">
        <v>35</v>
      </c>
      <c r="AX261" s="11" t="s">
        <v>72</v>
      </c>
      <c r="AY261" s="216" t="s">
        <v>136</v>
      </c>
    </row>
    <row r="262" spans="2:65" s="1" customFormat="1" ht="14.25" customHeight="1">
      <c r="B262" s="40"/>
      <c r="C262" s="191" t="s">
        <v>416</v>
      </c>
      <c r="D262" s="191" t="s">
        <v>139</v>
      </c>
      <c r="E262" s="192" t="s">
        <v>410</v>
      </c>
      <c r="F262" s="193" t="s">
        <v>411</v>
      </c>
      <c r="G262" s="194" t="s">
        <v>290</v>
      </c>
      <c r="H262" s="195">
        <v>16</v>
      </c>
      <c r="I262" s="196"/>
      <c r="J262" s="197">
        <f>ROUND(I262*H262,2)</f>
        <v>0</v>
      </c>
      <c r="K262" s="193" t="s">
        <v>143</v>
      </c>
      <c r="L262" s="60"/>
      <c r="M262" s="198" t="s">
        <v>21</v>
      </c>
      <c r="N262" s="199" t="s">
        <v>43</v>
      </c>
      <c r="O262" s="41"/>
      <c r="P262" s="200">
        <f>O262*H262</f>
        <v>0</v>
      </c>
      <c r="Q262" s="200">
        <v>0</v>
      </c>
      <c r="R262" s="200">
        <f>Q262*H262</f>
        <v>0</v>
      </c>
      <c r="S262" s="200">
        <v>0.00167</v>
      </c>
      <c r="T262" s="201">
        <f>S262*H262</f>
        <v>0.02672</v>
      </c>
      <c r="AR262" s="23" t="s">
        <v>223</v>
      </c>
      <c r="AT262" s="23" t="s">
        <v>139</v>
      </c>
      <c r="AU262" s="23" t="s">
        <v>82</v>
      </c>
      <c r="AY262" s="23" t="s">
        <v>136</v>
      </c>
      <c r="BE262" s="202">
        <f>IF(N262="základní",J262,0)</f>
        <v>0</v>
      </c>
      <c r="BF262" s="202">
        <f>IF(N262="snížená",J262,0)</f>
        <v>0</v>
      </c>
      <c r="BG262" s="202">
        <f>IF(N262="zákl. přenesená",J262,0)</f>
        <v>0</v>
      </c>
      <c r="BH262" s="202">
        <f>IF(N262="sníž. přenesená",J262,0)</f>
        <v>0</v>
      </c>
      <c r="BI262" s="202">
        <f>IF(N262="nulová",J262,0)</f>
        <v>0</v>
      </c>
      <c r="BJ262" s="23" t="s">
        <v>80</v>
      </c>
      <c r="BK262" s="202">
        <f>ROUND(I262*H262,2)</f>
        <v>0</v>
      </c>
      <c r="BL262" s="23" t="s">
        <v>223</v>
      </c>
      <c r="BM262" s="23" t="s">
        <v>732</v>
      </c>
    </row>
    <row r="263" spans="2:51" s="11" customFormat="1" ht="13.5">
      <c r="B263" s="206"/>
      <c r="C263" s="207"/>
      <c r="D263" s="203" t="s">
        <v>166</v>
      </c>
      <c r="E263" s="208" t="s">
        <v>21</v>
      </c>
      <c r="F263" s="209" t="s">
        <v>733</v>
      </c>
      <c r="G263" s="207"/>
      <c r="H263" s="210">
        <v>16</v>
      </c>
      <c r="I263" s="211"/>
      <c r="J263" s="207"/>
      <c r="K263" s="207"/>
      <c r="L263" s="212"/>
      <c r="M263" s="213"/>
      <c r="N263" s="214"/>
      <c r="O263" s="214"/>
      <c r="P263" s="214"/>
      <c r="Q263" s="214"/>
      <c r="R263" s="214"/>
      <c r="S263" s="214"/>
      <c r="T263" s="215"/>
      <c r="AT263" s="216" t="s">
        <v>166</v>
      </c>
      <c r="AU263" s="216" t="s">
        <v>82</v>
      </c>
      <c r="AV263" s="11" t="s">
        <v>82</v>
      </c>
      <c r="AW263" s="11" t="s">
        <v>35</v>
      </c>
      <c r="AX263" s="11" t="s">
        <v>72</v>
      </c>
      <c r="AY263" s="216" t="s">
        <v>136</v>
      </c>
    </row>
    <row r="264" spans="2:65" s="1" customFormat="1" ht="22.5" customHeight="1">
      <c r="B264" s="40"/>
      <c r="C264" s="191" t="s">
        <v>421</v>
      </c>
      <c r="D264" s="191" t="s">
        <v>139</v>
      </c>
      <c r="E264" s="192" t="s">
        <v>417</v>
      </c>
      <c r="F264" s="193" t="s">
        <v>418</v>
      </c>
      <c r="G264" s="194" t="s">
        <v>290</v>
      </c>
      <c r="H264" s="195">
        <v>8.4</v>
      </c>
      <c r="I264" s="196"/>
      <c r="J264" s="197">
        <f>ROUND(I264*H264,2)</f>
        <v>0</v>
      </c>
      <c r="K264" s="193" t="s">
        <v>143</v>
      </c>
      <c r="L264" s="60"/>
      <c r="M264" s="198" t="s">
        <v>21</v>
      </c>
      <c r="N264" s="199" t="s">
        <v>43</v>
      </c>
      <c r="O264" s="41"/>
      <c r="P264" s="200">
        <f>O264*H264</f>
        <v>0</v>
      </c>
      <c r="Q264" s="200">
        <v>0</v>
      </c>
      <c r="R264" s="200">
        <f>Q264*H264</f>
        <v>0</v>
      </c>
      <c r="S264" s="200">
        <v>0.00191</v>
      </c>
      <c r="T264" s="201">
        <f>S264*H264</f>
        <v>0.016044</v>
      </c>
      <c r="AR264" s="23" t="s">
        <v>223</v>
      </c>
      <c r="AT264" s="23" t="s">
        <v>139</v>
      </c>
      <c r="AU264" s="23" t="s">
        <v>82</v>
      </c>
      <c r="AY264" s="23" t="s">
        <v>136</v>
      </c>
      <c r="BE264" s="202">
        <f>IF(N264="základní",J264,0)</f>
        <v>0</v>
      </c>
      <c r="BF264" s="202">
        <f>IF(N264="snížená",J264,0)</f>
        <v>0</v>
      </c>
      <c r="BG264" s="202">
        <f>IF(N264="zákl. přenesená",J264,0)</f>
        <v>0</v>
      </c>
      <c r="BH264" s="202">
        <f>IF(N264="sníž. přenesená",J264,0)</f>
        <v>0</v>
      </c>
      <c r="BI264" s="202">
        <f>IF(N264="nulová",J264,0)</f>
        <v>0</v>
      </c>
      <c r="BJ264" s="23" t="s">
        <v>80</v>
      </c>
      <c r="BK264" s="202">
        <f>ROUND(I264*H264,2)</f>
        <v>0</v>
      </c>
      <c r="BL264" s="23" t="s">
        <v>223</v>
      </c>
      <c r="BM264" s="23" t="s">
        <v>734</v>
      </c>
    </row>
    <row r="265" spans="2:51" s="11" customFormat="1" ht="13.5">
      <c r="B265" s="206"/>
      <c r="C265" s="207"/>
      <c r="D265" s="203" t="s">
        <v>166</v>
      </c>
      <c r="E265" s="208" t="s">
        <v>21</v>
      </c>
      <c r="F265" s="209" t="s">
        <v>735</v>
      </c>
      <c r="G265" s="207"/>
      <c r="H265" s="210">
        <v>8.4</v>
      </c>
      <c r="I265" s="211"/>
      <c r="J265" s="207"/>
      <c r="K265" s="207"/>
      <c r="L265" s="212"/>
      <c r="M265" s="213"/>
      <c r="N265" s="214"/>
      <c r="O265" s="214"/>
      <c r="P265" s="214"/>
      <c r="Q265" s="214"/>
      <c r="R265" s="214"/>
      <c r="S265" s="214"/>
      <c r="T265" s="215"/>
      <c r="AT265" s="216" t="s">
        <v>166</v>
      </c>
      <c r="AU265" s="216" t="s">
        <v>82</v>
      </c>
      <c r="AV265" s="11" t="s">
        <v>82</v>
      </c>
      <c r="AW265" s="11" t="s">
        <v>35</v>
      </c>
      <c r="AX265" s="11" t="s">
        <v>72</v>
      </c>
      <c r="AY265" s="216" t="s">
        <v>136</v>
      </c>
    </row>
    <row r="266" spans="2:65" s="1" customFormat="1" ht="14.25" customHeight="1">
      <c r="B266" s="40"/>
      <c r="C266" s="191" t="s">
        <v>300</v>
      </c>
      <c r="D266" s="191" t="s">
        <v>139</v>
      </c>
      <c r="E266" s="192" t="s">
        <v>422</v>
      </c>
      <c r="F266" s="193" t="s">
        <v>423</v>
      </c>
      <c r="G266" s="194" t="s">
        <v>290</v>
      </c>
      <c r="H266" s="195">
        <v>90</v>
      </c>
      <c r="I266" s="196"/>
      <c r="J266" s="197">
        <f>ROUND(I266*H266,2)</f>
        <v>0</v>
      </c>
      <c r="K266" s="193" t="s">
        <v>143</v>
      </c>
      <c r="L266" s="60"/>
      <c r="M266" s="198" t="s">
        <v>21</v>
      </c>
      <c r="N266" s="199" t="s">
        <v>43</v>
      </c>
      <c r="O266" s="41"/>
      <c r="P266" s="200">
        <f>O266*H266</f>
        <v>0</v>
      </c>
      <c r="Q266" s="200">
        <v>0</v>
      </c>
      <c r="R266" s="200">
        <f>Q266*H266</f>
        <v>0</v>
      </c>
      <c r="S266" s="200">
        <v>0.00394</v>
      </c>
      <c r="T266" s="201">
        <f>S266*H266</f>
        <v>0.35459999999999997</v>
      </c>
      <c r="AR266" s="23" t="s">
        <v>223</v>
      </c>
      <c r="AT266" s="23" t="s">
        <v>139</v>
      </c>
      <c r="AU266" s="23" t="s">
        <v>82</v>
      </c>
      <c r="AY266" s="23" t="s">
        <v>136</v>
      </c>
      <c r="BE266" s="202">
        <f>IF(N266="základní",J266,0)</f>
        <v>0</v>
      </c>
      <c r="BF266" s="202">
        <f>IF(N266="snížená",J266,0)</f>
        <v>0</v>
      </c>
      <c r="BG266" s="202">
        <f>IF(N266="zákl. přenesená",J266,0)</f>
        <v>0</v>
      </c>
      <c r="BH266" s="202">
        <f>IF(N266="sníž. přenesená",J266,0)</f>
        <v>0</v>
      </c>
      <c r="BI266" s="202">
        <f>IF(N266="nulová",J266,0)</f>
        <v>0</v>
      </c>
      <c r="BJ266" s="23" t="s">
        <v>80</v>
      </c>
      <c r="BK266" s="202">
        <f>ROUND(I266*H266,2)</f>
        <v>0</v>
      </c>
      <c r="BL266" s="23" t="s">
        <v>223</v>
      </c>
      <c r="BM266" s="23" t="s">
        <v>736</v>
      </c>
    </row>
    <row r="267" spans="2:51" s="11" customFormat="1" ht="13.5">
      <c r="B267" s="206"/>
      <c r="C267" s="207"/>
      <c r="D267" s="203" t="s">
        <v>166</v>
      </c>
      <c r="E267" s="208" t="s">
        <v>21</v>
      </c>
      <c r="F267" s="209" t="s">
        <v>737</v>
      </c>
      <c r="G267" s="207"/>
      <c r="H267" s="210">
        <v>90</v>
      </c>
      <c r="I267" s="211"/>
      <c r="J267" s="207"/>
      <c r="K267" s="207"/>
      <c r="L267" s="212"/>
      <c r="M267" s="213"/>
      <c r="N267" s="214"/>
      <c r="O267" s="214"/>
      <c r="P267" s="214"/>
      <c r="Q267" s="214"/>
      <c r="R267" s="214"/>
      <c r="S267" s="214"/>
      <c r="T267" s="215"/>
      <c r="AT267" s="216" t="s">
        <v>166</v>
      </c>
      <c r="AU267" s="216" t="s">
        <v>82</v>
      </c>
      <c r="AV267" s="11" t="s">
        <v>82</v>
      </c>
      <c r="AW267" s="11" t="s">
        <v>35</v>
      </c>
      <c r="AX267" s="11" t="s">
        <v>72</v>
      </c>
      <c r="AY267" s="216" t="s">
        <v>136</v>
      </c>
    </row>
    <row r="268" spans="2:65" s="1" customFormat="1" ht="33.75" customHeight="1">
      <c r="B268" s="40"/>
      <c r="C268" s="191" t="s">
        <v>432</v>
      </c>
      <c r="D268" s="191" t="s">
        <v>139</v>
      </c>
      <c r="E268" s="192" t="s">
        <v>426</v>
      </c>
      <c r="F268" s="193" t="s">
        <v>427</v>
      </c>
      <c r="G268" s="194" t="s">
        <v>142</v>
      </c>
      <c r="H268" s="195">
        <v>371.36</v>
      </c>
      <c r="I268" s="196"/>
      <c r="J268" s="197">
        <f>ROUND(I268*H268,2)</f>
        <v>0</v>
      </c>
      <c r="K268" s="193" t="s">
        <v>143</v>
      </c>
      <c r="L268" s="60"/>
      <c r="M268" s="198" t="s">
        <v>21</v>
      </c>
      <c r="N268" s="199" t="s">
        <v>43</v>
      </c>
      <c r="O268" s="41"/>
      <c r="P268" s="200">
        <f>O268*H268</f>
        <v>0</v>
      </c>
      <c r="Q268" s="200">
        <v>0.00682</v>
      </c>
      <c r="R268" s="200">
        <f>Q268*H268</f>
        <v>2.5326752</v>
      </c>
      <c r="S268" s="200">
        <v>0</v>
      </c>
      <c r="T268" s="201">
        <f>S268*H268</f>
        <v>0</v>
      </c>
      <c r="AR268" s="23" t="s">
        <v>223</v>
      </c>
      <c r="AT268" s="23" t="s">
        <v>139</v>
      </c>
      <c r="AU268" s="23" t="s">
        <v>82</v>
      </c>
      <c r="AY268" s="23" t="s">
        <v>136</v>
      </c>
      <c r="BE268" s="202">
        <f>IF(N268="základní",J268,0)</f>
        <v>0</v>
      </c>
      <c r="BF268" s="202">
        <f>IF(N268="snížená",J268,0)</f>
        <v>0</v>
      </c>
      <c r="BG268" s="202">
        <f>IF(N268="zákl. přenesená",J268,0)</f>
        <v>0</v>
      </c>
      <c r="BH268" s="202">
        <f>IF(N268="sníž. přenesená",J268,0)</f>
        <v>0</v>
      </c>
      <c r="BI268" s="202">
        <f>IF(N268="nulová",J268,0)</f>
        <v>0</v>
      </c>
      <c r="BJ268" s="23" t="s">
        <v>80</v>
      </c>
      <c r="BK268" s="202">
        <f>ROUND(I268*H268,2)</f>
        <v>0</v>
      </c>
      <c r="BL268" s="23" t="s">
        <v>223</v>
      </c>
      <c r="BM268" s="23" t="s">
        <v>738</v>
      </c>
    </row>
    <row r="269" spans="2:51" s="11" customFormat="1" ht="13.5">
      <c r="B269" s="206"/>
      <c r="C269" s="207"/>
      <c r="D269" s="203" t="s">
        <v>166</v>
      </c>
      <c r="E269" s="208" t="s">
        <v>21</v>
      </c>
      <c r="F269" s="209" t="s">
        <v>656</v>
      </c>
      <c r="G269" s="207"/>
      <c r="H269" s="210">
        <v>291.31</v>
      </c>
      <c r="I269" s="211"/>
      <c r="J269" s="207"/>
      <c r="K269" s="207"/>
      <c r="L269" s="212"/>
      <c r="M269" s="213"/>
      <c r="N269" s="214"/>
      <c r="O269" s="214"/>
      <c r="P269" s="214"/>
      <c r="Q269" s="214"/>
      <c r="R269" s="214"/>
      <c r="S269" s="214"/>
      <c r="T269" s="215"/>
      <c r="AT269" s="216" t="s">
        <v>166</v>
      </c>
      <c r="AU269" s="216" t="s">
        <v>82</v>
      </c>
      <c r="AV269" s="11" t="s">
        <v>82</v>
      </c>
      <c r="AW269" s="11" t="s">
        <v>35</v>
      </c>
      <c r="AX269" s="11" t="s">
        <v>72</v>
      </c>
      <c r="AY269" s="216" t="s">
        <v>136</v>
      </c>
    </row>
    <row r="270" spans="2:51" s="11" customFormat="1" ht="13.5">
      <c r="B270" s="206"/>
      <c r="C270" s="207"/>
      <c r="D270" s="203" t="s">
        <v>166</v>
      </c>
      <c r="E270" s="208" t="s">
        <v>21</v>
      </c>
      <c r="F270" s="209" t="s">
        <v>678</v>
      </c>
      <c r="G270" s="207"/>
      <c r="H270" s="210">
        <v>-103.76</v>
      </c>
      <c r="I270" s="211"/>
      <c r="J270" s="207"/>
      <c r="K270" s="207"/>
      <c r="L270" s="212"/>
      <c r="M270" s="213"/>
      <c r="N270" s="214"/>
      <c r="O270" s="214"/>
      <c r="P270" s="214"/>
      <c r="Q270" s="214"/>
      <c r="R270" s="214"/>
      <c r="S270" s="214"/>
      <c r="T270" s="215"/>
      <c r="AT270" s="216" t="s">
        <v>166</v>
      </c>
      <c r="AU270" s="216" t="s">
        <v>82</v>
      </c>
      <c r="AV270" s="11" t="s">
        <v>82</v>
      </c>
      <c r="AW270" s="11" t="s">
        <v>35</v>
      </c>
      <c r="AX270" s="11" t="s">
        <v>72</v>
      </c>
      <c r="AY270" s="216" t="s">
        <v>136</v>
      </c>
    </row>
    <row r="271" spans="2:51" s="11" customFormat="1" ht="13.5">
      <c r="B271" s="206"/>
      <c r="C271" s="207"/>
      <c r="D271" s="203" t="s">
        <v>166</v>
      </c>
      <c r="E271" s="208" t="s">
        <v>21</v>
      </c>
      <c r="F271" s="209" t="s">
        <v>679</v>
      </c>
      <c r="G271" s="207"/>
      <c r="H271" s="210">
        <v>86.4</v>
      </c>
      <c r="I271" s="211"/>
      <c r="J271" s="207"/>
      <c r="K271" s="207"/>
      <c r="L271" s="212"/>
      <c r="M271" s="213"/>
      <c r="N271" s="214"/>
      <c r="O271" s="214"/>
      <c r="P271" s="214"/>
      <c r="Q271" s="214"/>
      <c r="R271" s="214"/>
      <c r="S271" s="214"/>
      <c r="T271" s="215"/>
      <c r="AT271" s="216" t="s">
        <v>166</v>
      </c>
      <c r="AU271" s="216" t="s">
        <v>82</v>
      </c>
      <c r="AV271" s="11" t="s">
        <v>82</v>
      </c>
      <c r="AW271" s="11" t="s">
        <v>35</v>
      </c>
      <c r="AX271" s="11" t="s">
        <v>72</v>
      </c>
      <c r="AY271" s="216" t="s">
        <v>136</v>
      </c>
    </row>
    <row r="272" spans="2:51" s="11" customFormat="1" ht="13.5">
      <c r="B272" s="206"/>
      <c r="C272" s="207"/>
      <c r="D272" s="203" t="s">
        <v>166</v>
      </c>
      <c r="E272" s="208" t="s">
        <v>21</v>
      </c>
      <c r="F272" s="209" t="s">
        <v>680</v>
      </c>
      <c r="G272" s="207"/>
      <c r="H272" s="210">
        <v>22.36</v>
      </c>
      <c r="I272" s="211"/>
      <c r="J272" s="207"/>
      <c r="K272" s="207"/>
      <c r="L272" s="212"/>
      <c r="M272" s="213"/>
      <c r="N272" s="214"/>
      <c r="O272" s="214"/>
      <c r="P272" s="214"/>
      <c r="Q272" s="214"/>
      <c r="R272" s="214"/>
      <c r="S272" s="214"/>
      <c r="T272" s="215"/>
      <c r="AT272" s="216" t="s">
        <v>166</v>
      </c>
      <c r="AU272" s="216" t="s">
        <v>82</v>
      </c>
      <c r="AV272" s="11" t="s">
        <v>82</v>
      </c>
      <c r="AW272" s="11" t="s">
        <v>35</v>
      </c>
      <c r="AX272" s="11" t="s">
        <v>72</v>
      </c>
      <c r="AY272" s="216" t="s">
        <v>136</v>
      </c>
    </row>
    <row r="273" spans="2:51" s="11" customFormat="1" ht="13.5">
      <c r="B273" s="206"/>
      <c r="C273" s="207"/>
      <c r="D273" s="203" t="s">
        <v>166</v>
      </c>
      <c r="E273" s="208" t="s">
        <v>21</v>
      </c>
      <c r="F273" s="209" t="s">
        <v>681</v>
      </c>
      <c r="G273" s="207"/>
      <c r="H273" s="210">
        <v>27</v>
      </c>
      <c r="I273" s="211"/>
      <c r="J273" s="207"/>
      <c r="K273" s="207"/>
      <c r="L273" s="212"/>
      <c r="M273" s="213"/>
      <c r="N273" s="214"/>
      <c r="O273" s="214"/>
      <c r="P273" s="214"/>
      <c r="Q273" s="214"/>
      <c r="R273" s="214"/>
      <c r="S273" s="214"/>
      <c r="T273" s="215"/>
      <c r="AT273" s="216" t="s">
        <v>166</v>
      </c>
      <c r="AU273" s="216" t="s">
        <v>82</v>
      </c>
      <c r="AV273" s="11" t="s">
        <v>82</v>
      </c>
      <c r="AW273" s="11" t="s">
        <v>35</v>
      </c>
      <c r="AX273" s="11" t="s">
        <v>72</v>
      </c>
      <c r="AY273" s="216" t="s">
        <v>136</v>
      </c>
    </row>
    <row r="274" spans="2:51" s="11" customFormat="1" ht="13.5">
      <c r="B274" s="206"/>
      <c r="C274" s="207"/>
      <c r="D274" s="203" t="s">
        <v>166</v>
      </c>
      <c r="E274" s="208" t="s">
        <v>21</v>
      </c>
      <c r="F274" s="209" t="s">
        <v>661</v>
      </c>
      <c r="G274" s="207"/>
      <c r="H274" s="210">
        <v>35.3</v>
      </c>
      <c r="I274" s="211"/>
      <c r="J274" s="207"/>
      <c r="K274" s="207"/>
      <c r="L274" s="212"/>
      <c r="M274" s="213"/>
      <c r="N274" s="214"/>
      <c r="O274" s="214"/>
      <c r="P274" s="214"/>
      <c r="Q274" s="214"/>
      <c r="R274" s="214"/>
      <c r="S274" s="214"/>
      <c r="T274" s="215"/>
      <c r="AT274" s="216" t="s">
        <v>166</v>
      </c>
      <c r="AU274" s="216" t="s">
        <v>82</v>
      </c>
      <c r="AV274" s="11" t="s">
        <v>82</v>
      </c>
      <c r="AW274" s="11" t="s">
        <v>35</v>
      </c>
      <c r="AX274" s="11" t="s">
        <v>72</v>
      </c>
      <c r="AY274" s="216" t="s">
        <v>136</v>
      </c>
    </row>
    <row r="275" spans="2:51" s="11" customFormat="1" ht="13.5">
      <c r="B275" s="206"/>
      <c r="C275" s="207"/>
      <c r="D275" s="203" t="s">
        <v>166</v>
      </c>
      <c r="E275" s="208" t="s">
        <v>21</v>
      </c>
      <c r="F275" s="209" t="s">
        <v>663</v>
      </c>
      <c r="G275" s="207"/>
      <c r="H275" s="210">
        <v>12.75</v>
      </c>
      <c r="I275" s="211"/>
      <c r="J275" s="207"/>
      <c r="K275" s="207"/>
      <c r="L275" s="212"/>
      <c r="M275" s="213"/>
      <c r="N275" s="214"/>
      <c r="O275" s="214"/>
      <c r="P275" s="214"/>
      <c r="Q275" s="214"/>
      <c r="R275" s="214"/>
      <c r="S275" s="214"/>
      <c r="T275" s="215"/>
      <c r="AT275" s="216" t="s">
        <v>166</v>
      </c>
      <c r="AU275" s="216" t="s">
        <v>82</v>
      </c>
      <c r="AV275" s="11" t="s">
        <v>82</v>
      </c>
      <c r="AW275" s="11" t="s">
        <v>35</v>
      </c>
      <c r="AX275" s="11" t="s">
        <v>72</v>
      </c>
      <c r="AY275" s="216" t="s">
        <v>136</v>
      </c>
    </row>
    <row r="276" spans="2:65" s="1" customFormat="1" ht="33.75" customHeight="1">
      <c r="B276" s="40"/>
      <c r="C276" s="191" t="s">
        <v>440</v>
      </c>
      <c r="D276" s="191" t="s">
        <v>139</v>
      </c>
      <c r="E276" s="192" t="s">
        <v>433</v>
      </c>
      <c r="F276" s="193" t="s">
        <v>434</v>
      </c>
      <c r="G276" s="194" t="s">
        <v>142</v>
      </c>
      <c r="H276" s="195">
        <v>80.37</v>
      </c>
      <c r="I276" s="196"/>
      <c r="J276" s="197">
        <f>ROUND(I276*H276,2)</f>
        <v>0</v>
      </c>
      <c r="K276" s="193" t="s">
        <v>143</v>
      </c>
      <c r="L276" s="60"/>
      <c r="M276" s="198" t="s">
        <v>21</v>
      </c>
      <c r="N276" s="199" t="s">
        <v>43</v>
      </c>
      <c r="O276" s="41"/>
      <c r="P276" s="200">
        <f>O276*H276</f>
        <v>0</v>
      </c>
      <c r="Q276" s="200">
        <v>0.00682</v>
      </c>
      <c r="R276" s="200">
        <f>Q276*H276</f>
        <v>0.5481234</v>
      </c>
      <c r="S276" s="200">
        <v>0</v>
      </c>
      <c r="T276" s="201">
        <f>S276*H276</f>
        <v>0</v>
      </c>
      <c r="AR276" s="23" t="s">
        <v>223</v>
      </c>
      <c r="AT276" s="23" t="s">
        <v>139</v>
      </c>
      <c r="AU276" s="23" t="s">
        <v>82</v>
      </c>
      <c r="AY276" s="23" t="s">
        <v>136</v>
      </c>
      <c r="BE276" s="202">
        <f>IF(N276="základní",J276,0)</f>
        <v>0</v>
      </c>
      <c r="BF276" s="202">
        <f>IF(N276="snížená",J276,0)</f>
        <v>0</v>
      </c>
      <c r="BG276" s="202">
        <f>IF(N276="zákl. přenesená",J276,0)</f>
        <v>0</v>
      </c>
      <c r="BH276" s="202">
        <f>IF(N276="sníž. přenesená",J276,0)</f>
        <v>0</v>
      </c>
      <c r="BI276" s="202">
        <f>IF(N276="nulová",J276,0)</f>
        <v>0</v>
      </c>
      <c r="BJ276" s="23" t="s">
        <v>80</v>
      </c>
      <c r="BK276" s="202">
        <f>ROUND(I276*H276,2)</f>
        <v>0</v>
      </c>
      <c r="BL276" s="23" t="s">
        <v>223</v>
      </c>
      <c r="BM276" s="23" t="s">
        <v>739</v>
      </c>
    </row>
    <row r="277" spans="2:51" s="12" customFormat="1" ht="13.5">
      <c r="B277" s="227"/>
      <c r="C277" s="228"/>
      <c r="D277" s="203" t="s">
        <v>166</v>
      </c>
      <c r="E277" s="229" t="s">
        <v>21</v>
      </c>
      <c r="F277" s="230" t="s">
        <v>436</v>
      </c>
      <c r="G277" s="228"/>
      <c r="H277" s="229" t="s">
        <v>21</v>
      </c>
      <c r="I277" s="231"/>
      <c r="J277" s="228"/>
      <c r="K277" s="228"/>
      <c r="L277" s="232"/>
      <c r="M277" s="233"/>
      <c r="N277" s="234"/>
      <c r="O277" s="234"/>
      <c r="P277" s="234"/>
      <c r="Q277" s="234"/>
      <c r="R277" s="234"/>
      <c r="S277" s="234"/>
      <c r="T277" s="235"/>
      <c r="AT277" s="236" t="s">
        <v>166</v>
      </c>
      <c r="AU277" s="236" t="s">
        <v>82</v>
      </c>
      <c r="AV277" s="12" t="s">
        <v>80</v>
      </c>
      <c r="AW277" s="12" t="s">
        <v>35</v>
      </c>
      <c r="AX277" s="12" t="s">
        <v>72</v>
      </c>
      <c r="AY277" s="236" t="s">
        <v>136</v>
      </c>
    </row>
    <row r="278" spans="2:51" s="11" customFormat="1" ht="13.5">
      <c r="B278" s="206"/>
      <c r="C278" s="207"/>
      <c r="D278" s="203" t="s">
        <v>166</v>
      </c>
      <c r="E278" s="208" t="s">
        <v>21</v>
      </c>
      <c r="F278" s="209" t="s">
        <v>740</v>
      </c>
      <c r="G278" s="207"/>
      <c r="H278" s="210">
        <v>62.64</v>
      </c>
      <c r="I278" s="211"/>
      <c r="J278" s="207"/>
      <c r="K278" s="207"/>
      <c r="L278" s="212"/>
      <c r="M278" s="213"/>
      <c r="N278" s="214"/>
      <c r="O278" s="214"/>
      <c r="P278" s="214"/>
      <c r="Q278" s="214"/>
      <c r="R278" s="214"/>
      <c r="S278" s="214"/>
      <c r="T278" s="215"/>
      <c r="AT278" s="216" t="s">
        <v>166</v>
      </c>
      <c r="AU278" s="216" t="s">
        <v>82</v>
      </c>
      <c r="AV278" s="11" t="s">
        <v>82</v>
      </c>
      <c r="AW278" s="11" t="s">
        <v>35</v>
      </c>
      <c r="AX278" s="11" t="s">
        <v>72</v>
      </c>
      <c r="AY278" s="216" t="s">
        <v>136</v>
      </c>
    </row>
    <row r="279" spans="2:51" s="11" customFormat="1" ht="13.5">
      <c r="B279" s="206"/>
      <c r="C279" s="207"/>
      <c r="D279" s="203" t="s">
        <v>166</v>
      </c>
      <c r="E279" s="208" t="s">
        <v>21</v>
      </c>
      <c r="F279" s="209" t="s">
        <v>741</v>
      </c>
      <c r="G279" s="207"/>
      <c r="H279" s="210">
        <v>12.52</v>
      </c>
      <c r="I279" s="211"/>
      <c r="J279" s="207"/>
      <c r="K279" s="207"/>
      <c r="L279" s="212"/>
      <c r="M279" s="213"/>
      <c r="N279" s="214"/>
      <c r="O279" s="214"/>
      <c r="P279" s="214"/>
      <c r="Q279" s="214"/>
      <c r="R279" s="214"/>
      <c r="S279" s="214"/>
      <c r="T279" s="215"/>
      <c r="AT279" s="216" t="s">
        <v>166</v>
      </c>
      <c r="AU279" s="216" t="s">
        <v>82</v>
      </c>
      <c r="AV279" s="11" t="s">
        <v>82</v>
      </c>
      <c r="AW279" s="11" t="s">
        <v>35</v>
      </c>
      <c r="AX279" s="11" t="s">
        <v>72</v>
      </c>
      <c r="AY279" s="216" t="s">
        <v>136</v>
      </c>
    </row>
    <row r="280" spans="2:51" s="11" customFormat="1" ht="13.5">
      <c r="B280" s="206"/>
      <c r="C280" s="207"/>
      <c r="D280" s="203" t="s">
        <v>166</v>
      </c>
      <c r="E280" s="208" t="s">
        <v>21</v>
      </c>
      <c r="F280" s="209" t="s">
        <v>742</v>
      </c>
      <c r="G280" s="207"/>
      <c r="H280" s="210">
        <v>5.21</v>
      </c>
      <c r="I280" s="211"/>
      <c r="J280" s="207"/>
      <c r="K280" s="207"/>
      <c r="L280" s="212"/>
      <c r="M280" s="213"/>
      <c r="N280" s="214"/>
      <c r="O280" s="214"/>
      <c r="P280" s="214"/>
      <c r="Q280" s="214"/>
      <c r="R280" s="214"/>
      <c r="S280" s="214"/>
      <c r="T280" s="215"/>
      <c r="AT280" s="216" t="s">
        <v>166</v>
      </c>
      <c r="AU280" s="216" t="s">
        <v>82</v>
      </c>
      <c r="AV280" s="11" t="s">
        <v>82</v>
      </c>
      <c r="AW280" s="11" t="s">
        <v>35</v>
      </c>
      <c r="AX280" s="11" t="s">
        <v>72</v>
      </c>
      <c r="AY280" s="216" t="s">
        <v>136</v>
      </c>
    </row>
    <row r="281" spans="2:65" s="1" customFormat="1" ht="33.75" customHeight="1">
      <c r="B281" s="40"/>
      <c r="C281" s="191" t="s">
        <v>446</v>
      </c>
      <c r="D281" s="191" t="s">
        <v>139</v>
      </c>
      <c r="E281" s="192" t="s">
        <v>441</v>
      </c>
      <c r="F281" s="193" t="s">
        <v>442</v>
      </c>
      <c r="G281" s="194" t="s">
        <v>142</v>
      </c>
      <c r="H281" s="195">
        <v>7.4</v>
      </c>
      <c r="I281" s="196"/>
      <c r="J281" s="197">
        <f>ROUND(I281*H281,2)</f>
        <v>0</v>
      </c>
      <c r="K281" s="193" t="s">
        <v>143</v>
      </c>
      <c r="L281" s="60"/>
      <c r="M281" s="198" t="s">
        <v>21</v>
      </c>
      <c r="N281" s="199" t="s">
        <v>43</v>
      </c>
      <c r="O281" s="41"/>
      <c r="P281" s="200">
        <f>O281*H281</f>
        <v>0</v>
      </c>
      <c r="Q281" s="200">
        <v>0</v>
      </c>
      <c r="R281" s="200">
        <f>Q281*H281</f>
        <v>0</v>
      </c>
      <c r="S281" s="200">
        <v>0</v>
      </c>
      <c r="T281" s="201">
        <f>S281*H281</f>
        <v>0</v>
      </c>
      <c r="AR281" s="23" t="s">
        <v>223</v>
      </c>
      <c r="AT281" s="23" t="s">
        <v>139</v>
      </c>
      <c r="AU281" s="23" t="s">
        <v>82</v>
      </c>
      <c r="AY281" s="23" t="s">
        <v>136</v>
      </c>
      <c r="BE281" s="202">
        <f>IF(N281="základní",J281,0)</f>
        <v>0</v>
      </c>
      <c r="BF281" s="202">
        <f>IF(N281="snížená",J281,0)</f>
        <v>0</v>
      </c>
      <c r="BG281" s="202">
        <f>IF(N281="zákl. přenesená",J281,0)</f>
        <v>0</v>
      </c>
      <c r="BH281" s="202">
        <f>IF(N281="sníž. přenesená",J281,0)</f>
        <v>0</v>
      </c>
      <c r="BI281" s="202">
        <f>IF(N281="nulová",J281,0)</f>
        <v>0</v>
      </c>
      <c r="BJ281" s="23" t="s">
        <v>80</v>
      </c>
      <c r="BK281" s="202">
        <f>ROUND(I281*H281,2)</f>
        <v>0</v>
      </c>
      <c r="BL281" s="23" t="s">
        <v>223</v>
      </c>
      <c r="BM281" s="23" t="s">
        <v>743</v>
      </c>
    </row>
    <row r="282" spans="2:51" s="12" customFormat="1" ht="13.5">
      <c r="B282" s="227"/>
      <c r="C282" s="228"/>
      <c r="D282" s="203" t="s">
        <v>166</v>
      </c>
      <c r="E282" s="229" t="s">
        <v>21</v>
      </c>
      <c r="F282" s="230" t="s">
        <v>744</v>
      </c>
      <c r="G282" s="228"/>
      <c r="H282" s="229" t="s">
        <v>21</v>
      </c>
      <c r="I282" s="231"/>
      <c r="J282" s="228"/>
      <c r="K282" s="228"/>
      <c r="L282" s="232"/>
      <c r="M282" s="233"/>
      <c r="N282" s="234"/>
      <c r="O282" s="234"/>
      <c r="P282" s="234"/>
      <c r="Q282" s="234"/>
      <c r="R282" s="234"/>
      <c r="S282" s="234"/>
      <c r="T282" s="235"/>
      <c r="AT282" s="236" t="s">
        <v>166</v>
      </c>
      <c r="AU282" s="236" t="s">
        <v>82</v>
      </c>
      <c r="AV282" s="12" t="s">
        <v>80</v>
      </c>
      <c r="AW282" s="12" t="s">
        <v>35</v>
      </c>
      <c r="AX282" s="12" t="s">
        <v>72</v>
      </c>
      <c r="AY282" s="236" t="s">
        <v>136</v>
      </c>
    </row>
    <row r="283" spans="2:51" s="11" customFormat="1" ht="13.5">
      <c r="B283" s="206"/>
      <c r="C283" s="207"/>
      <c r="D283" s="203" t="s">
        <v>166</v>
      </c>
      <c r="E283" s="208" t="s">
        <v>21</v>
      </c>
      <c r="F283" s="209" t="s">
        <v>745</v>
      </c>
      <c r="G283" s="207"/>
      <c r="H283" s="210">
        <v>7.4</v>
      </c>
      <c r="I283" s="211"/>
      <c r="J283" s="207"/>
      <c r="K283" s="207"/>
      <c r="L283" s="212"/>
      <c r="M283" s="213"/>
      <c r="N283" s="214"/>
      <c r="O283" s="214"/>
      <c r="P283" s="214"/>
      <c r="Q283" s="214"/>
      <c r="R283" s="214"/>
      <c r="S283" s="214"/>
      <c r="T283" s="215"/>
      <c r="AT283" s="216" t="s">
        <v>166</v>
      </c>
      <c r="AU283" s="216" t="s">
        <v>82</v>
      </c>
      <c r="AV283" s="11" t="s">
        <v>82</v>
      </c>
      <c r="AW283" s="11" t="s">
        <v>35</v>
      </c>
      <c r="AX283" s="11" t="s">
        <v>72</v>
      </c>
      <c r="AY283" s="216" t="s">
        <v>136</v>
      </c>
    </row>
    <row r="284" spans="2:65" s="1" customFormat="1" ht="22.5" customHeight="1">
      <c r="B284" s="40"/>
      <c r="C284" s="217" t="s">
        <v>451</v>
      </c>
      <c r="D284" s="217" t="s">
        <v>262</v>
      </c>
      <c r="E284" s="218" t="s">
        <v>447</v>
      </c>
      <c r="F284" s="219" t="s">
        <v>448</v>
      </c>
      <c r="G284" s="220" t="s">
        <v>290</v>
      </c>
      <c r="H284" s="221">
        <v>16.567</v>
      </c>
      <c r="I284" s="222"/>
      <c r="J284" s="223">
        <f>ROUND(I284*H284,2)</f>
        <v>0</v>
      </c>
      <c r="K284" s="219" t="s">
        <v>143</v>
      </c>
      <c r="L284" s="224"/>
      <c r="M284" s="225" t="s">
        <v>21</v>
      </c>
      <c r="N284" s="226" t="s">
        <v>43</v>
      </c>
      <c r="O284" s="41"/>
      <c r="P284" s="200">
        <f>O284*H284</f>
        <v>0</v>
      </c>
      <c r="Q284" s="200">
        <v>0.00338</v>
      </c>
      <c r="R284" s="200">
        <f>Q284*H284</f>
        <v>0.055996460000000005</v>
      </c>
      <c r="S284" s="200">
        <v>0</v>
      </c>
      <c r="T284" s="201">
        <f>S284*H284</f>
        <v>0</v>
      </c>
      <c r="AR284" s="23" t="s">
        <v>265</v>
      </c>
      <c r="AT284" s="23" t="s">
        <v>262</v>
      </c>
      <c r="AU284" s="23" t="s">
        <v>82</v>
      </c>
      <c r="AY284" s="23" t="s">
        <v>136</v>
      </c>
      <c r="BE284" s="202">
        <f>IF(N284="základní",J284,0)</f>
        <v>0</v>
      </c>
      <c r="BF284" s="202">
        <f>IF(N284="snížená",J284,0)</f>
        <v>0</v>
      </c>
      <c r="BG284" s="202">
        <f>IF(N284="zákl. přenesená",J284,0)</f>
        <v>0</v>
      </c>
      <c r="BH284" s="202">
        <f>IF(N284="sníž. přenesená",J284,0)</f>
        <v>0</v>
      </c>
      <c r="BI284" s="202">
        <f>IF(N284="nulová",J284,0)</f>
        <v>0</v>
      </c>
      <c r="BJ284" s="23" t="s">
        <v>80</v>
      </c>
      <c r="BK284" s="202">
        <f>ROUND(I284*H284,2)</f>
        <v>0</v>
      </c>
      <c r="BL284" s="23" t="s">
        <v>223</v>
      </c>
      <c r="BM284" s="23" t="s">
        <v>746</v>
      </c>
    </row>
    <row r="285" spans="2:51" s="11" customFormat="1" ht="13.5">
      <c r="B285" s="206"/>
      <c r="C285" s="207"/>
      <c r="D285" s="203" t="s">
        <v>166</v>
      </c>
      <c r="E285" s="208" t="s">
        <v>21</v>
      </c>
      <c r="F285" s="209" t="s">
        <v>747</v>
      </c>
      <c r="G285" s="207"/>
      <c r="H285" s="210">
        <v>16.567</v>
      </c>
      <c r="I285" s="211"/>
      <c r="J285" s="207"/>
      <c r="K285" s="207"/>
      <c r="L285" s="212"/>
      <c r="M285" s="213"/>
      <c r="N285" s="214"/>
      <c r="O285" s="214"/>
      <c r="P285" s="214"/>
      <c r="Q285" s="214"/>
      <c r="R285" s="214"/>
      <c r="S285" s="214"/>
      <c r="T285" s="215"/>
      <c r="AT285" s="216" t="s">
        <v>166</v>
      </c>
      <c r="AU285" s="216" t="s">
        <v>82</v>
      </c>
      <c r="AV285" s="11" t="s">
        <v>82</v>
      </c>
      <c r="AW285" s="11" t="s">
        <v>35</v>
      </c>
      <c r="AX285" s="11" t="s">
        <v>72</v>
      </c>
      <c r="AY285" s="216" t="s">
        <v>136</v>
      </c>
    </row>
    <row r="286" spans="2:65" s="1" customFormat="1" ht="33.75" customHeight="1">
      <c r="B286" s="40"/>
      <c r="C286" s="191" t="s">
        <v>457</v>
      </c>
      <c r="D286" s="191" t="s">
        <v>139</v>
      </c>
      <c r="E286" s="192" t="s">
        <v>463</v>
      </c>
      <c r="F286" s="193" t="s">
        <v>464</v>
      </c>
      <c r="G286" s="194" t="s">
        <v>290</v>
      </c>
      <c r="H286" s="195">
        <v>28.4</v>
      </c>
      <c r="I286" s="196"/>
      <c r="J286" s="197">
        <f>ROUND(I286*H286,2)</f>
        <v>0</v>
      </c>
      <c r="K286" s="193" t="s">
        <v>143</v>
      </c>
      <c r="L286" s="60"/>
      <c r="M286" s="198" t="s">
        <v>21</v>
      </c>
      <c r="N286" s="199" t="s">
        <v>43</v>
      </c>
      <c r="O286" s="41"/>
      <c r="P286" s="200">
        <f>O286*H286</f>
        <v>0</v>
      </c>
      <c r="Q286" s="200">
        <v>0.00195</v>
      </c>
      <c r="R286" s="200">
        <f>Q286*H286</f>
        <v>0.05537999999999999</v>
      </c>
      <c r="S286" s="200">
        <v>0</v>
      </c>
      <c r="T286" s="201">
        <f>S286*H286</f>
        <v>0</v>
      </c>
      <c r="AR286" s="23" t="s">
        <v>223</v>
      </c>
      <c r="AT286" s="23" t="s">
        <v>139</v>
      </c>
      <c r="AU286" s="23" t="s">
        <v>82</v>
      </c>
      <c r="AY286" s="23" t="s">
        <v>136</v>
      </c>
      <c r="BE286" s="202">
        <f>IF(N286="základní",J286,0)</f>
        <v>0</v>
      </c>
      <c r="BF286" s="202">
        <f>IF(N286="snížená",J286,0)</f>
        <v>0</v>
      </c>
      <c r="BG286" s="202">
        <f>IF(N286="zákl. přenesená",J286,0)</f>
        <v>0</v>
      </c>
      <c r="BH286" s="202">
        <f>IF(N286="sníž. přenesená",J286,0)</f>
        <v>0</v>
      </c>
      <c r="BI286" s="202">
        <f>IF(N286="nulová",J286,0)</f>
        <v>0</v>
      </c>
      <c r="BJ286" s="23" t="s">
        <v>80</v>
      </c>
      <c r="BK286" s="202">
        <f>ROUND(I286*H286,2)</f>
        <v>0</v>
      </c>
      <c r="BL286" s="23" t="s">
        <v>223</v>
      </c>
      <c r="BM286" s="23" t="s">
        <v>748</v>
      </c>
    </row>
    <row r="287" spans="2:51" s="12" customFormat="1" ht="13.5">
      <c r="B287" s="227"/>
      <c r="C287" s="228"/>
      <c r="D287" s="203" t="s">
        <v>166</v>
      </c>
      <c r="E287" s="229" t="s">
        <v>21</v>
      </c>
      <c r="F287" s="230" t="s">
        <v>466</v>
      </c>
      <c r="G287" s="228"/>
      <c r="H287" s="229" t="s">
        <v>21</v>
      </c>
      <c r="I287" s="231"/>
      <c r="J287" s="228"/>
      <c r="K287" s="228"/>
      <c r="L287" s="232"/>
      <c r="M287" s="233"/>
      <c r="N287" s="234"/>
      <c r="O287" s="234"/>
      <c r="P287" s="234"/>
      <c r="Q287" s="234"/>
      <c r="R287" s="234"/>
      <c r="S287" s="234"/>
      <c r="T287" s="235"/>
      <c r="AT287" s="236" t="s">
        <v>166</v>
      </c>
      <c r="AU287" s="236" t="s">
        <v>82</v>
      </c>
      <c r="AV287" s="12" t="s">
        <v>80</v>
      </c>
      <c r="AW287" s="12" t="s">
        <v>35</v>
      </c>
      <c r="AX287" s="12" t="s">
        <v>72</v>
      </c>
      <c r="AY287" s="236" t="s">
        <v>136</v>
      </c>
    </row>
    <row r="288" spans="2:51" s="11" customFormat="1" ht="13.5">
      <c r="B288" s="206"/>
      <c r="C288" s="207"/>
      <c r="D288" s="203" t="s">
        <v>166</v>
      </c>
      <c r="E288" s="208" t="s">
        <v>21</v>
      </c>
      <c r="F288" s="209" t="s">
        <v>749</v>
      </c>
      <c r="G288" s="207"/>
      <c r="H288" s="210">
        <v>28.4</v>
      </c>
      <c r="I288" s="211"/>
      <c r="J288" s="207"/>
      <c r="K288" s="207"/>
      <c r="L288" s="212"/>
      <c r="M288" s="213"/>
      <c r="N288" s="214"/>
      <c r="O288" s="214"/>
      <c r="P288" s="214"/>
      <c r="Q288" s="214"/>
      <c r="R288" s="214"/>
      <c r="S288" s="214"/>
      <c r="T288" s="215"/>
      <c r="AT288" s="216" t="s">
        <v>166</v>
      </c>
      <c r="AU288" s="216" t="s">
        <v>82</v>
      </c>
      <c r="AV288" s="11" t="s">
        <v>82</v>
      </c>
      <c r="AW288" s="11" t="s">
        <v>35</v>
      </c>
      <c r="AX288" s="11" t="s">
        <v>72</v>
      </c>
      <c r="AY288" s="216" t="s">
        <v>136</v>
      </c>
    </row>
    <row r="289" spans="2:65" s="1" customFormat="1" ht="33.75" customHeight="1">
      <c r="B289" s="40"/>
      <c r="C289" s="191" t="s">
        <v>462</v>
      </c>
      <c r="D289" s="191" t="s">
        <v>139</v>
      </c>
      <c r="E289" s="192" t="s">
        <v>750</v>
      </c>
      <c r="F289" s="193" t="s">
        <v>751</v>
      </c>
      <c r="G289" s="194" t="s">
        <v>290</v>
      </c>
      <c r="H289" s="195">
        <v>19.5</v>
      </c>
      <c r="I289" s="196"/>
      <c r="J289" s="197">
        <f>ROUND(I289*H289,2)</f>
        <v>0</v>
      </c>
      <c r="K289" s="193" t="s">
        <v>143</v>
      </c>
      <c r="L289" s="60"/>
      <c r="M289" s="198" t="s">
        <v>21</v>
      </c>
      <c r="N289" s="199" t="s">
        <v>43</v>
      </c>
      <c r="O289" s="41"/>
      <c r="P289" s="200">
        <f>O289*H289</f>
        <v>0</v>
      </c>
      <c r="Q289" s="200">
        <v>0.00195</v>
      </c>
      <c r="R289" s="200">
        <f>Q289*H289</f>
        <v>0.038024999999999996</v>
      </c>
      <c r="S289" s="200">
        <v>0</v>
      </c>
      <c r="T289" s="201">
        <f>S289*H289</f>
        <v>0</v>
      </c>
      <c r="AR289" s="23" t="s">
        <v>223</v>
      </c>
      <c r="AT289" s="23" t="s">
        <v>139</v>
      </c>
      <c r="AU289" s="23" t="s">
        <v>82</v>
      </c>
      <c r="AY289" s="23" t="s">
        <v>136</v>
      </c>
      <c r="BE289" s="202">
        <f>IF(N289="základní",J289,0)</f>
        <v>0</v>
      </c>
      <c r="BF289" s="202">
        <f>IF(N289="snížená",J289,0)</f>
        <v>0</v>
      </c>
      <c r="BG289" s="202">
        <f>IF(N289="zákl. přenesená",J289,0)</f>
        <v>0</v>
      </c>
      <c r="BH289" s="202">
        <f>IF(N289="sníž. přenesená",J289,0)</f>
        <v>0</v>
      </c>
      <c r="BI289" s="202">
        <f>IF(N289="nulová",J289,0)</f>
        <v>0</v>
      </c>
      <c r="BJ289" s="23" t="s">
        <v>80</v>
      </c>
      <c r="BK289" s="202">
        <f>ROUND(I289*H289,2)</f>
        <v>0</v>
      </c>
      <c r="BL289" s="23" t="s">
        <v>223</v>
      </c>
      <c r="BM289" s="23" t="s">
        <v>752</v>
      </c>
    </row>
    <row r="290" spans="2:51" s="12" customFormat="1" ht="13.5">
      <c r="B290" s="227"/>
      <c r="C290" s="228"/>
      <c r="D290" s="203" t="s">
        <v>166</v>
      </c>
      <c r="E290" s="229" t="s">
        <v>21</v>
      </c>
      <c r="F290" s="230" t="s">
        <v>753</v>
      </c>
      <c r="G290" s="228"/>
      <c r="H290" s="229" t="s">
        <v>21</v>
      </c>
      <c r="I290" s="231"/>
      <c r="J290" s="228"/>
      <c r="K290" s="228"/>
      <c r="L290" s="232"/>
      <c r="M290" s="233"/>
      <c r="N290" s="234"/>
      <c r="O290" s="234"/>
      <c r="P290" s="234"/>
      <c r="Q290" s="234"/>
      <c r="R290" s="234"/>
      <c r="S290" s="234"/>
      <c r="T290" s="235"/>
      <c r="AT290" s="236" t="s">
        <v>166</v>
      </c>
      <c r="AU290" s="236" t="s">
        <v>82</v>
      </c>
      <c r="AV290" s="12" t="s">
        <v>80</v>
      </c>
      <c r="AW290" s="12" t="s">
        <v>35</v>
      </c>
      <c r="AX290" s="12" t="s">
        <v>72</v>
      </c>
      <c r="AY290" s="236" t="s">
        <v>136</v>
      </c>
    </row>
    <row r="291" spans="2:51" s="11" customFormat="1" ht="13.5">
      <c r="B291" s="206"/>
      <c r="C291" s="207"/>
      <c r="D291" s="203" t="s">
        <v>166</v>
      </c>
      <c r="E291" s="208" t="s">
        <v>21</v>
      </c>
      <c r="F291" s="209" t="s">
        <v>754</v>
      </c>
      <c r="G291" s="207"/>
      <c r="H291" s="210">
        <v>12.6</v>
      </c>
      <c r="I291" s="211"/>
      <c r="J291" s="207"/>
      <c r="K291" s="207"/>
      <c r="L291" s="212"/>
      <c r="M291" s="213"/>
      <c r="N291" s="214"/>
      <c r="O291" s="214"/>
      <c r="P291" s="214"/>
      <c r="Q291" s="214"/>
      <c r="R291" s="214"/>
      <c r="S291" s="214"/>
      <c r="T291" s="215"/>
      <c r="AT291" s="216" t="s">
        <v>166</v>
      </c>
      <c r="AU291" s="216" t="s">
        <v>82</v>
      </c>
      <c r="AV291" s="11" t="s">
        <v>82</v>
      </c>
      <c r="AW291" s="11" t="s">
        <v>35</v>
      </c>
      <c r="AX291" s="11" t="s">
        <v>72</v>
      </c>
      <c r="AY291" s="216" t="s">
        <v>136</v>
      </c>
    </row>
    <row r="292" spans="2:51" s="12" customFormat="1" ht="13.5">
      <c r="B292" s="227"/>
      <c r="C292" s="228"/>
      <c r="D292" s="203" t="s">
        <v>166</v>
      </c>
      <c r="E292" s="229" t="s">
        <v>21</v>
      </c>
      <c r="F292" s="230" t="s">
        <v>755</v>
      </c>
      <c r="G292" s="228"/>
      <c r="H292" s="229" t="s">
        <v>21</v>
      </c>
      <c r="I292" s="231"/>
      <c r="J292" s="228"/>
      <c r="K292" s="228"/>
      <c r="L292" s="232"/>
      <c r="M292" s="233"/>
      <c r="N292" s="234"/>
      <c r="O292" s="234"/>
      <c r="P292" s="234"/>
      <c r="Q292" s="234"/>
      <c r="R292" s="234"/>
      <c r="S292" s="234"/>
      <c r="T292" s="235"/>
      <c r="AT292" s="236" t="s">
        <v>166</v>
      </c>
      <c r="AU292" s="236" t="s">
        <v>82</v>
      </c>
      <c r="AV292" s="12" t="s">
        <v>80</v>
      </c>
      <c r="AW292" s="12" t="s">
        <v>35</v>
      </c>
      <c r="AX292" s="12" t="s">
        <v>72</v>
      </c>
      <c r="AY292" s="236" t="s">
        <v>136</v>
      </c>
    </row>
    <row r="293" spans="2:51" s="11" customFormat="1" ht="13.5">
      <c r="B293" s="206"/>
      <c r="C293" s="207"/>
      <c r="D293" s="203" t="s">
        <v>166</v>
      </c>
      <c r="E293" s="208" t="s">
        <v>21</v>
      </c>
      <c r="F293" s="209" t="s">
        <v>756</v>
      </c>
      <c r="G293" s="207"/>
      <c r="H293" s="210">
        <v>6.9</v>
      </c>
      <c r="I293" s="211"/>
      <c r="J293" s="207"/>
      <c r="K293" s="207"/>
      <c r="L293" s="212"/>
      <c r="M293" s="213"/>
      <c r="N293" s="214"/>
      <c r="O293" s="214"/>
      <c r="P293" s="214"/>
      <c r="Q293" s="214"/>
      <c r="R293" s="214"/>
      <c r="S293" s="214"/>
      <c r="T293" s="215"/>
      <c r="AT293" s="216" t="s">
        <v>166</v>
      </c>
      <c r="AU293" s="216" t="s">
        <v>82</v>
      </c>
      <c r="AV293" s="11" t="s">
        <v>82</v>
      </c>
      <c r="AW293" s="11" t="s">
        <v>35</v>
      </c>
      <c r="AX293" s="11" t="s">
        <v>72</v>
      </c>
      <c r="AY293" s="216" t="s">
        <v>136</v>
      </c>
    </row>
    <row r="294" spans="2:65" s="1" customFormat="1" ht="22.5" customHeight="1">
      <c r="B294" s="40"/>
      <c r="C294" s="191" t="s">
        <v>468</v>
      </c>
      <c r="D294" s="191" t="s">
        <v>139</v>
      </c>
      <c r="E294" s="192" t="s">
        <v>469</v>
      </c>
      <c r="F294" s="193" t="s">
        <v>470</v>
      </c>
      <c r="G294" s="194" t="s">
        <v>142</v>
      </c>
      <c r="H294" s="195">
        <v>1</v>
      </c>
      <c r="I294" s="196"/>
      <c r="J294" s="197">
        <f>ROUND(I294*H294,2)</f>
        <v>0</v>
      </c>
      <c r="K294" s="193" t="s">
        <v>143</v>
      </c>
      <c r="L294" s="60"/>
      <c r="M294" s="198" t="s">
        <v>21</v>
      </c>
      <c r="N294" s="199" t="s">
        <v>43</v>
      </c>
      <c r="O294" s="41"/>
      <c r="P294" s="200">
        <f>O294*H294</f>
        <v>0</v>
      </c>
      <c r="Q294" s="200">
        <v>0.00584</v>
      </c>
      <c r="R294" s="200">
        <f>Q294*H294</f>
        <v>0.00584</v>
      </c>
      <c r="S294" s="200">
        <v>0</v>
      </c>
      <c r="T294" s="201">
        <f>S294*H294</f>
        <v>0</v>
      </c>
      <c r="AR294" s="23" t="s">
        <v>223</v>
      </c>
      <c r="AT294" s="23" t="s">
        <v>139</v>
      </c>
      <c r="AU294" s="23" t="s">
        <v>82</v>
      </c>
      <c r="AY294" s="23" t="s">
        <v>136</v>
      </c>
      <c r="BE294" s="202">
        <f>IF(N294="základní",J294,0)</f>
        <v>0</v>
      </c>
      <c r="BF294" s="202">
        <f>IF(N294="snížená",J294,0)</f>
        <v>0</v>
      </c>
      <c r="BG294" s="202">
        <f>IF(N294="zákl. přenesená",J294,0)</f>
        <v>0</v>
      </c>
      <c r="BH294" s="202">
        <f>IF(N294="sníž. přenesená",J294,0)</f>
        <v>0</v>
      </c>
      <c r="BI294" s="202">
        <f>IF(N294="nulová",J294,0)</f>
        <v>0</v>
      </c>
      <c r="BJ294" s="23" t="s">
        <v>80</v>
      </c>
      <c r="BK294" s="202">
        <f>ROUND(I294*H294,2)</f>
        <v>0</v>
      </c>
      <c r="BL294" s="23" t="s">
        <v>223</v>
      </c>
      <c r="BM294" s="23" t="s">
        <v>757</v>
      </c>
    </row>
    <row r="295" spans="2:47" s="1" customFormat="1" ht="54">
      <c r="B295" s="40"/>
      <c r="C295" s="62"/>
      <c r="D295" s="203" t="s">
        <v>164</v>
      </c>
      <c r="E295" s="62"/>
      <c r="F295" s="204" t="s">
        <v>472</v>
      </c>
      <c r="G295" s="62"/>
      <c r="H295" s="62"/>
      <c r="I295" s="162"/>
      <c r="J295" s="62"/>
      <c r="K295" s="62"/>
      <c r="L295" s="60"/>
      <c r="M295" s="205"/>
      <c r="N295" s="41"/>
      <c r="O295" s="41"/>
      <c r="P295" s="41"/>
      <c r="Q295" s="41"/>
      <c r="R295" s="41"/>
      <c r="S295" s="41"/>
      <c r="T295" s="77"/>
      <c r="AT295" s="23" t="s">
        <v>164</v>
      </c>
      <c r="AU295" s="23" t="s">
        <v>82</v>
      </c>
    </row>
    <row r="296" spans="2:51" s="11" customFormat="1" ht="13.5">
      <c r="B296" s="206"/>
      <c r="C296" s="207"/>
      <c r="D296" s="203" t="s">
        <v>166</v>
      </c>
      <c r="E296" s="208" t="s">
        <v>21</v>
      </c>
      <c r="F296" s="209" t="s">
        <v>758</v>
      </c>
      <c r="G296" s="207"/>
      <c r="H296" s="210">
        <v>1</v>
      </c>
      <c r="I296" s="211"/>
      <c r="J296" s="207"/>
      <c r="K296" s="207"/>
      <c r="L296" s="212"/>
      <c r="M296" s="213"/>
      <c r="N296" s="214"/>
      <c r="O296" s="214"/>
      <c r="P296" s="214"/>
      <c r="Q296" s="214"/>
      <c r="R296" s="214"/>
      <c r="S296" s="214"/>
      <c r="T296" s="215"/>
      <c r="AT296" s="216" t="s">
        <v>166</v>
      </c>
      <c r="AU296" s="216" t="s">
        <v>82</v>
      </c>
      <c r="AV296" s="11" t="s">
        <v>82</v>
      </c>
      <c r="AW296" s="11" t="s">
        <v>35</v>
      </c>
      <c r="AX296" s="11" t="s">
        <v>72</v>
      </c>
      <c r="AY296" s="216" t="s">
        <v>136</v>
      </c>
    </row>
    <row r="297" spans="2:65" s="1" customFormat="1" ht="22.5" customHeight="1">
      <c r="B297" s="40"/>
      <c r="C297" s="191" t="s">
        <v>474</v>
      </c>
      <c r="D297" s="191" t="s">
        <v>139</v>
      </c>
      <c r="E297" s="192" t="s">
        <v>475</v>
      </c>
      <c r="F297" s="193" t="s">
        <v>476</v>
      </c>
      <c r="G297" s="194" t="s">
        <v>290</v>
      </c>
      <c r="H297" s="195">
        <v>21.5</v>
      </c>
      <c r="I297" s="196"/>
      <c r="J297" s="197">
        <f>ROUND(I297*H297,2)</f>
        <v>0</v>
      </c>
      <c r="K297" s="193" t="s">
        <v>143</v>
      </c>
      <c r="L297" s="60"/>
      <c r="M297" s="198" t="s">
        <v>21</v>
      </c>
      <c r="N297" s="199" t="s">
        <v>43</v>
      </c>
      <c r="O297" s="41"/>
      <c r="P297" s="200">
        <f>O297*H297</f>
        <v>0</v>
      </c>
      <c r="Q297" s="200">
        <v>0.00065</v>
      </c>
      <c r="R297" s="200">
        <f>Q297*H297</f>
        <v>0.013975</v>
      </c>
      <c r="S297" s="200">
        <v>0</v>
      </c>
      <c r="T297" s="201">
        <f>S297*H297</f>
        <v>0</v>
      </c>
      <c r="AR297" s="23" t="s">
        <v>223</v>
      </c>
      <c r="AT297" s="23" t="s">
        <v>139</v>
      </c>
      <c r="AU297" s="23" t="s">
        <v>82</v>
      </c>
      <c r="AY297" s="23" t="s">
        <v>136</v>
      </c>
      <c r="BE297" s="202">
        <f>IF(N297="základní",J297,0)</f>
        <v>0</v>
      </c>
      <c r="BF297" s="202">
        <f>IF(N297="snížená",J297,0)</f>
        <v>0</v>
      </c>
      <c r="BG297" s="202">
        <f>IF(N297="zákl. přenesená",J297,0)</f>
        <v>0</v>
      </c>
      <c r="BH297" s="202">
        <f>IF(N297="sníž. přenesená",J297,0)</f>
        <v>0</v>
      </c>
      <c r="BI297" s="202">
        <f>IF(N297="nulová",J297,0)</f>
        <v>0</v>
      </c>
      <c r="BJ297" s="23" t="s">
        <v>80</v>
      </c>
      <c r="BK297" s="202">
        <f>ROUND(I297*H297,2)</f>
        <v>0</v>
      </c>
      <c r="BL297" s="23" t="s">
        <v>223</v>
      </c>
      <c r="BM297" s="23" t="s">
        <v>759</v>
      </c>
    </row>
    <row r="298" spans="2:51" s="12" customFormat="1" ht="13.5">
      <c r="B298" s="227"/>
      <c r="C298" s="228"/>
      <c r="D298" s="203" t="s">
        <v>166</v>
      </c>
      <c r="E298" s="229" t="s">
        <v>21</v>
      </c>
      <c r="F298" s="230" t="s">
        <v>760</v>
      </c>
      <c r="G298" s="228"/>
      <c r="H298" s="229" t="s">
        <v>21</v>
      </c>
      <c r="I298" s="231"/>
      <c r="J298" s="228"/>
      <c r="K298" s="228"/>
      <c r="L298" s="232"/>
      <c r="M298" s="233"/>
      <c r="N298" s="234"/>
      <c r="O298" s="234"/>
      <c r="P298" s="234"/>
      <c r="Q298" s="234"/>
      <c r="R298" s="234"/>
      <c r="S298" s="234"/>
      <c r="T298" s="235"/>
      <c r="AT298" s="236" t="s">
        <v>166</v>
      </c>
      <c r="AU298" s="236" t="s">
        <v>82</v>
      </c>
      <c r="AV298" s="12" t="s">
        <v>80</v>
      </c>
      <c r="AW298" s="12" t="s">
        <v>35</v>
      </c>
      <c r="AX298" s="12" t="s">
        <v>72</v>
      </c>
      <c r="AY298" s="236" t="s">
        <v>136</v>
      </c>
    </row>
    <row r="299" spans="2:51" s="11" customFormat="1" ht="13.5">
      <c r="B299" s="206"/>
      <c r="C299" s="207"/>
      <c r="D299" s="203" t="s">
        <v>166</v>
      </c>
      <c r="E299" s="208" t="s">
        <v>21</v>
      </c>
      <c r="F299" s="209" t="s">
        <v>761</v>
      </c>
      <c r="G299" s="207"/>
      <c r="H299" s="210">
        <v>2</v>
      </c>
      <c r="I299" s="211"/>
      <c r="J299" s="207"/>
      <c r="K299" s="207"/>
      <c r="L299" s="212"/>
      <c r="M299" s="213"/>
      <c r="N299" s="214"/>
      <c r="O299" s="214"/>
      <c r="P299" s="214"/>
      <c r="Q299" s="214"/>
      <c r="R299" s="214"/>
      <c r="S299" s="214"/>
      <c r="T299" s="215"/>
      <c r="AT299" s="216" t="s">
        <v>166</v>
      </c>
      <c r="AU299" s="216" t="s">
        <v>82</v>
      </c>
      <c r="AV299" s="11" t="s">
        <v>82</v>
      </c>
      <c r="AW299" s="11" t="s">
        <v>35</v>
      </c>
      <c r="AX299" s="11" t="s">
        <v>72</v>
      </c>
      <c r="AY299" s="216" t="s">
        <v>136</v>
      </c>
    </row>
    <row r="300" spans="2:51" s="12" customFormat="1" ht="13.5">
      <c r="B300" s="227"/>
      <c r="C300" s="228"/>
      <c r="D300" s="203" t="s">
        <v>166</v>
      </c>
      <c r="E300" s="229" t="s">
        <v>21</v>
      </c>
      <c r="F300" s="230" t="s">
        <v>755</v>
      </c>
      <c r="G300" s="228"/>
      <c r="H300" s="229" t="s">
        <v>21</v>
      </c>
      <c r="I300" s="231"/>
      <c r="J300" s="228"/>
      <c r="K300" s="228"/>
      <c r="L300" s="232"/>
      <c r="M300" s="233"/>
      <c r="N300" s="234"/>
      <c r="O300" s="234"/>
      <c r="P300" s="234"/>
      <c r="Q300" s="234"/>
      <c r="R300" s="234"/>
      <c r="S300" s="234"/>
      <c r="T300" s="235"/>
      <c r="AT300" s="236" t="s">
        <v>166</v>
      </c>
      <c r="AU300" s="236" t="s">
        <v>82</v>
      </c>
      <c r="AV300" s="12" t="s">
        <v>80</v>
      </c>
      <c r="AW300" s="12" t="s">
        <v>35</v>
      </c>
      <c r="AX300" s="12" t="s">
        <v>72</v>
      </c>
      <c r="AY300" s="236" t="s">
        <v>136</v>
      </c>
    </row>
    <row r="301" spans="2:51" s="11" customFormat="1" ht="13.5">
      <c r="B301" s="206"/>
      <c r="C301" s="207"/>
      <c r="D301" s="203" t="s">
        <v>166</v>
      </c>
      <c r="E301" s="208" t="s">
        <v>21</v>
      </c>
      <c r="F301" s="209" t="s">
        <v>756</v>
      </c>
      <c r="G301" s="207"/>
      <c r="H301" s="210">
        <v>6.9</v>
      </c>
      <c r="I301" s="211"/>
      <c r="J301" s="207"/>
      <c r="K301" s="207"/>
      <c r="L301" s="212"/>
      <c r="M301" s="213"/>
      <c r="N301" s="214"/>
      <c r="O301" s="214"/>
      <c r="P301" s="214"/>
      <c r="Q301" s="214"/>
      <c r="R301" s="214"/>
      <c r="S301" s="214"/>
      <c r="T301" s="215"/>
      <c r="AT301" s="216" t="s">
        <v>166</v>
      </c>
      <c r="AU301" s="216" t="s">
        <v>82</v>
      </c>
      <c r="AV301" s="11" t="s">
        <v>82</v>
      </c>
      <c r="AW301" s="11" t="s">
        <v>35</v>
      </c>
      <c r="AX301" s="11" t="s">
        <v>72</v>
      </c>
      <c r="AY301" s="216" t="s">
        <v>136</v>
      </c>
    </row>
    <row r="302" spans="2:51" s="12" customFormat="1" ht="13.5">
      <c r="B302" s="227"/>
      <c r="C302" s="228"/>
      <c r="D302" s="203" t="s">
        <v>166</v>
      </c>
      <c r="E302" s="229" t="s">
        <v>21</v>
      </c>
      <c r="F302" s="230" t="s">
        <v>662</v>
      </c>
      <c r="G302" s="228"/>
      <c r="H302" s="229" t="s">
        <v>21</v>
      </c>
      <c r="I302" s="231"/>
      <c r="J302" s="228"/>
      <c r="K302" s="228"/>
      <c r="L302" s="232"/>
      <c r="M302" s="233"/>
      <c r="N302" s="234"/>
      <c r="O302" s="234"/>
      <c r="P302" s="234"/>
      <c r="Q302" s="234"/>
      <c r="R302" s="234"/>
      <c r="S302" s="234"/>
      <c r="T302" s="235"/>
      <c r="AT302" s="236" t="s">
        <v>166</v>
      </c>
      <c r="AU302" s="236" t="s">
        <v>82</v>
      </c>
      <c r="AV302" s="12" t="s">
        <v>80</v>
      </c>
      <c r="AW302" s="12" t="s">
        <v>35</v>
      </c>
      <c r="AX302" s="12" t="s">
        <v>72</v>
      </c>
      <c r="AY302" s="236" t="s">
        <v>136</v>
      </c>
    </row>
    <row r="303" spans="2:51" s="11" customFormat="1" ht="13.5">
      <c r="B303" s="206"/>
      <c r="C303" s="207"/>
      <c r="D303" s="203" t="s">
        <v>166</v>
      </c>
      <c r="E303" s="208" t="s">
        <v>21</v>
      </c>
      <c r="F303" s="209" t="s">
        <v>754</v>
      </c>
      <c r="G303" s="207"/>
      <c r="H303" s="210">
        <v>12.6</v>
      </c>
      <c r="I303" s="211"/>
      <c r="J303" s="207"/>
      <c r="K303" s="207"/>
      <c r="L303" s="212"/>
      <c r="M303" s="213"/>
      <c r="N303" s="214"/>
      <c r="O303" s="214"/>
      <c r="P303" s="214"/>
      <c r="Q303" s="214"/>
      <c r="R303" s="214"/>
      <c r="S303" s="214"/>
      <c r="T303" s="215"/>
      <c r="AT303" s="216" t="s">
        <v>166</v>
      </c>
      <c r="AU303" s="216" t="s">
        <v>82</v>
      </c>
      <c r="AV303" s="11" t="s">
        <v>82</v>
      </c>
      <c r="AW303" s="11" t="s">
        <v>35</v>
      </c>
      <c r="AX303" s="11" t="s">
        <v>72</v>
      </c>
      <c r="AY303" s="216" t="s">
        <v>136</v>
      </c>
    </row>
    <row r="304" spans="2:65" s="1" customFormat="1" ht="33.75" customHeight="1">
      <c r="B304" s="40"/>
      <c r="C304" s="191" t="s">
        <v>478</v>
      </c>
      <c r="D304" s="191" t="s">
        <v>139</v>
      </c>
      <c r="E304" s="192" t="s">
        <v>486</v>
      </c>
      <c r="F304" s="193" t="s">
        <v>487</v>
      </c>
      <c r="G304" s="194" t="s">
        <v>278</v>
      </c>
      <c r="H304" s="195">
        <v>3</v>
      </c>
      <c r="I304" s="196"/>
      <c r="J304" s="197">
        <f>ROUND(I304*H304,2)</f>
        <v>0</v>
      </c>
      <c r="K304" s="193" t="s">
        <v>143</v>
      </c>
      <c r="L304" s="60"/>
      <c r="M304" s="198" t="s">
        <v>21</v>
      </c>
      <c r="N304" s="199" t="s">
        <v>43</v>
      </c>
      <c r="O304" s="41"/>
      <c r="P304" s="200">
        <f>O304*H304</f>
        <v>0</v>
      </c>
      <c r="Q304" s="200">
        <v>0.00184</v>
      </c>
      <c r="R304" s="200">
        <f>Q304*H304</f>
        <v>0.005520000000000001</v>
      </c>
      <c r="S304" s="200">
        <v>0</v>
      </c>
      <c r="T304" s="201">
        <f>S304*H304</f>
        <v>0</v>
      </c>
      <c r="AR304" s="23" t="s">
        <v>223</v>
      </c>
      <c r="AT304" s="23" t="s">
        <v>139</v>
      </c>
      <c r="AU304" s="23" t="s">
        <v>82</v>
      </c>
      <c r="AY304" s="23" t="s">
        <v>136</v>
      </c>
      <c r="BE304" s="202">
        <f>IF(N304="základní",J304,0)</f>
        <v>0</v>
      </c>
      <c r="BF304" s="202">
        <f>IF(N304="snížená",J304,0)</f>
        <v>0</v>
      </c>
      <c r="BG304" s="202">
        <f>IF(N304="zákl. přenesená",J304,0)</f>
        <v>0</v>
      </c>
      <c r="BH304" s="202">
        <f>IF(N304="sníž. přenesená",J304,0)</f>
        <v>0</v>
      </c>
      <c r="BI304" s="202">
        <f>IF(N304="nulová",J304,0)</f>
        <v>0</v>
      </c>
      <c r="BJ304" s="23" t="s">
        <v>80</v>
      </c>
      <c r="BK304" s="202">
        <f>ROUND(I304*H304,2)</f>
        <v>0</v>
      </c>
      <c r="BL304" s="23" t="s">
        <v>223</v>
      </c>
      <c r="BM304" s="23" t="s">
        <v>762</v>
      </c>
    </row>
    <row r="305" spans="2:65" s="1" customFormat="1" ht="33.75" customHeight="1">
      <c r="B305" s="40"/>
      <c r="C305" s="191" t="s">
        <v>485</v>
      </c>
      <c r="D305" s="191" t="s">
        <v>139</v>
      </c>
      <c r="E305" s="192" t="s">
        <v>763</v>
      </c>
      <c r="F305" s="193" t="s">
        <v>764</v>
      </c>
      <c r="G305" s="194" t="s">
        <v>278</v>
      </c>
      <c r="H305" s="195">
        <v>5</v>
      </c>
      <c r="I305" s="196"/>
      <c r="J305" s="197">
        <f>ROUND(I305*H305,2)</f>
        <v>0</v>
      </c>
      <c r="K305" s="193" t="s">
        <v>143</v>
      </c>
      <c r="L305" s="60"/>
      <c r="M305" s="198" t="s">
        <v>21</v>
      </c>
      <c r="N305" s="199" t="s">
        <v>43</v>
      </c>
      <c r="O305" s="41"/>
      <c r="P305" s="200">
        <f>O305*H305</f>
        <v>0</v>
      </c>
      <c r="Q305" s="200">
        <v>0.00256</v>
      </c>
      <c r="R305" s="200">
        <f>Q305*H305</f>
        <v>0.0128</v>
      </c>
      <c r="S305" s="200">
        <v>0</v>
      </c>
      <c r="T305" s="201">
        <f>S305*H305</f>
        <v>0</v>
      </c>
      <c r="AR305" s="23" t="s">
        <v>223</v>
      </c>
      <c r="AT305" s="23" t="s">
        <v>139</v>
      </c>
      <c r="AU305" s="23" t="s">
        <v>82</v>
      </c>
      <c r="AY305" s="23" t="s">
        <v>136</v>
      </c>
      <c r="BE305" s="202">
        <f>IF(N305="základní",J305,0)</f>
        <v>0</v>
      </c>
      <c r="BF305" s="202">
        <f>IF(N305="snížená",J305,0)</f>
        <v>0</v>
      </c>
      <c r="BG305" s="202">
        <f>IF(N305="zákl. přenesená",J305,0)</f>
        <v>0</v>
      </c>
      <c r="BH305" s="202">
        <f>IF(N305="sníž. přenesená",J305,0)</f>
        <v>0</v>
      </c>
      <c r="BI305" s="202">
        <f>IF(N305="nulová",J305,0)</f>
        <v>0</v>
      </c>
      <c r="BJ305" s="23" t="s">
        <v>80</v>
      </c>
      <c r="BK305" s="202">
        <f>ROUND(I305*H305,2)</f>
        <v>0</v>
      </c>
      <c r="BL305" s="23" t="s">
        <v>223</v>
      </c>
      <c r="BM305" s="23" t="s">
        <v>765</v>
      </c>
    </row>
    <row r="306" spans="2:65" s="1" customFormat="1" ht="45" customHeight="1">
      <c r="B306" s="40"/>
      <c r="C306" s="191" t="s">
        <v>489</v>
      </c>
      <c r="D306" s="191" t="s">
        <v>139</v>
      </c>
      <c r="E306" s="192" t="s">
        <v>766</v>
      </c>
      <c r="F306" s="193" t="s">
        <v>767</v>
      </c>
      <c r="G306" s="194" t="s">
        <v>278</v>
      </c>
      <c r="H306" s="195">
        <v>3</v>
      </c>
      <c r="I306" s="196"/>
      <c r="J306" s="197">
        <f>ROUND(I306*H306,2)</f>
        <v>0</v>
      </c>
      <c r="K306" s="193" t="s">
        <v>143</v>
      </c>
      <c r="L306" s="60"/>
      <c r="M306" s="198" t="s">
        <v>21</v>
      </c>
      <c r="N306" s="199" t="s">
        <v>43</v>
      </c>
      <c r="O306" s="41"/>
      <c r="P306" s="200">
        <f>O306*H306</f>
        <v>0</v>
      </c>
      <c r="Q306" s="200">
        <v>0.00397</v>
      </c>
      <c r="R306" s="200">
        <f>Q306*H306</f>
        <v>0.011909999999999999</v>
      </c>
      <c r="S306" s="200">
        <v>0</v>
      </c>
      <c r="T306" s="201">
        <f>S306*H306</f>
        <v>0</v>
      </c>
      <c r="AR306" s="23" t="s">
        <v>223</v>
      </c>
      <c r="AT306" s="23" t="s">
        <v>139</v>
      </c>
      <c r="AU306" s="23" t="s">
        <v>82</v>
      </c>
      <c r="AY306" s="23" t="s">
        <v>136</v>
      </c>
      <c r="BE306" s="202">
        <f>IF(N306="základní",J306,0)</f>
        <v>0</v>
      </c>
      <c r="BF306" s="202">
        <f>IF(N306="snížená",J306,0)</f>
        <v>0</v>
      </c>
      <c r="BG306" s="202">
        <f>IF(N306="zákl. přenesená",J306,0)</f>
        <v>0</v>
      </c>
      <c r="BH306" s="202">
        <f>IF(N306="sníž. přenesená",J306,0)</f>
        <v>0</v>
      </c>
      <c r="BI306" s="202">
        <f>IF(N306="nulová",J306,0)</f>
        <v>0</v>
      </c>
      <c r="BJ306" s="23" t="s">
        <v>80</v>
      </c>
      <c r="BK306" s="202">
        <f>ROUND(I306*H306,2)</f>
        <v>0</v>
      </c>
      <c r="BL306" s="23" t="s">
        <v>223</v>
      </c>
      <c r="BM306" s="23" t="s">
        <v>768</v>
      </c>
    </row>
    <row r="307" spans="2:65" s="1" customFormat="1" ht="45" customHeight="1">
      <c r="B307" s="40"/>
      <c r="C307" s="191" t="s">
        <v>331</v>
      </c>
      <c r="D307" s="191" t="s">
        <v>139</v>
      </c>
      <c r="E307" s="192" t="s">
        <v>769</v>
      </c>
      <c r="F307" s="193" t="s">
        <v>770</v>
      </c>
      <c r="G307" s="194" t="s">
        <v>278</v>
      </c>
      <c r="H307" s="195">
        <v>5</v>
      </c>
      <c r="I307" s="196"/>
      <c r="J307" s="197">
        <f>ROUND(I307*H307,2)</f>
        <v>0</v>
      </c>
      <c r="K307" s="193" t="s">
        <v>143</v>
      </c>
      <c r="L307" s="60"/>
      <c r="M307" s="198" t="s">
        <v>21</v>
      </c>
      <c r="N307" s="199" t="s">
        <v>43</v>
      </c>
      <c r="O307" s="41"/>
      <c r="P307" s="200">
        <f>O307*H307</f>
        <v>0</v>
      </c>
      <c r="Q307" s="200">
        <v>0.00648</v>
      </c>
      <c r="R307" s="200">
        <f>Q307*H307</f>
        <v>0.0324</v>
      </c>
      <c r="S307" s="200">
        <v>0</v>
      </c>
      <c r="T307" s="201">
        <f>S307*H307</f>
        <v>0</v>
      </c>
      <c r="AR307" s="23" t="s">
        <v>223</v>
      </c>
      <c r="AT307" s="23" t="s">
        <v>139</v>
      </c>
      <c r="AU307" s="23" t="s">
        <v>82</v>
      </c>
      <c r="AY307" s="23" t="s">
        <v>136</v>
      </c>
      <c r="BE307" s="202">
        <f>IF(N307="základní",J307,0)</f>
        <v>0</v>
      </c>
      <c r="BF307" s="202">
        <f>IF(N307="snížená",J307,0)</f>
        <v>0</v>
      </c>
      <c r="BG307" s="202">
        <f>IF(N307="zákl. přenesená",J307,0)</f>
        <v>0</v>
      </c>
      <c r="BH307" s="202">
        <f>IF(N307="sníž. přenesená",J307,0)</f>
        <v>0</v>
      </c>
      <c r="BI307" s="202">
        <f>IF(N307="nulová",J307,0)</f>
        <v>0</v>
      </c>
      <c r="BJ307" s="23" t="s">
        <v>80</v>
      </c>
      <c r="BK307" s="202">
        <f>ROUND(I307*H307,2)</f>
        <v>0</v>
      </c>
      <c r="BL307" s="23" t="s">
        <v>223</v>
      </c>
      <c r="BM307" s="23" t="s">
        <v>771</v>
      </c>
    </row>
    <row r="308" spans="2:65" s="1" customFormat="1" ht="22.5" customHeight="1">
      <c r="B308" s="40"/>
      <c r="C308" s="191" t="s">
        <v>498</v>
      </c>
      <c r="D308" s="191" t="s">
        <v>139</v>
      </c>
      <c r="E308" s="192" t="s">
        <v>772</v>
      </c>
      <c r="F308" s="193" t="s">
        <v>773</v>
      </c>
      <c r="G308" s="194" t="s">
        <v>290</v>
      </c>
      <c r="H308" s="195">
        <v>37.2</v>
      </c>
      <c r="I308" s="196"/>
      <c r="J308" s="197">
        <f>ROUND(I308*H308,2)</f>
        <v>0</v>
      </c>
      <c r="K308" s="193" t="s">
        <v>143</v>
      </c>
      <c r="L308" s="60"/>
      <c r="M308" s="198" t="s">
        <v>21</v>
      </c>
      <c r="N308" s="199" t="s">
        <v>43</v>
      </c>
      <c r="O308" s="41"/>
      <c r="P308" s="200">
        <f>O308*H308</f>
        <v>0</v>
      </c>
      <c r="Q308" s="200">
        <v>0.00298</v>
      </c>
      <c r="R308" s="200">
        <f>Q308*H308</f>
        <v>0.11085600000000001</v>
      </c>
      <c r="S308" s="200">
        <v>0</v>
      </c>
      <c r="T308" s="201">
        <f>S308*H308</f>
        <v>0</v>
      </c>
      <c r="AR308" s="23" t="s">
        <v>223</v>
      </c>
      <c r="AT308" s="23" t="s">
        <v>139</v>
      </c>
      <c r="AU308" s="23" t="s">
        <v>82</v>
      </c>
      <c r="AY308" s="23" t="s">
        <v>136</v>
      </c>
      <c r="BE308" s="202">
        <f>IF(N308="základní",J308,0)</f>
        <v>0</v>
      </c>
      <c r="BF308" s="202">
        <f>IF(N308="snížená",J308,0)</f>
        <v>0</v>
      </c>
      <c r="BG308" s="202">
        <f>IF(N308="zákl. přenesená",J308,0)</f>
        <v>0</v>
      </c>
      <c r="BH308" s="202">
        <f>IF(N308="sníž. přenesená",J308,0)</f>
        <v>0</v>
      </c>
      <c r="BI308" s="202">
        <f>IF(N308="nulová",J308,0)</f>
        <v>0</v>
      </c>
      <c r="BJ308" s="23" t="s">
        <v>80</v>
      </c>
      <c r="BK308" s="202">
        <f>ROUND(I308*H308,2)</f>
        <v>0</v>
      </c>
      <c r="BL308" s="23" t="s">
        <v>223</v>
      </c>
      <c r="BM308" s="23" t="s">
        <v>774</v>
      </c>
    </row>
    <row r="309" spans="2:47" s="1" customFormat="1" ht="54">
      <c r="B309" s="40"/>
      <c r="C309" s="62"/>
      <c r="D309" s="203" t="s">
        <v>164</v>
      </c>
      <c r="E309" s="62"/>
      <c r="F309" s="204" t="s">
        <v>522</v>
      </c>
      <c r="G309" s="62"/>
      <c r="H309" s="62"/>
      <c r="I309" s="162"/>
      <c r="J309" s="62"/>
      <c r="K309" s="62"/>
      <c r="L309" s="60"/>
      <c r="M309" s="205"/>
      <c r="N309" s="41"/>
      <c r="O309" s="41"/>
      <c r="P309" s="41"/>
      <c r="Q309" s="41"/>
      <c r="R309" s="41"/>
      <c r="S309" s="41"/>
      <c r="T309" s="77"/>
      <c r="AT309" s="23" t="s">
        <v>164</v>
      </c>
      <c r="AU309" s="23" t="s">
        <v>82</v>
      </c>
    </row>
    <row r="310" spans="2:51" s="11" customFormat="1" ht="13.5">
      <c r="B310" s="206"/>
      <c r="C310" s="207"/>
      <c r="D310" s="203" t="s">
        <v>166</v>
      </c>
      <c r="E310" s="208" t="s">
        <v>21</v>
      </c>
      <c r="F310" s="209" t="s">
        <v>775</v>
      </c>
      <c r="G310" s="207"/>
      <c r="H310" s="210">
        <v>37.2</v>
      </c>
      <c r="I310" s="211"/>
      <c r="J310" s="207"/>
      <c r="K310" s="207"/>
      <c r="L310" s="212"/>
      <c r="M310" s="213"/>
      <c r="N310" s="214"/>
      <c r="O310" s="214"/>
      <c r="P310" s="214"/>
      <c r="Q310" s="214"/>
      <c r="R310" s="214"/>
      <c r="S310" s="214"/>
      <c r="T310" s="215"/>
      <c r="AT310" s="216" t="s">
        <v>166</v>
      </c>
      <c r="AU310" s="216" t="s">
        <v>82</v>
      </c>
      <c r="AV310" s="11" t="s">
        <v>82</v>
      </c>
      <c r="AW310" s="11" t="s">
        <v>35</v>
      </c>
      <c r="AX310" s="11" t="s">
        <v>72</v>
      </c>
      <c r="AY310" s="216" t="s">
        <v>136</v>
      </c>
    </row>
    <row r="311" spans="2:65" s="1" customFormat="1" ht="22.5" customHeight="1">
      <c r="B311" s="40"/>
      <c r="C311" s="191" t="s">
        <v>502</v>
      </c>
      <c r="D311" s="191" t="s">
        <v>139</v>
      </c>
      <c r="E311" s="192" t="s">
        <v>776</v>
      </c>
      <c r="F311" s="193" t="s">
        <v>777</v>
      </c>
      <c r="G311" s="194" t="s">
        <v>290</v>
      </c>
      <c r="H311" s="195">
        <v>22</v>
      </c>
      <c r="I311" s="196"/>
      <c r="J311" s="197">
        <f>ROUND(I311*H311,2)</f>
        <v>0</v>
      </c>
      <c r="K311" s="193" t="s">
        <v>143</v>
      </c>
      <c r="L311" s="60"/>
      <c r="M311" s="198" t="s">
        <v>21</v>
      </c>
      <c r="N311" s="199" t="s">
        <v>43</v>
      </c>
      <c r="O311" s="41"/>
      <c r="P311" s="200">
        <f>O311*H311</f>
        <v>0</v>
      </c>
      <c r="Q311" s="200">
        <v>0.00198</v>
      </c>
      <c r="R311" s="200">
        <f>Q311*H311</f>
        <v>0.04356</v>
      </c>
      <c r="S311" s="200">
        <v>0</v>
      </c>
      <c r="T311" s="201">
        <f>S311*H311</f>
        <v>0</v>
      </c>
      <c r="AR311" s="23" t="s">
        <v>223</v>
      </c>
      <c r="AT311" s="23" t="s">
        <v>139</v>
      </c>
      <c r="AU311" s="23" t="s">
        <v>82</v>
      </c>
      <c r="AY311" s="23" t="s">
        <v>136</v>
      </c>
      <c r="BE311" s="202">
        <f>IF(N311="základní",J311,0)</f>
        <v>0</v>
      </c>
      <c r="BF311" s="202">
        <f>IF(N311="snížená",J311,0)</f>
        <v>0</v>
      </c>
      <c r="BG311" s="202">
        <f>IF(N311="zákl. přenesená",J311,0)</f>
        <v>0</v>
      </c>
      <c r="BH311" s="202">
        <f>IF(N311="sníž. přenesená",J311,0)</f>
        <v>0</v>
      </c>
      <c r="BI311" s="202">
        <f>IF(N311="nulová",J311,0)</f>
        <v>0</v>
      </c>
      <c r="BJ311" s="23" t="s">
        <v>80</v>
      </c>
      <c r="BK311" s="202">
        <f>ROUND(I311*H311,2)</f>
        <v>0</v>
      </c>
      <c r="BL311" s="23" t="s">
        <v>223</v>
      </c>
      <c r="BM311" s="23" t="s">
        <v>778</v>
      </c>
    </row>
    <row r="312" spans="2:47" s="1" customFormat="1" ht="54">
      <c r="B312" s="40"/>
      <c r="C312" s="62"/>
      <c r="D312" s="203" t="s">
        <v>164</v>
      </c>
      <c r="E312" s="62"/>
      <c r="F312" s="204" t="s">
        <v>522</v>
      </c>
      <c r="G312" s="62"/>
      <c r="H312" s="62"/>
      <c r="I312" s="162"/>
      <c r="J312" s="62"/>
      <c r="K312" s="62"/>
      <c r="L312" s="60"/>
      <c r="M312" s="205"/>
      <c r="N312" s="41"/>
      <c r="O312" s="41"/>
      <c r="P312" s="41"/>
      <c r="Q312" s="41"/>
      <c r="R312" s="41"/>
      <c r="S312" s="41"/>
      <c r="T312" s="77"/>
      <c r="AT312" s="23" t="s">
        <v>164</v>
      </c>
      <c r="AU312" s="23" t="s">
        <v>82</v>
      </c>
    </row>
    <row r="313" spans="2:51" s="11" customFormat="1" ht="13.5">
      <c r="B313" s="206"/>
      <c r="C313" s="207"/>
      <c r="D313" s="203" t="s">
        <v>166</v>
      </c>
      <c r="E313" s="208" t="s">
        <v>21</v>
      </c>
      <c r="F313" s="209" t="s">
        <v>261</v>
      </c>
      <c r="G313" s="207"/>
      <c r="H313" s="210">
        <v>22</v>
      </c>
      <c r="I313" s="211"/>
      <c r="J313" s="207"/>
      <c r="K313" s="207"/>
      <c r="L313" s="212"/>
      <c r="M313" s="213"/>
      <c r="N313" s="214"/>
      <c r="O313" s="214"/>
      <c r="P313" s="214"/>
      <c r="Q313" s="214"/>
      <c r="R313" s="214"/>
      <c r="S313" s="214"/>
      <c r="T313" s="215"/>
      <c r="AT313" s="216" t="s">
        <v>166</v>
      </c>
      <c r="AU313" s="216" t="s">
        <v>82</v>
      </c>
      <c r="AV313" s="11" t="s">
        <v>82</v>
      </c>
      <c r="AW313" s="11" t="s">
        <v>35</v>
      </c>
      <c r="AX313" s="11" t="s">
        <v>72</v>
      </c>
      <c r="AY313" s="216" t="s">
        <v>136</v>
      </c>
    </row>
    <row r="314" spans="2:65" s="1" customFormat="1" ht="22.5" customHeight="1">
      <c r="B314" s="40"/>
      <c r="C314" s="191" t="s">
        <v>506</v>
      </c>
      <c r="D314" s="191" t="s">
        <v>139</v>
      </c>
      <c r="E314" s="192" t="s">
        <v>779</v>
      </c>
      <c r="F314" s="193" t="s">
        <v>780</v>
      </c>
      <c r="G314" s="194" t="s">
        <v>290</v>
      </c>
      <c r="H314" s="195">
        <v>132.48</v>
      </c>
      <c r="I314" s="196"/>
      <c r="J314" s="197">
        <f>ROUND(I314*H314,2)</f>
        <v>0</v>
      </c>
      <c r="K314" s="193" t="s">
        <v>143</v>
      </c>
      <c r="L314" s="60"/>
      <c r="M314" s="198" t="s">
        <v>21</v>
      </c>
      <c r="N314" s="199" t="s">
        <v>43</v>
      </c>
      <c r="O314" s="41"/>
      <c r="P314" s="200">
        <f>O314*H314</f>
        <v>0</v>
      </c>
      <c r="Q314" s="200">
        <v>0.00231</v>
      </c>
      <c r="R314" s="200">
        <f>Q314*H314</f>
        <v>0.3060288</v>
      </c>
      <c r="S314" s="200">
        <v>0</v>
      </c>
      <c r="T314" s="201">
        <f>S314*H314</f>
        <v>0</v>
      </c>
      <c r="AR314" s="23" t="s">
        <v>223</v>
      </c>
      <c r="AT314" s="23" t="s">
        <v>139</v>
      </c>
      <c r="AU314" s="23" t="s">
        <v>82</v>
      </c>
      <c r="AY314" s="23" t="s">
        <v>136</v>
      </c>
      <c r="BE314" s="202">
        <f>IF(N314="základní",J314,0)</f>
        <v>0</v>
      </c>
      <c r="BF314" s="202">
        <f>IF(N314="snížená",J314,0)</f>
        <v>0</v>
      </c>
      <c r="BG314" s="202">
        <f>IF(N314="zákl. přenesená",J314,0)</f>
        <v>0</v>
      </c>
      <c r="BH314" s="202">
        <f>IF(N314="sníž. přenesená",J314,0)</f>
        <v>0</v>
      </c>
      <c r="BI314" s="202">
        <f>IF(N314="nulová",J314,0)</f>
        <v>0</v>
      </c>
      <c r="BJ314" s="23" t="s">
        <v>80</v>
      </c>
      <c r="BK314" s="202">
        <f>ROUND(I314*H314,2)</f>
        <v>0</v>
      </c>
      <c r="BL314" s="23" t="s">
        <v>223</v>
      </c>
      <c r="BM314" s="23" t="s">
        <v>781</v>
      </c>
    </row>
    <row r="315" spans="2:47" s="1" customFormat="1" ht="40.5">
      <c r="B315" s="40"/>
      <c r="C315" s="62"/>
      <c r="D315" s="203" t="s">
        <v>164</v>
      </c>
      <c r="E315" s="62"/>
      <c r="F315" s="204" t="s">
        <v>461</v>
      </c>
      <c r="G315" s="62"/>
      <c r="H315" s="62"/>
      <c r="I315" s="162"/>
      <c r="J315" s="62"/>
      <c r="K315" s="62"/>
      <c r="L315" s="60"/>
      <c r="M315" s="205"/>
      <c r="N315" s="41"/>
      <c r="O315" s="41"/>
      <c r="P315" s="41"/>
      <c r="Q315" s="41"/>
      <c r="R315" s="41"/>
      <c r="S315" s="41"/>
      <c r="T315" s="77"/>
      <c r="AT315" s="23" t="s">
        <v>164</v>
      </c>
      <c r="AU315" s="23" t="s">
        <v>82</v>
      </c>
    </row>
    <row r="316" spans="2:51" s="12" customFormat="1" ht="13.5">
      <c r="B316" s="227"/>
      <c r="C316" s="228"/>
      <c r="D316" s="203" t="s">
        <v>166</v>
      </c>
      <c r="E316" s="229" t="s">
        <v>21</v>
      </c>
      <c r="F316" s="230" t="s">
        <v>782</v>
      </c>
      <c r="G316" s="228"/>
      <c r="H316" s="229" t="s">
        <v>21</v>
      </c>
      <c r="I316" s="231"/>
      <c r="J316" s="228"/>
      <c r="K316" s="228"/>
      <c r="L316" s="232"/>
      <c r="M316" s="233"/>
      <c r="N316" s="234"/>
      <c r="O316" s="234"/>
      <c r="P316" s="234"/>
      <c r="Q316" s="234"/>
      <c r="R316" s="234"/>
      <c r="S316" s="234"/>
      <c r="T316" s="235"/>
      <c r="AT316" s="236" t="s">
        <v>166</v>
      </c>
      <c r="AU316" s="236" t="s">
        <v>82</v>
      </c>
      <c r="AV316" s="12" t="s">
        <v>80</v>
      </c>
      <c r="AW316" s="12" t="s">
        <v>35</v>
      </c>
      <c r="AX316" s="12" t="s">
        <v>72</v>
      </c>
      <c r="AY316" s="236" t="s">
        <v>136</v>
      </c>
    </row>
    <row r="317" spans="2:51" s="11" customFormat="1" ht="13.5">
      <c r="B317" s="206"/>
      <c r="C317" s="207"/>
      <c r="D317" s="203" t="s">
        <v>166</v>
      </c>
      <c r="E317" s="208" t="s">
        <v>21</v>
      </c>
      <c r="F317" s="209" t="s">
        <v>783</v>
      </c>
      <c r="G317" s="207"/>
      <c r="H317" s="210">
        <v>59.2</v>
      </c>
      <c r="I317" s="211"/>
      <c r="J317" s="207"/>
      <c r="K317" s="207"/>
      <c r="L317" s="212"/>
      <c r="M317" s="213"/>
      <c r="N317" s="214"/>
      <c r="O317" s="214"/>
      <c r="P317" s="214"/>
      <c r="Q317" s="214"/>
      <c r="R317" s="214"/>
      <c r="S317" s="214"/>
      <c r="T317" s="215"/>
      <c r="AT317" s="216" t="s">
        <v>166</v>
      </c>
      <c r="AU317" s="216" t="s">
        <v>82</v>
      </c>
      <c r="AV317" s="11" t="s">
        <v>82</v>
      </c>
      <c r="AW317" s="11" t="s">
        <v>35</v>
      </c>
      <c r="AX317" s="11" t="s">
        <v>72</v>
      </c>
      <c r="AY317" s="216" t="s">
        <v>136</v>
      </c>
    </row>
    <row r="318" spans="2:51" s="12" customFormat="1" ht="13.5">
      <c r="B318" s="227"/>
      <c r="C318" s="228"/>
      <c r="D318" s="203" t="s">
        <v>166</v>
      </c>
      <c r="E318" s="229" t="s">
        <v>21</v>
      </c>
      <c r="F318" s="230" t="s">
        <v>496</v>
      </c>
      <c r="G318" s="228"/>
      <c r="H318" s="229" t="s">
        <v>21</v>
      </c>
      <c r="I318" s="231"/>
      <c r="J318" s="228"/>
      <c r="K318" s="228"/>
      <c r="L318" s="232"/>
      <c r="M318" s="233"/>
      <c r="N318" s="234"/>
      <c r="O318" s="234"/>
      <c r="P318" s="234"/>
      <c r="Q318" s="234"/>
      <c r="R318" s="234"/>
      <c r="S318" s="234"/>
      <c r="T318" s="235"/>
      <c r="AT318" s="236" t="s">
        <v>166</v>
      </c>
      <c r="AU318" s="236" t="s">
        <v>82</v>
      </c>
      <c r="AV318" s="12" t="s">
        <v>80</v>
      </c>
      <c r="AW318" s="12" t="s">
        <v>35</v>
      </c>
      <c r="AX318" s="12" t="s">
        <v>72</v>
      </c>
      <c r="AY318" s="236" t="s">
        <v>136</v>
      </c>
    </row>
    <row r="319" spans="2:51" s="11" customFormat="1" ht="13.5">
      <c r="B319" s="206"/>
      <c r="C319" s="207"/>
      <c r="D319" s="203" t="s">
        <v>166</v>
      </c>
      <c r="E319" s="208" t="s">
        <v>21</v>
      </c>
      <c r="F319" s="209" t="s">
        <v>784</v>
      </c>
      <c r="G319" s="207"/>
      <c r="H319" s="210">
        <v>73.28</v>
      </c>
      <c r="I319" s="211"/>
      <c r="J319" s="207"/>
      <c r="K319" s="207"/>
      <c r="L319" s="212"/>
      <c r="M319" s="213"/>
      <c r="N319" s="214"/>
      <c r="O319" s="214"/>
      <c r="P319" s="214"/>
      <c r="Q319" s="214"/>
      <c r="R319" s="214"/>
      <c r="S319" s="214"/>
      <c r="T319" s="215"/>
      <c r="AT319" s="216" t="s">
        <v>166</v>
      </c>
      <c r="AU319" s="216" t="s">
        <v>82</v>
      </c>
      <c r="AV319" s="11" t="s">
        <v>82</v>
      </c>
      <c r="AW319" s="11" t="s">
        <v>35</v>
      </c>
      <c r="AX319" s="11" t="s">
        <v>72</v>
      </c>
      <c r="AY319" s="216" t="s">
        <v>136</v>
      </c>
    </row>
    <row r="320" spans="2:65" s="1" customFormat="1" ht="22.5" customHeight="1">
      <c r="B320" s="40"/>
      <c r="C320" s="191" t="s">
        <v>340</v>
      </c>
      <c r="D320" s="191" t="s">
        <v>139</v>
      </c>
      <c r="E320" s="192" t="s">
        <v>785</v>
      </c>
      <c r="F320" s="193" t="s">
        <v>786</v>
      </c>
      <c r="G320" s="194" t="s">
        <v>290</v>
      </c>
      <c r="H320" s="195">
        <v>22</v>
      </c>
      <c r="I320" s="196"/>
      <c r="J320" s="197">
        <f>ROUND(I320*H320,2)</f>
        <v>0</v>
      </c>
      <c r="K320" s="193" t="s">
        <v>143</v>
      </c>
      <c r="L320" s="60"/>
      <c r="M320" s="198" t="s">
        <v>21</v>
      </c>
      <c r="N320" s="199" t="s">
        <v>43</v>
      </c>
      <c r="O320" s="41"/>
      <c r="P320" s="200">
        <f>O320*H320</f>
        <v>0</v>
      </c>
      <c r="Q320" s="200">
        <v>0.00213</v>
      </c>
      <c r="R320" s="200">
        <f>Q320*H320</f>
        <v>0.04686</v>
      </c>
      <c r="S320" s="200">
        <v>0</v>
      </c>
      <c r="T320" s="201">
        <f>S320*H320</f>
        <v>0</v>
      </c>
      <c r="AR320" s="23" t="s">
        <v>223</v>
      </c>
      <c r="AT320" s="23" t="s">
        <v>139</v>
      </c>
      <c r="AU320" s="23" t="s">
        <v>82</v>
      </c>
      <c r="AY320" s="23" t="s">
        <v>136</v>
      </c>
      <c r="BE320" s="202">
        <f>IF(N320="základní",J320,0)</f>
        <v>0</v>
      </c>
      <c r="BF320" s="202">
        <f>IF(N320="snížená",J320,0)</f>
        <v>0</v>
      </c>
      <c r="BG320" s="202">
        <f>IF(N320="zákl. přenesená",J320,0)</f>
        <v>0</v>
      </c>
      <c r="BH320" s="202">
        <f>IF(N320="sníž. přenesená",J320,0)</f>
        <v>0</v>
      </c>
      <c r="BI320" s="202">
        <f>IF(N320="nulová",J320,0)</f>
        <v>0</v>
      </c>
      <c r="BJ320" s="23" t="s">
        <v>80</v>
      </c>
      <c r="BK320" s="202">
        <f>ROUND(I320*H320,2)</f>
        <v>0</v>
      </c>
      <c r="BL320" s="23" t="s">
        <v>223</v>
      </c>
      <c r="BM320" s="23" t="s">
        <v>787</v>
      </c>
    </row>
    <row r="321" spans="2:65" s="1" customFormat="1" ht="22.5" customHeight="1">
      <c r="B321" s="40"/>
      <c r="C321" s="191" t="s">
        <v>514</v>
      </c>
      <c r="D321" s="191" t="s">
        <v>139</v>
      </c>
      <c r="E321" s="192" t="s">
        <v>788</v>
      </c>
      <c r="F321" s="193" t="s">
        <v>789</v>
      </c>
      <c r="G321" s="194" t="s">
        <v>290</v>
      </c>
      <c r="H321" s="195">
        <v>37.2</v>
      </c>
      <c r="I321" s="196"/>
      <c r="J321" s="197">
        <f>ROUND(I321*H321,2)</f>
        <v>0</v>
      </c>
      <c r="K321" s="193" t="s">
        <v>143</v>
      </c>
      <c r="L321" s="60"/>
      <c r="M321" s="198" t="s">
        <v>21</v>
      </c>
      <c r="N321" s="199" t="s">
        <v>43</v>
      </c>
      <c r="O321" s="41"/>
      <c r="P321" s="200">
        <f>O321*H321</f>
        <v>0</v>
      </c>
      <c r="Q321" s="200">
        <v>0.00547</v>
      </c>
      <c r="R321" s="200">
        <f>Q321*H321</f>
        <v>0.20348400000000003</v>
      </c>
      <c r="S321" s="200">
        <v>0</v>
      </c>
      <c r="T321" s="201">
        <f>S321*H321</f>
        <v>0</v>
      </c>
      <c r="AR321" s="23" t="s">
        <v>223</v>
      </c>
      <c r="AT321" s="23" t="s">
        <v>139</v>
      </c>
      <c r="AU321" s="23" t="s">
        <v>82</v>
      </c>
      <c r="AY321" s="23" t="s">
        <v>136</v>
      </c>
      <c r="BE321" s="202">
        <f>IF(N321="základní",J321,0)</f>
        <v>0</v>
      </c>
      <c r="BF321" s="202">
        <f>IF(N321="snížená",J321,0)</f>
        <v>0</v>
      </c>
      <c r="BG321" s="202">
        <f>IF(N321="zákl. přenesená",J321,0)</f>
        <v>0</v>
      </c>
      <c r="BH321" s="202">
        <f>IF(N321="sníž. přenesená",J321,0)</f>
        <v>0</v>
      </c>
      <c r="BI321" s="202">
        <f>IF(N321="nulová",J321,0)</f>
        <v>0</v>
      </c>
      <c r="BJ321" s="23" t="s">
        <v>80</v>
      </c>
      <c r="BK321" s="202">
        <f>ROUND(I321*H321,2)</f>
        <v>0</v>
      </c>
      <c r="BL321" s="23" t="s">
        <v>223</v>
      </c>
      <c r="BM321" s="23" t="s">
        <v>790</v>
      </c>
    </row>
    <row r="322" spans="2:47" s="1" customFormat="1" ht="54">
      <c r="B322" s="40"/>
      <c r="C322" s="62"/>
      <c r="D322" s="203" t="s">
        <v>164</v>
      </c>
      <c r="E322" s="62"/>
      <c r="F322" s="204" t="s">
        <v>791</v>
      </c>
      <c r="G322" s="62"/>
      <c r="H322" s="62"/>
      <c r="I322" s="162"/>
      <c r="J322" s="62"/>
      <c r="K322" s="62"/>
      <c r="L322" s="60"/>
      <c r="M322" s="205"/>
      <c r="N322" s="41"/>
      <c r="O322" s="41"/>
      <c r="P322" s="41"/>
      <c r="Q322" s="41"/>
      <c r="R322" s="41"/>
      <c r="S322" s="41"/>
      <c r="T322" s="77"/>
      <c r="AT322" s="23" t="s">
        <v>164</v>
      </c>
      <c r="AU322" s="23" t="s">
        <v>82</v>
      </c>
    </row>
    <row r="323" spans="2:65" s="1" customFormat="1" ht="22.5" customHeight="1">
      <c r="B323" s="40"/>
      <c r="C323" s="191" t="s">
        <v>518</v>
      </c>
      <c r="D323" s="191" t="s">
        <v>139</v>
      </c>
      <c r="E323" s="192" t="s">
        <v>792</v>
      </c>
      <c r="F323" s="193" t="s">
        <v>793</v>
      </c>
      <c r="G323" s="194" t="s">
        <v>290</v>
      </c>
      <c r="H323" s="195">
        <v>0.5</v>
      </c>
      <c r="I323" s="196"/>
      <c r="J323" s="197">
        <f>ROUND(I323*H323,2)</f>
        <v>0</v>
      </c>
      <c r="K323" s="193" t="s">
        <v>143</v>
      </c>
      <c r="L323" s="60"/>
      <c r="M323" s="198" t="s">
        <v>21</v>
      </c>
      <c r="N323" s="199" t="s">
        <v>43</v>
      </c>
      <c r="O323" s="41"/>
      <c r="P323" s="200">
        <f>O323*H323</f>
        <v>0</v>
      </c>
      <c r="Q323" s="200">
        <v>0.00123</v>
      </c>
      <c r="R323" s="200">
        <f>Q323*H323</f>
        <v>0.000615</v>
      </c>
      <c r="S323" s="200">
        <v>0</v>
      </c>
      <c r="T323" s="201">
        <f>S323*H323</f>
        <v>0</v>
      </c>
      <c r="AR323" s="23" t="s">
        <v>223</v>
      </c>
      <c r="AT323" s="23" t="s">
        <v>139</v>
      </c>
      <c r="AU323" s="23" t="s">
        <v>82</v>
      </c>
      <c r="AY323" s="23" t="s">
        <v>136</v>
      </c>
      <c r="BE323" s="202">
        <f>IF(N323="základní",J323,0)</f>
        <v>0</v>
      </c>
      <c r="BF323" s="202">
        <f>IF(N323="snížená",J323,0)</f>
        <v>0</v>
      </c>
      <c r="BG323" s="202">
        <f>IF(N323="zákl. přenesená",J323,0)</f>
        <v>0</v>
      </c>
      <c r="BH323" s="202">
        <f>IF(N323="sníž. přenesená",J323,0)</f>
        <v>0</v>
      </c>
      <c r="BI323" s="202">
        <f>IF(N323="nulová",J323,0)</f>
        <v>0</v>
      </c>
      <c r="BJ323" s="23" t="s">
        <v>80</v>
      </c>
      <c r="BK323" s="202">
        <f>ROUND(I323*H323,2)</f>
        <v>0</v>
      </c>
      <c r="BL323" s="23" t="s">
        <v>223</v>
      </c>
      <c r="BM323" s="23" t="s">
        <v>794</v>
      </c>
    </row>
    <row r="324" spans="2:51" s="11" customFormat="1" ht="13.5">
      <c r="B324" s="206"/>
      <c r="C324" s="207"/>
      <c r="D324" s="203" t="s">
        <v>166</v>
      </c>
      <c r="E324" s="208" t="s">
        <v>21</v>
      </c>
      <c r="F324" s="209" t="s">
        <v>795</v>
      </c>
      <c r="G324" s="207"/>
      <c r="H324" s="210">
        <v>0.5</v>
      </c>
      <c r="I324" s="211"/>
      <c r="J324" s="207"/>
      <c r="K324" s="207"/>
      <c r="L324" s="212"/>
      <c r="M324" s="213"/>
      <c r="N324" s="214"/>
      <c r="O324" s="214"/>
      <c r="P324" s="214"/>
      <c r="Q324" s="214"/>
      <c r="R324" s="214"/>
      <c r="S324" s="214"/>
      <c r="T324" s="215"/>
      <c r="AT324" s="216" t="s">
        <v>166</v>
      </c>
      <c r="AU324" s="216" t="s">
        <v>82</v>
      </c>
      <c r="AV324" s="11" t="s">
        <v>82</v>
      </c>
      <c r="AW324" s="11" t="s">
        <v>35</v>
      </c>
      <c r="AX324" s="11" t="s">
        <v>72</v>
      </c>
      <c r="AY324" s="216" t="s">
        <v>136</v>
      </c>
    </row>
    <row r="325" spans="2:65" s="1" customFormat="1" ht="22.5" customHeight="1">
      <c r="B325" s="40"/>
      <c r="C325" s="191" t="s">
        <v>524</v>
      </c>
      <c r="D325" s="191" t="s">
        <v>139</v>
      </c>
      <c r="E325" s="192" t="s">
        <v>515</v>
      </c>
      <c r="F325" s="193" t="s">
        <v>516</v>
      </c>
      <c r="G325" s="194" t="s">
        <v>278</v>
      </c>
      <c r="H325" s="195">
        <v>5</v>
      </c>
      <c r="I325" s="196"/>
      <c r="J325" s="197">
        <f>ROUND(I325*H325,2)</f>
        <v>0</v>
      </c>
      <c r="K325" s="193" t="s">
        <v>143</v>
      </c>
      <c r="L325" s="60"/>
      <c r="M325" s="198" t="s">
        <v>21</v>
      </c>
      <c r="N325" s="199" t="s">
        <v>43</v>
      </c>
      <c r="O325" s="41"/>
      <c r="P325" s="200">
        <f>O325*H325</f>
        <v>0</v>
      </c>
      <c r="Q325" s="200">
        <v>0.00031</v>
      </c>
      <c r="R325" s="200">
        <f>Q325*H325</f>
        <v>0.00155</v>
      </c>
      <c r="S325" s="200">
        <v>0</v>
      </c>
      <c r="T325" s="201">
        <f>S325*H325</f>
        <v>0</v>
      </c>
      <c r="AR325" s="23" t="s">
        <v>223</v>
      </c>
      <c r="AT325" s="23" t="s">
        <v>139</v>
      </c>
      <c r="AU325" s="23" t="s">
        <v>82</v>
      </c>
      <c r="AY325" s="23" t="s">
        <v>136</v>
      </c>
      <c r="BE325" s="202">
        <f>IF(N325="základní",J325,0)</f>
        <v>0</v>
      </c>
      <c r="BF325" s="202">
        <f>IF(N325="snížená",J325,0)</f>
        <v>0</v>
      </c>
      <c r="BG325" s="202">
        <f>IF(N325="zákl. přenesená",J325,0)</f>
        <v>0</v>
      </c>
      <c r="BH325" s="202">
        <f>IF(N325="sníž. přenesená",J325,0)</f>
        <v>0</v>
      </c>
      <c r="BI325" s="202">
        <f>IF(N325="nulová",J325,0)</f>
        <v>0</v>
      </c>
      <c r="BJ325" s="23" t="s">
        <v>80</v>
      </c>
      <c r="BK325" s="202">
        <f>ROUND(I325*H325,2)</f>
        <v>0</v>
      </c>
      <c r="BL325" s="23" t="s">
        <v>223</v>
      </c>
      <c r="BM325" s="23" t="s">
        <v>796</v>
      </c>
    </row>
    <row r="326" spans="2:65" s="1" customFormat="1" ht="22.5" customHeight="1">
      <c r="B326" s="40"/>
      <c r="C326" s="191" t="s">
        <v>348</v>
      </c>
      <c r="D326" s="191" t="s">
        <v>139</v>
      </c>
      <c r="E326" s="192" t="s">
        <v>797</v>
      </c>
      <c r="F326" s="193" t="s">
        <v>798</v>
      </c>
      <c r="G326" s="194" t="s">
        <v>278</v>
      </c>
      <c r="H326" s="195">
        <v>3</v>
      </c>
      <c r="I326" s="196"/>
      <c r="J326" s="197">
        <f>ROUND(I326*H326,2)</f>
        <v>0</v>
      </c>
      <c r="K326" s="193" t="s">
        <v>143</v>
      </c>
      <c r="L326" s="60"/>
      <c r="M326" s="198" t="s">
        <v>21</v>
      </c>
      <c r="N326" s="199" t="s">
        <v>43</v>
      </c>
      <c r="O326" s="41"/>
      <c r="P326" s="200">
        <f>O326*H326</f>
        <v>0</v>
      </c>
      <c r="Q326" s="200">
        <v>0</v>
      </c>
      <c r="R326" s="200">
        <f>Q326*H326</f>
        <v>0</v>
      </c>
      <c r="S326" s="200">
        <v>0</v>
      </c>
      <c r="T326" s="201">
        <f>S326*H326</f>
        <v>0</v>
      </c>
      <c r="AR326" s="23" t="s">
        <v>223</v>
      </c>
      <c r="AT326" s="23" t="s">
        <v>139</v>
      </c>
      <c r="AU326" s="23" t="s">
        <v>82</v>
      </c>
      <c r="AY326" s="23" t="s">
        <v>136</v>
      </c>
      <c r="BE326" s="202">
        <f>IF(N326="základní",J326,0)</f>
        <v>0</v>
      </c>
      <c r="BF326" s="202">
        <f>IF(N326="snížená",J326,0)</f>
        <v>0</v>
      </c>
      <c r="BG326" s="202">
        <f>IF(N326="zákl. přenesená",J326,0)</f>
        <v>0</v>
      </c>
      <c r="BH326" s="202">
        <f>IF(N326="sníž. přenesená",J326,0)</f>
        <v>0</v>
      </c>
      <c r="BI326" s="202">
        <f>IF(N326="nulová",J326,0)</f>
        <v>0</v>
      </c>
      <c r="BJ326" s="23" t="s">
        <v>80</v>
      </c>
      <c r="BK326" s="202">
        <f>ROUND(I326*H326,2)</f>
        <v>0</v>
      </c>
      <c r="BL326" s="23" t="s">
        <v>223</v>
      </c>
      <c r="BM326" s="23" t="s">
        <v>799</v>
      </c>
    </row>
    <row r="327" spans="2:65" s="1" customFormat="1" ht="14.25" customHeight="1">
      <c r="B327" s="40"/>
      <c r="C327" s="217" t="s">
        <v>534</v>
      </c>
      <c r="D327" s="217" t="s">
        <v>262</v>
      </c>
      <c r="E327" s="218" t="s">
        <v>800</v>
      </c>
      <c r="F327" s="219" t="s">
        <v>801</v>
      </c>
      <c r="G327" s="220" t="s">
        <v>278</v>
      </c>
      <c r="H327" s="221">
        <v>3</v>
      </c>
      <c r="I327" s="222"/>
      <c r="J327" s="223">
        <f>ROUND(I327*H327,2)</f>
        <v>0</v>
      </c>
      <c r="K327" s="219" t="s">
        <v>143</v>
      </c>
      <c r="L327" s="224"/>
      <c r="M327" s="225" t="s">
        <v>21</v>
      </c>
      <c r="N327" s="226" t="s">
        <v>43</v>
      </c>
      <c r="O327" s="41"/>
      <c r="P327" s="200">
        <f>O327*H327</f>
        <v>0</v>
      </c>
      <c r="Q327" s="200">
        <v>0.009</v>
      </c>
      <c r="R327" s="200">
        <f>Q327*H327</f>
        <v>0.026999999999999996</v>
      </c>
      <c r="S327" s="200">
        <v>0</v>
      </c>
      <c r="T327" s="201">
        <f>S327*H327</f>
        <v>0</v>
      </c>
      <c r="AR327" s="23" t="s">
        <v>265</v>
      </c>
      <c r="AT327" s="23" t="s">
        <v>262</v>
      </c>
      <c r="AU327" s="23" t="s">
        <v>82</v>
      </c>
      <c r="AY327" s="23" t="s">
        <v>136</v>
      </c>
      <c r="BE327" s="202">
        <f>IF(N327="základní",J327,0)</f>
        <v>0</v>
      </c>
      <c r="BF327" s="202">
        <f>IF(N327="snížená",J327,0)</f>
        <v>0</v>
      </c>
      <c r="BG327" s="202">
        <f>IF(N327="zákl. přenesená",J327,0)</f>
        <v>0</v>
      </c>
      <c r="BH327" s="202">
        <f>IF(N327="sníž. přenesená",J327,0)</f>
        <v>0</v>
      </c>
      <c r="BI327" s="202">
        <f>IF(N327="nulová",J327,0)</f>
        <v>0</v>
      </c>
      <c r="BJ327" s="23" t="s">
        <v>80</v>
      </c>
      <c r="BK327" s="202">
        <f>ROUND(I327*H327,2)</f>
        <v>0</v>
      </c>
      <c r="BL327" s="23" t="s">
        <v>223</v>
      </c>
      <c r="BM327" s="23" t="s">
        <v>802</v>
      </c>
    </row>
    <row r="328" spans="2:65" s="1" customFormat="1" ht="22.5" customHeight="1">
      <c r="B328" s="40"/>
      <c r="C328" s="191" t="s">
        <v>358</v>
      </c>
      <c r="D328" s="191" t="s">
        <v>139</v>
      </c>
      <c r="E328" s="192" t="s">
        <v>519</v>
      </c>
      <c r="F328" s="193" t="s">
        <v>520</v>
      </c>
      <c r="G328" s="194" t="s">
        <v>290</v>
      </c>
      <c r="H328" s="195">
        <v>30</v>
      </c>
      <c r="I328" s="196"/>
      <c r="J328" s="197">
        <f>ROUND(I328*H328,2)</f>
        <v>0</v>
      </c>
      <c r="K328" s="193" t="s">
        <v>143</v>
      </c>
      <c r="L328" s="60"/>
      <c r="M328" s="198" t="s">
        <v>21</v>
      </c>
      <c r="N328" s="199" t="s">
        <v>43</v>
      </c>
      <c r="O328" s="41"/>
      <c r="P328" s="200">
        <f>O328*H328</f>
        <v>0</v>
      </c>
      <c r="Q328" s="200">
        <v>0.00148</v>
      </c>
      <c r="R328" s="200">
        <f>Q328*H328</f>
        <v>0.0444</v>
      </c>
      <c r="S328" s="200">
        <v>0</v>
      </c>
      <c r="T328" s="201">
        <f>S328*H328</f>
        <v>0</v>
      </c>
      <c r="AR328" s="23" t="s">
        <v>223</v>
      </c>
      <c r="AT328" s="23" t="s">
        <v>139</v>
      </c>
      <c r="AU328" s="23" t="s">
        <v>82</v>
      </c>
      <c r="AY328" s="23" t="s">
        <v>136</v>
      </c>
      <c r="BE328" s="202">
        <f>IF(N328="základní",J328,0)</f>
        <v>0</v>
      </c>
      <c r="BF328" s="202">
        <f>IF(N328="snížená",J328,0)</f>
        <v>0</v>
      </c>
      <c r="BG328" s="202">
        <f>IF(N328="zákl. přenesená",J328,0)</f>
        <v>0</v>
      </c>
      <c r="BH328" s="202">
        <f>IF(N328="sníž. přenesená",J328,0)</f>
        <v>0</v>
      </c>
      <c r="BI328" s="202">
        <f>IF(N328="nulová",J328,0)</f>
        <v>0</v>
      </c>
      <c r="BJ328" s="23" t="s">
        <v>80</v>
      </c>
      <c r="BK328" s="202">
        <f>ROUND(I328*H328,2)</f>
        <v>0</v>
      </c>
      <c r="BL328" s="23" t="s">
        <v>223</v>
      </c>
      <c r="BM328" s="23" t="s">
        <v>803</v>
      </c>
    </row>
    <row r="329" spans="2:47" s="1" customFormat="1" ht="54">
      <c r="B329" s="40"/>
      <c r="C329" s="62"/>
      <c r="D329" s="203" t="s">
        <v>164</v>
      </c>
      <c r="E329" s="62"/>
      <c r="F329" s="204" t="s">
        <v>522</v>
      </c>
      <c r="G329" s="62"/>
      <c r="H329" s="62"/>
      <c r="I329" s="162"/>
      <c r="J329" s="62"/>
      <c r="K329" s="62"/>
      <c r="L329" s="60"/>
      <c r="M329" s="205"/>
      <c r="N329" s="41"/>
      <c r="O329" s="41"/>
      <c r="P329" s="41"/>
      <c r="Q329" s="41"/>
      <c r="R329" s="41"/>
      <c r="S329" s="41"/>
      <c r="T329" s="77"/>
      <c r="AT329" s="23" t="s">
        <v>164</v>
      </c>
      <c r="AU329" s="23" t="s">
        <v>82</v>
      </c>
    </row>
    <row r="330" spans="2:65" s="1" customFormat="1" ht="22.5" customHeight="1">
      <c r="B330" s="40"/>
      <c r="C330" s="191" t="s">
        <v>542</v>
      </c>
      <c r="D330" s="191" t="s">
        <v>139</v>
      </c>
      <c r="E330" s="192" t="s">
        <v>804</v>
      </c>
      <c r="F330" s="193" t="s">
        <v>805</v>
      </c>
      <c r="G330" s="194" t="s">
        <v>290</v>
      </c>
      <c r="H330" s="195">
        <v>2.8</v>
      </c>
      <c r="I330" s="196"/>
      <c r="J330" s="197">
        <f>ROUND(I330*H330,2)</f>
        <v>0</v>
      </c>
      <c r="K330" s="193" t="s">
        <v>143</v>
      </c>
      <c r="L330" s="60"/>
      <c r="M330" s="198" t="s">
        <v>21</v>
      </c>
      <c r="N330" s="199" t="s">
        <v>43</v>
      </c>
      <c r="O330" s="41"/>
      <c r="P330" s="200">
        <f>O330*H330</f>
        <v>0</v>
      </c>
      <c r="Q330" s="200">
        <v>0.00194</v>
      </c>
      <c r="R330" s="200">
        <f>Q330*H330</f>
        <v>0.005432</v>
      </c>
      <c r="S330" s="200">
        <v>0</v>
      </c>
      <c r="T330" s="201">
        <f>S330*H330</f>
        <v>0</v>
      </c>
      <c r="AR330" s="23" t="s">
        <v>223</v>
      </c>
      <c r="AT330" s="23" t="s">
        <v>139</v>
      </c>
      <c r="AU330" s="23" t="s">
        <v>82</v>
      </c>
      <c r="AY330" s="23" t="s">
        <v>136</v>
      </c>
      <c r="BE330" s="202">
        <f>IF(N330="základní",J330,0)</f>
        <v>0</v>
      </c>
      <c r="BF330" s="202">
        <f>IF(N330="snížená",J330,0)</f>
        <v>0</v>
      </c>
      <c r="BG330" s="202">
        <f>IF(N330="zákl. přenesená",J330,0)</f>
        <v>0</v>
      </c>
      <c r="BH330" s="202">
        <f>IF(N330="sníž. přenesená",J330,0)</f>
        <v>0</v>
      </c>
      <c r="BI330" s="202">
        <f>IF(N330="nulová",J330,0)</f>
        <v>0</v>
      </c>
      <c r="BJ330" s="23" t="s">
        <v>80</v>
      </c>
      <c r="BK330" s="202">
        <f>ROUND(I330*H330,2)</f>
        <v>0</v>
      </c>
      <c r="BL330" s="23" t="s">
        <v>223</v>
      </c>
      <c r="BM330" s="23" t="s">
        <v>806</v>
      </c>
    </row>
    <row r="331" spans="2:47" s="1" customFormat="1" ht="54">
      <c r="B331" s="40"/>
      <c r="C331" s="62"/>
      <c r="D331" s="203" t="s">
        <v>164</v>
      </c>
      <c r="E331" s="62"/>
      <c r="F331" s="204" t="s">
        <v>522</v>
      </c>
      <c r="G331" s="62"/>
      <c r="H331" s="62"/>
      <c r="I331" s="162"/>
      <c r="J331" s="62"/>
      <c r="K331" s="62"/>
      <c r="L331" s="60"/>
      <c r="M331" s="205"/>
      <c r="N331" s="41"/>
      <c r="O331" s="41"/>
      <c r="P331" s="41"/>
      <c r="Q331" s="41"/>
      <c r="R331" s="41"/>
      <c r="S331" s="41"/>
      <c r="T331" s="77"/>
      <c r="AT331" s="23" t="s">
        <v>164</v>
      </c>
      <c r="AU331" s="23" t="s">
        <v>82</v>
      </c>
    </row>
    <row r="332" spans="2:51" s="12" customFormat="1" ht="13.5">
      <c r="B332" s="227"/>
      <c r="C332" s="228"/>
      <c r="D332" s="203" t="s">
        <v>166</v>
      </c>
      <c r="E332" s="229" t="s">
        <v>21</v>
      </c>
      <c r="F332" s="230" t="s">
        <v>807</v>
      </c>
      <c r="G332" s="228"/>
      <c r="H332" s="229" t="s">
        <v>21</v>
      </c>
      <c r="I332" s="231"/>
      <c r="J332" s="228"/>
      <c r="K332" s="228"/>
      <c r="L332" s="232"/>
      <c r="M332" s="233"/>
      <c r="N332" s="234"/>
      <c r="O332" s="234"/>
      <c r="P332" s="234"/>
      <c r="Q332" s="234"/>
      <c r="R332" s="234"/>
      <c r="S332" s="234"/>
      <c r="T332" s="235"/>
      <c r="AT332" s="236" t="s">
        <v>166</v>
      </c>
      <c r="AU332" s="236" t="s">
        <v>82</v>
      </c>
      <c r="AV332" s="12" t="s">
        <v>80</v>
      </c>
      <c r="AW332" s="12" t="s">
        <v>35</v>
      </c>
      <c r="AX332" s="12" t="s">
        <v>72</v>
      </c>
      <c r="AY332" s="236" t="s">
        <v>136</v>
      </c>
    </row>
    <row r="333" spans="2:51" s="11" customFormat="1" ht="13.5">
      <c r="B333" s="206"/>
      <c r="C333" s="207"/>
      <c r="D333" s="203" t="s">
        <v>166</v>
      </c>
      <c r="E333" s="208" t="s">
        <v>21</v>
      </c>
      <c r="F333" s="209" t="s">
        <v>808</v>
      </c>
      <c r="G333" s="207"/>
      <c r="H333" s="210">
        <v>2.8</v>
      </c>
      <c r="I333" s="211"/>
      <c r="J333" s="207"/>
      <c r="K333" s="207"/>
      <c r="L333" s="212"/>
      <c r="M333" s="213"/>
      <c r="N333" s="214"/>
      <c r="O333" s="214"/>
      <c r="P333" s="214"/>
      <c r="Q333" s="214"/>
      <c r="R333" s="214"/>
      <c r="S333" s="214"/>
      <c r="T333" s="215"/>
      <c r="AT333" s="216" t="s">
        <v>166</v>
      </c>
      <c r="AU333" s="216" t="s">
        <v>82</v>
      </c>
      <c r="AV333" s="11" t="s">
        <v>82</v>
      </c>
      <c r="AW333" s="11" t="s">
        <v>35</v>
      </c>
      <c r="AX333" s="11" t="s">
        <v>72</v>
      </c>
      <c r="AY333" s="216" t="s">
        <v>136</v>
      </c>
    </row>
    <row r="334" spans="2:65" s="1" customFormat="1" ht="22.5" customHeight="1">
      <c r="B334" s="40"/>
      <c r="C334" s="191" t="s">
        <v>547</v>
      </c>
      <c r="D334" s="191" t="s">
        <v>139</v>
      </c>
      <c r="E334" s="192" t="s">
        <v>525</v>
      </c>
      <c r="F334" s="193" t="s">
        <v>526</v>
      </c>
      <c r="G334" s="194" t="s">
        <v>290</v>
      </c>
      <c r="H334" s="195">
        <v>36.55</v>
      </c>
      <c r="I334" s="196"/>
      <c r="J334" s="197">
        <f>ROUND(I334*H334,2)</f>
        <v>0</v>
      </c>
      <c r="K334" s="193" t="s">
        <v>143</v>
      </c>
      <c r="L334" s="60"/>
      <c r="M334" s="198" t="s">
        <v>21</v>
      </c>
      <c r="N334" s="199" t="s">
        <v>43</v>
      </c>
      <c r="O334" s="41"/>
      <c r="P334" s="200">
        <f>O334*H334</f>
        <v>0</v>
      </c>
      <c r="Q334" s="200">
        <v>0.00297</v>
      </c>
      <c r="R334" s="200">
        <f>Q334*H334</f>
        <v>0.1085535</v>
      </c>
      <c r="S334" s="200">
        <v>0</v>
      </c>
      <c r="T334" s="201">
        <f>S334*H334</f>
        <v>0</v>
      </c>
      <c r="AR334" s="23" t="s">
        <v>223</v>
      </c>
      <c r="AT334" s="23" t="s">
        <v>139</v>
      </c>
      <c r="AU334" s="23" t="s">
        <v>82</v>
      </c>
      <c r="AY334" s="23" t="s">
        <v>136</v>
      </c>
      <c r="BE334" s="202">
        <f>IF(N334="základní",J334,0)</f>
        <v>0</v>
      </c>
      <c r="BF334" s="202">
        <f>IF(N334="snížená",J334,0)</f>
        <v>0</v>
      </c>
      <c r="BG334" s="202">
        <f>IF(N334="zákl. přenesená",J334,0)</f>
        <v>0</v>
      </c>
      <c r="BH334" s="202">
        <f>IF(N334="sníž. přenesená",J334,0)</f>
        <v>0</v>
      </c>
      <c r="BI334" s="202">
        <f>IF(N334="nulová",J334,0)</f>
        <v>0</v>
      </c>
      <c r="BJ334" s="23" t="s">
        <v>80</v>
      </c>
      <c r="BK334" s="202">
        <f>ROUND(I334*H334,2)</f>
        <v>0</v>
      </c>
      <c r="BL334" s="23" t="s">
        <v>223</v>
      </c>
      <c r="BM334" s="23" t="s">
        <v>809</v>
      </c>
    </row>
    <row r="335" spans="2:47" s="1" customFormat="1" ht="54">
      <c r="B335" s="40"/>
      <c r="C335" s="62"/>
      <c r="D335" s="203" t="s">
        <v>164</v>
      </c>
      <c r="E335" s="62"/>
      <c r="F335" s="204" t="s">
        <v>522</v>
      </c>
      <c r="G335" s="62"/>
      <c r="H335" s="62"/>
      <c r="I335" s="162"/>
      <c r="J335" s="62"/>
      <c r="K335" s="62"/>
      <c r="L335" s="60"/>
      <c r="M335" s="205"/>
      <c r="N335" s="41"/>
      <c r="O335" s="41"/>
      <c r="P335" s="41"/>
      <c r="Q335" s="41"/>
      <c r="R335" s="41"/>
      <c r="S335" s="41"/>
      <c r="T335" s="77"/>
      <c r="AT335" s="23" t="s">
        <v>164</v>
      </c>
      <c r="AU335" s="23" t="s">
        <v>82</v>
      </c>
    </row>
    <row r="336" spans="2:51" s="11" customFormat="1" ht="13.5">
      <c r="B336" s="206"/>
      <c r="C336" s="207"/>
      <c r="D336" s="203" t="s">
        <v>166</v>
      </c>
      <c r="E336" s="208" t="s">
        <v>21</v>
      </c>
      <c r="F336" s="209" t="s">
        <v>810</v>
      </c>
      <c r="G336" s="207"/>
      <c r="H336" s="210">
        <v>36.55</v>
      </c>
      <c r="I336" s="211"/>
      <c r="J336" s="207"/>
      <c r="K336" s="207"/>
      <c r="L336" s="212"/>
      <c r="M336" s="213"/>
      <c r="N336" s="214"/>
      <c r="O336" s="214"/>
      <c r="P336" s="214"/>
      <c r="Q336" s="214"/>
      <c r="R336" s="214"/>
      <c r="S336" s="214"/>
      <c r="T336" s="215"/>
      <c r="AT336" s="216" t="s">
        <v>166</v>
      </c>
      <c r="AU336" s="216" t="s">
        <v>82</v>
      </c>
      <c r="AV336" s="11" t="s">
        <v>82</v>
      </c>
      <c r="AW336" s="11" t="s">
        <v>35</v>
      </c>
      <c r="AX336" s="11" t="s">
        <v>72</v>
      </c>
      <c r="AY336" s="216" t="s">
        <v>136</v>
      </c>
    </row>
    <row r="337" spans="2:65" s="1" customFormat="1" ht="22.5" customHeight="1">
      <c r="B337" s="40"/>
      <c r="C337" s="191" t="s">
        <v>553</v>
      </c>
      <c r="D337" s="191" t="s">
        <v>139</v>
      </c>
      <c r="E337" s="192" t="s">
        <v>811</v>
      </c>
      <c r="F337" s="193" t="s">
        <v>812</v>
      </c>
      <c r="G337" s="194" t="s">
        <v>290</v>
      </c>
      <c r="H337" s="195">
        <v>7</v>
      </c>
      <c r="I337" s="196"/>
      <c r="J337" s="197">
        <f>ROUND(I337*H337,2)</f>
        <v>0</v>
      </c>
      <c r="K337" s="193" t="s">
        <v>143</v>
      </c>
      <c r="L337" s="60"/>
      <c r="M337" s="198" t="s">
        <v>21</v>
      </c>
      <c r="N337" s="199" t="s">
        <v>43</v>
      </c>
      <c r="O337" s="41"/>
      <c r="P337" s="200">
        <f>O337*H337</f>
        <v>0</v>
      </c>
      <c r="Q337" s="200">
        <v>0.00588</v>
      </c>
      <c r="R337" s="200">
        <f>Q337*H337</f>
        <v>0.04116</v>
      </c>
      <c r="S337" s="200">
        <v>0</v>
      </c>
      <c r="T337" s="201">
        <f>S337*H337</f>
        <v>0</v>
      </c>
      <c r="AR337" s="23" t="s">
        <v>223</v>
      </c>
      <c r="AT337" s="23" t="s">
        <v>139</v>
      </c>
      <c r="AU337" s="23" t="s">
        <v>82</v>
      </c>
      <c r="AY337" s="23" t="s">
        <v>136</v>
      </c>
      <c r="BE337" s="202">
        <f>IF(N337="základní",J337,0)</f>
        <v>0</v>
      </c>
      <c r="BF337" s="202">
        <f>IF(N337="snížená",J337,0)</f>
        <v>0</v>
      </c>
      <c r="BG337" s="202">
        <f>IF(N337="zákl. přenesená",J337,0)</f>
        <v>0</v>
      </c>
      <c r="BH337" s="202">
        <f>IF(N337="sníž. přenesená",J337,0)</f>
        <v>0</v>
      </c>
      <c r="BI337" s="202">
        <f>IF(N337="nulová",J337,0)</f>
        <v>0</v>
      </c>
      <c r="BJ337" s="23" t="s">
        <v>80</v>
      </c>
      <c r="BK337" s="202">
        <f>ROUND(I337*H337,2)</f>
        <v>0</v>
      </c>
      <c r="BL337" s="23" t="s">
        <v>223</v>
      </c>
      <c r="BM337" s="23" t="s">
        <v>813</v>
      </c>
    </row>
    <row r="338" spans="2:47" s="1" customFormat="1" ht="54">
      <c r="B338" s="40"/>
      <c r="C338" s="62"/>
      <c r="D338" s="203" t="s">
        <v>164</v>
      </c>
      <c r="E338" s="62"/>
      <c r="F338" s="204" t="s">
        <v>522</v>
      </c>
      <c r="G338" s="62"/>
      <c r="H338" s="62"/>
      <c r="I338" s="162"/>
      <c r="J338" s="62"/>
      <c r="K338" s="62"/>
      <c r="L338" s="60"/>
      <c r="M338" s="205"/>
      <c r="N338" s="41"/>
      <c r="O338" s="41"/>
      <c r="P338" s="41"/>
      <c r="Q338" s="41"/>
      <c r="R338" s="41"/>
      <c r="S338" s="41"/>
      <c r="T338" s="77"/>
      <c r="AT338" s="23" t="s">
        <v>164</v>
      </c>
      <c r="AU338" s="23" t="s">
        <v>82</v>
      </c>
    </row>
    <row r="339" spans="2:51" s="12" customFormat="1" ht="13.5">
      <c r="B339" s="227"/>
      <c r="C339" s="228"/>
      <c r="D339" s="203" t="s">
        <v>166</v>
      </c>
      <c r="E339" s="229" t="s">
        <v>21</v>
      </c>
      <c r="F339" s="230" t="s">
        <v>662</v>
      </c>
      <c r="G339" s="228"/>
      <c r="H339" s="229" t="s">
        <v>21</v>
      </c>
      <c r="I339" s="231"/>
      <c r="J339" s="228"/>
      <c r="K339" s="228"/>
      <c r="L339" s="232"/>
      <c r="M339" s="233"/>
      <c r="N339" s="234"/>
      <c r="O339" s="234"/>
      <c r="P339" s="234"/>
      <c r="Q339" s="234"/>
      <c r="R339" s="234"/>
      <c r="S339" s="234"/>
      <c r="T339" s="235"/>
      <c r="AT339" s="236" t="s">
        <v>166</v>
      </c>
      <c r="AU339" s="236" t="s">
        <v>82</v>
      </c>
      <c r="AV339" s="12" t="s">
        <v>80</v>
      </c>
      <c r="AW339" s="12" t="s">
        <v>35</v>
      </c>
      <c r="AX339" s="12" t="s">
        <v>72</v>
      </c>
      <c r="AY339" s="236" t="s">
        <v>136</v>
      </c>
    </row>
    <row r="340" spans="2:51" s="11" customFormat="1" ht="13.5">
      <c r="B340" s="206"/>
      <c r="C340" s="207"/>
      <c r="D340" s="203" t="s">
        <v>166</v>
      </c>
      <c r="E340" s="208" t="s">
        <v>21</v>
      </c>
      <c r="F340" s="209" t="s">
        <v>814</v>
      </c>
      <c r="G340" s="207"/>
      <c r="H340" s="210">
        <v>7</v>
      </c>
      <c r="I340" s="211"/>
      <c r="J340" s="207"/>
      <c r="K340" s="207"/>
      <c r="L340" s="212"/>
      <c r="M340" s="213"/>
      <c r="N340" s="214"/>
      <c r="O340" s="214"/>
      <c r="P340" s="214"/>
      <c r="Q340" s="214"/>
      <c r="R340" s="214"/>
      <c r="S340" s="214"/>
      <c r="T340" s="215"/>
      <c r="AT340" s="216" t="s">
        <v>166</v>
      </c>
      <c r="AU340" s="216" t="s">
        <v>82</v>
      </c>
      <c r="AV340" s="11" t="s">
        <v>82</v>
      </c>
      <c r="AW340" s="11" t="s">
        <v>35</v>
      </c>
      <c r="AX340" s="11" t="s">
        <v>72</v>
      </c>
      <c r="AY340" s="216" t="s">
        <v>136</v>
      </c>
    </row>
    <row r="341" spans="2:65" s="1" customFormat="1" ht="22.5" customHeight="1">
      <c r="B341" s="40"/>
      <c r="C341" s="191" t="s">
        <v>559</v>
      </c>
      <c r="D341" s="191" t="s">
        <v>139</v>
      </c>
      <c r="E341" s="192" t="s">
        <v>458</v>
      </c>
      <c r="F341" s="193" t="s">
        <v>459</v>
      </c>
      <c r="G341" s="194" t="s">
        <v>290</v>
      </c>
      <c r="H341" s="195">
        <v>53.35</v>
      </c>
      <c r="I341" s="196"/>
      <c r="J341" s="197">
        <f>ROUND(I341*H341,2)</f>
        <v>0</v>
      </c>
      <c r="K341" s="193" t="s">
        <v>143</v>
      </c>
      <c r="L341" s="60"/>
      <c r="M341" s="198" t="s">
        <v>21</v>
      </c>
      <c r="N341" s="199" t="s">
        <v>43</v>
      </c>
      <c r="O341" s="41"/>
      <c r="P341" s="200">
        <f>O341*H341</f>
        <v>0</v>
      </c>
      <c r="Q341" s="200">
        <v>0.00459</v>
      </c>
      <c r="R341" s="200">
        <f>Q341*H341</f>
        <v>0.24487650000000002</v>
      </c>
      <c r="S341" s="200">
        <v>0</v>
      </c>
      <c r="T341" s="201">
        <f>S341*H341</f>
        <v>0</v>
      </c>
      <c r="AR341" s="23" t="s">
        <v>223</v>
      </c>
      <c r="AT341" s="23" t="s">
        <v>139</v>
      </c>
      <c r="AU341" s="23" t="s">
        <v>82</v>
      </c>
      <c r="AY341" s="23" t="s">
        <v>136</v>
      </c>
      <c r="BE341" s="202">
        <f>IF(N341="základní",J341,0)</f>
        <v>0</v>
      </c>
      <c r="BF341" s="202">
        <f>IF(N341="snížená",J341,0)</f>
        <v>0</v>
      </c>
      <c r="BG341" s="202">
        <f>IF(N341="zákl. přenesená",J341,0)</f>
        <v>0</v>
      </c>
      <c r="BH341" s="202">
        <f>IF(N341="sníž. přenesená",J341,0)</f>
        <v>0</v>
      </c>
      <c r="BI341" s="202">
        <f>IF(N341="nulová",J341,0)</f>
        <v>0</v>
      </c>
      <c r="BJ341" s="23" t="s">
        <v>80</v>
      </c>
      <c r="BK341" s="202">
        <f>ROUND(I341*H341,2)</f>
        <v>0</v>
      </c>
      <c r="BL341" s="23" t="s">
        <v>223</v>
      </c>
      <c r="BM341" s="23" t="s">
        <v>815</v>
      </c>
    </row>
    <row r="342" spans="2:47" s="1" customFormat="1" ht="40.5">
      <c r="B342" s="40"/>
      <c r="C342" s="62"/>
      <c r="D342" s="203" t="s">
        <v>164</v>
      </c>
      <c r="E342" s="62"/>
      <c r="F342" s="204" t="s">
        <v>461</v>
      </c>
      <c r="G342" s="62"/>
      <c r="H342" s="62"/>
      <c r="I342" s="162"/>
      <c r="J342" s="62"/>
      <c r="K342" s="62"/>
      <c r="L342" s="60"/>
      <c r="M342" s="205"/>
      <c r="N342" s="41"/>
      <c r="O342" s="41"/>
      <c r="P342" s="41"/>
      <c r="Q342" s="41"/>
      <c r="R342" s="41"/>
      <c r="S342" s="41"/>
      <c r="T342" s="77"/>
      <c r="AT342" s="23" t="s">
        <v>164</v>
      </c>
      <c r="AU342" s="23" t="s">
        <v>82</v>
      </c>
    </row>
    <row r="343" spans="2:51" s="11" customFormat="1" ht="13.5">
      <c r="B343" s="206"/>
      <c r="C343" s="207"/>
      <c r="D343" s="203" t="s">
        <v>166</v>
      </c>
      <c r="E343" s="208" t="s">
        <v>21</v>
      </c>
      <c r="F343" s="209" t="s">
        <v>816</v>
      </c>
      <c r="G343" s="207"/>
      <c r="H343" s="210">
        <v>2.8</v>
      </c>
      <c r="I343" s="211"/>
      <c r="J343" s="207"/>
      <c r="K343" s="207"/>
      <c r="L343" s="212"/>
      <c r="M343" s="213"/>
      <c r="N343" s="214"/>
      <c r="O343" s="214"/>
      <c r="P343" s="214"/>
      <c r="Q343" s="214"/>
      <c r="R343" s="214"/>
      <c r="S343" s="214"/>
      <c r="T343" s="215"/>
      <c r="AT343" s="216" t="s">
        <v>166</v>
      </c>
      <c r="AU343" s="216" t="s">
        <v>82</v>
      </c>
      <c r="AV343" s="11" t="s">
        <v>82</v>
      </c>
      <c r="AW343" s="11" t="s">
        <v>35</v>
      </c>
      <c r="AX343" s="11" t="s">
        <v>72</v>
      </c>
      <c r="AY343" s="216" t="s">
        <v>136</v>
      </c>
    </row>
    <row r="344" spans="2:51" s="11" customFormat="1" ht="13.5">
      <c r="B344" s="206"/>
      <c r="C344" s="207"/>
      <c r="D344" s="203" t="s">
        <v>166</v>
      </c>
      <c r="E344" s="208" t="s">
        <v>21</v>
      </c>
      <c r="F344" s="209" t="s">
        <v>817</v>
      </c>
      <c r="G344" s="207"/>
      <c r="H344" s="210">
        <v>36.55</v>
      </c>
      <c r="I344" s="211"/>
      <c r="J344" s="207"/>
      <c r="K344" s="207"/>
      <c r="L344" s="212"/>
      <c r="M344" s="213"/>
      <c r="N344" s="214"/>
      <c r="O344" s="214"/>
      <c r="P344" s="214"/>
      <c r="Q344" s="214"/>
      <c r="R344" s="214"/>
      <c r="S344" s="214"/>
      <c r="T344" s="215"/>
      <c r="AT344" s="216" t="s">
        <v>166</v>
      </c>
      <c r="AU344" s="216" t="s">
        <v>82</v>
      </c>
      <c r="AV344" s="11" t="s">
        <v>82</v>
      </c>
      <c r="AW344" s="11" t="s">
        <v>35</v>
      </c>
      <c r="AX344" s="11" t="s">
        <v>72</v>
      </c>
      <c r="AY344" s="216" t="s">
        <v>136</v>
      </c>
    </row>
    <row r="345" spans="2:51" s="11" customFormat="1" ht="13.5">
      <c r="B345" s="206"/>
      <c r="C345" s="207"/>
      <c r="D345" s="203" t="s">
        <v>166</v>
      </c>
      <c r="E345" s="208" t="s">
        <v>21</v>
      </c>
      <c r="F345" s="209" t="s">
        <v>818</v>
      </c>
      <c r="G345" s="207"/>
      <c r="H345" s="210">
        <v>14</v>
      </c>
      <c r="I345" s="211"/>
      <c r="J345" s="207"/>
      <c r="K345" s="207"/>
      <c r="L345" s="212"/>
      <c r="M345" s="213"/>
      <c r="N345" s="214"/>
      <c r="O345" s="214"/>
      <c r="P345" s="214"/>
      <c r="Q345" s="214"/>
      <c r="R345" s="214"/>
      <c r="S345" s="214"/>
      <c r="T345" s="215"/>
      <c r="AT345" s="216" t="s">
        <v>166</v>
      </c>
      <c r="AU345" s="216" t="s">
        <v>82</v>
      </c>
      <c r="AV345" s="11" t="s">
        <v>82</v>
      </c>
      <c r="AW345" s="11" t="s">
        <v>35</v>
      </c>
      <c r="AX345" s="11" t="s">
        <v>72</v>
      </c>
      <c r="AY345" s="216" t="s">
        <v>136</v>
      </c>
    </row>
    <row r="346" spans="2:65" s="1" customFormat="1" ht="22.5" customHeight="1">
      <c r="B346" s="40"/>
      <c r="C346" s="191" t="s">
        <v>563</v>
      </c>
      <c r="D346" s="191" t="s">
        <v>139</v>
      </c>
      <c r="E346" s="192" t="s">
        <v>529</v>
      </c>
      <c r="F346" s="193" t="s">
        <v>530</v>
      </c>
      <c r="G346" s="194" t="s">
        <v>290</v>
      </c>
      <c r="H346" s="195">
        <v>5.6</v>
      </c>
      <c r="I346" s="196"/>
      <c r="J346" s="197">
        <f>ROUND(I346*H346,2)</f>
        <v>0</v>
      </c>
      <c r="K346" s="193" t="s">
        <v>143</v>
      </c>
      <c r="L346" s="60"/>
      <c r="M346" s="198" t="s">
        <v>21</v>
      </c>
      <c r="N346" s="199" t="s">
        <v>43</v>
      </c>
      <c r="O346" s="41"/>
      <c r="P346" s="200">
        <f>O346*H346</f>
        <v>0</v>
      </c>
      <c r="Q346" s="200">
        <v>0.0032</v>
      </c>
      <c r="R346" s="200">
        <f>Q346*H346</f>
        <v>0.01792</v>
      </c>
      <c r="S346" s="200">
        <v>0</v>
      </c>
      <c r="T346" s="201">
        <f>S346*H346</f>
        <v>0</v>
      </c>
      <c r="AR346" s="23" t="s">
        <v>223</v>
      </c>
      <c r="AT346" s="23" t="s">
        <v>139</v>
      </c>
      <c r="AU346" s="23" t="s">
        <v>82</v>
      </c>
      <c r="AY346" s="23" t="s">
        <v>136</v>
      </c>
      <c r="BE346" s="202">
        <f>IF(N346="základní",J346,0)</f>
        <v>0</v>
      </c>
      <c r="BF346" s="202">
        <f>IF(N346="snížená",J346,0)</f>
        <v>0</v>
      </c>
      <c r="BG346" s="202">
        <f>IF(N346="zákl. přenesená",J346,0)</f>
        <v>0</v>
      </c>
      <c r="BH346" s="202">
        <f>IF(N346="sníž. přenesená",J346,0)</f>
        <v>0</v>
      </c>
      <c r="BI346" s="202">
        <f>IF(N346="nulová",J346,0)</f>
        <v>0</v>
      </c>
      <c r="BJ346" s="23" t="s">
        <v>80</v>
      </c>
      <c r="BK346" s="202">
        <f>ROUND(I346*H346,2)</f>
        <v>0</v>
      </c>
      <c r="BL346" s="23" t="s">
        <v>223</v>
      </c>
      <c r="BM346" s="23" t="s">
        <v>819</v>
      </c>
    </row>
    <row r="347" spans="2:47" s="1" customFormat="1" ht="54">
      <c r="B347" s="40"/>
      <c r="C347" s="62"/>
      <c r="D347" s="203" t="s">
        <v>164</v>
      </c>
      <c r="E347" s="62"/>
      <c r="F347" s="204" t="s">
        <v>522</v>
      </c>
      <c r="G347" s="62"/>
      <c r="H347" s="62"/>
      <c r="I347" s="162"/>
      <c r="J347" s="62"/>
      <c r="K347" s="62"/>
      <c r="L347" s="60"/>
      <c r="M347" s="205"/>
      <c r="N347" s="41"/>
      <c r="O347" s="41"/>
      <c r="P347" s="41"/>
      <c r="Q347" s="41"/>
      <c r="R347" s="41"/>
      <c r="S347" s="41"/>
      <c r="T347" s="77"/>
      <c r="AT347" s="23" t="s">
        <v>164</v>
      </c>
      <c r="AU347" s="23" t="s">
        <v>82</v>
      </c>
    </row>
    <row r="348" spans="2:47" s="1" customFormat="1" ht="27">
      <c r="B348" s="40"/>
      <c r="C348" s="62"/>
      <c r="D348" s="203" t="s">
        <v>182</v>
      </c>
      <c r="E348" s="62"/>
      <c r="F348" s="204" t="s">
        <v>532</v>
      </c>
      <c r="G348" s="62"/>
      <c r="H348" s="62"/>
      <c r="I348" s="162"/>
      <c r="J348" s="62"/>
      <c r="K348" s="62"/>
      <c r="L348" s="60"/>
      <c r="M348" s="205"/>
      <c r="N348" s="41"/>
      <c r="O348" s="41"/>
      <c r="P348" s="41"/>
      <c r="Q348" s="41"/>
      <c r="R348" s="41"/>
      <c r="S348" s="41"/>
      <c r="T348" s="77"/>
      <c r="AT348" s="23" t="s">
        <v>182</v>
      </c>
      <c r="AU348" s="23" t="s">
        <v>82</v>
      </c>
    </row>
    <row r="349" spans="2:51" s="11" customFormat="1" ht="13.5">
      <c r="B349" s="206"/>
      <c r="C349" s="207"/>
      <c r="D349" s="203" t="s">
        <v>166</v>
      </c>
      <c r="E349" s="208" t="s">
        <v>21</v>
      </c>
      <c r="F349" s="209" t="s">
        <v>820</v>
      </c>
      <c r="G349" s="207"/>
      <c r="H349" s="210">
        <v>5.6</v>
      </c>
      <c r="I349" s="211"/>
      <c r="J349" s="207"/>
      <c r="K349" s="207"/>
      <c r="L349" s="212"/>
      <c r="M349" s="213"/>
      <c r="N349" s="214"/>
      <c r="O349" s="214"/>
      <c r="P349" s="214"/>
      <c r="Q349" s="214"/>
      <c r="R349" s="214"/>
      <c r="S349" s="214"/>
      <c r="T349" s="215"/>
      <c r="AT349" s="216" t="s">
        <v>166</v>
      </c>
      <c r="AU349" s="216" t="s">
        <v>82</v>
      </c>
      <c r="AV349" s="11" t="s">
        <v>82</v>
      </c>
      <c r="AW349" s="11" t="s">
        <v>35</v>
      </c>
      <c r="AX349" s="11" t="s">
        <v>72</v>
      </c>
      <c r="AY349" s="216" t="s">
        <v>136</v>
      </c>
    </row>
    <row r="350" spans="2:65" s="1" customFormat="1" ht="33.75" customHeight="1">
      <c r="B350" s="40"/>
      <c r="C350" s="191" t="s">
        <v>570</v>
      </c>
      <c r="D350" s="191" t="s">
        <v>139</v>
      </c>
      <c r="E350" s="192" t="s">
        <v>535</v>
      </c>
      <c r="F350" s="193" t="s">
        <v>536</v>
      </c>
      <c r="G350" s="194" t="s">
        <v>290</v>
      </c>
      <c r="H350" s="195">
        <v>47.96</v>
      </c>
      <c r="I350" s="196"/>
      <c r="J350" s="197">
        <f>ROUND(I350*H350,2)</f>
        <v>0</v>
      </c>
      <c r="K350" s="193" t="s">
        <v>143</v>
      </c>
      <c r="L350" s="60"/>
      <c r="M350" s="198" t="s">
        <v>21</v>
      </c>
      <c r="N350" s="199" t="s">
        <v>43</v>
      </c>
      <c r="O350" s="41"/>
      <c r="P350" s="200">
        <f>O350*H350</f>
        <v>0</v>
      </c>
      <c r="Q350" s="200">
        <v>0.00152</v>
      </c>
      <c r="R350" s="200">
        <f>Q350*H350</f>
        <v>0.07289920000000001</v>
      </c>
      <c r="S350" s="200">
        <v>0</v>
      </c>
      <c r="T350" s="201">
        <f>S350*H350</f>
        <v>0</v>
      </c>
      <c r="AR350" s="23" t="s">
        <v>223</v>
      </c>
      <c r="AT350" s="23" t="s">
        <v>139</v>
      </c>
      <c r="AU350" s="23" t="s">
        <v>82</v>
      </c>
      <c r="AY350" s="23" t="s">
        <v>136</v>
      </c>
      <c r="BE350" s="202">
        <f>IF(N350="základní",J350,0)</f>
        <v>0</v>
      </c>
      <c r="BF350" s="202">
        <f>IF(N350="snížená",J350,0)</f>
        <v>0</v>
      </c>
      <c r="BG350" s="202">
        <f>IF(N350="zákl. přenesená",J350,0)</f>
        <v>0</v>
      </c>
      <c r="BH350" s="202">
        <f>IF(N350="sníž. přenesená",J350,0)</f>
        <v>0</v>
      </c>
      <c r="BI350" s="202">
        <f>IF(N350="nulová",J350,0)</f>
        <v>0</v>
      </c>
      <c r="BJ350" s="23" t="s">
        <v>80</v>
      </c>
      <c r="BK350" s="202">
        <f>ROUND(I350*H350,2)</f>
        <v>0</v>
      </c>
      <c r="BL350" s="23" t="s">
        <v>223</v>
      </c>
      <c r="BM350" s="23" t="s">
        <v>821</v>
      </c>
    </row>
    <row r="351" spans="2:47" s="1" customFormat="1" ht="54">
      <c r="B351" s="40"/>
      <c r="C351" s="62"/>
      <c r="D351" s="203" t="s">
        <v>164</v>
      </c>
      <c r="E351" s="62"/>
      <c r="F351" s="204" t="s">
        <v>522</v>
      </c>
      <c r="G351" s="62"/>
      <c r="H351" s="62"/>
      <c r="I351" s="162"/>
      <c r="J351" s="62"/>
      <c r="K351" s="62"/>
      <c r="L351" s="60"/>
      <c r="M351" s="205"/>
      <c r="N351" s="41"/>
      <c r="O351" s="41"/>
      <c r="P351" s="41"/>
      <c r="Q351" s="41"/>
      <c r="R351" s="41"/>
      <c r="S351" s="41"/>
      <c r="T351" s="77"/>
      <c r="AT351" s="23" t="s">
        <v>164</v>
      </c>
      <c r="AU351" s="23" t="s">
        <v>82</v>
      </c>
    </row>
    <row r="352" spans="2:51" s="11" customFormat="1" ht="13.5">
      <c r="B352" s="206"/>
      <c r="C352" s="207"/>
      <c r="D352" s="203" t="s">
        <v>166</v>
      </c>
      <c r="E352" s="208" t="s">
        <v>21</v>
      </c>
      <c r="F352" s="209" t="s">
        <v>822</v>
      </c>
      <c r="G352" s="207"/>
      <c r="H352" s="210">
        <v>47.96</v>
      </c>
      <c r="I352" s="211"/>
      <c r="J352" s="207"/>
      <c r="K352" s="207"/>
      <c r="L352" s="212"/>
      <c r="M352" s="213"/>
      <c r="N352" s="214"/>
      <c r="O352" s="214"/>
      <c r="P352" s="214"/>
      <c r="Q352" s="214"/>
      <c r="R352" s="214"/>
      <c r="S352" s="214"/>
      <c r="T352" s="215"/>
      <c r="AT352" s="216" t="s">
        <v>166</v>
      </c>
      <c r="AU352" s="216" t="s">
        <v>82</v>
      </c>
      <c r="AV352" s="11" t="s">
        <v>82</v>
      </c>
      <c r="AW352" s="11" t="s">
        <v>35</v>
      </c>
      <c r="AX352" s="11" t="s">
        <v>72</v>
      </c>
      <c r="AY352" s="216" t="s">
        <v>136</v>
      </c>
    </row>
    <row r="353" spans="2:65" s="1" customFormat="1" ht="22.5" customHeight="1">
      <c r="B353" s="40"/>
      <c r="C353" s="191" t="s">
        <v>578</v>
      </c>
      <c r="D353" s="191" t="s">
        <v>139</v>
      </c>
      <c r="E353" s="192" t="s">
        <v>543</v>
      </c>
      <c r="F353" s="193" t="s">
        <v>544</v>
      </c>
      <c r="G353" s="194" t="s">
        <v>290</v>
      </c>
      <c r="H353" s="195">
        <v>16</v>
      </c>
      <c r="I353" s="196"/>
      <c r="J353" s="197">
        <f>ROUND(I353*H353,2)</f>
        <v>0</v>
      </c>
      <c r="K353" s="193" t="s">
        <v>143</v>
      </c>
      <c r="L353" s="60"/>
      <c r="M353" s="198" t="s">
        <v>21</v>
      </c>
      <c r="N353" s="199" t="s">
        <v>43</v>
      </c>
      <c r="O353" s="41"/>
      <c r="P353" s="200">
        <f>O353*H353</f>
        <v>0</v>
      </c>
      <c r="Q353" s="200">
        <v>0.00121</v>
      </c>
      <c r="R353" s="200">
        <f>Q353*H353</f>
        <v>0.01936</v>
      </c>
      <c r="S353" s="200">
        <v>0</v>
      </c>
      <c r="T353" s="201">
        <f>S353*H353</f>
        <v>0</v>
      </c>
      <c r="AR353" s="23" t="s">
        <v>223</v>
      </c>
      <c r="AT353" s="23" t="s">
        <v>139</v>
      </c>
      <c r="AU353" s="23" t="s">
        <v>82</v>
      </c>
      <c r="AY353" s="23" t="s">
        <v>136</v>
      </c>
      <c r="BE353" s="202">
        <f>IF(N353="základní",J353,0)</f>
        <v>0</v>
      </c>
      <c r="BF353" s="202">
        <f>IF(N353="snížená",J353,0)</f>
        <v>0</v>
      </c>
      <c r="BG353" s="202">
        <f>IF(N353="zákl. přenesená",J353,0)</f>
        <v>0</v>
      </c>
      <c r="BH353" s="202">
        <f>IF(N353="sníž. přenesená",J353,0)</f>
        <v>0</v>
      </c>
      <c r="BI353" s="202">
        <f>IF(N353="nulová",J353,0)</f>
        <v>0</v>
      </c>
      <c r="BJ353" s="23" t="s">
        <v>80</v>
      </c>
      <c r="BK353" s="202">
        <f>ROUND(I353*H353,2)</f>
        <v>0</v>
      </c>
      <c r="BL353" s="23" t="s">
        <v>223</v>
      </c>
      <c r="BM353" s="23" t="s">
        <v>823</v>
      </c>
    </row>
    <row r="354" spans="2:51" s="11" customFormat="1" ht="13.5">
      <c r="B354" s="206"/>
      <c r="C354" s="207"/>
      <c r="D354" s="203" t="s">
        <v>166</v>
      </c>
      <c r="E354" s="208" t="s">
        <v>21</v>
      </c>
      <c r="F354" s="209" t="s">
        <v>824</v>
      </c>
      <c r="G354" s="207"/>
      <c r="H354" s="210">
        <v>16</v>
      </c>
      <c r="I354" s="211"/>
      <c r="J354" s="207"/>
      <c r="K354" s="207"/>
      <c r="L354" s="212"/>
      <c r="M354" s="213"/>
      <c r="N354" s="214"/>
      <c r="O354" s="214"/>
      <c r="P354" s="214"/>
      <c r="Q354" s="214"/>
      <c r="R354" s="214"/>
      <c r="S354" s="214"/>
      <c r="T354" s="215"/>
      <c r="AT354" s="216" t="s">
        <v>166</v>
      </c>
      <c r="AU354" s="216" t="s">
        <v>82</v>
      </c>
      <c r="AV354" s="11" t="s">
        <v>82</v>
      </c>
      <c r="AW354" s="11" t="s">
        <v>35</v>
      </c>
      <c r="AX354" s="11" t="s">
        <v>72</v>
      </c>
      <c r="AY354" s="216" t="s">
        <v>136</v>
      </c>
    </row>
    <row r="355" spans="2:65" s="1" customFormat="1" ht="33.75" customHeight="1">
      <c r="B355" s="40"/>
      <c r="C355" s="191" t="s">
        <v>588</v>
      </c>
      <c r="D355" s="191" t="s">
        <v>139</v>
      </c>
      <c r="E355" s="192" t="s">
        <v>554</v>
      </c>
      <c r="F355" s="193" t="s">
        <v>555</v>
      </c>
      <c r="G355" s="194" t="s">
        <v>290</v>
      </c>
      <c r="H355" s="195">
        <v>8.4</v>
      </c>
      <c r="I355" s="196"/>
      <c r="J355" s="197">
        <f>ROUND(I355*H355,2)</f>
        <v>0</v>
      </c>
      <c r="K355" s="193" t="s">
        <v>143</v>
      </c>
      <c r="L355" s="60"/>
      <c r="M355" s="198" t="s">
        <v>21</v>
      </c>
      <c r="N355" s="199" t="s">
        <v>43</v>
      </c>
      <c r="O355" s="41"/>
      <c r="P355" s="200">
        <f>O355*H355</f>
        <v>0</v>
      </c>
      <c r="Q355" s="200">
        <v>0.00312</v>
      </c>
      <c r="R355" s="200">
        <f>Q355*H355</f>
        <v>0.026208000000000002</v>
      </c>
      <c r="S355" s="200">
        <v>0</v>
      </c>
      <c r="T355" s="201">
        <f>S355*H355</f>
        <v>0</v>
      </c>
      <c r="AR355" s="23" t="s">
        <v>223</v>
      </c>
      <c r="AT355" s="23" t="s">
        <v>139</v>
      </c>
      <c r="AU355" s="23" t="s">
        <v>82</v>
      </c>
      <c r="AY355" s="23" t="s">
        <v>136</v>
      </c>
      <c r="BE355" s="202">
        <f>IF(N355="základní",J355,0)</f>
        <v>0</v>
      </c>
      <c r="BF355" s="202">
        <f>IF(N355="snížená",J355,0)</f>
        <v>0</v>
      </c>
      <c r="BG355" s="202">
        <f>IF(N355="zákl. přenesená",J355,0)</f>
        <v>0</v>
      </c>
      <c r="BH355" s="202">
        <f>IF(N355="sníž. přenesená",J355,0)</f>
        <v>0</v>
      </c>
      <c r="BI355" s="202">
        <f>IF(N355="nulová",J355,0)</f>
        <v>0</v>
      </c>
      <c r="BJ355" s="23" t="s">
        <v>80</v>
      </c>
      <c r="BK355" s="202">
        <f>ROUND(I355*H355,2)</f>
        <v>0</v>
      </c>
      <c r="BL355" s="23" t="s">
        <v>223</v>
      </c>
      <c r="BM355" s="23" t="s">
        <v>825</v>
      </c>
    </row>
    <row r="356" spans="2:51" s="12" customFormat="1" ht="13.5">
      <c r="B356" s="227"/>
      <c r="C356" s="228"/>
      <c r="D356" s="203" t="s">
        <v>166</v>
      </c>
      <c r="E356" s="229" t="s">
        <v>21</v>
      </c>
      <c r="F356" s="230" t="s">
        <v>557</v>
      </c>
      <c r="G356" s="228"/>
      <c r="H356" s="229" t="s">
        <v>21</v>
      </c>
      <c r="I356" s="231"/>
      <c r="J356" s="228"/>
      <c r="K356" s="228"/>
      <c r="L356" s="232"/>
      <c r="M356" s="233"/>
      <c r="N356" s="234"/>
      <c r="O356" s="234"/>
      <c r="P356" s="234"/>
      <c r="Q356" s="234"/>
      <c r="R356" s="234"/>
      <c r="S356" s="234"/>
      <c r="T356" s="235"/>
      <c r="AT356" s="236" t="s">
        <v>166</v>
      </c>
      <c r="AU356" s="236" t="s">
        <v>82</v>
      </c>
      <c r="AV356" s="12" t="s">
        <v>80</v>
      </c>
      <c r="AW356" s="12" t="s">
        <v>35</v>
      </c>
      <c r="AX356" s="12" t="s">
        <v>72</v>
      </c>
      <c r="AY356" s="236" t="s">
        <v>136</v>
      </c>
    </row>
    <row r="357" spans="2:51" s="11" customFormat="1" ht="13.5">
      <c r="B357" s="206"/>
      <c r="C357" s="207"/>
      <c r="D357" s="203" t="s">
        <v>166</v>
      </c>
      <c r="E357" s="208" t="s">
        <v>21</v>
      </c>
      <c r="F357" s="209" t="s">
        <v>826</v>
      </c>
      <c r="G357" s="207"/>
      <c r="H357" s="210">
        <v>8.4</v>
      </c>
      <c r="I357" s="211"/>
      <c r="J357" s="207"/>
      <c r="K357" s="207"/>
      <c r="L357" s="212"/>
      <c r="M357" s="213"/>
      <c r="N357" s="214"/>
      <c r="O357" s="214"/>
      <c r="P357" s="214"/>
      <c r="Q357" s="214"/>
      <c r="R357" s="214"/>
      <c r="S357" s="214"/>
      <c r="T357" s="215"/>
      <c r="AT357" s="216" t="s">
        <v>166</v>
      </c>
      <c r="AU357" s="216" t="s">
        <v>82</v>
      </c>
      <c r="AV357" s="11" t="s">
        <v>82</v>
      </c>
      <c r="AW357" s="11" t="s">
        <v>35</v>
      </c>
      <c r="AX357" s="11" t="s">
        <v>72</v>
      </c>
      <c r="AY357" s="216" t="s">
        <v>136</v>
      </c>
    </row>
    <row r="358" spans="2:65" s="1" customFormat="1" ht="22.5" customHeight="1">
      <c r="B358" s="40"/>
      <c r="C358" s="191" t="s">
        <v>595</v>
      </c>
      <c r="D358" s="191" t="s">
        <v>139</v>
      </c>
      <c r="E358" s="192" t="s">
        <v>827</v>
      </c>
      <c r="F358" s="193" t="s">
        <v>828</v>
      </c>
      <c r="G358" s="194" t="s">
        <v>290</v>
      </c>
      <c r="H358" s="195">
        <v>90</v>
      </c>
      <c r="I358" s="196"/>
      <c r="J358" s="197">
        <f>ROUND(I358*H358,2)</f>
        <v>0</v>
      </c>
      <c r="K358" s="193" t="s">
        <v>143</v>
      </c>
      <c r="L358" s="60"/>
      <c r="M358" s="198" t="s">
        <v>21</v>
      </c>
      <c r="N358" s="199" t="s">
        <v>43</v>
      </c>
      <c r="O358" s="41"/>
      <c r="P358" s="200">
        <f>O358*H358</f>
        <v>0</v>
      </c>
      <c r="Q358" s="200">
        <v>0.00236</v>
      </c>
      <c r="R358" s="200">
        <f>Q358*H358</f>
        <v>0.2124</v>
      </c>
      <c r="S358" s="200">
        <v>0</v>
      </c>
      <c r="T358" s="201">
        <f>S358*H358</f>
        <v>0</v>
      </c>
      <c r="AR358" s="23" t="s">
        <v>223</v>
      </c>
      <c r="AT358" s="23" t="s">
        <v>139</v>
      </c>
      <c r="AU358" s="23" t="s">
        <v>82</v>
      </c>
      <c r="AY358" s="23" t="s">
        <v>136</v>
      </c>
      <c r="BE358" s="202">
        <f>IF(N358="základní",J358,0)</f>
        <v>0</v>
      </c>
      <c r="BF358" s="202">
        <f>IF(N358="snížená",J358,0)</f>
        <v>0</v>
      </c>
      <c r="BG358" s="202">
        <f>IF(N358="zákl. přenesená",J358,0)</f>
        <v>0</v>
      </c>
      <c r="BH358" s="202">
        <f>IF(N358="sníž. přenesená",J358,0)</f>
        <v>0</v>
      </c>
      <c r="BI358" s="202">
        <f>IF(N358="nulová",J358,0)</f>
        <v>0</v>
      </c>
      <c r="BJ358" s="23" t="s">
        <v>80</v>
      </c>
      <c r="BK358" s="202">
        <f>ROUND(I358*H358,2)</f>
        <v>0</v>
      </c>
      <c r="BL358" s="23" t="s">
        <v>223</v>
      </c>
      <c r="BM358" s="23" t="s">
        <v>829</v>
      </c>
    </row>
    <row r="359" spans="2:51" s="11" customFormat="1" ht="13.5">
      <c r="B359" s="206"/>
      <c r="C359" s="207"/>
      <c r="D359" s="203" t="s">
        <v>166</v>
      </c>
      <c r="E359" s="208" t="s">
        <v>21</v>
      </c>
      <c r="F359" s="209" t="s">
        <v>830</v>
      </c>
      <c r="G359" s="207"/>
      <c r="H359" s="210">
        <v>90</v>
      </c>
      <c r="I359" s="211"/>
      <c r="J359" s="207"/>
      <c r="K359" s="207"/>
      <c r="L359" s="212"/>
      <c r="M359" s="213"/>
      <c r="N359" s="214"/>
      <c r="O359" s="214"/>
      <c r="P359" s="214"/>
      <c r="Q359" s="214"/>
      <c r="R359" s="214"/>
      <c r="S359" s="214"/>
      <c r="T359" s="215"/>
      <c r="AT359" s="216" t="s">
        <v>166</v>
      </c>
      <c r="AU359" s="216" t="s">
        <v>82</v>
      </c>
      <c r="AV359" s="11" t="s">
        <v>82</v>
      </c>
      <c r="AW359" s="11" t="s">
        <v>35</v>
      </c>
      <c r="AX359" s="11" t="s">
        <v>72</v>
      </c>
      <c r="AY359" s="216" t="s">
        <v>136</v>
      </c>
    </row>
    <row r="360" spans="2:65" s="1" customFormat="1" ht="33.75" customHeight="1">
      <c r="B360" s="40"/>
      <c r="C360" s="191" t="s">
        <v>831</v>
      </c>
      <c r="D360" s="191" t="s">
        <v>139</v>
      </c>
      <c r="E360" s="192" t="s">
        <v>564</v>
      </c>
      <c r="F360" s="193" t="s">
        <v>565</v>
      </c>
      <c r="G360" s="194" t="s">
        <v>202</v>
      </c>
      <c r="H360" s="195">
        <v>4.846</v>
      </c>
      <c r="I360" s="196"/>
      <c r="J360" s="197">
        <f>ROUND(I360*H360,2)</f>
        <v>0</v>
      </c>
      <c r="K360" s="193" t="s">
        <v>143</v>
      </c>
      <c r="L360" s="60"/>
      <c r="M360" s="198" t="s">
        <v>21</v>
      </c>
      <c r="N360" s="199" t="s">
        <v>43</v>
      </c>
      <c r="O360" s="41"/>
      <c r="P360" s="200">
        <f>O360*H360</f>
        <v>0</v>
      </c>
      <c r="Q360" s="200">
        <v>0</v>
      </c>
      <c r="R360" s="200">
        <f>Q360*H360</f>
        <v>0</v>
      </c>
      <c r="S360" s="200">
        <v>0</v>
      </c>
      <c r="T360" s="201">
        <f>S360*H360</f>
        <v>0</v>
      </c>
      <c r="AR360" s="23" t="s">
        <v>223</v>
      </c>
      <c r="AT360" s="23" t="s">
        <v>139</v>
      </c>
      <c r="AU360" s="23" t="s">
        <v>82</v>
      </c>
      <c r="AY360" s="23" t="s">
        <v>136</v>
      </c>
      <c r="BE360" s="202">
        <f>IF(N360="základní",J360,0)</f>
        <v>0</v>
      </c>
      <c r="BF360" s="202">
        <f>IF(N360="snížená",J360,0)</f>
        <v>0</v>
      </c>
      <c r="BG360" s="202">
        <f>IF(N360="zákl. přenesená",J360,0)</f>
        <v>0</v>
      </c>
      <c r="BH360" s="202">
        <f>IF(N360="sníž. přenesená",J360,0)</f>
        <v>0</v>
      </c>
      <c r="BI360" s="202">
        <f>IF(N360="nulová",J360,0)</f>
        <v>0</v>
      </c>
      <c r="BJ360" s="23" t="s">
        <v>80</v>
      </c>
      <c r="BK360" s="202">
        <f>ROUND(I360*H360,2)</f>
        <v>0</v>
      </c>
      <c r="BL360" s="23" t="s">
        <v>223</v>
      </c>
      <c r="BM360" s="23" t="s">
        <v>832</v>
      </c>
    </row>
    <row r="361" spans="2:47" s="1" customFormat="1" ht="135">
      <c r="B361" s="40"/>
      <c r="C361" s="62"/>
      <c r="D361" s="203" t="s">
        <v>164</v>
      </c>
      <c r="E361" s="62"/>
      <c r="F361" s="204" t="s">
        <v>567</v>
      </c>
      <c r="G361" s="62"/>
      <c r="H361" s="62"/>
      <c r="I361" s="162"/>
      <c r="J361" s="62"/>
      <c r="K361" s="62"/>
      <c r="L361" s="60"/>
      <c r="M361" s="205"/>
      <c r="N361" s="41"/>
      <c r="O361" s="41"/>
      <c r="P361" s="41"/>
      <c r="Q361" s="41"/>
      <c r="R361" s="41"/>
      <c r="S361" s="41"/>
      <c r="T361" s="77"/>
      <c r="AT361" s="23" t="s">
        <v>164</v>
      </c>
      <c r="AU361" s="23" t="s">
        <v>82</v>
      </c>
    </row>
    <row r="362" spans="2:63" s="10" customFormat="1" ht="29.25" customHeight="1">
      <c r="B362" s="175"/>
      <c r="C362" s="176"/>
      <c r="D362" s="177" t="s">
        <v>71</v>
      </c>
      <c r="E362" s="189" t="s">
        <v>568</v>
      </c>
      <c r="F362" s="189" t="s">
        <v>569</v>
      </c>
      <c r="G362" s="176"/>
      <c r="H362" s="176"/>
      <c r="I362" s="179"/>
      <c r="J362" s="190">
        <f>BK362</f>
        <v>0</v>
      </c>
      <c r="K362" s="176"/>
      <c r="L362" s="181"/>
      <c r="M362" s="182"/>
      <c r="N362" s="183"/>
      <c r="O362" s="183"/>
      <c r="P362" s="184">
        <f>SUM(P363:P383)</f>
        <v>0</v>
      </c>
      <c r="Q362" s="183"/>
      <c r="R362" s="184">
        <f>SUM(R363:R383)</f>
        <v>0.030399600000000002</v>
      </c>
      <c r="S362" s="183"/>
      <c r="T362" s="185">
        <f>SUM(T363:T383)</f>
        <v>1.72898054</v>
      </c>
      <c r="AR362" s="186" t="s">
        <v>82</v>
      </c>
      <c r="AT362" s="187" t="s">
        <v>71</v>
      </c>
      <c r="AU362" s="187" t="s">
        <v>80</v>
      </c>
      <c r="AY362" s="186" t="s">
        <v>136</v>
      </c>
      <c r="BK362" s="188">
        <f>SUM(BK363:BK383)</f>
        <v>0</v>
      </c>
    </row>
    <row r="363" spans="2:65" s="1" customFormat="1" ht="22.5" customHeight="1">
      <c r="B363" s="40"/>
      <c r="C363" s="191" t="s">
        <v>833</v>
      </c>
      <c r="D363" s="191" t="s">
        <v>139</v>
      </c>
      <c r="E363" s="192" t="s">
        <v>571</v>
      </c>
      <c r="F363" s="193" t="s">
        <v>572</v>
      </c>
      <c r="G363" s="194" t="s">
        <v>142</v>
      </c>
      <c r="H363" s="195">
        <v>97.243</v>
      </c>
      <c r="I363" s="196"/>
      <c r="J363" s="197">
        <f>ROUND(I363*H363,2)</f>
        <v>0</v>
      </c>
      <c r="K363" s="193" t="s">
        <v>143</v>
      </c>
      <c r="L363" s="60"/>
      <c r="M363" s="198" t="s">
        <v>21</v>
      </c>
      <c r="N363" s="199" t="s">
        <v>43</v>
      </c>
      <c r="O363" s="41"/>
      <c r="P363" s="200">
        <f>O363*H363</f>
        <v>0</v>
      </c>
      <c r="Q363" s="200">
        <v>0</v>
      </c>
      <c r="R363" s="200">
        <f>Q363*H363</f>
        <v>0</v>
      </c>
      <c r="S363" s="200">
        <v>0.01778</v>
      </c>
      <c r="T363" s="201">
        <f>S363*H363</f>
        <v>1.72898054</v>
      </c>
      <c r="AR363" s="23" t="s">
        <v>223</v>
      </c>
      <c r="AT363" s="23" t="s">
        <v>139</v>
      </c>
      <c r="AU363" s="23" t="s">
        <v>82</v>
      </c>
      <c r="AY363" s="23" t="s">
        <v>136</v>
      </c>
      <c r="BE363" s="202">
        <f>IF(N363="základní",J363,0)</f>
        <v>0</v>
      </c>
      <c r="BF363" s="202">
        <f>IF(N363="snížená",J363,0)</f>
        <v>0</v>
      </c>
      <c r="BG363" s="202">
        <f>IF(N363="zákl. přenesená",J363,0)</f>
        <v>0</v>
      </c>
      <c r="BH363" s="202">
        <f>IF(N363="sníž. přenesená",J363,0)</f>
        <v>0</v>
      </c>
      <c r="BI363" s="202">
        <f>IF(N363="nulová",J363,0)</f>
        <v>0</v>
      </c>
      <c r="BJ363" s="23" t="s">
        <v>80</v>
      </c>
      <c r="BK363" s="202">
        <f>ROUND(I363*H363,2)</f>
        <v>0</v>
      </c>
      <c r="BL363" s="23" t="s">
        <v>223</v>
      </c>
      <c r="BM363" s="23" t="s">
        <v>834</v>
      </c>
    </row>
    <row r="364" spans="2:47" s="1" customFormat="1" ht="27">
      <c r="B364" s="40"/>
      <c r="C364" s="62"/>
      <c r="D364" s="203" t="s">
        <v>164</v>
      </c>
      <c r="E364" s="62"/>
      <c r="F364" s="204" t="s">
        <v>574</v>
      </c>
      <c r="G364" s="62"/>
      <c r="H364" s="62"/>
      <c r="I364" s="162"/>
      <c r="J364" s="62"/>
      <c r="K364" s="62"/>
      <c r="L364" s="60"/>
      <c r="M364" s="205"/>
      <c r="N364" s="41"/>
      <c r="O364" s="41"/>
      <c r="P364" s="41"/>
      <c r="Q364" s="41"/>
      <c r="R364" s="41"/>
      <c r="S364" s="41"/>
      <c r="T364" s="77"/>
      <c r="AT364" s="23" t="s">
        <v>164</v>
      </c>
      <c r="AU364" s="23" t="s">
        <v>82</v>
      </c>
    </row>
    <row r="365" spans="2:51" s="11" customFormat="1" ht="13.5">
      <c r="B365" s="206"/>
      <c r="C365" s="207"/>
      <c r="D365" s="203" t="s">
        <v>166</v>
      </c>
      <c r="E365" s="208" t="s">
        <v>21</v>
      </c>
      <c r="F365" s="209" t="s">
        <v>835</v>
      </c>
      <c r="G365" s="207"/>
      <c r="H365" s="210">
        <v>106.308</v>
      </c>
      <c r="I365" s="211"/>
      <c r="J365" s="207"/>
      <c r="K365" s="207"/>
      <c r="L365" s="212"/>
      <c r="M365" s="213"/>
      <c r="N365" s="214"/>
      <c r="O365" s="214"/>
      <c r="P365" s="214"/>
      <c r="Q365" s="214"/>
      <c r="R365" s="214"/>
      <c r="S365" s="214"/>
      <c r="T365" s="215"/>
      <c r="AT365" s="216" t="s">
        <v>166</v>
      </c>
      <c r="AU365" s="216" t="s">
        <v>82</v>
      </c>
      <c r="AV365" s="11" t="s">
        <v>82</v>
      </c>
      <c r="AW365" s="11" t="s">
        <v>35</v>
      </c>
      <c r="AX365" s="11" t="s">
        <v>72</v>
      </c>
      <c r="AY365" s="216" t="s">
        <v>136</v>
      </c>
    </row>
    <row r="366" spans="2:51" s="12" customFormat="1" ht="13.5">
      <c r="B366" s="227"/>
      <c r="C366" s="228"/>
      <c r="D366" s="203" t="s">
        <v>166</v>
      </c>
      <c r="E366" s="229" t="s">
        <v>21</v>
      </c>
      <c r="F366" s="230" t="s">
        <v>836</v>
      </c>
      <c r="G366" s="228"/>
      <c r="H366" s="229" t="s">
        <v>21</v>
      </c>
      <c r="I366" s="231"/>
      <c r="J366" s="228"/>
      <c r="K366" s="228"/>
      <c r="L366" s="232"/>
      <c r="M366" s="233"/>
      <c r="N366" s="234"/>
      <c r="O366" s="234"/>
      <c r="P366" s="234"/>
      <c r="Q366" s="234"/>
      <c r="R366" s="234"/>
      <c r="S366" s="234"/>
      <c r="T366" s="235"/>
      <c r="AT366" s="236" t="s">
        <v>166</v>
      </c>
      <c r="AU366" s="236" t="s">
        <v>82</v>
      </c>
      <c r="AV366" s="12" t="s">
        <v>80</v>
      </c>
      <c r="AW366" s="12" t="s">
        <v>35</v>
      </c>
      <c r="AX366" s="12" t="s">
        <v>72</v>
      </c>
      <c r="AY366" s="236" t="s">
        <v>136</v>
      </c>
    </row>
    <row r="367" spans="2:51" s="11" customFormat="1" ht="13.5">
      <c r="B367" s="206"/>
      <c r="C367" s="207"/>
      <c r="D367" s="203" t="s">
        <v>166</v>
      </c>
      <c r="E367" s="208" t="s">
        <v>21</v>
      </c>
      <c r="F367" s="209" t="s">
        <v>837</v>
      </c>
      <c r="G367" s="207"/>
      <c r="H367" s="210">
        <v>14.44</v>
      </c>
      <c r="I367" s="211"/>
      <c r="J367" s="207"/>
      <c r="K367" s="207"/>
      <c r="L367" s="212"/>
      <c r="M367" s="213"/>
      <c r="N367" s="214"/>
      <c r="O367" s="214"/>
      <c r="P367" s="214"/>
      <c r="Q367" s="214"/>
      <c r="R367" s="214"/>
      <c r="S367" s="214"/>
      <c r="T367" s="215"/>
      <c r="AT367" s="216" t="s">
        <v>166</v>
      </c>
      <c r="AU367" s="216" t="s">
        <v>82</v>
      </c>
      <c r="AV367" s="11" t="s">
        <v>82</v>
      </c>
      <c r="AW367" s="11" t="s">
        <v>35</v>
      </c>
      <c r="AX367" s="11" t="s">
        <v>72</v>
      </c>
      <c r="AY367" s="216" t="s">
        <v>136</v>
      </c>
    </row>
    <row r="368" spans="2:51" s="12" customFormat="1" ht="13.5">
      <c r="B368" s="227"/>
      <c r="C368" s="228"/>
      <c r="D368" s="203" t="s">
        <v>166</v>
      </c>
      <c r="E368" s="229" t="s">
        <v>21</v>
      </c>
      <c r="F368" s="230" t="s">
        <v>838</v>
      </c>
      <c r="G368" s="228"/>
      <c r="H368" s="229" t="s">
        <v>21</v>
      </c>
      <c r="I368" s="231"/>
      <c r="J368" s="228"/>
      <c r="K368" s="228"/>
      <c r="L368" s="232"/>
      <c r="M368" s="233"/>
      <c r="N368" s="234"/>
      <c r="O368" s="234"/>
      <c r="P368" s="234"/>
      <c r="Q368" s="234"/>
      <c r="R368" s="234"/>
      <c r="S368" s="234"/>
      <c r="T368" s="235"/>
      <c r="AT368" s="236" t="s">
        <v>166</v>
      </c>
      <c r="AU368" s="236" t="s">
        <v>82</v>
      </c>
      <c r="AV368" s="12" t="s">
        <v>80</v>
      </c>
      <c r="AW368" s="12" t="s">
        <v>35</v>
      </c>
      <c r="AX368" s="12" t="s">
        <v>72</v>
      </c>
      <c r="AY368" s="236" t="s">
        <v>136</v>
      </c>
    </row>
    <row r="369" spans="2:51" s="11" customFormat="1" ht="13.5">
      <c r="B369" s="206"/>
      <c r="C369" s="207"/>
      <c r="D369" s="203" t="s">
        <v>166</v>
      </c>
      <c r="E369" s="208" t="s">
        <v>21</v>
      </c>
      <c r="F369" s="209" t="s">
        <v>839</v>
      </c>
      <c r="G369" s="207"/>
      <c r="H369" s="210">
        <v>10.44</v>
      </c>
      <c r="I369" s="211"/>
      <c r="J369" s="207"/>
      <c r="K369" s="207"/>
      <c r="L369" s="212"/>
      <c r="M369" s="213"/>
      <c r="N369" s="214"/>
      <c r="O369" s="214"/>
      <c r="P369" s="214"/>
      <c r="Q369" s="214"/>
      <c r="R369" s="214"/>
      <c r="S369" s="214"/>
      <c r="T369" s="215"/>
      <c r="AT369" s="216" t="s">
        <v>166</v>
      </c>
      <c r="AU369" s="216" t="s">
        <v>82</v>
      </c>
      <c r="AV369" s="11" t="s">
        <v>82</v>
      </c>
      <c r="AW369" s="11" t="s">
        <v>35</v>
      </c>
      <c r="AX369" s="11" t="s">
        <v>72</v>
      </c>
      <c r="AY369" s="216" t="s">
        <v>136</v>
      </c>
    </row>
    <row r="370" spans="2:51" s="12" customFormat="1" ht="13.5">
      <c r="B370" s="227"/>
      <c r="C370" s="228"/>
      <c r="D370" s="203" t="s">
        <v>166</v>
      </c>
      <c r="E370" s="229" t="s">
        <v>21</v>
      </c>
      <c r="F370" s="230" t="s">
        <v>840</v>
      </c>
      <c r="G370" s="228"/>
      <c r="H370" s="229" t="s">
        <v>21</v>
      </c>
      <c r="I370" s="231"/>
      <c r="J370" s="228"/>
      <c r="K370" s="228"/>
      <c r="L370" s="232"/>
      <c r="M370" s="233"/>
      <c r="N370" s="234"/>
      <c r="O370" s="234"/>
      <c r="P370" s="234"/>
      <c r="Q370" s="234"/>
      <c r="R370" s="234"/>
      <c r="S370" s="234"/>
      <c r="T370" s="235"/>
      <c r="AT370" s="236" t="s">
        <v>166</v>
      </c>
      <c r="AU370" s="236" t="s">
        <v>82</v>
      </c>
      <c r="AV370" s="12" t="s">
        <v>80</v>
      </c>
      <c r="AW370" s="12" t="s">
        <v>35</v>
      </c>
      <c r="AX370" s="12" t="s">
        <v>72</v>
      </c>
      <c r="AY370" s="236" t="s">
        <v>136</v>
      </c>
    </row>
    <row r="371" spans="2:51" s="11" customFormat="1" ht="13.5">
      <c r="B371" s="206"/>
      <c r="C371" s="207"/>
      <c r="D371" s="203" t="s">
        <v>166</v>
      </c>
      <c r="E371" s="208" t="s">
        <v>21</v>
      </c>
      <c r="F371" s="209" t="s">
        <v>841</v>
      </c>
      <c r="G371" s="207"/>
      <c r="H371" s="210">
        <v>4.55</v>
      </c>
      <c r="I371" s="211"/>
      <c r="J371" s="207"/>
      <c r="K371" s="207"/>
      <c r="L371" s="212"/>
      <c r="M371" s="213"/>
      <c r="N371" s="214"/>
      <c r="O371" s="214"/>
      <c r="P371" s="214"/>
      <c r="Q371" s="214"/>
      <c r="R371" s="214"/>
      <c r="S371" s="214"/>
      <c r="T371" s="215"/>
      <c r="AT371" s="216" t="s">
        <v>166</v>
      </c>
      <c r="AU371" s="216" t="s">
        <v>82</v>
      </c>
      <c r="AV371" s="11" t="s">
        <v>82</v>
      </c>
      <c r="AW371" s="11" t="s">
        <v>35</v>
      </c>
      <c r="AX371" s="11" t="s">
        <v>72</v>
      </c>
      <c r="AY371" s="216" t="s">
        <v>136</v>
      </c>
    </row>
    <row r="372" spans="2:51" s="11" customFormat="1" ht="13.5">
      <c r="B372" s="206"/>
      <c r="C372" s="207"/>
      <c r="D372" s="203" t="s">
        <v>166</v>
      </c>
      <c r="E372" s="208" t="s">
        <v>21</v>
      </c>
      <c r="F372" s="209" t="s">
        <v>842</v>
      </c>
      <c r="G372" s="207"/>
      <c r="H372" s="210">
        <v>-3.645</v>
      </c>
      <c r="I372" s="211"/>
      <c r="J372" s="207"/>
      <c r="K372" s="207"/>
      <c r="L372" s="212"/>
      <c r="M372" s="213"/>
      <c r="N372" s="214"/>
      <c r="O372" s="214"/>
      <c r="P372" s="214"/>
      <c r="Q372" s="214"/>
      <c r="R372" s="214"/>
      <c r="S372" s="214"/>
      <c r="T372" s="215"/>
      <c r="AT372" s="216" t="s">
        <v>166</v>
      </c>
      <c r="AU372" s="216" t="s">
        <v>82</v>
      </c>
      <c r="AV372" s="11" t="s">
        <v>82</v>
      </c>
      <c r="AW372" s="11" t="s">
        <v>35</v>
      </c>
      <c r="AX372" s="11" t="s">
        <v>72</v>
      </c>
      <c r="AY372" s="216" t="s">
        <v>136</v>
      </c>
    </row>
    <row r="373" spans="2:51" s="11" customFormat="1" ht="13.5">
      <c r="B373" s="206"/>
      <c r="C373" s="207"/>
      <c r="D373" s="203" t="s">
        <v>166</v>
      </c>
      <c r="E373" s="208" t="s">
        <v>21</v>
      </c>
      <c r="F373" s="209" t="s">
        <v>843</v>
      </c>
      <c r="G373" s="207"/>
      <c r="H373" s="210">
        <v>-34.85</v>
      </c>
      <c r="I373" s="211"/>
      <c r="J373" s="207"/>
      <c r="K373" s="207"/>
      <c r="L373" s="212"/>
      <c r="M373" s="213"/>
      <c r="N373" s="214"/>
      <c r="O373" s="214"/>
      <c r="P373" s="214"/>
      <c r="Q373" s="214"/>
      <c r="R373" s="214"/>
      <c r="S373" s="214"/>
      <c r="T373" s="215"/>
      <c r="AT373" s="216" t="s">
        <v>166</v>
      </c>
      <c r="AU373" s="216" t="s">
        <v>82</v>
      </c>
      <c r="AV373" s="11" t="s">
        <v>82</v>
      </c>
      <c r="AW373" s="11" t="s">
        <v>35</v>
      </c>
      <c r="AX373" s="11" t="s">
        <v>72</v>
      </c>
      <c r="AY373" s="216" t="s">
        <v>136</v>
      </c>
    </row>
    <row r="374" spans="2:65" s="1" customFormat="1" ht="22.5" customHeight="1">
      <c r="B374" s="40"/>
      <c r="C374" s="191" t="s">
        <v>844</v>
      </c>
      <c r="D374" s="191" t="s">
        <v>139</v>
      </c>
      <c r="E374" s="192" t="s">
        <v>579</v>
      </c>
      <c r="F374" s="193" t="s">
        <v>580</v>
      </c>
      <c r="G374" s="194" t="s">
        <v>290</v>
      </c>
      <c r="H374" s="195">
        <v>138.18</v>
      </c>
      <c r="I374" s="196"/>
      <c r="J374" s="197">
        <f>ROUND(I374*H374,2)</f>
        <v>0</v>
      </c>
      <c r="K374" s="193" t="s">
        <v>21</v>
      </c>
      <c r="L374" s="60"/>
      <c r="M374" s="198" t="s">
        <v>21</v>
      </c>
      <c r="N374" s="199" t="s">
        <v>43</v>
      </c>
      <c r="O374" s="41"/>
      <c r="P374" s="200">
        <f>O374*H374</f>
        <v>0</v>
      </c>
      <c r="Q374" s="200">
        <v>0.00022</v>
      </c>
      <c r="R374" s="200">
        <f>Q374*H374</f>
        <v>0.030399600000000002</v>
      </c>
      <c r="S374" s="200">
        <v>0</v>
      </c>
      <c r="T374" s="201">
        <f>S374*H374</f>
        <v>0</v>
      </c>
      <c r="AR374" s="23" t="s">
        <v>223</v>
      </c>
      <c r="AT374" s="23" t="s">
        <v>139</v>
      </c>
      <c r="AU374" s="23" t="s">
        <v>82</v>
      </c>
      <c r="AY374" s="23" t="s">
        <v>136</v>
      </c>
      <c r="BE374" s="202">
        <f>IF(N374="základní",J374,0)</f>
        <v>0</v>
      </c>
      <c r="BF374" s="202">
        <f>IF(N374="snížená",J374,0)</f>
        <v>0</v>
      </c>
      <c r="BG374" s="202">
        <f>IF(N374="zákl. přenesená",J374,0)</f>
        <v>0</v>
      </c>
      <c r="BH374" s="202">
        <f>IF(N374="sníž. přenesená",J374,0)</f>
        <v>0</v>
      </c>
      <c r="BI374" s="202">
        <f>IF(N374="nulová",J374,0)</f>
        <v>0</v>
      </c>
      <c r="BJ374" s="23" t="s">
        <v>80</v>
      </c>
      <c r="BK374" s="202">
        <f>ROUND(I374*H374,2)</f>
        <v>0</v>
      </c>
      <c r="BL374" s="23" t="s">
        <v>223</v>
      </c>
      <c r="BM374" s="23" t="s">
        <v>845</v>
      </c>
    </row>
    <row r="375" spans="2:47" s="1" customFormat="1" ht="81">
      <c r="B375" s="40"/>
      <c r="C375" s="62"/>
      <c r="D375" s="203" t="s">
        <v>164</v>
      </c>
      <c r="E375" s="62"/>
      <c r="F375" s="204" t="s">
        <v>582</v>
      </c>
      <c r="G375" s="62"/>
      <c r="H375" s="62"/>
      <c r="I375" s="162"/>
      <c r="J375" s="62"/>
      <c r="K375" s="62"/>
      <c r="L375" s="60"/>
      <c r="M375" s="205"/>
      <c r="N375" s="41"/>
      <c r="O375" s="41"/>
      <c r="P375" s="41"/>
      <c r="Q375" s="41"/>
      <c r="R375" s="41"/>
      <c r="S375" s="41"/>
      <c r="T375" s="77"/>
      <c r="AT375" s="23" t="s">
        <v>164</v>
      </c>
      <c r="AU375" s="23" t="s">
        <v>82</v>
      </c>
    </row>
    <row r="376" spans="2:51" s="12" customFormat="1" ht="13.5">
      <c r="B376" s="227"/>
      <c r="C376" s="228"/>
      <c r="D376" s="203" t="s">
        <v>166</v>
      </c>
      <c r="E376" s="229" t="s">
        <v>21</v>
      </c>
      <c r="F376" s="230" t="s">
        <v>496</v>
      </c>
      <c r="G376" s="228"/>
      <c r="H376" s="229" t="s">
        <v>21</v>
      </c>
      <c r="I376" s="231"/>
      <c r="J376" s="228"/>
      <c r="K376" s="228"/>
      <c r="L376" s="232"/>
      <c r="M376" s="233"/>
      <c r="N376" s="234"/>
      <c r="O376" s="234"/>
      <c r="P376" s="234"/>
      <c r="Q376" s="234"/>
      <c r="R376" s="234"/>
      <c r="S376" s="234"/>
      <c r="T376" s="235"/>
      <c r="AT376" s="236" t="s">
        <v>166</v>
      </c>
      <c r="AU376" s="236" t="s">
        <v>82</v>
      </c>
      <c r="AV376" s="12" t="s">
        <v>80</v>
      </c>
      <c r="AW376" s="12" t="s">
        <v>35</v>
      </c>
      <c r="AX376" s="12" t="s">
        <v>72</v>
      </c>
      <c r="AY376" s="236" t="s">
        <v>136</v>
      </c>
    </row>
    <row r="377" spans="2:51" s="11" customFormat="1" ht="13.5">
      <c r="B377" s="206"/>
      <c r="C377" s="207"/>
      <c r="D377" s="203" t="s">
        <v>166</v>
      </c>
      <c r="E377" s="208" t="s">
        <v>21</v>
      </c>
      <c r="F377" s="209" t="s">
        <v>846</v>
      </c>
      <c r="G377" s="207"/>
      <c r="H377" s="210">
        <v>73.28</v>
      </c>
      <c r="I377" s="211"/>
      <c r="J377" s="207"/>
      <c r="K377" s="207"/>
      <c r="L377" s="212"/>
      <c r="M377" s="213"/>
      <c r="N377" s="214"/>
      <c r="O377" s="214"/>
      <c r="P377" s="214"/>
      <c r="Q377" s="214"/>
      <c r="R377" s="214"/>
      <c r="S377" s="214"/>
      <c r="T377" s="215"/>
      <c r="AT377" s="216" t="s">
        <v>166</v>
      </c>
      <c r="AU377" s="216" t="s">
        <v>82</v>
      </c>
      <c r="AV377" s="11" t="s">
        <v>82</v>
      </c>
      <c r="AW377" s="11" t="s">
        <v>35</v>
      </c>
      <c r="AX377" s="11" t="s">
        <v>72</v>
      </c>
      <c r="AY377" s="216" t="s">
        <v>136</v>
      </c>
    </row>
    <row r="378" spans="2:51" s="12" customFormat="1" ht="13.5">
      <c r="B378" s="227"/>
      <c r="C378" s="228"/>
      <c r="D378" s="203" t="s">
        <v>166</v>
      </c>
      <c r="E378" s="229" t="s">
        <v>21</v>
      </c>
      <c r="F378" s="230" t="s">
        <v>584</v>
      </c>
      <c r="G378" s="228"/>
      <c r="H378" s="229" t="s">
        <v>21</v>
      </c>
      <c r="I378" s="231"/>
      <c r="J378" s="228"/>
      <c r="K378" s="228"/>
      <c r="L378" s="232"/>
      <c r="M378" s="233"/>
      <c r="N378" s="234"/>
      <c r="O378" s="234"/>
      <c r="P378" s="234"/>
      <c r="Q378" s="234"/>
      <c r="R378" s="234"/>
      <c r="S378" s="234"/>
      <c r="T378" s="235"/>
      <c r="AT378" s="236" t="s">
        <v>166</v>
      </c>
      <c r="AU378" s="236" t="s">
        <v>82</v>
      </c>
      <c r="AV378" s="12" t="s">
        <v>80</v>
      </c>
      <c r="AW378" s="12" t="s">
        <v>35</v>
      </c>
      <c r="AX378" s="12" t="s">
        <v>72</v>
      </c>
      <c r="AY378" s="236" t="s">
        <v>136</v>
      </c>
    </row>
    <row r="379" spans="2:51" s="11" customFormat="1" ht="13.5">
      <c r="B379" s="206"/>
      <c r="C379" s="207"/>
      <c r="D379" s="203" t="s">
        <v>166</v>
      </c>
      <c r="E379" s="208" t="s">
        <v>21</v>
      </c>
      <c r="F379" s="209" t="s">
        <v>847</v>
      </c>
      <c r="G379" s="207"/>
      <c r="H379" s="210">
        <v>59.2</v>
      </c>
      <c r="I379" s="211"/>
      <c r="J379" s="207"/>
      <c r="K379" s="207"/>
      <c r="L379" s="212"/>
      <c r="M379" s="213"/>
      <c r="N379" s="214"/>
      <c r="O379" s="214"/>
      <c r="P379" s="214"/>
      <c r="Q379" s="214"/>
      <c r="R379" s="214"/>
      <c r="S379" s="214"/>
      <c r="T379" s="215"/>
      <c r="AT379" s="216" t="s">
        <v>166</v>
      </c>
      <c r="AU379" s="216" t="s">
        <v>82</v>
      </c>
      <c r="AV379" s="11" t="s">
        <v>82</v>
      </c>
      <c r="AW379" s="11" t="s">
        <v>35</v>
      </c>
      <c r="AX379" s="11" t="s">
        <v>72</v>
      </c>
      <c r="AY379" s="216" t="s">
        <v>136</v>
      </c>
    </row>
    <row r="380" spans="2:51" s="12" customFormat="1" ht="13.5">
      <c r="B380" s="227"/>
      <c r="C380" s="228"/>
      <c r="D380" s="203" t="s">
        <v>166</v>
      </c>
      <c r="E380" s="229" t="s">
        <v>21</v>
      </c>
      <c r="F380" s="230" t="s">
        <v>807</v>
      </c>
      <c r="G380" s="228"/>
      <c r="H380" s="229" t="s">
        <v>21</v>
      </c>
      <c r="I380" s="231"/>
      <c r="J380" s="228"/>
      <c r="K380" s="228"/>
      <c r="L380" s="232"/>
      <c r="M380" s="233"/>
      <c r="N380" s="234"/>
      <c r="O380" s="234"/>
      <c r="P380" s="234"/>
      <c r="Q380" s="234"/>
      <c r="R380" s="234"/>
      <c r="S380" s="234"/>
      <c r="T380" s="235"/>
      <c r="AT380" s="236" t="s">
        <v>166</v>
      </c>
      <c r="AU380" s="236" t="s">
        <v>82</v>
      </c>
      <c r="AV380" s="12" t="s">
        <v>80</v>
      </c>
      <c r="AW380" s="12" t="s">
        <v>35</v>
      </c>
      <c r="AX380" s="12" t="s">
        <v>72</v>
      </c>
      <c r="AY380" s="236" t="s">
        <v>136</v>
      </c>
    </row>
    <row r="381" spans="2:51" s="11" customFormat="1" ht="13.5">
      <c r="B381" s="206"/>
      <c r="C381" s="207"/>
      <c r="D381" s="203" t="s">
        <v>166</v>
      </c>
      <c r="E381" s="208" t="s">
        <v>21</v>
      </c>
      <c r="F381" s="209" t="s">
        <v>848</v>
      </c>
      <c r="G381" s="207"/>
      <c r="H381" s="210">
        <v>5.7</v>
      </c>
      <c r="I381" s="211"/>
      <c r="J381" s="207"/>
      <c r="K381" s="207"/>
      <c r="L381" s="212"/>
      <c r="M381" s="213"/>
      <c r="N381" s="214"/>
      <c r="O381" s="214"/>
      <c r="P381" s="214"/>
      <c r="Q381" s="214"/>
      <c r="R381" s="214"/>
      <c r="S381" s="214"/>
      <c r="T381" s="215"/>
      <c r="AT381" s="216" t="s">
        <v>166</v>
      </c>
      <c r="AU381" s="216" t="s">
        <v>82</v>
      </c>
      <c r="AV381" s="11" t="s">
        <v>82</v>
      </c>
      <c r="AW381" s="11" t="s">
        <v>35</v>
      </c>
      <c r="AX381" s="11" t="s">
        <v>72</v>
      </c>
      <c r="AY381" s="216" t="s">
        <v>136</v>
      </c>
    </row>
    <row r="382" spans="2:65" s="1" customFormat="1" ht="33.75" customHeight="1">
      <c r="B382" s="40"/>
      <c r="C382" s="191" t="s">
        <v>849</v>
      </c>
      <c r="D382" s="191" t="s">
        <v>139</v>
      </c>
      <c r="E382" s="192" t="s">
        <v>589</v>
      </c>
      <c r="F382" s="193" t="s">
        <v>590</v>
      </c>
      <c r="G382" s="194" t="s">
        <v>202</v>
      </c>
      <c r="H382" s="195">
        <v>6.595</v>
      </c>
      <c r="I382" s="196"/>
      <c r="J382" s="197">
        <f>ROUND(I382*H382,2)</f>
        <v>0</v>
      </c>
      <c r="K382" s="193" t="s">
        <v>143</v>
      </c>
      <c r="L382" s="60"/>
      <c r="M382" s="198" t="s">
        <v>21</v>
      </c>
      <c r="N382" s="199" t="s">
        <v>43</v>
      </c>
      <c r="O382" s="41"/>
      <c r="P382" s="200">
        <f>O382*H382</f>
        <v>0</v>
      </c>
      <c r="Q382" s="200">
        <v>0</v>
      </c>
      <c r="R382" s="200">
        <f>Q382*H382</f>
        <v>0</v>
      </c>
      <c r="S382" s="200">
        <v>0</v>
      </c>
      <c r="T382" s="201">
        <f>S382*H382</f>
        <v>0</v>
      </c>
      <c r="AR382" s="23" t="s">
        <v>223</v>
      </c>
      <c r="AT382" s="23" t="s">
        <v>139</v>
      </c>
      <c r="AU382" s="23" t="s">
        <v>82</v>
      </c>
      <c r="AY382" s="23" t="s">
        <v>136</v>
      </c>
      <c r="BE382" s="202">
        <f>IF(N382="základní",J382,0)</f>
        <v>0</v>
      </c>
      <c r="BF382" s="202">
        <f>IF(N382="snížená",J382,0)</f>
        <v>0</v>
      </c>
      <c r="BG382" s="202">
        <f>IF(N382="zákl. přenesená",J382,0)</f>
        <v>0</v>
      </c>
      <c r="BH382" s="202">
        <f>IF(N382="sníž. přenesená",J382,0)</f>
        <v>0</v>
      </c>
      <c r="BI382" s="202">
        <f>IF(N382="nulová",J382,0)</f>
        <v>0</v>
      </c>
      <c r="BJ382" s="23" t="s">
        <v>80</v>
      </c>
      <c r="BK382" s="202">
        <f>ROUND(I382*H382,2)</f>
        <v>0</v>
      </c>
      <c r="BL382" s="23" t="s">
        <v>223</v>
      </c>
      <c r="BM382" s="23" t="s">
        <v>850</v>
      </c>
    </row>
    <row r="383" spans="2:47" s="1" customFormat="1" ht="135">
      <c r="B383" s="40"/>
      <c r="C383" s="62"/>
      <c r="D383" s="203" t="s">
        <v>164</v>
      </c>
      <c r="E383" s="62"/>
      <c r="F383" s="204" t="s">
        <v>592</v>
      </c>
      <c r="G383" s="62"/>
      <c r="H383" s="62"/>
      <c r="I383" s="162"/>
      <c r="J383" s="62"/>
      <c r="K383" s="62"/>
      <c r="L383" s="60"/>
      <c r="M383" s="205"/>
      <c r="N383" s="41"/>
      <c r="O383" s="41"/>
      <c r="P383" s="41"/>
      <c r="Q383" s="41"/>
      <c r="R383" s="41"/>
      <c r="S383" s="41"/>
      <c r="T383" s="77"/>
      <c r="AT383" s="23" t="s">
        <v>164</v>
      </c>
      <c r="AU383" s="23" t="s">
        <v>82</v>
      </c>
    </row>
    <row r="384" spans="2:63" s="10" customFormat="1" ht="29.25" customHeight="1">
      <c r="B384" s="175"/>
      <c r="C384" s="176"/>
      <c r="D384" s="177" t="s">
        <v>71</v>
      </c>
      <c r="E384" s="189" t="s">
        <v>851</v>
      </c>
      <c r="F384" s="189" t="s">
        <v>852</v>
      </c>
      <c r="G384" s="176"/>
      <c r="H384" s="176"/>
      <c r="I384" s="179"/>
      <c r="J384" s="190">
        <f>BK384</f>
        <v>0</v>
      </c>
      <c r="K384" s="176"/>
      <c r="L384" s="181"/>
      <c r="M384" s="182"/>
      <c r="N384" s="183"/>
      <c r="O384" s="183"/>
      <c r="P384" s="184">
        <f>SUM(P385:P395)</f>
        <v>0</v>
      </c>
      <c r="Q384" s="183"/>
      <c r="R384" s="184">
        <f>SUM(R385:R395)</f>
        <v>0.03124248</v>
      </c>
      <c r="S384" s="183"/>
      <c r="T384" s="185">
        <f>SUM(T385:T395)</f>
        <v>0</v>
      </c>
      <c r="AR384" s="186" t="s">
        <v>82</v>
      </c>
      <c r="AT384" s="187" t="s">
        <v>71</v>
      </c>
      <c r="AU384" s="187" t="s">
        <v>80</v>
      </c>
      <c r="AY384" s="186" t="s">
        <v>136</v>
      </c>
      <c r="BK384" s="188">
        <f>SUM(BK385:BK395)</f>
        <v>0</v>
      </c>
    </row>
    <row r="385" spans="2:65" s="1" customFormat="1" ht="45" customHeight="1">
      <c r="B385" s="40"/>
      <c r="C385" s="191" t="s">
        <v>830</v>
      </c>
      <c r="D385" s="191" t="s">
        <v>139</v>
      </c>
      <c r="E385" s="192" t="s">
        <v>853</v>
      </c>
      <c r="F385" s="193" t="s">
        <v>854</v>
      </c>
      <c r="G385" s="194" t="s">
        <v>278</v>
      </c>
      <c r="H385" s="195">
        <v>1</v>
      </c>
      <c r="I385" s="196"/>
      <c r="J385" s="197">
        <f>ROUND(I385*H385,2)</f>
        <v>0</v>
      </c>
      <c r="K385" s="193" t="s">
        <v>143</v>
      </c>
      <c r="L385" s="60"/>
      <c r="M385" s="198" t="s">
        <v>21</v>
      </c>
      <c r="N385" s="199" t="s">
        <v>43</v>
      </c>
      <c r="O385" s="41"/>
      <c r="P385" s="200">
        <f>O385*H385</f>
        <v>0</v>
      </c>
      <c r="Q385" s="200">
        <v>0.00027</v>
      </c>
      <c r="R385" s="200">
        <f>Q385*H385</f>
        <v>0.00027</v>
      </c>
      <c r="S385" s="200">
        <v>0</v>
      </c>
      <c r="T385" s="201">
        <f>S385*H385</f>
        <v>0</v>
      </c>
      <c r="AR385" s="23" t="s">
        <v>223</v>
      </c>
      <c r="AT385" s="23" t="s">
        <v>139</v>
      </c>
      <c r="AU385" s="23" t="s">
        <v>82</v>
      </c>
      <c r="AY385" s="23" t="s">
        <v>136</v>
      </c>
      <c r="BE385" s="202">
        <f>IF(N385="základní",J385,0)</f>
        <v>0</v>
      </c>
      <c r="BF385" s="202">
        <f>IF(N385="snížená",J385,0)</f>
        <v>0</v>
      </c>
      <c r="BG385" s="202">
        <f>IF(N385="zákl. přenesená",J385,0)</f>
        <v>0</v>
      </c>
      <c r="BH385" s="202">
        <f>IF(N385="sníž. přenesená",J385,0)</f>
        <v>0</v>
      </c>
      <c r="BI385" s="202">
        <f>IF(N385="nulová",J385,0)</f>
        <v>0</v>
      </c>
      <c r="BJ385" s="23" t="s">
        <v>80</v>
      </c>
      <c r="BK385" s="202">
        <f>ROUND(I385*H385,2)</f>
        <v>0</v>
      </c>
      <c r="BL385" s="23" t="s">
        <v>223</v>
      </c>
      <c r="BM385" s="23" t="s">
        <v>855</v>
      </c>
    </row>
    <row r="386" spans="2:47" s="1" customFormat="1" ht="81">
      <c r="B386" s="40"/>
      <c r="C386" s="62"/>
      <c r="D386" s="203" t="s">
        <v>164</v>
      </c>
      <c r="E386" s="62"/>
      <c r="F386" s="204" t="s">
        <v>856</v>
      </c>
      <c r="G386" s="62"/>
      <c r="H386" s="62"/>
      <c r="I386" s="162"/>
      <c r="J386" s="62"/>
      <c r="K386" s="62"/>
      <c r="L386" s="60"/>
      <c r="M386" s="205"/>
      <c r="N386" s="41"/>
      <c r="O386" s="41"/>
      <c r="P386" s="41"/>
      <c r="Q386" s="41"/>
      <c r="R386" s="41"/>
      <c r="S386" s="41"/>
      <c r="T386" s="77"/>
      <c r="AT386" s="23" t="s">
        <v>164</v>
      </c>
      <c r="AU386" s="23" t="s">
        <v>82</v>
      </c>
    </row>
    <row r="387" spans="2:65" s="1" customFormat="1" ht="22.5" customHeight="1">
      <c r="B387" s="40"/>
      <c r="C387" s="217" t="s">
        <v>857</v>
      </c>
      <c r="D387" s="217" t="s">
        <v>262</v>
      </c>
      <c r="E387" s="218" t="s">
        <v>858</v>
      </c>
      <c r="F387" s="219" t="s">
        <v>859</v>
      </c>
      <c r="G387" s="220" t="s">
        <v>278</v>
      </c>
      <c r="H387" s="221">
        <v>1</v>
      </c>
      <c r="I387" s="222"/>
      <c r="J387" s="223">
        <f>ROUND(I387*H387,2)</f>
        <v>0</v>
      </c>
      <c r="K387" s="219" t="s">
        <v>143</v>
      </c>
      <c r="L387" s="224"/>
      <c r="M387" s="225" t="s">
        <v>21</v>
      </c>
      <c r="N387" s="226" t="s">
        <v>43</v>
      </c>
      <c r="O387" s="41"/>
      <c r="P387" s="200">
        <f>O387*H387</f>
        <v>0</v>
      </c>
      <c r="Q387" s="200">
        <v>0.01882</v>
      </c>
      <c r="R387" s="200">
        <f>Q387*H387</f>
        <v>0.01882</v>
      </c>
      <c r="S387" s="200">
        <v>0</v>
      </c>
      <c r="T387" s="201">
        <f>S387*H387</f>
        <v>0</v>
      </c>
      <c r="AR387" s="23" t="s">
        <v>265</v>
      </c>
      <c r="AT387" s="23" t="s">
        <v>262</v>
      </c>
      <c r="AU387" s="23" t="s">
        <v>82</v>
      </c>
      <c r="AY387" s="23" t="s">
        <v>136</v>
      </c>
      <c r="BE387" s="202">
        <f>IF(N387="základní",J387,0)</f>
        <v>0</v>
      </c>
      <c r="BF387" s="202">
        <f>IF(N387="snížená",J387,0)</f>
        <v>0</v>
      </c>
      <c r="BG387" s="202">
        <f>IF(N387="zákl. přenesená",J387,0)</f>
        <v>0</v>
      </c>
      <c r="BH387" s="202">
        <f>IF(N387="sníž. přenesená",J387,0)</f>
        <v>0</v>
      </c>
      <c r="BI387" s="202">
        <f>IF(N387="nulová",J387,0)</f>
        <v>0</v>
      </c>
      <c r="BJ387" s="23" t="s">
        <v>80</v>
      </c>
      <c r="BK387" s="202">
        <f>ROUND(I387*H387,2)</f>
        <v>0</v>
      </c>
      <c r="BL387" s="23" t="s">
        <v>223</v>
      </c>
      <c r="BM387" s="23" t="s">
        <v>860</v>
      </c>
    </row>
    <row r="388" spans="2:65" s="1" customFormat="1" ht="14.25" customHeight="1">
      <c r="B388" s="40"/>
      <c r="C388" s="217" t="s">
        <v>861</v>
      </c>
      <c r="D388" s="217" t="s">
        <v>262</v>
      </c>
      <c r="E388" s="218" t="s">
        <v>862</v>
      </c>
      <c r="F388" s="219" t="s">
        <v>863</v>
      </c>
      <c r="G388" s="220" t="s">
        <v>864</v>
      </c>
      <c r="H388" s="221">
        <v>1</v>
      </c>
      <c r="I388" s="222"/>
      <c r="J388" s="223">
        <f>ROUND(I388*H388,2)</f>
        <v>0</v>
      </c>
      <c r="K388" s="219" t="s">
        <v>143</v>
      </c>
      <c r="L388" s="224"/>
      <c r="M388" s="225" t="s">
        <v>21</v>
      </c>
      <c r="N388" s="226" t="s">
        <v>43</v>
      </c>
      <c r="O388" s="41"/>
      <c r="P388" s="200">
        <f>O388*H388</f>
        <v>0</v>
      </c>
      <c r="Q388" s="200">
        <v>0.0027</v>
      </c>
      <c r="R388" s="200">
        <f>Q388*H388</f>
        <v>0.0027</v>
      </c>
      <c r="S388" s="200">
        <v>0</v>
      </c>
      <c r="T388" s="201">
        <f>S388*H388</f>
        <v>0</v>
      </c>
      <c r="AR388" s="23" t="s">
        <v>265</v>
      </c>
      <c r="AT388" s="23" t="s">
        <v>262</v>
      </c>
      <c r="AU388" s="23" t="s">
        <v>82</v>
      </c>
      <c r="AY388" s="23" t="s">
        <v>136</v>
      </c>
      <c r="BE388" s="202">
        <f>IF(N388="základní",J388,0)</f>
        <v>0</v>
      </c>
      <c r="BF388" s="202">
        <f>IF(N388="snížená",J388,0)</f>
        <v>0</v>
      </c>
      <c r="BG388" s="202">
        <f>IF(N388="zákl. přenesená",J388,0)</f>
        <v>0</v>
      </c>
      <c r="BH388" s="202">
        <f>IF(N388="sníž. přenesená",J388,0)</f>
        <v>0</v>
      </c>
      <c r="BI388" s="202">
        <f>IF(N388="nulová",J388,0)</f>
        <v>0</v>
      </c>
      <c r="BJ388" s="23" t="s">
        <v>80</v>
      </c>
      <c r="BK388" s="202">
        <f>ROUND(I388*H388,2)</f>
        <v>0</v>
      </c>
      <c r="BL388" s="23" t="s">
        <v>223</v>
      </c>
      <c r="BM388" s="23" t="s">
        <v>865</v>
      </c>
    </row>
    <row r="389" spans="2:65" s="1" customFormat="1" ht="14.25" customHeight="1">
      <c r="B389" s="40"/>
      <c r="C389" s="217" t="s">
        <v>866</v>
      </c>
      <c r="D389" s="217" t="s">
        <v>262</v>
      </c>
      <c r="E389" s="218" t="s">
        <v>867</v>
      </c>
      <c r="F389" s="219" t="s">
        <v>868</v>
      </c>
      <c r="G389" s="220" t="s">
        <v>278</v>
      </c>
      <c r="H389" s="221">
        <v>1</v>
      </c>
      <c r="I389" s="222"/>
      <c r="J389" s="223">
        <f>ROUND(I389*H389,2)</f>
        <v>0</v>
      </c>
      <c r="K389" s="219" t="s">
        <v>21</v>
      </c>
      <c r="L389" s="224"/>
      <c r="M389" s="225" t="s">
        <v>21</v>
      </c>
      <c r="N389" s="226" t="s">
        <v>43</v>
      </c>
      <c r="O389" s="41"/>
      <c r="P389" s="200">
        <f>O389*H389</f>
        <v>0</v>
      </c>
      <c r="Q389" s="200">
        <v>0.0029</v>
      </c>
      <c r="R389" s="200">
        <f>Q389*H389</f>
        <v>0.0029</v>
      </c>
      <c r="S389" s="200">
        <v>0</v>
      </c>
      <c r="T389" s="201">
        <f>S389*H389</f>
        <v>0</v>
      </c>
      <c r="AR389" s="23" t="s">
        <v>265</v>
      </c>
      <c r="AT389" s="23" t="s">
        <v>262</v>
      </c>
      <c r="AU389" s="23" t="s">
        <v>82</v>
      </c>
      <c r="AY389" s="23" t="s">
        <v>136</v>
      </c>
      <c r="BE389" s="202">
        <f>IF(N389="základní",J389,0)</f>
        <v>0</v>
      </c>
      <c r="BF389" s="202">
        <f>IF(N389="snížená",J389,0)</f>
        <v>0</v>
      </c>
      <c r="BG389" s="202">
        <f>IF(N389="zákl. přenesená",J389,0)</f>
        <v>0</v>
      </c>
      <c r="BH389" s="202">
        <f>IF(N389="sníž. přenesená",J389,0)</f>
        <v>0</v>
      </c>
      <c r="BI389" s="202">
        <f>IF(N389="nulová",J389,0)</f>
        <v>0</v>
      </c>
      <c r="BJ389" s="23" t="s">
        <v>80</v>
      </c>
      <c r="BK389" s="202">
        <f>ROUND(I389*H389,2)</f>
        <v>0</v>
      </c>
      <c r="BL389" s="23" t="s">
        <v>223</v>
      </c>
      <c r="BM389" s="23" t="s">
        <v>869</v>
      </c>
    </row>
    <row r="390" spans="2:65" s="1" customFormat="1" ht="22.5" customHeight="1">
      <c r="B390" s="40"/>
      <c r="C390" s="191" t="s">
        <v>158</v>
      </c>
      <c r="D390" s="191" t="s">
        <v>139</v>
      </c>
      <c r="E390" s="192" t="s">
        <v>469</v>
      </c>
      <c r="F390" s="193" t="s">
        <v>470</v>
      </c>
      <c r="G390" s="194" t="s">
        <v>142</v>
      </c>
      <c r="H390" s="195">
        <v>1.122</v>
      </c>
      <c r="I390" s="196"/>
      <c r="J390" s="197">
        <f>ROUND(I390*H390,2)</f>
        <v>0</v>
      </c>
      <c r="K390" s="193" t="s">
        <v>143</v>
      </c>
      <c r="L390" s="60"/>
      <c r="M390" s="198" t="s">
        <v>21</v>
      </c>
      <c r="N390" s="199" t="s">
        <v>43</v>
      </c>
      <c r="O390" s="41"/>
      <c r="P390" s="200">
        <f>O390*H390</f>
        <v>0</v>
      </c>
      <c r="Q390" s="200">
        <v>0.00584</v>
      </c>
      <c r="R390" s="200">
        <f>Q390*H390</f>
        <v>0.00655248</v>
      </c>
      <c r="S390" s="200">
        <v>0</v>
      </c>
      <c r="T390" s="201">
        <f>S390*H390</f>
        <v>0</v>
      </c>
      <c r="AR390" s="23" t="s">
        <v>223</v>
      </c>
      <c r="AT390" s="23" t="s">
        <v>139</v>
      </c>
      <c r="AU390" s="23" t="s">
        <v>82</v>
      </c>
      <c r="AY390" s="23" t="s">
        <v>136</v>
      </c>
      <c r="BE390" s="202">
        <f>IF(N390="základní",J390,0)</f>
        <v>0</v>
      </c>
      <c r="BF390" s="202">
        <f>IF(N390="snížená",J390,0)</f>
        <v>0</v>
      </c>
      <c r="BG390" s="202">
        <f>IF(N390="zákl. přenesená",J390,0)</f>
        <v>0</v>
      </c>
      <c r="BH390" s="202">
        <f>IF(N390="sníž. přenesená",J390,0)</f>
        <v>0</v>
      </c>
      <c r="BI390" s="202">
        <f>IF(N390="nulová",J390,0)</f>
        <v>0</v>
      </c>
      <c r="BJ390" s="23" t="s">
        <v>80</v>
      </c>
      <c r="BK390" s="202">
        <f>ROUND(I390*H390,2)</f>
        <v>0</v>
      </c>
      <c r="BL390" s="23" t="s">
        <v>223</v>
      </c>
      <c r="BM390" s="23" t="s">
        <v>870</v>
      </c>
    </row>
    <row r="391" spans="2:47" s="1" customFormat="1" ht="54">
      <c r="B391" s="40"/>
      <c r="C391" s="62"/>
      <c r="D391" s="203" t="s">
        <v>164</v>
      </c>
      <c r="E391" s="62"/>
      <c r="F391" s="204" t="s">
        <v>472</v>
      </c>
      <c r="G391" s="62"/>
      <c r="H391" s="62"/>
      <c r="I391" s="162"/>
      <c r="J391" s="62"/>
      <c r="K391" s="62"/>
      <c r="L391" s="60"/>
      <c r="M391" s="205"/>
      <c r="N391" s="41"/>
      <c r="O391" s="41"/>
      <c r="P391" s="41"/>
      <c r="Q391" s="41"/>
      <c r="R391" s="41"/>
      <c r="S391" s="41"/>
      <c r="T391" s="77"/>
      <c r="AT391" s="23" t="s">
        <v>164</v>
      </c>
      <c r="AU391" s="23" t="s">
        <v>82</v>
      </c>
    </row>
    <row r="392" spans="2:47" s="1" customFormat="1" ht="27">
      <c r="B392" s="40"/>
      <c r="C392" s="62"/>
      <c r="D392" s="203" t="s">
        <v>182</v>
      </c>
      <c r="E392" s="62"/>
      <c r="F392" s="204" t="s">
        <v>871</v>
      </c>
      <c r="G392" s="62"/>
      <c r="H392" s="62"/>
      <c r="I392" s="162"/>
      <c r="J392" s="62"/>
      <c r="K392" s="62"/>
      <c r="L392" s="60"/>
      <c r="M392" s="205"/>
      <c r="N392" s="41"/>
      <c r="O392" s="41"/>
      <c r="P392" s="41"/>
      <c r="Q392" s="41"/>
      <c r="R392" s="41"/>
      <c r="S392" s="41"/>
      <c r="T392" s="77"/>
      <c r="AT392" s="23" t="s">
        <v>182</v>
      </c>
      <c r="AU392" s="23" t="s">
        <v>82</v>
      </c>
    </row>
    <row r="393" spans="2:51" s="11" customFormat="1" ht="13.5">
      <c r="B393" s="206"/>
      <c r="C393" s="207"/>
      <c r="D393" s="203" t="s">
        <v>166</v>
      </c>
      <c r="E393" s="208" t="s">
        <v>21</v>
      </c>
      <c r="F393" s="209" t="s">
        <v>872</v>
      </c>
      <c r="G393" s="207"/>
      <c r="H393" s="210">
        <v>1.122</v>
      </c>
      <c r="I393" s="211"/>
      <c r="J393" s="207"/>
      <c r="K393" s="207"/>
      <c r="L393" s="212"/>
      <c r="M393" s="213"/>
      <c r="N393" s="214"/>
      <c r="O393" s="214"/>
      <c r="P393" s="214"/>
      <c r="Q393" s="214"/>
      <c r="R393" s="214"/>
      <c r="S393" s="214"/>
      <c r="T393" s="215"/>
      <c r="AT393" s="216" t="s">
        <v>166</v>
      </c>
      <c r="AU393" s="216" t="s">
        <v>82</v>
      </c>
      <c r="AV393" s="11" t="s">
        <v>82</v>
      </c>
      <c r="AW393" s="11" t="s">
        <v>35</v>
      </c>
      <c r="AX393" s="11" t="s">
        <v>72</v>
      </c>
      <c r="AY393" s="216" t="s">
        <v>136</v>
      </c>
    </row>
    <row r="394" spans="2:65" s="1" customFormat="1" ht="33.75" customHeight="1">
      <c r="B394" s="40"/>
      <c r="C394" s="191" t="s">
        <v>189</v>
      </c>
      <c r="D394" s="191" t="s">
        <v>139</v>
      </c>
      <c r="E394" s="192" t="s">
        <v>873</v>
      </c>
      <c r="F394" s="193" t="s">
        <v>874</v>
      </c>
      <c r="G394" s="194" t="s">
        <v>202</v>
      </c>
      <c r="H394" s="195">
        <v>0.035</v>
      </c>
      <c r="I394" s="196"/>
      <c r="J394" s="197">
        <f>ROUND(I394*H394,2)</f>
        <v>0</v>
      </c>
      <c r="K394" s="193" t="s">
        <v>143</v>
      </c>
      <c r="L394" s="60"/>
      <c r="M394" s="198" t="s">
        <v>21</v>
      </c>
      <c r="N394" s="199" t="s">
        <v>43</v>
      </c>
      <c r="O394" s="41"/>
      <c r="P394" s="200">
        <f>O394*H394</f>
        <v>0</v>
      </c>
      <c r="Q394" s="200">
        <v>0</v>
      </c>
      <c r="R394" s="200">
        <f>Q394*H394</f>
        <v>0</v>
      </c>
      <c r="S394" s="200">
        <v>0</v>
      </c>
      <c r="T394" s="201">
        <f>S394*H394</f>
        <v>0</v>
      </c>
      <c r="AR394" s="23" t="s">
        <v>223</v>
      </c>
      <c r="AT394" s="23" t="s">
        <v>139</v>
      </c>
      <c r="AU394" s="23" t="s">
        <v>82</v>
      </c>
      <c r="AY394" s="23" t="s">
        <v>136</v>
      </c>
      <c r="BE394" s="202">
        <f>IF(N394="základní",J394,0)</f>
        <v>0</v>
      </c>
      <c r="BF394" s="202">
        <f>IF(N394="snížená",J394,0)</f>
        <v>0</v>
      </c>
      <c r="BG394" s="202">
        <f>IF(N394="zákl. přenesená",J394,0)</f>
        <v>0</v>
      </c>
      <c r="BH394" s="202">
        <f>IF(N394="sníž. přenesená",J394,0)</f>
        <v>0</v>
      </c>
      <c r="BI394" s="202">
        <f>IF(N394="nulová",J394,0)</f>
        <v>0</v>
      </c>
      <c r="BJ394" s="23" t="s">
        <v>80</v>
      </c>
      <c r="BK394" s="202">
        <f>ROUND(I394*H394,2)</f>
        <v>0</v>
      </c>
      <c r="BL394" s="23" t="s">
        <v>223</v>
      </c>
      <c r="BM394" s="23" t="s">
        <v>875</v>
      </c>
    </row>
    <row r="395" spans="2:47" s="1" customFormat="1" ht="135">
      <c r="B395" s="40"/>
      <c r="C395" s="62"/>
      <c r="D395" s="203" t="s">
        <v>164</v>
      </c>
      <c r="E395" s="62"/>
      <c r="F395" s="204" t="s">
        <v>876</v>
      </c>
      <c r="G395" s="62"/>
      <c r="H395" s="62"/>
      <c r="I395" s="162"/>
      <c r="J395" s="62"/>
      <c r="K395" s="62"/>
      <c r="L395" s="60"/>
      <c r="M395" s="205"/>
      <c r="N395" s="41"/>
      <c r="O395" s="41"/>
      <c r="P395" s="41"/>
      <c r="Q395" s="41"/>
      <c r="R395" s="41"/>
      <c r="S395" s="41"/>
      <c r="T395" s="77"/>
      <c r="AT395" s="23" t="s">
        <v>164</v>
      </c>
      <c r="AU395" s="23" t="s">
        <v>82</v>
      </c>
    </row>
    <row r="396" spans="2:63" s="10" customFormat="1" ht="29.25" customHeight="1">
      <c r="B396" s="175"/>
      <c r="C396" s="176"/>
      <c r="D396" s="177" t="s">
        <v>71</v>
      </c>
      <c r="E396" s="189" t="s">
        <v>593</v>
      </c>
      <c r="F396" s="189" t="s">
        <v>594</v>
      </c>
      <c r="G396" s="176"/>
      <c r="H396" s="176"/>
      <c r="I396" s="179"/>
      <c r="J396" s="190">
        <f>BK396</f>
        <v>0</v>
      </c>
      <c r="K396" s="176"/>
      <c r="L396" s="181"/>
      <c r="M396" s="182"/>
      <c r="N396" s="183"/>
      <c r="O396" s="183"/>
      <c r="P396" s="184">
        <f>SUM(P397:P414)</f>
        <v>0</v>
      </c>
      <c r="Q396" s="183"/>
      <c r="R396" s="184">
        <f>SUM(R397:R414)</f>
        <v>0.25655434000000005</v>
      </c>
      <c r="S396" s="183"/>
      <c r="T396" s="185">
        <f>SUM(T397:T414)</f>
        <v>0</v>
      </c>
      <c r="AR396" s="186" t="s">
        <v>82</v>
      </c>
      <c r="AT396" s="187" t="s">
        <v>71</v>
      </c>
      <c r="AU396" s="187" t="s">
        <v>80</v>
      </c>
      <c r="AY396" s="186" t="s">
        <v>136</v>
      </c>
      <c r="BK396" s="188">
        <f>SUM(BK397:BK414)</f>
        <v>0</v>
      </c>
    </row>
    <row r="397" spans="2:65" s="1" customFormat="1" ht="33.75" customHeight="1">
      <c r="B397" s="40"/>
      <c r="C397" s="191" t="s">
        <v>629</v>
      </c>
      <c r="D397" s="191" t="s">
        <v>139</v>
      </c>
      <c r="E397" s="192" t="s">
        <v>596</v>
      </c>
      <c r="F397" s="193" t="s">
        <v>597</v>
      </c>
      <c r="G397" s="194" t="s">
        <v>142</v>
      </c>
      <c r="H397" s="195">
        <v>1155.247</v>
      </c>
      <c r="I397" s="196"/>
      <c r="J397" s="197">
        <f>ROUND(I397*H397,2)</f>
        <v>0</v>
      </c>
      <c r="K397" s="193" t="s">
        <v>143</v>
      </c>
      <c r="L397" s="60"/>
      <c r="M397" s="198" t="s">
        <v>21</v>
      </c>
      <c r="N397" s="199" t="s">
        <v>43</v>
      </c>
      <c r="O397" s="41"/>
      <c r="P397" s="200">
        <f>O397*H397</f>
        <v>0</v>
      </c>
      <c r="Q397" s="200">
        <v>0.00022</v>
      </c>
      <c r="R397" s="200">
        <f>Q397*H397</f>
        <v>0.25415434000000003</v>
      </c>
      <c r="S397" s="200">
        <v>0</v>
      </c>
      <c r="T397" s="201">
        <f>S397*H397</f>
        <v>0</v>
      </c>
      <c r="AR397" s="23" t="s">
        <v>223</v>
      </c>
      <c r="AT397" s="23" t="s">
        <v>139</v>
      </c>
      <c r="AU397" s="23" t="s">
        <v>82</v>
      </c>
      <c r="AY397" s="23" t="s">
        <v>136</v>
      </c>
      <c r="BE397" s="202">
        <f>IF(N397="základní",J397,0)</f>
        <v>0</v>
      </c>
      <c r="BF397" s="202">
        <f>IF(N397="snížená",J397,0)</f>
        <v>0</v>
      </c>
      <c r="BG397" s="202">
        <f>IF(N397="zákl. přenesená",J397,0)</f>
        <v>0</v>
      </c>
      <c r="BH397" s="202">
        <f>IF(N397="sníž. přenesená",J397,0)</f>
        <v>0</v>
      </c>
      <c r="BI397" s="202">
        <f>IF(N397="nulová",J397,0)</f>
        <v>0</v>
      </c>
      <c r="BJ397" s="23" t="s">
        <v>80</v>
      </c>
      <c r="BK397" s="202">
        <f>ROUND(I397*H397,2)</f>
        <v>0</v>
      </c>
      <c r="BL397" s="23" t="s">
        <v>223</v>
      </c>
      <c r="BM397" s="23" t="s">
        <v>877</v>
      </c>
    </row>
    <row r="398" spans="2:47" s="1" customFormat="1" ht="94.5">
      <c r="B398" s="40"/>
      <c r="C398" s="62"/>
      <c r="D398" s="203" t="s">
        <v>164</v>
      </c>
      <c r="E398" s="62"/>
      <c r="F398" s="204" t="s">
        <v>599</v>
      </c>
      <c r="G398" s="62"/>
      <c r="H398" s="62"/>
      <c r="I398" s="162"/>
      <c r="J398" s="62"/>
      <c r="K398" s="62"/>
      <c r="L398" s="60"/>
      <c r="M398" s="205"/>
      <c r="N398" s="41"/>
      <c r="O398" s="41"/>
      <c r="P398" s="41"/>
      <c r="Q398" s="41"/>
      <c r="R398" s="41"/>
      <c r="S398" s="41"/>
      <c r="T398" s="77"/>
      <c r="AT398" s="23" t="s">
        <v>164</v>
      </c>
      <c r="AU398" s="23" t="s">
        <v>82</v>
      </c>
    </row>
    <row r="399" spans="2:51" s="11" customFormat="1" ht="13.5">
      <c r="B399" s="206"/>
      <c r="C399" s="207"/>
      <c r="D399" s="203" t="s">
        <v>166</v>
      </c>
      <c r="E399" s="208" t="s">
        <v>21</v>
      </c>
      <c r="F399" s="209" t="s">
        <v>878</v>
      </c>
      <c r="G399" s="207"/>
      <c r="H399" s="210">
        <v>872.696</v>
      </c>
      <c r="I399" s="211"/>
      <c r="J399" s="207"/>
      <c r="K399" s="207"/>
      <c r="L399" s="212"/>
      <c r="M399" s="213"/>
      <c r="N399" s="214"/>
      <c r="O399" s="214"/>
      <c r="P399" s="214"/>
      <c r="Q399" s="214"/>
      <c r="R399" s="214"/>
      <c r="S399" s="214"/>
      <c r="T399" s="215"/>
      <c r="AT399" s="216" t="s">
        <v>166</v>
      </c>
      <c r="AU399" s="216" t="s">
        <v>82</v>
      </c>
      <c r="AV399" s="11" t="s">
        <v>82</v>
      </c>
      <c r="AW399" s="11" t="s">
        <v>35</v>
      </c>
      <c r="AX399" s="11" t="s">
        <v>72</v>
      </c>
      <c r="AY399" s="216" t="s">
        <v>136</v>
      </c>
    </row>
    <row r="400" spans="2:51" s="11" customFormat="1" ht="13.5">
      <c r="B400" s="206"/>
      <c r="C400" s="207"/>
      <c r="D400" s="203" t="s">
        <v>166</v>
      </c>
      <c r="E400" s="208" t="s">
        <v>21</v>
      </c>
      <c r="F400" s="209" t="s">
        <v>879</v>
      </c>
      <c r="G400" s="207"/>
      <c r="H400" s="210">
        <v>66.855</v>
      </c>
      <c r="I400" s="211"/>
      <c r="J400" s="207"/>
      <c r="K400" s="207"/>
      <c r="L400" s="212"/>
      <c r="M400" s="213"/>
      <c r="N400" s="214"/>
      <c r="O400" s="214"/>
      <c r="P400" s="214"/>
      <c r="Q400" s="214"/>
      <c r="R400" s="214"/>
      <c r="S400" s="214"/>
      <c r="T400" s="215"/>
      <c r="AT400" s="216" t="s">
        <v>166</v>
      </c>
      <c r="AU400" s="216" t="s">
        <v>82</v>
      </c>
      <c r="AV400" s="11" t="s">
        <v>82</v>
      </c>
      <c r="AW400" s="11" t="s">
        <v>35</v>
      </c>
      <c r="AX400" s="11" t="s">
        <v>72</v>
      </c>
      <c r="AY400" s="216" t="s">
        <v>136</v>
      </c>
    </row>
    <row r="401" spans="2:51" s="11" customFormat="1" ht="13.5">
      <c r="B401" s="206"/>
      <c r="C401" s="207"/>
      <c r="D401" s="203" t="s">
        <v>166</v>
      </c>
      <c r="E401" s="208" t="s">
        <v>21</v>
      </c>
      <c r="F401" s="209" t="s">
        <v>880</v>
      </c>
      <c r="G401" s="207"/>
      <c r="H401" s="210">
        <v>42.086</v>
      </c>
      <c r="I401" s="211"/>
      <c r="J401" s="207"/>
      <c r="K401" s="207"/>
      <c r="L401" s="212"/>
      <c r="M401" s="213"/>
      <c r="N401" s="214"/>
      <c r="O401" s="214"/>
      <c r="P401" s="214"/>
      <c r="Q401" s="214"/>
      <c r="R401" s="214"/>
      <c r="S401" s="214"/>
      <c r="T401" s="215"/>
      <c r="AT401" s="216" t="s">
        <v>166</v>
      </c>
      <c r="AU401" s="216" t="s">
        <v>82</v>
      </c>
      <c r="AV401" s="11" t="s">
        <v>82</v>
      </c>
      <c r="AW401" s="11" t="s">
        <v>35</v>
      </c>
      <c r="AX401" s="11" t="s">
        <v>72</v>
      </c>
      <c r="AY401" s="216" t="s">
        <v>136</v>
      </c>
    </row>
    <row r="402" spans="2:51" s="11" customFormat="1" ht="13.5">
      <c r="B402" s="206"/>
      <c r="C402" s="207"/>
      <c r="D402" s="203" t="s">
        <v>166</v>
      </c>
      <c r="E402" s="208" t="s">
        <v>21</v>
      </c>
      <c r="F402" s="209" t="s">
        <v>881</v>
      </c>
      <c r="G402" s="207"/>
      <c r="H402" s="210">
        <v>169.2</v>
      </c>
      <c r="I402" s="211"/>
      <c r="J402" s="207"/>
      <c r="K402" s="207"/>
      <c r="L402" s="212"/>
      <c r="M402" s="213"/>
      <c r="N402" s="214"/>
      <c r="O402" s="214"/>
      <c r="P402" s="214"/>
      <c r="Q402" s="214"/>
      <c r="R402" s="214"/>
      <c r="S402" s="214"/>
      <c r="T402" s="215"/>
      <c r="AT402" s="216" t="s">
        <v>166</v>
      </c>
      <c r="AU402" s="216" t="s">
        <v>82</v>
      </c>
      <c r="AV402" s="11" t="s">
        <v>82</v>
      </c>
      <c r="AW402" s="11" t="s">
        <v>35</v>
      </c>
      <c r="AX402" s="11" t="s">
        <v>72</v>
      </c>
      <c r="AY402" s="216" t="s">
        <v>136</v>
      </c>
    </row>
    <row r="403" spans="2:51" s="11" customFormat="1" ht="13.5">
      <c r="B403" s="206"/>
      <c r="C403" s="207"/>
      <c r="D403" s="203" t="s">
        <v>166</v>
      </c>
      <c r="E403" s="208" t="s">
        <v>21</v>
      </c>
      <c r="F403" s="209" t="s">
        <v>882</v>
      </c>
      <c r="G403" s="207"/>
      <c r="H403" s="210">
        <v>1.12</v>
      </c>
      <c r="I403" s="211"/>
      <c r="J403" s="207"/>
      <c r="K403" s="207"/>
      <c r="L403" s="212"/>
      <c r="M403" s="213"/>
      <c r="N403" s="214"/>
      <c r="O403" s="214"/>
      <c r="P403" s="214"/>
      <c r="Q403" s="214"/>
      <c r="R403" s="214"/>
      <c r="S403" s="214"/>
      <c r="T403" s="215"/>
      <c r="AT403" s="216" t="s">
        <v>166</v>
      </c>
      <c r="AU403" s="216" t="s">
        <v>82</v>
      </c>
      <c r="AV403" s="11" t="s">
        <v>82</v>
      </c>
      <c r="AW403" s="11" t="s">
        <v>35</v>
      </c>
      <c r="AX403" s="11" t="s">
        <v>72</v>
      </c>
      <c r="AY403" s="216" t="s">
        <v>136</v>
      </c>
    </row>
    <row r="404" spans="2:51" s="11" customFormat="1" ht="13.5">
      <c r="B404" s="206"/>
      <c r="C404" s="207"/>
      <c r="D404" s="203" t="s">
        <v>166</v>
      </c>
      <c r="E404" s="208" t="s">
        <v>21</v>
      </c>
      <c r="F404" s="209" t="s">
        <v>883</v>
      </c>
      <c r="G404" s="207"/>
      <c r="H404" s="210">
        <v>3.29</v>
      </c>
      <c r="I404" s="211"/>
      <c r="J404" s="207"/>
      <c r="K404" s="207"/>
      <c r="L404" s="212"/>
      <c r="M404" s="213"/>
      <c r="N404" s="214"/>
      <c r="O404" s="214"/>
      <c r="P404" s="214"/>
      <c r="Q404" s="214"/>
      <c r="R404" s="214"/>
      <c r="S404" s="214"/>
      <c r="T404" s="215"/>
      <c r="AT404" s="216" t="s">
        <v>166</v>
      </c>
      <c r="AU404" s="216" t="s">
        <v>82</v>
      </c>
      <c r="AV404" s="11" t="s">
        <v>82</v>
      </c>
      <c r="AW404" s="11" t="s">
        <v>35</v>
      </c>
      <c r="AX404" s="11" t="s">
        <v>72</v>
      </c>
      <c r="AY404" s="216" t="s">
        <v>136</v>
      </c>
    </row>
    <row r="405" spans="2:65" s="1" customFormat="1" ht="14.25" customHeight="1">
      <c r="B405" s="40"/>
      <c r="C405" s="191" t="s">
        <v>884</v>
      </c>
      <c r="D405" s="191" t="s">
        <v>139</v>
      </c>
      <c r="E405" s="192" t="s">
        <v>885</v>
      </c>
      <c r="F405" s="193" t="s">
        <v>886</v>
      </c>
      <c r="G405" s="194" t="s">
        <v>142</v>
      </c>
      <c r="H405" s="195">
        <v>5</v>
      </c>
      <c r="I405" s="196"/>
      <c r="J405" s="197">
        <f>ROUND(I405*H405,2)</f>
        <v>0</v>
      </c>
      <c r="K405" s="193" t="s">
        <v>143</v>
      </c>
      <c r="L405" s="60"/>
      <c r="M405" s="198" t="s">
        <v>21</v>
      </c>
      <c r="N405" s="199" t="s">
        <v>43</v>
      </c>
      <c r="O405" s="41"/>
      <c r="P405" s="200">
        <f>O405*H405</f>
        <v>0</v>
      </c>
      <c r="Q405" s="200">
        <v>0</v>
      </c>
      <c r="R405" s="200">
        <f>Q405*H405</f>
        <v>0</v>
      </c>
      <c r="S405" s="200">
        <v>0</v>
      </c>
      <c r="T405" s="201">
        <f>S405*H405</f>
        <v>0</v>
      </c>
      <c r="AR405" s="23" t="s">
        <v>223</v>
      </c>
      <c r="AT405" s="23" t="s">
        <v>139</v>
      </c>
      <c r="AU405" s="23" t="s">
        <v>82</v>
      </c>
      <c r="AY405" s="23" t="s">
        <v>136</v>
      </c>
      <c r="BE405" s="202">
        <f>IF(N405="základní",J405,0)</f>
        <v>0</v>
      </c>
      <c r="BF405" s="202">
        <f>IF(N405="snížená",J405,0)</f>
        <v>0</v>
      </c>
      <c r="BG405" s="202">
        <f>IF(N405="zákl. přenesená",J405,0)</f>
        <v>0</v>
      </c>
      <c r="BH405" s="202">
        <f>IF(N405="sníž. přenesená",J405,0)</f>
        <v>0</v>
      </c>
      <c r="BI405" s="202">
        <f>IF(N405="nulová",J405,0)</f>
        <v>0</v>
      </c>
      <c r="BJ405" s="23" t="s">
        <v>80</v>
      </c>
      <c r="BK405" s="202">
        <f>ROUND(I405*H405,2)</f>
        <v>0</v>
      </c>
      <c r="BL405" s="23" t="s">
        <v>223</v>
      </c>
      <c r="BM405" s="23" t="s">
        <v>887</v>
      </c>
    </row>
    <row r="406" spans="2:47" s="1" customFormat="1" ht="27">
      <c r="B406" s="40"/>
      <c r="C406" s="62"/>
      <c r="D406" s="203" t="s">
        <v>182</v>
      </c>
      <c r="E406" s="62"/>
      <c r="F406" s="204" t="s">
        <v>888</v>
      </c>
      <c r="G406" s="62"/>
      <c r="H406" s="62"/>
      <c r="I406" s="162"/>
      <c r="J406" s="62"/>
      <c r="K406" s="62"/>
      <c r="L406" s="60"/>
      <c r="M406" s="205"/>
      <c r="N406" s="41"/>
      <c r="O406" s="41"/>
      <c r="P406" s="41"/>
      <c r="Q406" s="41"/>
      <c r="R406" s="41"/>
      <c r="S406" s="41"/>
      <c r="T406" s="77"/>
      <c r="AT406" s="23" t="s">
        <v>182</v>
      </c>
      <c r="AU406" s="23" t="s">
        <v>82</v>
      </c>
    </row>
    <row r="407" spans="2:51" s="11" customFormat="1" ht="13.5">
      <c r="B407" s="206"/>
      <c r="C407" s="207"/>
      <c r="D407" s="203" t="s">
        <v>166</v>
      </c>
      <c r="E407" s="208" t="s">
        <v>21</v>
      </c>
      <c r="F407" s="209" t="s">
        <v>889</v>
      </c>
      <c r="G407" s="207"/>
      <c r="H407" s="210">
        <v>5</v>
      </c>
      <c r="I407" s="211"/>
      <c r="J407" s="207"/>
      <c r="K407" s="207"/>
      <c r="L407" s="212"/>
      <c r="M407" s="213"/>
      <c r="N407" s="214"/>
      <c r="O407" s="214"/>
      <c r="P407" s="214"/>
      <c r="Q407" s="214"/>
      <c r="R407" s="214"/>
      <c r="S407" s="214"/>
      <c r="T407" s="215"/>
      <c r="AT407" s="216" t="s">
        <v>166</v>
      </c>
      <c r="AU407" s="216" t="s">
        <v>82</v>
      </c>
      <c r="AV407" s="11" t="s">
        <v>82</v>
      </c>
      <c r="AW407" s="11" t="s">
        <v>35</v>
      </c>
      <c r="AX407" s="11" t="s">
        <v>72</v>
      </c>
      <c r="AY407" s="216" t="s">
        <v>136</v>
      </c>
    </row>
    <row r="408" spans="2:65" s="1" customFormat="1" ht="22.5" customHeight="1">
      <c r="B408" s="40"/>
      <c r="C408" s="191" t="s">
        <v>890</v>
      </c>
      <c r="D408" s="191" t="s">
        <v>139</v>
      </c>
      <c r="E408" s="192" t="s">
        <v>891</v>
      </c>
      <c r="F408" s="193" t="s">
        <v>892</v>
      </c>
      <c r="G408" s="194" t="s">
        <v>142</v>
      </c>
      <c r="H408" s="195">
        <v>5</v>
      </c>
      <c r="I408" s="196"/>
      <c r="J408" s="197">
        <f>ROUND(I408*H408,2)</f>
        <v>0</v>
      </c>
      <c r="K408" s="193" t="s">
        <v>143</v>
      </c>
      <c r="L408" s="60"/>
      <c r="M408" s="198" t="s">
        <v>21</v>
      </c>
      <c r="N408" s="199" t="s">
        <v>43</v>
      </c>
      <c r="O408" s="41"/>
      <c r="P408" s="200">
        <f>O408*H408</f>
        <v>0</v>
      </c>
      <c r="Q408" s="200">
        <v>7E-05</v>
      </c>
      <c r="R408" s="200">
        <f>Q408*H408</f>
        <v>0.00034999999999999994</v>
      </c>
      <c r="S408" s="200">
        <v>0</v>
      </c>
      <c r="T408" s="201">
        <f>S408*H408</f>
        <v>0</v>
      </c>
      <c r="AR408" s="23" t="s">
        <v>223</v>
      </c>
      <c r="AT408" s="23" t="s">
        <v>139</v>
      </c>
      <c r="AU408" s="23" t="s">
        <v>82</v>
      </c>
      <c r="AY408" s="23" t="s">
        <v>136</v>
      </c>
      <c r="BE408" s="202">
        <f>IF(N408="základní",J408,0)</f>
        <v>0</v>
      </c>
      <c r="BF408" s="202">
        <f>IF(N408="snížená",J408,0)</f>
        <v>0</v>
      </c>
      <c r="BG408" s="202">
        <f>IF(N408="zákl. přenesená",J408,0)</f>
        <v>0</v>
      </c>
      <c r="BH408" s="202">
        <f>IF(N408="sníž. přenesená",J408,0)</f>
        <v>0</v>
      </c>
      <c r="BI408" s="202">
        <f>IF(N408="nulová",J408,0)</f>
        <v>0</v>
      </c>
      <c r="BJ408" s="23" t="s">
        <v>80</v>
      </c>
      <c r="BK408" s="202">
        <f>ROUND(I408*H408,2)</f>
        <v>0</v>
      </c>
      <c r="BL408" s="23" t="s">
        <v>223</v>
      </c>
      <c r="BM408" s="23" t="s">
        <v>893</v>
      </c>
    </row>
    <row r="409" spans="2:47" s="1" customFormat="1" ht="27">
      <c r="B409" s="40"/>
      <c r="C409" s="62"/>
      <c r="D409" s="203" t="s">
        <v>182</v>
      </c>
      <c r="E409" s="62"/>
      <c r="F409" s="204" t="s">
        <v>888</v>
      </c>
      <c r="G409" s="62"/>
      <c r="H409" s="62"/>
      <c r="I409" s="162"/>
      <c r="J409" s="62"/>
      <c r="K409" s="62"/>
      <c r="L409" s="60"/>
      <c r="M409" s="205"/>
      <c r="N409" s="41"/>
      <c r="O409" s="41"/>
      <c r="P409" s="41"/>
      <c r="Q409" s="41"/>
      <c r="R409" s="41"/>
      <c r="S409" s="41"/>
      <c r="T409" s="77"/>
      <c r="AT409" s="23" t="s">
        <v>182</v>
      </c>
      <c r="AU409" s="23" t="s">
        <v>82</v>
      </c>
    </row>
    <row r="410" spans="2:65" s="1" customFormat="1" ht="22.5" customHeight="1">
      <c r="B410" s="40"/>
      <c r="C410" s="191" t="s">
        <v>894</v>
      </c>
      <c r="D410" s="191" t="s">
        <v>139</v>
      </c>
      <c r="E410" s="192" t="s">
        <v>895</v>
      </c>
      <c r="F410" s="193" t="s">
        <v>896</v>
      </c>
      <c r="G410" s="194" t="s">
        <v>142</v>
      </c>
      <c r="H410" s="195">
        <v>5</v>
      </c>
      <c r="I410" s="196"/>
      <c r="J410" s="197">
        <f>ROUND(I410*H410,2)</f>
        <v>0</v>
      </c>
      <c r="K410" s="193" t="s">
        <v>143</v>
      </c>
      <c r="L410" s="60"/>
      <c r="M410" s="198" t="s">
        <v>21</v>
      </c>
      <c r="N410" s="199" t="s">
        <v>43</v>
      </c>
      <c r="O410" s="41"/>
      <c r="P410" s="200">
        <f>O410*H410</f>
        <v>0</v>
      </c>
      <c r="Q410" s="200">
        <v>0.00017</v>
      </c>
      <c r="R410" s="200">
        <f>Q410*H410</f>
        <v>0.0008500000000000001</v>
      </c>
      <c r="S410" s="200">
        <v>0</v>
      </c>
      <c r="T410" s="201">
        <f>S410*H410</f>
        <v>0</v>
      </c>
      <c r="AR410" s="23" t="s">
        <v>223</v>
      </c>
      <c r="AT410" s="23" t="s">
        <v>139</v>
      </c>
      <c r="AU410" s="23" t="s">
        <v>82</v>
      </c>
      <c r="AY410" s="23" t="s">
        <v>136</v>
      </c>
      <c r="BE410" s="202">
        <f>IF(N410="základní",J410,0)</f>
        <v>0</v>
      </c>
      <c r="BF410" s="202">
        <f>IF(N410="snížená",J410,0)</f>
        <v>0</v>
      </c>
      <c r="BG410" s="202">
        <f>IF(N410="zákl. přenesená",J410,0)</f>
        <v>0</v>
      </c>
      <c r="BH410" s="202">
        <f>IF(N410="sníž. přenesená",J410,0)</f>
        <v>0</v>
      </c>
      <c r="BI410" s="202">
        <f>IF(N410="nulová",J410,0)</f>
        <v>0</v>
      </c>
      <c r="BJ410" s="23" t="s">
        <v>80</v>
      </c>
      <c r="BK410" s="202">
        <f>ROUND(I410*H410,2)</f>
        <v>0</v>
      </c>
      <c r="BL410" s="23" t="s">
        <v>223</v>
      </c>
      <c r="BM410" s="23" t="s">
        <v>897</v>
      </c>
    </row>
    <row r="411" spans="2:47" s="1" customFormat="1" ht="27">
      <c r="B411" s="40"/>
      <c r="C411" s="62"/>
      <c r="D411" s="203" t="s">
        <v>182</v>
      </c>
      <c r="E411" s="62"/>
      <c r="F411" s="204" t="s">
        <v>888</v>
      </c>
      <c r="G411" s="62"/>
      <c r="H411" s="62"/>
      <c r="I411" s="162"/>
      <c r="J411" s="62"/>
      <c r="K411" s="62"/>
      <c r="L411" s="60"/>
      <c r="M411" s="205"/>
      <c r="N411" s="41"/>
      <c r="O411" s="41"/>
      <c r="P411" s="41"/>
      <c r="Q411" s="41"/>
      <c r="R411" s="41"/>
      <c r="S411" s="41"/>
      <c r="T411" s="77"/>
      <c r="AT411" s="23" t="s">
        <v>182</v>
      </c>
      <c r="AU411" s="23" t="s">
        <v>82</v>
      </c>
    </row>
    <row r="412" spans="2:65" s="1" customFormat="1" ht="22.5" customHeight="1">
      <c r="B412" s="40"/>
      <c r="C412" s="191" t="s">
        <v>898</v>
      </c>
      <c r="D412" s="191" t="s">
        <v>139</v>
      </c>
      <c r="E412" s="192" t="s">
        <v>899</v>
      </c>
      <c r="F412" s="193" t="s">
        <v>900</v>
      </c>
      <c r="G412" s="194" t="s">
        <v>142</v>
      </c>
      <c r="H412" s="195">
        <v>10</v>
      </c>
      <c r="I412" s="196"/>
      <c r="J412" s="197">
        <f>ROUND(I412*H412,2)</f>
        <v>0</v>
      </c>
      <c r="K412" s="193" t="s">
        <v>143</v>
      </c>
      <c r="L412" s="60"/>
      <c r="M412" s="198" t="s">
        <v>21</v>
      </c>
      <c r="N412" s="199" t="s">
        <v>43</v>
      </c>
      <c r="O412" s="41"/>
      <c r="P412" s="200">
        <f>O412*H412</f>
        <v>0</v>
      </c>
      <c r="Q412" s="200">
        <v>0.00012</v>
      </c>
      <c r="R412" s="200">
        <f>Q412*H412</f>
        <v>0.0012000000000000001</v>
      </c>
      <c r="S412" s="200">
        <v>0</v>
      </c>
      <c r="T412" s="201">
        <f>S412*H412</f>
        <v>0</v>
      </c>
      <c r="AR412" s="23" t="s">
        <v>223</v>
      </c>
      <c r="AT412" s="23" t="s">
        <v>139</v>
      </c>
      <c r="AU412" s="23" t="s">
        <v>82</v>
      </c>
      <c r="AY412" s="23" t="s">
        <v>136</v>
      </c>
      <c r="BE412" s="202">
        <f>IF(N412="základní",J412,0)</f>
        <v>0</v>
      </c>
      <c r="BF412" s="202">
        <f>IF(N412="snížená",J412,0)</f>
        <v>0</v>
      </c>
      <c r="BG412" s="202">
        <f>IF(N412="zákl. přenesená",J412,0)</f>
        <v>0</v>
      </c>
      <c r="BH412" s="202">
        <f>IF(N412="sníž. přenesená",J412,0)</f>
        <v>0</v>
      </c>
      <c r="BI412" s="202">
        <f>IF(N412="nulová",J412,0)</f>
        <v>0</v>
      </c>
      <c r="BJ412" s="23" t="s">
        <v>80</v>
      </c>
      <c r="BK412" s="202">
        <f>ROUND(I412*H412,2)</f>
        <v>0</v>
      </c>
      <c r="BL412" s="23" t="s">
        <v>223</v>
      </c>
      <c r="BM412" s="23" t="s">
        <v>901</v>
      </c>
    </row>
    <row r="413" spans="2:47" s="1" customFormat="1" ht="54">
      <c r="B413" s="40"/>
      <c r="C413" s="62"/>
      <c r="D413" s="203" t="s">
        <v>182</v>
      </c>
      <c r="E413" s="62"/>
      <c r="F413" s="204" t="s">
        <v>902</v>
      </c>
      <c r="G413" s="62"/>
      <c r="H413" s="62"/>
      <c r="I413" s="162"/>
      <c r="J413" s="62"/>
      <c r="K413" s="62"/>
      <c r="L413" s="60"/>
      <c r="M413" s="205"/>
      <c r="N413" s="41"/>
      <c r="O413" s="41"/>
      <c r="P413" s="41"/>
      <c r="Q413" s="41"/>
      <c r="R413" s="41"/>
      <c r="S413" s="41"/>
      <c r="T413" s="77"/>
      <c r="AT413" s="23" t="s">
        <v>182</v>
      </c>
      <c r="AU413" s="23" t="s">
        <v>82</v>
      </c>
    </row>
    <row r="414" spans="2:51" s="11" customFormat="1" ht="13.5">
      <c r="B414" s="206"/>
      <c r="C414" s="207"/>
      <c r="D414" s="203" t="s">
        <v>166</v>
      </c>
      <c r="E414" s="207"/>
      <c r="F414" s="209" t="s">
        <v>903</v>
      </c>
      <c r="G414" s="207"/>
      <c r="H414" s="210">
        <v>10</v>
      </c>
      <c r="I414" s="211"/>
      <c r="J414" s="207"/>
      <c r="K414" s="207"/>
      <c r="L414" s="212"/>
      <c r="M414" s="248"/>
      <c r="N414" s="249"/>
      <c r="O414" s="249"/>
      <c r="P414" s="249"/>
      <c r="Q414" s="249"/>
      <c r="R414" s="249"/>
      <c r="S414" s="249"/>
      <c r="T414" s="250"/>
      <c r="AT414" s="216" t="s">
        <v>166</v>
      </c>
      <c r="AU414" s="216" t="s">
        <v>82</v>
      </c>
      <c r="AV414" s="11" t="s">
        <v>82</v>
      </c>
      <c r="AW414" s="11" t="s">
        <v>6</v>
      </c>
      <c r="AX414" s="11" t="s">
        <v>80</v>
      </c>
      <c r="AY414" s="216" t="s">
        <v>136</v>
      </c>
    </row>
    <row r="415" spans="2:12" s="1" customFormat="1" ht="6.75" customHeight="1">
      <c r="B415" s="55"/>
      <c r="C415" s="56"/>
      <c r="D415" s="56"/>
      <c r="E415" s="56"/>
      <c r="F415" s="56"/>
      <c r="G415" s="56"/>
      <c r="H415" s="56"/>
      <c r="I415" s="138"/>
      <c r="J415" s="56"/>
      <c r="K415" s="56"/>
      <c r="L415" s="60"/>
    </row>
  </sheetData>
  <sheetProtection sheet="1" objects="1" scenarios="1" formatColumns="0" formatRows="0" autoFilter="0"/>
  <autoFilter ref="C91:K414"/>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59"/>
  <sheetViews>
    <sheetView showGridLines="0" zoomScalePageLayoutView="0" workbookViewId="0" topLeftCell="A1">
      <pane ySplit="1" topLeftCell="A185" activePane="bottomLeft" state="frozen"/>
      <selection pane="topLeft" activeCell="A1" sqref="A1"/>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92</v>
      </c>
      <c r="G1" s="375" t="s">
        <v>93</v>
      </c>
      <c r="H1" s="375"/>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5"/>
      <c r="M2" s="335"/>
      <c r="N2" s="335"/>
      <c r="O2" s="335"/>
      <c r="P2" s="335"/>
      <c r="Q2" s="335"/>
      <c r="R2" s="335"/>
      <c r="S2" s="335"/>
      <c r="T2" s="335"/>
      <c r="U2" s="335"/>
      <c r="V2" s="335"/>
      <c r="AT2" s="23" t="s">
        <v>88</v>
      </c>
    </row>
    <row r="3" spans="2:46" ht="6.75" customHeight="1">
      <c r="B3" s="24"/>
      <c r="C3" s="25"/>
      <c r="D3" s="25"/>
      <c r="E3" s="25"/>
      <c r="F3" s="25"/>
      <c r="G3" s="25"/>
      <c r="H3" s="25"/>
      <c r="I3" s="115"/>
      <c r="J3" s="25"/>
      <c r="K3" s="26"/>
      <c r="AT3" s="23" t="s">
        <v>82</v>
      </c>
    </row>
    <row r="4" spans="2:46" ht="36.75" customHeight="1">
      <c r="B4" s="27"/>
      <c r="C4" s="28"/>
      <c r="D4" s="29" t="s">
        <v>97</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4.25" customHeight="1">
      <c r="B7" s="27"/>
      <c r="C7" s="28"/>
      <c r="D7" s="28"/>
      <c r="E7" s="376" t="str">
        <f>'Rekapitulace stavby'!K6</f>
        <v>SZŠ - stavební úpravy střechy, K. Vary, Zahradní 719-21</v>
      </c>
      <c r="F7" s="377"/>
      <c r="G7" s="377"/>
      <c r="H7" s="377"/>
      <c r="I7" s="116"/>
      <c r="J7" s="28"/>
      <c r="K7" s="30"/>
    </row>
    <row r="8" spans="2:11" s="1" customFormat="1" ht="15">
      <c r="B8" s="40"/>
      <c r="C8" s="41"/>
      <c r="D8" s="36" t="s">
        <v>98</v>
      </c>
      <c r="E8" s="41"/>
      <c r="F8" s="41"/>
      <c r="G8" s="41"/>
      <c r="H8" s="41"/>
      <c r="I8" s="117"/>
      <c r="J8" s="41"/>
      <c r="K8" s="44"/>
    </row>
    <row r="9" spans="2:11" s="1" customFormat="1" ht="36.75" customHeight="1">
      <c r="B9" s="40"/>
      <c r="C9" s="41"/>
      <c r="D9" s="41"/>
      <c r="E9" s="378" t="s">
        <v>904</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27. 4. 2018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36</v>
      </c>
      <c r="E23" s="41"/>
      <c r="F23" s="41"/>
      <c r="G23" s="41"/>
      <c r="H23" s="41"/>
      <c r="I23" s="117"/>
      <c r="J23" s="41"/>
      <c r="K23" s="44"/>
    </row>
    <row r="24" spans="2:11" s="6" customFormat="1" ht="75" customHeight="1">
      <c r="B24" s="120"/>
      <c r="C24" s="121"/>
      <c r="D24" s="121"/>
      <c r="E24" s="367" t="s">
        <v>37</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38</v>
      </c>
      <c r="E27" s="41"/>
      <c r="F27" s="41"/>
      <c r="G27" s="41"/>
      <c r="H27" s="41"/>
      <c r="I27" s="117"/>
      <c r="J27" s="127">
        <f>ROUND(J90,2)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40</v>
      </c>
      <c r="G29" s="41"/>
      <c r="H29" s="41"/>
      <c r="I29" s="128" t="s">
        <v>39</v>
      </c>
      <c r="J29" s="45" t="s">
        <v>41</v>
      </c>
      <c r="K29" s="44"/>
    </row>
    <row r="30" spans="2:11" s="1" customFormat="1" ht="14.25" customHeight="1">
      <c r="B30" s="40"/>
      <c r="C30" s="41"/>
      <c r="D30" s="48" t="s">
        <v>42</v>
      </c>
      <c r="E30" s="48" t="s">
        <v>43</v>
      </c>
      <c r="F30" s="129">
        <f>ROUND(SUM(BE90:BE258),2)</f>
        <v>0</v>
      </c>
      <c r="G30" s="41"/>
      <c r="H30" s="41"/>
      <c r="I30" s="130">
        <v>0.21</v>
      </c>
      <c r="J30" s="129">
        <f>ROUND(ROUND((SUM(BE90:BE258)),2)*I30,2)</f>
        <v>0</v>
      </c>
      <c r="K30" s="44"/>
    </row>
    <row r="31" spans="2:11" s="1" customFormat="1" ht="14.25" customHeight="1">
      <c r="B31" s="40"/>
      <c r="C31" s="41"/>
      <c r="D31" s="41"/>
      <c r="E31" s="48" t="s">
        <v>44</v>
      </c>
      <c r="F31" s="129">
        <f>ROUND(SUM(BF90:BF258),2)</f>
        <v>0</v>
      </c>
      <c r="G31" s="41"/>
      <c r="H31" s="41"/>
      <c r="I31" s="130">
        <v>0.15</v>
      </c>
      <c r="J31" s="129">
        <f>ROUND(ROUND((SUM(BF90:BF258)),2)*I31,2)</f>
        <v>0</v>
      </c>
      <c r="K31" s="44"/>
    </row>
    <row r="32" spans="2:11" s="1" customFormat="1" ht="14.25" customHeight="1" hidden="1">
      <c r="B32" s="40"/>
      <c r="C32" s="41"/>
      <c r="D32" s="41"/>
      <c r="E32" s="48" t="s">
        <v>45</v>
      </c>
      <c r="F32" s="129">
        <f>ROUND(SUM(BG90:BG258),2)</f>
        <v>0</v>
      </c>
      <c r="G32" s="41"/>
      <c r="H32" s="41"/>
      <c r="I32" s="130">
        <v>0.21</v>
      </c>
      <c r="J32" s="129">
        <v>0</v>
      </c>
      <c r="K32" s="44"/>
    </row>
    <row r="33" spans="2:11" s="1" customFormat="1" ht="14.25" customHeight="1" hidden="1">
      <c r="B33" s="40"/>
      <c r="C33" s="41"/>
      <c r="D33" s="41"/>
      <c r="E33" s="48" t="s">
        <v>46</v>
      </c>
      <c r="F33" s="129">
        <f>ROUND(SUM(BH90:BH258),2)</f>
        <v>0</v>
      </c>
      <c r="G33" s="41"/>
      <c r="H33" s="41"/>
      <c r="I33" s="130">
        <v>0.15</v>
      </c>
      <c r="J33" s="129">
        <v>0</v>
      </c>
      <c r="K33" s="44"/>
    </row>
    <row r="34" spans="2:11" s="1" customFormat="1" ht="14.25" customHeight="1" hidden="1">
      <c r="B34" s="40"/>
      <c r="C34" s="41"/>
      <c r="D34" s="41"/>
      <c r="E34" s="48" t="s">
        <v>47</v>
      </c>
      <c r="F34" s="129">
        <f>ROUND(SUM(BI90:BI258),2)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48</v>
      </c>
      <c r="E36" s="78"/>
      <c r="F36" s="78"/>
      <c r="G36" s="133" t="s">
        <v>49</v>
      </c>
      <c r="H36" s="134" t="s">
        <v>50</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100</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4.25" customHeight="1">
      <c r="B45" s="40"/>
      <c r="C45" s="41"/>
      <c r="D45" s="41"/>
      <c r="E45" s="376" t="str">
        <f>E7</f>
        <v>SZŠ - stavební úpravy střechy, K. Vary, Zahradní 719-21</v>
      </c>
      <c r="F45" s="377"/>
      <c r="G45" s="377"/>
      <c r="H45" s="377"/>
      <c r="I45" s="117"/>
      <c r="J45" s="41"/>
      <c r="K45" s="44"/>
    </row>
    <row r="46" spans="2:11" s="1" customFormat="1" ht="14.25" customHeight="1">
      <c r="B46" s="40"/>
      <c r="C46" s="36" t="s">
        <v>98</v>
      </c>
      <c r="D46" s="41"/>
      <c r="E46" s="41"/>
      <c r="F46" s="41"/>
      <c r="G46" s="41"/>
      <c r="H46" s="41"/>
      <c r="I46" s="117"/>
      <c r="J46" s="41"/>
      <c r="K46" s="44"/>
    </row>
    <row r="47" spans="2:11" s="1" customFormat="1" ht="15.75" customHeight="1">
      <c r="B47" s="40"/>
      <c r="C47" s="41"/>
      <c r="D47" s="41"/>
      <c r="E47" s="378" t="str">
        <f>E9</f>
        <v>03 - Stavební úpravy - III. etapa</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Karlovy Vary</v>
      </c>
      <c r="G49" s="41"/>
      <c r="H49" s="41"/>
      <c r="I49" s="118" t="s">
        <v>25</v>
      </c>
      <c r="J49" s="119" t="str">
        <f>IF(J12="","",J12)</f>
        <v>27. 4. 2018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SZŠ a VOŠZ K. Vary, příspěvková org.</v>
      </c>
      <c r="G51" s="41"/>
      <c r="H51" s="41"/>
      <c r="I51" s="118" t="s">
        <v>33</v>
      </c>
      <c r="J51" s="367" t="str">
        <f>E21</f>
        <v>Ing. Roman Gajdoš</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9.7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J90</f>
        <v>0</v>
      </c>
      <c r="K56" s="44"/>
      <c r="AU56" s="23" t="s">
        <v>104</v>
      </c>
    </row>
    <row r="57" spans="2:11" s="7" customFormat="1" ht="24.75" customHeight="1">
      <c r="B57" s="148"/>
      <c r="C57" s="149"/>
      <c r="D57" s="150" t="s">
        <v>105</v>
      </c>
      <c r="E57" s="151"/>
      <c r="F57" s="151"/>
      <c r="G57" s="151"/>
      <c r="H57" s="151"/>
      <c r="I57" s="152"/>
      <c r="J57" s="153">
        <f>J91</f>
        <v>0</v>
      </c>
      <c r="K57" s="154"/>
    </row>
    <row r="58" spans="2:11" s="8" customFormat="1" ht="19.5" customHeight="1">
      <c r="B58" s="155"/>
      <c r="C58" s="156"/>
      <c r="D58" s="157" t="s">
        <v>106</v>
      </c>
      <c r="E58" s="158"/>
      <c r="F58" s="158"/>
      <c r="G58" s="158"/>
      <c r="H58" s="158"/>
      <c r="I58" s="159"/>
      <c r="J58" s="160">
        <f>J92</f>
        <v>0</v>
      </c>
      <c r="K58" s="161"/>
    </row>
    <row r="59" spans="2:11" s="8" customFormat="1" ht="19.5" customHeight="1">
      <c r="B59" s="155"/>
      <c r="C59" s="156"/>
      <c r="D59" s="157" t="s">
        <v>607</v>
      </c>
      <c r="E59" s="158"/>
      <c r="F59" s="158"/>
      <c r="G59" s="158"/>
      <c r="H59" s="158"/>
      <c r="I59" s="159"/>
      <c r="J59" s="160">
        <f>J98</f>
        <v>0</v>
      </c>
      <c r="K59" s="161"/>
    </row>
    <row r="60" spans="2:11" s="8" customFormat="1" ht="19.5" customHeight="1">
      <c r="B60" s="155"/>
      <c r="C60" s="156"/>
      <c r="D60" s="157" t="s">
        <v>608</v>
      </c>
      <c r="E60" s="158"/>
      <c r="F60" s="158"/>
      <c r="G60" s="158"/>
      <c r="H60" s="158"/>
      <c r="I60" s="159"/>
      <c r="J60" s="160">
        <f>J112</f>
        <v>0</v>
      </c>
      <c r="K60" s="161"/>
    </row>
    <row r="61" spans="2:11" s="8" customFormat="1" ht="19.5" customHeight="1">
      <c r="B61" s="155"/>
      <c r="C61" s="156"/>
      <c r="D61" s="157" t="s">
        <v>905</v>
      </c>
      <c r="E61" s="158"/>
      <c r="F61" s="158"/>
      <c r="G61" s="158"/>
      <c r="H61" s="158"/>
      <c r="I61" s="159"/>
      <c r="J61" s="160">
        <f>J115</f>
        <v>0</v>
      </c>
      <c r="K61" s="161"/>
    </row>
    <row r="62" spans="2:11" s="8" customFormat="1" ht="19.5" customHeight="1">
      <c r="B62" s="155"/>
      <c r="C62" s="156"/>
      <c r="D62" s="157" t="s">
        <v>611</v>
      </c>
      <c r="E62" s="158"/>
      <c r="F62" s="158"/>
      <c r="G62" s="158"/>
      <c r="H62" s="158"/>
      <c r="I62" s="159"/>
      <c r="J62" s="160">
        <f>J129</f>
        <v>0</v>
      </c>
      <c r="K62" s="161"/>
    </row>
    <row r="63" spans="2:11" s="7" customFormat="1" ht="24.75" customHeight="1">
      <c r="B63" s="148"/>
      <c r="C63" s="149"/>
      <c r="D63" s="150" t="s">
        <v>112</v>
      </c>
      <c r="E63" s="151"/>
      <c r="F63" s="151"/>
      <c r="G63" s="151"/>
      <c r="H63" s="151"/>
      <c r="I63" s="152"/>
      <c r="J63" s="153">
        <f>J132</f>
        <v>0</v>
      </c>
      <c r="K63" s="154"/>
    </row>
    <row r="64" spans="2:11" s="8" customFormat="1" ht="19.5" customHeight="1">
      <c r="B64" s="155"/>
      <c r="C64" s="156"/>
      <c r="D64" s="157" t="s">
        <v>113</v>
      </c>
      <c r="E64" s="158"/>
      <c r="F64" s="158"/>
      <c r="G64" s="158"/>
      <c r="H64" s="158"/>
      <c r="I64" s="159"/>
      <c r="J64" s="160">
        <f>J133</f>
        <v>0</v>
      </c>
      <c r="K64" s="161"/>
    </row>
    <row r="65" spans="2:11" s="8" customFormat="1" ht="19.5" customHeight="1">
      <c r="B65" s="155"/>
      <c r="C65" s="156"/>
      <c r="D65" s="157" t="s">
        <v>114</v>
      </c>
      <c r="E65" s="158"/>
      <c r="F65" s="158"/>
      <c r="G65" s="158"/>
      <c r="H65" s="158"/>
      <c r="I65" s="159"/>
      <c r="J65" s="160">
        <f>J135</f>
        <v>0</v>
      </c>
      <c r="K65" s="161"/>
    </row>
    <row r="66" spans="2:11" s="8" customFormat="1" ht="19.5" customHeight="1">
      <c r="B66" s="155"/>
      <c r="C66" s="156"/>
      <c r="D66" s="157" t="s">
        <v>115</v>
      </c>
      <c r="E66" s="158"/>
      <c r="F66" s="158"/>
      <c r="G66" s="158"/>
      <c r="H66" s="158"/>
      <c r="I66" s="159"/>
      <c r="J66" s="160">
        <f>J146</f>
        <v>0</v>
      </c>
      <c r="K66" s="161"/>
    </row>
    <row r="67" spans="2:11" s="8" customFormat="1" ht="19.5" customHeight="1">
      <c r="B67" s="155"/>
      <c r="C67" s="156"/>
      <c r="D67" s="157" t="s">
        <v>116</v>
      </c>
      <c r="E67" s="158"/>
      <c r="F67" s="158"/>
      <c r="G67" s="158"/>
      <c r="H67" s="158"/>
      <c r="I67" s="159"/>
      <c r="J67" s="160">
        <f>J150</f>
        <v>0</v>
      </c>
      <c r="K67" s="161"/>
    </row>
    <row r="68" spans="2:11" s="8" customFormat="1" ht="19.5" customHeight="1">
      <c r="B68" s="155"/>
      <c r="C68" s="156"/>
      <c r="D68" s="157" t="s">
        <v>612</v>
      </c>
      <c r="E68" s="158"/>
      <c r="F68" s="158"/>
      <c r="G68" s="158"/>
      <c r="H68" s="158"/>
      <c r="I68" s="159"/>
      <c r="J68" s="160">
        <f>J184</f>
        <v>0</v>
      </c>
      <c r="K68" s="161"/>
    </row>
    <row r="69" spans="2:11" s="8" customFormat="1" ht="19.5" customHeight="1">
      <c r="B69" s="155"/>
      <c r="C69" s="156"/>
      <c r="D69" s="157" t="s">
        <v>118</v>
      </c>
      <c r="E69" s="158"/>
      <c r="F69" s="158"/>
      <c r="G69" s="158"/>
      <c r="H69" s="158"/>
      <c r="I69" s="159"/>
      <c r="J69" s="160">
        <f>J241</f>
        <v>0</v>
      </c>
      <c r="K69" s="161"/>
    </row>
    <row r="70" spans="2:11" s="8" customFormat="1" ht="19.5" customHeight="1">
      <c r="B70" s="155"/>
      <c r="C70" s="156"/>
      <c r="D70" s="157" t="s">
        <v>119</v>
      </c>
      <c r="E70" s="158"/>
      <c r="F70" s="158"/>
      <c r="G70" s="158"/>
      <c r="H70" s="158"/>
      <c r="I70" s="159"/>
      <c r="J70" s="160">
        <f>J252</f>
        <v>0</v>
      </c>
      <c r="K70" s="161"/>
    </row>
    <row r="71" spans="2:11" s="1" customFormat="1" ht="21.75" customHeight="1">
      <c r="B71" s="40"/>
      <c r="C71" s="41"/>
      <c r="D71" s="41"/>
      <c r="E71" s="41"/>
      <c r="F71" s="41"/>
      <c r="G71" s="41"/>
      <c r="H71" s="41"/>
      <c r="I71" s="117"/>
      <c r="J71" s="41"/>
      <c r="K71" s="44"/>
    </row>
    <row r="72" spans="2:11" s="1" customFormat="1" ht="6.75" customHeight="1">
      <c r="B72" s="55"/>
      <c r="C72" s="56"/>
      <c r="D72" s="56"/>
      <c r="E72" s="56"/>
      <c r="F72" s="56"/>
      <c r="G72" s="56"/>
      <c r="H72" s="56"/>
      <c r="I72" s="138"/>
      <c r="J72" s="56"/>
      <c r="K72" s="57"/>
    </row>
    <row r="76" spans="2:12" s="1" customFormat="1" ht="6.75" customHeight="1">
      <c r="B76" s="58"/>
      <c r="C76" s="59"/>
      <c r="D76" s="59"/>
      <c r="E76" s="59"/>
      <c r="F76" s="59"/>
      <c r="G76" s="59"/>
      <c r="H76" s="59"/>
      <c r="I76" s="141"/>
      <c r="J76" s="59"/>
      <c r="K76" s="59"/>
      <c r="L76" s="60"/>
    </row>
    <row r="77" spans="2:12" s="1" customFormat="1" ht="36.75" customHeight="1">
      <c r="B77" s="40"/>
      <c r="C77" s="61" t="s">
        <v>120</v>
      </c>
      <c r="D77" s="62"/>
      <c r="E77" s="62"/>
      <c r="F77" s="62"/>
      <c r="G77" s="62"/>
      <c r="H77" s="62"/>
      <c r="I77" s="162"/>
      <c r="J77" s="62"/>
      <c r="K77" s="62"/>
      <c r="L77" s="60"/>
    </row>
    <row r="78" spans="2:12" s="1" customFormat="1" ht="6.75" customHeight="1">
      <c r="B78" s="40"/>
      <c r="C78" s="62"/>
      <c r="D78" s="62"/>
      <c r="E78" s="62"/>
      <c r="F78" s="62"/>
      <c r="G78" s="62"/>
      <c r="H78" s="62"/>
      <c r="I78" s="162"/>
      <c r="J78" s="62"/>
      <c r="K78" s="62"/>
      <c r="L78" s="60"/>
    </row>
    <row r="79" spans="2:12" s="1" customFormat="1" ht="14.25" customHeight="1">
      <c r="B79" s="40"/>
      <c r="C79" s="64" t="s">
        <v>18</v>
      </c>
      <c r="D79" s="62"/>
      <c r="E79" s="62"/>
      <c r="F79" s="62"/>
      <c r="G79" s="62"/>
      <c r="H79" s="62"/>
      <c r="I79" s="162"/>
      <c r="J79" s="62"/>
      <c r="K79" s="62"/>
      <c r="L79" s="60"/>
    </row>
    <row r="80" spans="2:12" s="1" customFormat="1" ht="14.25" customHeight="1">
      <c r="B80" s="40"/>
      <c r="C80" s="62"/>
      <c r="D80" s="62"/>
      <c r="E80" s="372" t="str">
        <f>E7</f>
        <v>SZŠ - stavební úpravy střechy, K. Vary, Zahradní 719-21</v>
      </c>
      <c r="F80" s="373"/>
      <c r="G80" s="373"/>
      <c r="H80" s="373"/>
      <c r="I80" s="162"/>
      <c r="J80" s="62"/>
      <c r="K80" s="62"/>
      <c r="L80" s="60"/>
    </row>
    <row r="81" spans="2:12" s="1" customFormat="1" ht="14.25" customHeight="1">
      <c r="B81" s="40"/>
      <c r="C81" s="64" t="s">
        <v>98</v>
      </c>
      <c r="D81" s="62"/>
      <c r="E81" s="62"/>
      <c r="F81" s="62"/>
      <c r="G81" s="62"/>
      <c r="H81" s="62"/>
      <c r="I81" s="162"/>
      <c r="J81" s="62"/>
      <c r="K81" s="62"/>
      <c r="L81" s="60"/>
    </row>
    <row r="82" spans="2:12" s="1" customFormat="1" ht="15.75" customHeight="1">
      <c r="B82" s="40"/>
      <c r="C82" s="62"/>
      <c r="D82" s="62"/>
      <c r="E82" s="339" t="str">
        <f>E9</f>
        <v>03 - Stavební úpravy - III. etapa</v>
      </c>
      <c r="F82" s="374"/>
      <c r="G82" s="374"/>
      <c r="H82" s="374"/>
      <c r="I82" s="162"/>
      <c r="J82" s="62"/>
      <c r="K82" s="62"/>
      <c r="L82" s="60"/>
    </row>
    <row r="83" spans="2:12" s="1" customFormat="1" ht="6.75" customHeight="1">
      <c r="B83" s="40"/>
      <c r="C83" s="62"/>
      <c r="D83" s="62"/>
      <c r="E83" s="62"/>
      <c r="F83" s="62"/>
      <c r="G83" s="62"/>
      <c r="H83" s="62"/>
      <c r="I83" s="162"/>
      <c r="J83" s="62"/>
      <c r="K83" s="62"/>
      <c r="L83" s="60"/>
    </row>
    <row r="84" spans="2:12" s="1" customFormat="1" ht="18" customHeight="1">
      <c r="B84" s="40"/>
      <c r="C84" s="64" t="s">
        <v>23</v>
      </c>
      <c r="D84" s="62"/>
      <c r="E84" s="62"/>
      <c r="F84" s="163" t="str">
        <f>F12</f>
        <v>Karlovy Vary</v>
      </c>
      <c r="G84" s="62"/>
      <c r="H84" s="62"/>
      <c r="I84" s="164" t="s">
        <v>25</v>
      </c>
      <c r="J84" s="72" t="str">
        <f>IF(J12="","",J12)</f>
        <v>27. 4. 2018</v>
      </c>
      <c r="K84" s="62"/>
      <c r="L84" s="60"/>
    </row>
    <row r="85" spans="2:12" s="1" customFormat="1" ht="6.75" customHeight="1">
      <c r="B85" s="40"/>
      <c r="C85" s="62"/>
      <c r="D85" s="62"/>
      <c r="E85" s="62"/>
      <c r="F85" s="62"/>
      <c r="G85" s="62"/>
      <c r="H85" s="62"/>
      <c r="I85" s="162"/>
      <c r="J85" s="62"/>
      <c r="K85" s="62"/>
      <c r="L85" s="60"/>
    </row>
    <row r="86" spans="2:12" s="1" customFormat="1" ht="15">
      <c r="B86" s="40"/>
      <c r="C86" s="64" t="s">
        <v>27</v>
      </c>
      <c r="D86" s="62"/>
      <c r="E86" s="62"/>
      <c r="F86" s="163" t="str">
        <f>E15</f>
        <v>SZŠ a VOŠZ K. Vary, příspěvková org.</v>
      </c>
      <c r="G86" s="62"/>
      <c r="H86" s="62"/>
      <c r="I86" s="164" t="s">
        <v>33</v>
      </c>
      <c r="J86" s="163" t="str">
        <f>E21</f>
        <v>Ing. Roman Gajdoš</v>
      </c>
      <c r="K86" s="62"/>
      <c r="L86" s="60"/>
    </row>
    <row r="87" spans="2:12" s="1" customFormat="1" ht="14.25" customHeight="1">
      <c r="B87" s="40"/>
      <c r="C87" s="64" t="s">
        <v>31</v>
      </c>
      <c r="D87" s="62"/>
      <c r="E87" s="62"/>
      <c r="F87" s="163">
        <f>IF(E18="","",E18)</f>
      </c>
      <c r="G87" s="62"/>
      <c r="H87" s="62"/>
      <c r="I87" s="162"/>
      <c r="J87" s="62"/>
      <c r="K87" s="62"/>
      <c r="L87" s="60"/>
    </row>
    <row r="88" spans="2:12" s="1" customFormat="1" ht="9.75" customHeight="1">
      <c r="B88" s="40"/>
      <c r="C88" s="62"/>
      <c r="D88" s="62"/>
      <c r="E88" s="62"/>
      <c r="F88" s="62"/>
      <c r="G88" s="62"/>
      <c r="H88" s="62"/>
      <c r="I88" s="162"/>
      <c r="J88" s="62"/>
      <c r="K88" s="62"/>
      <c r="L88" s="60"/>
    </row>
    <row r="89" spans="2:20" s="9" customFormat="1" ht="29.25" customHeight="1">
      <c r="B89" s="165"/>
      <c r="C89" s="166" t="s">
        <v>121</v>
      </c>
      <c r="D89" s="167" t="s">
        <v>57</v>
      </c>
      <c r="E89" s="167" t="s">
        <v>53</v>
      </c>
      <c r="F89" s="167" t="s">
        <v>122</v>
      </c>
      <c r="G89" s="167" t="s">
        <v>123</v>
      </c>
      <c r="H89" s="167" t="s">
        <v>124</v>
      </c>
      <c r="I89" s="168" t="s">
        <v>125</v>
      </c>
      <c r="J89" s="167" t="s">
        <v>102</v>
      </c>
      <c r="K89" s="169" t="s">
        <v>126</v>
      </c>
      <c r="L89" s="170"/>
      <c r="M89" s="80" t="s">
        <v>127</v>
      </c>
      <c r="N89" s="81" t="s">
        <v>42</v>
      </c>
      <c r="O89" s="81" t="s">
        <v>128</v>
      </c>
      <c r="P89" s="81" t="s">
        <v>129</v>
      </c>
      <c r="Q89" s="81" t="s">
        <v>130</v>
      </c>
      <c r="R89" s="81" t="s">
        <v>131</v>
      </c>
      <c r="S89" s="81" t="s">
        <v>132</v>
      </c>
      <c r="T89" s="82" t="s">
        <v>133</v>
      </c>
    </row>
    <row r="90" spans="2:63" s="1" customFormat="1" ht="29.25" customHeight="1">
      <c r="B90" s="40"/>
      <c r="C90" s="86" t="s">
        <v>103</v>
      </c>
      <c r="D90" s="62"/>
      <c r="E90" s="62"/>
      <c r="F90" s="62"/>
      <c r="G90" s="62"/>
      <c r="H90" s="62"/>
      <c r="I90" s="162"/>
      <c r="J90" s="171">
        <f>BK90</f>
        <v>0</v>
      </c>
      <c r="K90" s="62"/>
      <c r="L90" s="60"/>
      <c r="M90" s="83"/>
      <c r="N90" s="84"/>
      <c r="O90" s="84"/>
      <c r="P90" s="172">
        <f>P91+P132</f>
        <v>0</v>
      </c>
      <c r="Q90" s="84"/>
      <c r="R90" s="172">
        <f>R91+R132</f>
        <v>3.480583559999999</v>
      </c>
      <c r="S90" s="84"/>
      <c r="T90" s="173">
        <f>T91+T132</f>
        <v>2.4433580000000004</v>
      </c>
      <c r="AT90" s="23" t="s">
        <v>71</v>
      </c>
      <c r="AU90" s="23" t="s">
        <v>104</v>
      </c>
      <c r="BK90" s="174">
        <f>BK91+BK132</f>
        <v>0</v>
      </c>
    </row>
    <row r="91" spans="2:63" s="10" customFormat="1" ht="36.75" customHeight="1">
      <c r="B91" s="175"/>
      <c r="C91" s="176"/>
      <c r="D91" s="177" t="s">
        <v>71</v>
      </c>
      <c r="E91" s="178" t="s">
        <v>134</v>
      </c>
      <c r="F91" s="178" t="s">
        <v>135</v>
      </c>
      <c r="G91" s="176"/>
      <c r="H91" s="176"/>
      <c r="I91" s="179"/>
      <c r="J91" s="180">
        <f>BK91</f>
        <v>0</v>
      </c>
      <c r="K91" s="176"/>
      <c r="L91" s="181"/>
      <c r="M91" s="182"/>
      <c r="N91" s="183"/>
      <c r="O91" s="183"/>
      <c r="P91" s="184">
        <f>P92+P98+P112+P115+P129</f>
        <v>0</v>
      </c>
      <c r="Q91" s="183"/>
      <c r="R91" s="184">
        <f>R92+R98+R112+R115+R129</f>
        <v>0.26179979999999997</v>
      </c>
      <c r="S91" s="183"/>
      <c r="T91" s="185">
        <f>T92+T98+T112+T115+T129</f>
        <v>0</v>
      </c>
      <c r="AR91" s="186" t="s">
        <v>80</v>
      </c>
      <c r="AT91" s="187" t="s">
        <v>71</v>
      </c>
      <c r="AU91" s="187" t="s">
        <v>72</v>
      </c>
      <c r="AY91" s="186" t="s">
        <v>136</v>
      </c>
      <c r="BK91" s="188">
        <f>BK92+BK98+BK112+BK115+BK129</f>
        <v>0</v>
      </c>
    </row>
    <row r="92" spans="2:63" s="10" customFormat="1" ht="19.5" customHeight="1">
      <c r="B92" s="175"/>
      <c r="C92" s="176"/>
      <c r="D92" s="177" t="s">
        <v>71</v>
      </c>
      <c r="E92" s="189" t="s">
        <v>137</v>
      </c>
      <c r="F92" s="189" t="s">
        <v>138</v>
      </c>
      <c r="G92" s="176"/>
      <c r="H92" s="176"/>
      <c r="I92" s="179"/>
      <c r="J92" s="190">
        <f>BK92</f>
        <v>0</v>
      </c>
      <c r="K92" s="176"/>
      <c r="L92" s="181"/>
      <c r="M92" s="182"/>
      <c r="N92" s="183"/>
      <c r="O92" s="183"/>
      <c r="P92" s="184">
        <f>SUM(P93:P97)</f>
        <v>0</v>
      </c>
      <c r="Q92" s="183"/>
      <c r="R92" s="184">
        <f>SUM(R93:R97)</f>
        <v>0.23714999999999997</v>
      </c>
      <c r="S92" s="183"/>
      <c r="T92" s="185">
        <f>SUM(T93:T97)</f>
        <v>0</v>
      </c>
      <c r="AR92" s="186" t="s">
        <v>80</v>
      </c>
      <c r="AT92" s="187" t="s">
        <v>71</v>
      </c>
      <c r="AU92" s="187" t="s">
        <v>80</v>
      </c>
      <c r="AY92" s="186" t="s">
        <v>136</v>
      </c>
      <c r="BK92" s="188">
        <f>SUM(BK93:BK97)</f>
        <v>0</v>
      </c>
    </row>
    <row r="93" spans="2:65" s="1" customFormat="1" ht="22.5" customHeight="1">
      <c r="B93" s="40"/>
      <c r="C93" s="191" t="s">
        <v>80</v>
      </c>
      <c r="D93" s="191" t="s">
        <v>139</v>
      </c>
      <c r="E93" s="192" t="s">
        <v>140</v>
      </c>
      <c r="F93" s="193" t="s">
        <v>141</v>
      </c>
      <c r="G93" s="194" t="s">
        <v>142</v>
      </c>
      <c r="H93" s="195">
        <v>15</v>
      </c>
      <c r="I93" s="196"/>
      <c r="J93" s="197">
        <f>ROUND(I93*H93,2)</f>
        <v>0</v>
      </c>
      <c r="K93" s="193" t="s">
        <v>143</v>
      </c>
      <c r="L93" s="60"/>
      <c r="M93" s="198" t="s">
        <v>21</v>
      </c>
      <c r="N93" s="199" t="s">
        <v>43</v>
      </c>
      <c r="O93" s="41"/>
      <c r="P93" s="200">
        <f>O93*H93</f>
        <v>0</v>
      </c>
      <c r="Q93" s="200">
        <v>0.00026</v>
      </c>
      <c r="R93" s="200">
        <f>Q93*H93</f>
        <v>0.0039</v>
      </c>
      <c r="S93" s="200">
        <v>0</v>
      </c>
      <c r="T93" s="201">
        <f>S93*H93</f>
        <v>0</v>
      </c>
      <c r="AR93" s="23" t="s">
        <v>144</v>
      </c>
      <c r="AT93" s="23" t="s">
        <v>139</v>
      </c>
      <c r="AU93" s="23" t="s">
        <v>82</v>
      </c>
      <c r="AY93" s="23" t="s">
        <v>136</v>
      </c>
      <c r="BE93" s="202">
        <f>IF(N93="základní",J93,0)</f>
        <v>0</v>
      </c>
      <c r="BF93" s="202">
        <f>IF(N93="snížená",J93,0)</f>
        <v>0</v>
      </c>
      <c r="BG93" s="202">
        <f>IF(N93="zákl. přenesená",J93,0)</f>
        <v>0</v>
      </c>
      <c r="BH93" s="202">
        <f>IF(N93="sníž. přenesená",J93,0)</f>
        <v>0</v>
      </c>
      <c r="BI93" s="202">
        <f>IF(N93="nulová",J93,0)</f>
        <v>0</v>
      </c>
      <c r="BJ93" s="23" t="s">
        <v>80</v>
      </c>
      <c r="BK93" s="202">
        <f>ROUND(I93*H93,2)</f>
        <v>0</v>
      </c>
      <c r="BL93" s="23" t="s">
        <v>144</v>
      </c>
      <c r="BM93" s="23" t="s">
        <v>906</v>
      </c>
    </row>
    <row r="94" spans="2:65" s="1" customFormat="1" ht="22.5" customHeight="1">
      <c r="B94" s="40"/>
      <c r="C94" s="191" t="s">
        <v>82</v>
      </c>
      <c r="D94" s="191" t="s">
        <v>139</v>
      </c>
      <c r="E94" s="192" t="s">
        <v>615</v>
      </c>
      <c r="F94" s="193" t="s">
        <v>616</v>
      </c>
      <c r="G94" s="194" t="s">
        <v>142</v>
      </c>
      <c r="H94" s="195">
        <v>15</v>
      </c>
      <c r="I94" s="196"/>
      <c r="J94" s="197">
        <f>ROUND(I94*H94,2)</f>
        <v>0</v>
      </c>
      <c r="K94" s="193" t="s">
        <v>143</v>
      </c>
      <c r="L94" s="60"/>
      <c r="M94" s="198" t="s">
        <v>21</v>
      </c>
      <c r="N94" s="199" t="s">
        <v>43</v>
      </c>
      <c r="O94" s="41"/>
      <c r="P94" s="200">
        <f>O94*H94</f>
        <v>0</v>
      </c>
      <c r="Q94" s="200">
        <v>0.01457</v>
      </c>
      <c r="R94" s="200">
        <f>Q94*H94</f>
        <v>0.21855</v>
      </c>
      <c r="S94" s="200">
        <v>0</v>
      </c>
      <c r="T94" s="201">
        <f>S94*H94</f>
        <v>0</v>
      </c>
      <c r="AR94" s="23" t="s">
        <v>144</v>
      </c>
      <c r="AT94" s="23" t="s">
        <v>139</v>
      </c>
      <c r="AU94" s="23" t="s">
        <v>82</v>
      </c>
      <c r="AY94" s="23" t="s">
        <v>136</v>
      </c>
      <c r="BE94" s="202">
        <f>IF(N94="základní",J94,0)</f>
        <v>0</v>
      </c>
      <c r="BF94" s="202">
        <f>IF(N94="snížená",J94,0)</f>
        <v>0</v>
      </c>
      <c r="BG94" s="202">
        <f>IF(N94="zákl. přenesená",J94,0)</f>
        <v>0</v>
      </c>
      <c r="BH94" s="202">
        <f>IF(N94="sníž. přenesená",J94,0)</f>
        <v>0</v>
      </c>
      <c r="BI94" s="202">
        <f>IF(N94="nulová",J94,0)</f>
        <v>0</v>
      </c>
      <c r="BJ94" s="23" t="s">
        <v>80</v>
      </c>
      <c r="BK94" s="202">
        <f>ROUND(I94*H94,2)</f>
        <v>0</v>
      </c>
      <c r="BL94" s="23" t="s">
        <v>144</v>
      </c>
      <c r="BM94" s="23" t="s">
        <v>907</v>
      </c>
    </row>
    <row r="95" spans="2:51" s="11" customFormat="1" ht="13.5">
      <c r="B95" s="206"/>
      <c r="C95" s="207"/>
      <c r="D95" s="203" t="s">
        <v>166</v>
      </c>
      <c r="E95" s="208" t="s">
        <v>21</v>
      </c>
      <c r="F95" s="209" t="s">
        <v>908</v>
      </c>
      <c r="G95" s="207"/>
      <c r="H95" s="210">
        <v>15</v>
      </c>
      <c r="I95" s="211"/>
      <c r="J95" s="207"/>
      <c r="K95" s="207"/>
      <c r="L95" s="212"/>
      <c r="M95" s="213"/>
      <c r="N95" s="214"/>
      <c r="O95" s="214"/>
      <c r="P95" s="214"/>
      <c r="Q95" s="214"/>
      <c r="R95" s="214"/>
      <c r="S95" s="214"/>
      <c r="T95" s="215"/>
      <c r="AT95" s="216" t="s">
        <v>166</v>
      </c>
      <c r="AU95" s="216" t="s">
        <v>82</v>
      </c>
      <c r="AV95" s="11" t="s">
        <v>82</v>
      </c>
      <c r="AW95" s="11" t="s">
        <v>35</v>
      </c>
      <c r="AX95" s="11" t="s">
        <v>72</v>
      </c>
      <c r="AY95" s="216" t="s">
        <v>136</v>
      </c>
    </row>
    <row r="96" spans="2:65" s="1" customFormat="1" ht="22.5" customHeight="1">
      <c r="B96" s="40"/>
      <c r="C96" s="191" t="s">
        <v>149</v>
      </c>
      <c r="D96" s="191" t="s">
        <v>139</v>
      </c>
      <c r="E96" s="192" t="s">
        <v>150</v>
      </c>
      <c r="F96" s="193" t="s">
        <v>151</v>
      </c>
      <c r="G96" s="194" t="s">
        <v>142</v>
      </c>
      <c r="H96" s="195">
        <v>15</v>
      </c>
      <c r="I96" s="196"/>
      <c r="J96" s="197">
        <f>ROUND(I96*H96,2)</f>
        <v>0</v>
      </c>
      <c r="K96" s="193" t="s">
        <v>143</v>
      </c>
      <c r="L96" s="60"/>
      <c r="M96" s="198" t="s">
        <v>21</v>
      </c>
      <c r="N96" s="199" t="s">
        <v>43</v>
      </c>
      <c r="O96" s="41"/>
      <c r="P96" s="200">
        <f>O96*H96</f>
        <v>0</v>
      </c>
      <c r="Q96" s="200">
        <v>0.00015</v>
      </c>
      <c r="R96" s="200">
        <f>Q96*H96</f>
        <v>0.00225</v>
      </c>
      <c r="S96" s="200">
        <v>0</v>
      </c>
      <c r="T96" s="201">
        <f>S96*H96</f>
        <v>0</v>
      </c>
      <c r="AR96" s="23" t="s">
        <v>144</v>
      </c>
      <c r="AT96" s="23" t="s">
        <v>139</v>
      </c>
      <c r="AU96" s="23" t="s">
        <v>82</v>
      </c>
      <c r="AY96" s="23" t="s">
        <v>136</v>
      </c>
      <c r="BE96" s="202">
        <f>IF(N96="základní",J96,0)</f>
        <v>0</v>
      </c>
      <c r="BF96" s="202">
        <f>IF(N96="snížená",J96,0)</f>
        <v>0</v>
      </c>
      <c r="BG96" s="202">
        <f>IF(N96="zákl. přenesená",J96,0)</f>
        <v>0</v>
      </c>
      <c r="BH96" s="202">
        <f>IF(N96="sníž. přenesená",J96,0)</f>
        <v>0</v>
      </c>
      <c r="BI96" s="202">
        <f>IF(N96="nulová",J96,0)</f>
        <v>0</v>
      </c>
      <c r="BJ96" s="23" t="s">
        <v>80</v>
      </c>
      <c r="BK96" s="202">
        <f>ROUND(I96*H96,2)</f>
        <v>0</v>
      </c>
      <c r="BL96" s="23" t="s">
        <v>144</v>
      </c>
      <c r="BM96" s="23" t="s">
        <v>909</v>
      </c>
    </row>
    <row r="97" spans="2:65" s="1" customFormat="1" ht="33.75" customHeight="1">
      <c r="B97" s="40"/>
      <c r="C97" s="191" t="s">
        <v>144</v>
      </c>
      <c r="D97" s="191" t="s">
        <v>139</v>
      </c>
      <c r="E97" s="192" t="s">
        <v>153</v>
      </c>
      <c r="F97" s="193" t="s">
        <v>154</v>
      </c>
      <c r="G97" s="194" t="s">
        <v>142</v>
      </c>
      <c r="H97" s="195">
        <v>15</v>
      </c>
      <c r="I97" s="196"/>
      <c r="J97" s="197">
        <f>ROUND(I97*H97,2)</f>
        <v>0</v>
      </c>
      <c r="K97" s="193" t="s">
        <v>143</v>
      </c>
      <c r="L97" s="60"/>
      <c r="M97" s="198" t="s">
        <v>21</v>
      </c>
      <c r="N97" s="199" t="s">
        <v>43</v>
      </c>
      <c r="O97" s="41"/>
      <c r="P97" s="200">
        <f>O97*H97</f>
        <v>0</v>
      </c>
      <c r="Q97" s="200">
        <v>0.00083</v>
      </c>
      <c r="R97" s="200">
        <f>Q97*H97</f>
        <v>0.01245</v>
      </c>
      <c r="S97" s="200">
        <v>0</v>
      </c>
      <c r="T97" s="201">
        <f>S97*H97</f>
        <v>0</v>
      </c>
      <c r="AR97" s="23" t="s">
        <v>144</v>
      </c>
      <c r="AT97" s="23" t="s">
        <v>139</v>
      </c>
      <c r="AU97" s="23" t="s">
        <v>82</v>
      </c>
      <c r="AY97" s="23" t="s">
        <v>136</v>
      </c>
      <c r="BE97" s="202">
        <f>IF(N97="základní",J97,0)</f>
        <v>0</v>
      </c>
      <c r="BF97" s="202">
        <f>IF(N97="snížená",J97,0)</f>
        <v>0</v>
      </c>
      <c r="BG97" s="202">
        <f>IF(N97="zákl. přenesená",J97,0)</f>
        <v>0</v>
      </c>
      <c r="BH97" s="202">
        <f>IF(N97="sníž. přenesená",J97,0)</f>
        <v>0</v>
      </c>
      <c r="BI97" s="202">
        <f>IF(N97="nulová",J97,0)</f>
        <v>0</v>
      </c>
      <c r="BJ97" s="23" t="s">
        <v>80</v>
      </c>
      <c r="BK97" s="202">
        <f>ROUND(I97*H97,2)</f>
        <v>0</v>
      </c>
      <c r="BL97" s="23" t="s">
        <v>144</v>
      </c>
      <c r="BM97" s="23" t="s">
        <v>910</v>
      </c>
    </row>
    <row r="98" spans="2:63" s="10" customFormat="1" ht="29.25" customHeight="1">
      <c r="B98" s="175"/>
      <c r="C98" s="176"/>
      <c r="D98" s="177" t="s">
        <v>71</v>
      </c>
      <c r="E98" s="189" t="s">
        <v>158</v>
      </c>
      <c r="F98" s="189" t="s">
        <v>159</v>
      </c>
      <c r="G98" s="176"/>
      <c r="H98" s="176"/>
      <c r="I98" s="179"/>
      <c r="J98" s="190">
        <f>BK98</f>
        <v>0</v>
      </c>
      <c r="K98" s="176"/>
      <c r="L98" s="181"/>
      <c r="M98" s="182"/>
      <c r="N98" s="183"/>
      <c r="O98" s="183"/>
      <c r="P98" s="184">
        <f>SUM(P99:P111)</f>
        <v>0</v>
      </c>
      <c r="Q98" s="183"/>
      <c r="R98" s="184">
        <f>SUM(R99:R111)</f>
        <v>0.024649799999999996</v>
      </c>
      <c r="S98" s="183"/>
      <c r="T98" s="185">
        <f>SUM(T99:T111)</f>
        <v>0</v>
      </c>
      <c r="AR98" s="186" t="s">
        <v>80</v>
      </c>
      <c r="AT98" s="187" t="s">
        <v>71</v>
      </c>
      <c r="AU98" s="187" t="s">
        <v>80</v>
      </c>
      <c r="AY98" s="186" t="s">
        <v>136</v>
      </c>
      <c r="BK98" s="188">
        <f>SUM(BK99:BK111)</f>
        <v>0</v>
      </c>
    </row>
    <row r="99" spans="2:65" s="1" customFormat="1" ht="33.75" customHeight="1">
      <c r="B99" s="40"/>
      <c r="C99" s="191" t="s">
        <v>160</v>
      </c>
      <c r="D99" s="191" t="s">
        <v>139</v>
      </c>
      <c r="E99" s="192" t="s">
        <v>161</v>
      </c>
      <c r="F99" s="193" t="s">
        <v>162</v>
      </c>
      <c r="G99" s="194" t="s">
        <v>142</v>
      </c>
      <c r="H99" s="195">
        <v>494.06</v>
      </c>
      <c r="I99" s="196"/>
      <c r="J99" s="197">
        <f>ROUND(I99*H99,2)</f>
        <v>0</v>
      </c>
      <c r="K99" s="193" t="s">
        <v>143</v>
      </c>
      <c r="L99" s="60"/>
      <c r="M99" s="198" t="s">
        <v>21</v>
      </c>
      <c r="N99" s="199" t="s">
        <v>43</v>
      </c>
      <c r="O99" s="41"/>
      <c r="P99" s="200">
        <f>O99*H99</f>
        <v>0</v>
      </c>
      <c r="Q99" s="200">
        <v>0</v>
      </c>
      <c r="R99" s="200">
        <f>Q99*H99</f>
        <v>0</v>
      </c>
      <c r="S99" s="200">
        <v>0</v>
      </c>
      <c r="T99" s="201">
        <f>S99*H99</f>
        <v>0</v>
      </c>
      <c r="AR99" s="23" t="s">
        <v>144</v>
      </c>
      <c r="AT99" s="23" t="s">
        <v>139</v>
      </c>
      <c r="AU99" s="23" t="s">
        <v>82</v>
      </c>
      <c r="AY99" s="23" t="s">
        <v>136</v>
      </c>
      <c r="BE99" s="202">
        <f>IF(N99="základní",J99,0)</f>
        <v>0</v>
      </c>
      <c r="BF99" s="202">
        <f>IF(N99="snížená",J99,0)</f>
        <v>0</v>
      </c>
      <c r="BG99" s="202">
        <f>IF(N99="zákl. přenesená",J99,0)</f>
        <v>0</v>
      </c>
      <c r="BH99" s="202">
        <f>IF(N99="sníž. přenesená",J99,0)</f>
        <v>0</v>
      </c>
      <c r="BI99" s="202">
        <f>IF(N99="nulová",J99,0)</f>
        <v>0</v>
      </c>
      <c r="BJ99" s="23" t="s">
        <v>80</v>
      </c>
      <c r="BK99" s="202">
        <f>ROUND(I99*H99,2)</f>
        <v>0</v>
      </c>
      <c r="BL99" s="23" t="s">
        <v>144</v>
      </c>
      <c r="BM99" s="23" t="s">
        <v>911</v>
      </c>
    </row>
    <row r="100" spans="2:47" s="1" customFormat="1" ht="67.5">
      <c r="B100" s="40"/>
      <c r="C100" s="62"/>
      <c r="D100" s="203" t="s">
        <v>164</v>
      </c>
      <c r="E100" s="62"/>
      <c r="F100" s="204" t="s">
        <v>165</v>
      </c>
      <c r="G100" s="62"/>
      <c r="H100" s="62"/>
      <c r="I100" s="162"/>
      <c r="J100" s="62"/>
      <c r="K100" s="62"/>
      <c r="L100" s="60"/>
      <c r="M100" s="205"/>
      <c r="N100" s="41"/>
      <c r="O100" s="41"/>
      <c r="P100" s="41"/>
      <c r="Q100" s="41"/>
      <c r="R100" s="41"/>
      <c r="S100" s="41"/>
      <c r="T100" s="77"/>
      <c r="AT100" s="23" t="s">
        <v>164</v>
      </c>
      <c r="AU100" s="23" t="s">
        <v>82</v>
      </c>
    </row>
    <row r="101" spans="2:51" s="11" customFormat="1" ht="13.5">
      <c r="B101" s="206"/>
      <c r="C101" s="207"/>
      <c r="D101" s="203" t="s">
        <v>166</v>
      </c>
      <c r="E101" s="208" t="s">
        <v>21</v>
      </c>
      <c r="F101" s="209" t="s">
        <v>912</v>
      </c>
      <c r="G101" s="207"/>
      <c r="H101" s="210">
        <v>494.06</v>
      </c>
      <c r="I101" s="211"/>
      <c r="J101" s="207"/>
      <c r="K101" s="207"/>
      <c r="L101" s="212"/>
      <c r="M101" s="213"/>
      <c r="N101" s="214"/>
      <c r="O101" s="214"/>
      <c r="P101" s="214"/>
      <c r="Q101" s="214"/>
      <c r="R101" s="214"/>
      <c r="S101" s="214"/>
      <c r="T101" s="215"/>
      <c r="AT101" s="216" t="s">
        <v>166</v>
      </c>
      <c r="AU101" s="216" t="s">
        <v>82</v>
      </c>
      <c r="AV101" s="11" t="s">
        <v>82</v>
      </c>
      <c r="AW101" s="11" t="s">
        <v>35</v>
      </c>
      <c r="AX101" s="11" t="s">
        <v>72</v>
      </c>
      <c r="AY101" s="216" t="s">
        <v>136</v>
      </c>
    </row>
    <row r="102" spans="2:65" s="1" customFormat="1" ht="33.75" customHeight="1">
      <c r="B102" s="40"/>
      <c r="C102" s="191" t="s">
        <v>137</v>
      </c>
      <c r="D102" s="191" t="s">
        <v>139</v>
      </c>
      <c r="E102" s="192" t="s">
        <v>168</v>
      </c>
      <c r="F102" s="193" t="s">
        <v>169</v>
      </c>
      <c r="G102" s="194" t="s">
        <v>142</v>
      </c>
      <c r="H102" s="195">
        <v>14821.8</v>
      </c>
      <c r="I102" s="196"/>
      <c r="J102" s="197">
        <f>ROUND(I102*H102,2)</f>
        <v>0</v>
      </c>
      <c r="K102" s="193" t="s">
        <v>143</v>
      </c>
      <c r="L102" s="60"/>
      <c r="M102" s="198" t="s">
        <v>21</v>
      </c>
      <c r="N102" s="199" t="s">
        <v>43</v>
      </c>
      <c r="O102" s="41"/>
      <c r="P102" s="200">
        <f>O102*H102</f>
        <v>0</v>
      </c>
      <c r="Q102" s="200">
        <v>0</v>
      </c>
      <c r="R102" s="200">
        <f>Q102*H102</f>
        <v>0</v>
      </c>
      <c r="S102" s="200">
        <v>0</v>
      </c>
      <c r="T102" s="201">
        <f>S102*H102</f>
        <v>0</v>
      </c>
      <c r="AR102" s="23" t="s">
        <v>144</v>
      </c>
      <c r="AT102" s="23" t="s">
        <v>139</v>
      </c>
      <c r="AU102" s="23" t="s">
        <v>82</v>
      </c>
      <c r="AY102" s="23" t="s">
        <v>136</v>
      </c>
      <c r="BE102" s="202">
        <f>IF(N102="základní",J102,0)</f>
        <v>0</v>
      </c>
      <c r="BF102" s="202">
        <f>IF(N102="snížená",J102,0)</f>
        <v>0</v>
      </c>
      <c r="BG102" s="202">
        <f>IF(N102="zákl. přenesená",J102,0)</f>
        <v>0</v>
      </c>
      <c r="BH102" s="202">
        <f>IF(N102="sníž. přenesená",J102,0)</f>
        <v>0</v>
      </c>
      <c r="BI102" s="202">
        <f>IF(N102="nulová",J102,0)</f>
        <v>0</v>
      </c>
      <c r="BJ102" s="23" t="s">
        <v>80</v>
      </c>
      <c r="BK102" s="202">
        <f>ROUND(I102*H102,2)</f>
        <v>0</v>
      </c>
      <c r="BL102" s="23" t="s">
        <v>144</v>
      </c>
      <c r="BM102" s="23" t="s">
        <v>913</v>
      </c>
    </row>
    <row r="103" spans="2:47" s="1" customFormat="1" ht="67.5">
      <c r="B103" s="40"/>
      <c r="C103" s="62"/>
      <c r="D103" s="203" t="s">
        <v>164</v>
      </c>
      <c r="E103" s="62"/>
      <c r="F103" s="204" t="s">
        <v>165</v>
      </c>
      <c r="G103" s="62"/>
      <c r="H103" s="62"/>
      <c r="I103" s="162"/>
      <c r="J103" s="62"/>
      <c r="K103" s="62"/>
      <c r="L103" s="60"/>
      <c r="M103" s="205"/>
      <c r="N103" s="41"/>
      <c r="O103" s="41"/>
      <c r="P103" s="41"/>
      <c r="Q103" s="41"/>
      <c r="R103" s="41"/>
      <c r="S103" s="41"/>
      <c r="T103" s="77"/>
      <c r="AT103" s="23" t="s">
        <v>164</v>
      </c>
      <c r="AU103" s="23" t="s">
        <v>82</v>
      </c>
    </row>
    <row r="104" spans="2:51" s="11" customFormat="1" ht="13.5">
      <c r="B104" s="206"/>
      <c r="C104" s="207"/>
      <c r="D104" s="203" t="s">
        <v>166</v>
      </c>
      <c r="E104" s="208" t="s">
        <v>21</v>
      </c>
      <c r="F104" s="209" t="s">
        <v>914</v>
      </c>
      <c r="G104" s="207"/>
      <c r="H104" s="210">
        <v>14821.8</v>
      </c>
      <c r="I104" s="211"/>
      <c r="J104" s="207"/>
      <c r="K104" s="207"/>
      <c r="L104" s="212"/>
      <c r="M104" s="213"/>
      <c r="N104" s="214"/>
      <c r="O104" s="214"/>
      <c r="P104" s="214"/>
      <c r="Q104" s="214"/>
      <c r="R104" s="214"/>
      <c r="S104" s="214"/>
      <c r="T104" s="215"/>
      <c r="AT104" s="216" t="s">
        <v>166</v>
      </c>
      <c r="AU104" s="216" t="s">
        <v>82</v>
      </c>
      <c r="AV104" s="11" t="s">
        <v>82</v>
      </c>
      <c r="AW104" s="11" t="s">
        <v>35</v>
      </c>
      <c r="AX104" s="11" t="s">
        <v>72</v>
      </c>
      <c r="AY104" s="216" t="s">
        <v>136</v>
      </c>
    </row>
    <row r="105" spans="2:65" s="1" customFormat="1" ht="33.75" customHeight="1">
      <c r="B105" s="40"/>
      <c r="C105" s="191" t="s">
        <v>172</v>
      </c>
      <c r="D105" s="191" t="s">
        <v>139</v>
      </c>
      <c r="E105" s="192" t="s">
        <v>173</v>
      </c>
      <c r="F105" s="193" t="s">
        <v>174</v>
      </c>
      <c r="G105" s="194" t="s">
        <v>142</v>
      </c>
      <c r="H105" s="195">
        <v>494.06</v>
      </c>
      <c r="I105" s="196"/>
      <c r="J105" s="197">
        <f>ROUND(I105*H105,2)</f>
        <v>0</v>
      </c>
      <c r="K105" s="193" t="s">
        <v>143</v>
      </c>
      <c r="L105" s="60"/>
      <c r="M105" s="198" t="s">
        <v>21</v>
      </c>
      <c r="N105" s="199" t="s">
        <v>43</v>
      </c>
      <c r="O105" s="41"/>
      <c r="P105" s="200">
        <f>O105*H105</f>
        <v>0</v>
      </c>
      <c r="Q105" s="200">
        <v>0</v>
      </c>
      <c r="R105" s="200">
        <f>Q105*H105</f>
        <v>0</v>
      </c>
      <c r="S105" s="200">
        <v>0</v>
      </c>
      <c r="T105" s="201">
        <f>S105*H105</f>
        <v>0</v>
      </c>
      <c r="AR105" s="23" t="s">
        <v>144</v>
      </c>
      <c r="AT105" s="23" t="s">
        <v>139</v>
      </c>
      <c r="AU105" s="23" t="s">
        <v>82</v>
      </c>
      <c r="AY105" s="23" t="s">
        <v>136</v>
      </c>
      <c r="BE105" s="202">
        <f>IF(N105="základní",J105,0)</f>
        <v>0</v>
      </c>
      <c r="BF105" s="202">
        <f>IF(N105="snížená",J105,0)</f>
        <v>0</v>
      </c>
      <c r="BG105" s="202">
        <f>IF(N105="zákl. přenesená",J105,0)</f>
        <v>0</v>
      </c>
      <c r="BH105" s="202">
        <f>IF(N105="sníž. přenesená",J105,0)</f>
        <v>0</v>
      </c>
      <c r="BI105" s="202">
        <f>IF(N105="nulová",J105,0)</f>
        <v>0</v>
      </c>
      <c r="BJ105" s="23" t="s">
        <v>80</v>
      </c>
      <c r="BK105" s="202">
        <f>ROUND(I105*H105,2)</f>
        <v>0</v>
      </c>
      <c r="BL105" s="23" t="s">
        <v>144</v>
      </c>
      <c r="BM105" s="23" t="s">
        <v>915</v>
      </c>
    </row>
    <row r="106" spans="2:47" s="1" customFormat="1" ht="40.5">
      <c r="B106" s="40"/>
      <c r="C106" s="62"/>
      <c r="D106" s="203" t="s">
        <v>164</v>
      </c>
      <c r="E106" s="62"/>
      <c r="F106" s="204" t="s">
        <v>176</v>
      </c>
      <c r="G106" s="62"/>
      <c r="H106" s="62"/>
      <c r="I106" s="162"/>
      <c r="J106" s="62"/>
      <c r="K106" s="62"/>
      <c r="L106" s="60"/>
      <c r="M106" s="205"/>
      <c r="N106" s="41"/>
      <c r="O106" s="41"/>
      <c r="P106" s="41"/>
      <c r="Q106" s="41"/>
      <c r="R106" s="41"/>
      <c r="S106" s="41"/>
      <c r="T106" s="77"/>
      <c r="AT106" s="23" t="s">
        <v>164</v>
      </c>
      <c r="AU106" s="23" t="s">
        <v>82</v>
      </c>
    </row>
    <row r="107" spans="2:65" s="1" customFormat="1" ht="14.25" customHeight="1">
      <c r="B107" s="40"/>
      <c r="C107" s="191" t="s">
        <v>177</v>
      </c>
      <c r="D107" s="191" t="s">
        <v>139</v>
      </c>
      <c r="E107" s="192" t="s">
        <v>178</v>
      </c>
      <c r="F107" s="193" t="s">
        <v>179</v>
      </c>
      <c r="G107" s="194" t="s">
        <v>180</v>
      </c>
      <c r="H107" s="195">
        <v>1</v>
      </c>
      <c r="I107" s="196"/>
      <c r="J107" s="197">
        <f>ROUND(I107*H107,2)</f>
        <v>0</v>
      </c>
      <c r="K107" s="193" t="s">
        <v>21</v>
      </c>
      <c r="L107" s="60"/>
      <c r="M107" s="198" t="s">
        <v>21</v>
      </c>
      <c r="N107" s="199" t="s">
        <v>43</v>
      </c>
      <c r="O107" s="41"/>
      <c r="P107" s="200">
        <f>O107*H107</f>
        <v>0</v>
      </c>
      <c r="Q107" s="200">
        <v>0</v>
      </c>
      <c r="R107" s="200">
        <f>Q107*H107</f>
        <v>0</v>
      </c>
      <c r="S107" s="200">
        <v>0</v>
      </c>
      <c r="T107" s="201">
        <f>S107*H107</f>
        <v>0</v>
      </c>
      <c r="AR107" s="23" t="s">
        <v>144</v>
      </c>
      <c r="AT107" s="23" t="s">
        <v>139</v>
      </c>
      <c r="AU107" s="23" t="s">
        <v>82</v>
      </c>
      <c r="AY107" s="23" t="s">
        <v>136</v>
      </c>
      <c r="BE107" s="202">
        <f>IF(N107="základní",J107,0)</f>
        <v>0</v>
      </c>
      <c r="BF107" s="202">
        <f>IF(N107="snížená",J107,0)</f>
        <v>0</v>
      </c>
      <c r="BG107" s="202">
        <f>IF(N107="zákl. přenesená",J107,0)</f>
        <v>0</v>
      </c>
      <c r="BH107" s="202">
        <f>IF(N107="sníž. přenesená",J107,0)</f>
        <v>0</v>
      </c>
      <c r="BI107" s="202">
        <f>IF(N107="nulová",J107,0)</f>
        <v>0</v>
      </c>
      <c r="BJ107" s="23" t="s">
        <v>80</v>
      </c>
      <c r="BK107" s="202">
        <f>ROUND(I107*H107,2)</f>
        <v>0</v>
      </c>
      <c r="BL107" s="23" t="s">
        <v>144</v>
      </c>
      <c r="BM107" s="23" t="s">
        <v>181</v>
      </c>
    </row>
    <row r="108" spans="2:47" s="1" customFormat="1" ht="27">
      <c r="B108" s="40"/>
      <c r="C108" s="62"/>
      <c r="D108" s="203" t="s">
        <v>182</v>
      </c>
      <c r="E108" s="62"/>
      <c r="F108" s="204" t="s">
        <v>183</v>
      </c>
      <c r="G108" s="62"/>
      <c r="H108" s="62"/>
      <c r="I108" s="162"/>
      <c r="J108" s="62"/>
      <c r="K108" s="62"/>
      <c r="L108" s="60"/>
      <c r="M108" s="205"/>
      <c r="N108" s="41"/>
      <c r="O108" s="41"/>
      <c r="P108" s="41"/>
      <c r="Q108" s="41"/>
      <c r="R108" s="41"/>
      <c r="S108" s="41"/>
      <c r="T108" s="77"/>
      <c r="AT108" s="23" t="s">
        <v>182</v>
      </c>
      <c r="AU108" s="23" t="s">
        <v>82</v>
      </c>
    </row>
    <row r="109" spans="2:65" s="1" customFormat="1" ht="14.25" customHeight="1">
      <c r="B109" s="40"/>
      <c r="C109" s="191" t="s">
        <v>156</v>
      </c>
      <c r="D109" s="191" t="s">
        <v>139</v>
      </c>
      <c r="E109" s="192" t="s">
        <v>184</v>
      </c>
      <c r="F109" s="193" t="s">
        <v>185</v>
      </c>
      <c r="G109" s="194" t="s">
        <v>142</v>
      </c>
      <c r="H109" s="195">
        <v>176.07</v>
      </c>
      <c r="I109" s="196"/>
      <c r="J109" s="197">
        <f>ROUND(I109*H109,2)</f>
        <v>0</v>
      </c>
      <c r="K109" s="193" t="s">
        <v>143</v>
      </c>
      <c r="L109" s="60"/>
      <c r="M109" s="198" t="s">
        <v>21</v>
      </c>
      <c r="N109" s="199" t="s">
        <v>43</v>
      </c>
      <c r="O109" s="41"/>
      <c r="P109" s="200">
        <f>O109*H109</f>
        <v>0</v>
      </c>
      <c r="Q109" s="200">
        <v>0.00014</v>
      </c>
      <c r="R109" s="200">
        <f>Q109*H109</f>
        <v>0.024649799999999996</v>
      </c>
      <c r="S109" s="200">
        <v>0</v>
      </c>
      <c r="T109" s="201">
        <f>S109*H109</f>
        <v>0</v>
      </c>
      <c r="AR109" s="23" t="s">
        <v>144</v>
      </c>
      <c r="AT109" s="23" t="s">
        <v>139</v>
      </c>
      <c r="AU109" s="23" t="s">
        <v>82</v>
      </c>
      <c r="AY109" s="23" t="s">
        <v>136</v>
      </c>
      <c r="BE109" s="202">
        <f>IF(N109="základní",J109,0)</f>
        <v>0</v>
      </c>
      <c r="BF109" s="202">
        <f>IF(N109="snížená",J109,0)</f>
        <v>0</v>
      </c>
      <c r="BG109" s="202">
        <f>IF(N109="zákl. přenesená",J109,0)</f>
        <v>0</v>
      </c>
      <c r="BH109" s="202">
        <f>IF(N109="sníž. přenesená",J109,0)</f>
        <v>0</v>
      </c>
      <c r="BI109" s="202">
        <f>IF(N109="nulová",J109,0)</f>
        <v>0</v>
      </c>
      <c r="BJ109" s="23" t="s">
        <v>80</v>
      </c>
      <c r="BK109" s="202">
        <f>ROUND(I109*H109,2)</f>
        <v>0</v>
      </c>
      <c r="BL109" s="23" t="s">
        <v>144</v>
      </c>
      <c r="BM109" s="23" t="s">
        <v>916</v>
      </c>
    </row>
    <row r="110" spans="2:47" s="1" customFormat="1" ht="40.5">
      <c r="B110" s="40"/>
      <c r="C110" s="62"/>
      <c r="D110" s="203" t="s">
        <v>164</v>
      </c>
      <c r="E110" s="62"/>
      <c r="F110" s="204" t="s">
        <v>187</v>
      </c>
      <c r="G110" s="62"/>
      <c r="H110" s="62"/>
      <c r="I110" s="162"/>
      <c r="J110" s="62"/>
      <c r="K110" s="62"/>
      <c r="L110" s="60"/>
      <c r="M110" s="205"/>
      <c r="N110" s="41"/>
      <c r="O110" s="41"/>
      <c r="P110" s="41"/>
      <c r="Q110" s="41"/>
      <c r="R110" s="41"/>
      <c r="S110" s="41"/>
      <c r="T110" s="77"/>
      <c r="AT110" s="23" t="s">
        <v>164</v>
      </c>
      <c r="AU110" s="23" t="s">
        <v>82</v>
      </c>
    </row>
    <row r="111" spans="2:51" s="11" customFormat="1" ht="13.5">
      <c r="B111" s="206"/>
      <c r="C111" s="207"/>
      <c r="D111" s="203" t="s">
        <v>166</v>
      </c>
      <c r="E111" s="208" t="s">
        <v>21</v>
      </c>
      <c r="F111" s="209" t="s">
        <v>917</v>
      </c>
      <c r="G111" s="207"/>
      <c r="H111" s="210">
        <v>176.07</v>
      </c>
      <c r="I111" s="211"/>
      <c r="J111" s="207"/>
      <c r="K111" s="207"/>
      <c r="L111" s="212"/>
      <c r="M111" s="213"/>
      <c r="N111" s="214"/>
      <c r="O111" s="214"/>
      <c r="P111" s="214"/>
      <c r="Q111" s="214"/>
      <c r="R111" s="214"/>
      <c r="S111" s="214"/>
      <c r="T111" s="215"/>
      <c r="AT111" s="216" t="s">
        <v>166</v>
      </c>
      <c r="AU111" s="216" t="s">
        <v>82</v>
      </c>
      <c r="AV111" s="11" t="s">
        <v>82</v>
      </c>
      <c r="AW111" s="11" t="s">
        <v>35</v>
      </c>
      <c r="AX111" s="11" t="s">
        <v>72</v>
      </c>
      <c r="AY111" s="216" t="s">
        <v>136</v>
      </c>
    </row>
    <row r="112" spans="2:63" s="10" customFormat="1" ht="29.25" customHeight="1">
      <c r="B112" s="175"/>
      <c r="C112" s="176"/>
      <c r="D112" s="177" t="s">
        <v>71</v>
      </c>
      <c r="E112" s="189" t="s">
        <v>189</v>
      </c>
      <c r="F112" s="189" t="s">
        <v>190</v>
      </c>
      <c r="G112" s="176"/>
      <c r="H112" s="176"/>
      <c r="I112" s="179"/>
      <c r="J112" s="190">
        <f>BK112</f>
        <v>0</v>
      </c>
      <c r="K112" s="176"/>
      <c r="L112" s="181"/>
      <c r="M112" s="182"/>
      <c r="N112" s="183"/>
      <c r="O112" s="183"/>
      <c r="P112" s="184">
        <f>SUM(P113:P114)</f>
        <v>0</v>
      </c>
      <c r="Q112" s="183"/>
      <c r="R112" s="184">
        <f>SUM(R113:R114)</f>
        <v>0</v>
      </c>
      <c r="S112" s="183"/>
      <c r="T112" s="185">
        <f>SUM(T113:T114)</f>
        <v>0</v>
      </c>
      <c r="AR112" s="186" t="s">
        <v>80</v>
      </c>
      <c r="AT112" s="187" t="s">
        <v>71</v>
      </c>
      <c r="AU112" s="187" t="s">
        <v>80</v>
      </c>
      <c r="AY112" s="186" t="s">
        <v>136</v>
      </c>
      <c r="BK112" s="188">
        <f>SUM(BK113:BK114)</f>
        <v>0</v>
      </c>
    </row>
    <row r="113" spans="2:65" s="1" customFormat="1" ht="22.5" customHeight="1">
      <c r="B113" s="40"/>
      <c r="C113" s="191" t="s">
        <v>191</v>
      </c>
      <c r="D113" s="191" t="s">
        <v>139</v>
      </c>
      <c r="E113" s="192" t="s">
        <v>192</v>
      </c>
      <c r="F113" s="193" t="s">
        <v>193</v>
      </c>
      <c r="G113" s="194" t="s">
        <v>194</v>
      </c>
      <c r="H113" s="195">
        <v>6</v>
      </c>
      <c r="I113" s="196"/>
      <c r="J113" s="197">
        <f>ROUND(I113*H113,2)</f>
        <v>0</v>
      </c>
      <c r="K113" s="193" t="s">
        <v>143</v>
      </c>
      <c r="L113" s="60"/>
      <c r="M113" s="198" t="s">
        <v>21</v>
      </c>
      <c r="N113" s="199" t="s">
        <v>43</v>
      </c>
      <c r="O113" s="41"/>
      <c r="P113" s="200">
        <f>O113*H113</f>
        <v>0</v>
      </c>
      <c r="Q113" s="200">
        <v>0</v>
      </c>
      <c r="R113" s="200">
        <f>Q113*H113</f>
        <v>0</v>
      </c>
      <c r="S113" s="200">
        <v>0</v>
      </c>
      <c r="T113" s="201">
        <f>S113*H113</f>
        <v>0</v>
      </c>
      <c r="AR113" s="23" t="s">
        <v>144</v>
      </c>
      <c r="AT113" s="23" t="s">
        <v>139</v>
      </c>
      <c r="AU113" s="23" t="s">
        <v>82</v>
      </c>
      <c r="AY113" s="23" t="s">
        <v>136</v>
      </c>
      <c r="BE113" s="202">
        <f>IF(N113="základní",J113,0)</f>
        <v>0</v>
      </c>
      <c r="BF113" s="202">
        <f>IF(N113="snížená",J113,0)</f>
        <v>0</v>
      </c>
      <c r="BG113" s="202">
        <f>IF(N113="zákl. přenesená",J113,0)</f>
        <v>0</v>
      </c>
      <c r="BH113" s="202">
        <f>IF(N113="sníž. přenesená",J113,0)</f>
        <v>0</v>
      </c>
      <c r="BI113" s="202">
        <f>IF(N113="nulová",J113,0)</f>
        <v>0</v>
      </c>
      <c r="BJ113" s="23" t="s">
        <v>80</v>
      </c>
      <c r="BK113" s="202">
        <f>ROUND(I113*H113,2)</f>
        <v>0</v>
      </c>
      <c r="BL113" s="23" t="s">
        <v>144</v>
      </c>
      <c r="BM113" s="23" t="s">
        <v>918</v>
      </c>
    </row>
    <row r="114" spans="2:47" s="1" customFormat="1" ht="27">
      <c r="B114" s="40"/>
      <c r="C114" s="62"/>
      <c r="D114" s="203" t="s">
        <v>182</v>
      </c>
      <c r="E114" s="62"/>
      <c r="F114" s="204" t="s">
        <v>196</v>
      </c>
      <c r="G114" s="62"/>
      <c r="H114" s="62"/>
      <c r="I114" s="162"/>
      <c r="J114" s="62"/>
      <c r="K114" s="62"/>
      <c r="L114" s="60"/>
      <c r="M114" s="205"/>
      <c r="N114" s="41"/>
      <c r="O114" s="41"/>
      <c r="P114" s="41"/>
      <c r="Q114" s="41"/>
      <c r="R114" s="41"/>
      <c r="S114" s="41"/>
      <c r="T114" s="77"/>
      <c r="AT114" s="23" t="s">
        <v>182</v>
      </c>
      <c r="AU114" s="23" t="s">
        <v>82</v>
      </c>
    </row>
    <row r="115" spans="2:63" s="10" customFormat="1" ht="29.25" customHeight="1">
      <c r="B115" s="175"/>
      <c r="C115" s="176"/>
      <c r="D115" s="177" t="s">
        <v>71</v>
      </c>
      <c r="E115" s="189" t="s">
        <v>197</v>
      </c>
      <c r="F115" s="189" t="s">
        <v>919</v>
      </c>
      <c r="G115" s="176"/>
      <c r="H115" s="176"/>
      <c r="I115" s="179"/>
      <c r="J115" s="190">
        <f>BK115</f>
        <v>0</v>
      </c>
      <c r="K115" s="176"/>
      <c r="L115" s="181"/>
      <c r="M115" s="182"/>
      <c r="N115" s="183"/>
      <c r="O115" s="183"/>
      <c r="P115" s="184">
        <f>SUM(P116:P128)</f>
        <v>0</v>
      </c>
      <c r="Q115" s="183"/>
      <c r="R115" s="184">
        <f>SUM(R116:R128)</f>
        <v>0</v>
      </c>
      <c r="S115" s="183"/>
      <c r="T115" s="185">
        <f>SUM(T116:T128)</f>
        <v>0</v>
      </c>
      <c r="AR115" s="186" t="s">
        <v>80</v>
      </c>
      <c r="AT115" s="187" t="s">
        <v>71</v>
      </c>
      <c r="AU115" s="187" t="s">
        <v>80</v>
      </c>
      <c r="AY115" s="186" t="s">
        <v>136</v>
      </c>
      <c r="BK115" s="188">
        <f>SUM(BK116:BK128)</f>
        <v>0</v>
      </c>
    </row>
    <row r="116" spans="2:65" s="1" customFormat="1" ht="33.75" customHeight="1">
      <c r="B116" s="40"/>
      <c r="C116" s="191" t="s">
        <v>199</v>
      </c>
      <c r="D116" s="191" t="s">
        <v>139</v>
      </c>
      <c r="E116" s="192" t="s">
        <v>200</v>
      </c>
      <c r="F116" s="193" t="s">
        <v>201</v>
      </c>
      <c r="G116" s="194" t="s">
        <v>202</v>
      </c>
      <c r="H116" s="195">
        <v>2.443</v>
      </c>
      <c r="I116" s="196"/>
      <c r="J116" s="197">
        <f>ROUND(I116*H116,2)</f>
        <v>0</v>
      </c>
      <c r="K116" s="193" t="s">
        <v>143</v>
      </c>
      <c r="L116" s="60"/>
      <c r="M116" s="198" t="s">
        <v>21</v>
      </c>
      <c r="N116" s="199" t="s">
        <v>43</v>
      </c>
      <c r="O116" s="41"/>
      <c r="P116" s="200">
        <f>O116*H116</f>
        <v>0</v>
      </c>
      <c r="Q116" s="200">
        <v>0</v>
      </c>
      <c r="R116" s="200">
        <f>Q116*H116</f>
        <v>0</v>
      </c>
      <c r="S116" s="200">
        <v>0</v>
      </c>
      <c r="T116" s="201">
        <f>S116*H116</f>
        <v>0</v>
      </c>
      <c r="AR116" s="23" t="s">
        <v>144</v>
      </c>
      <c r="AT116" s="23" t="s">
        <v>139</v>
      </c>
      <c r="AU116" s="23" t="s">
        <v>82</v>
      </c>
      <c r="AY116" s="23" t="s">
        <v>136</v>
      </c>
      <c r="BE116" s="202">
        <f>IF(N116="základní",J116,0)</f>
        <v>0</v>
      </c>
      <c r="BF116" s="202">
        <f>IF(N116="snížená",J116,0)</f>
        <v>0</v>
      </c>
      <c r="BG116" s="202">
        <f>IF(N116="zákl. přenesená",J116,0)</f>
        <v>0</v>
      </c>
      <c r="BH116" s="202">
        <f>IF(N116="sníž. přenesená",J116,0)</f>
        <v>0</v>
      </c>
      <c r="BI116" s="202">
        <f>IF(N116="nulová",J116,0)</f>
        <v>0</v>
      </c>
      <c r="BJ116" s="23" t="s">
        <v>80</v>
      </c>
      <c r="BK116" s="202">
        <f>ROUND(I116*H116,2)</f>
        <v>0</v>
      </c>
      <c r="BL116" s="23" t="s">
        <v>144</v>
      </c>
      <c r="BM116" s="23" t="s">
        <v>920</v>
      </c>
    </row>
    <row r="117" spans="2:47" s="1" customFormat="1" ht="135">
      <c r="B117" s="40"/>
      <c r="C117" s="62"/>
      <c r="D117" s="203" t="s">
        <v>164</v>
      </c>
      <c r="E117" s="62"/>
      <c r="F117" s="204" t="s">
        <v>204</v>
      </c>
      <c r="G117" s="62"/>
      <c r="H117" s="62"/>
      <c r="I117" s="162"/>
      <c r="J117" s="62"/>
      <c r="K117" s="62"/>
      <c r="L117" s="60"/>
      <c r="M117" s="205"/>
      <c r="N117" s="41"/>
      <c r="O117" s="41"/>
      <c r="P117" s="41"/>
      <c r="Q117" s="41"/>
      <c r="R117" s="41"/>
      <c r="S117" s="41"/>
      <c r="T117" s="77"/>
      <c r="AT117" s="23" t="s">
        <v>164</v>
      </c>
      <c r="AU117" s="23" t="s">
        <v>82</v>
      </c>
    </row>
    <row r="118" spans="2:65" s="1" customFormat="1" ht="22.5" customHeight="1">
      <c r="B118" s="40"/>
      <c r="C118" s="191" t="s">
        <v>205</v>
      </c>
      <c r="D118" s="191" t="s">
        <v>139</v>
      </c>
      <c r="E118" s="192" t="s">
        <v>206</v>
      </c>
      <c r="F118" s="193" t="s">
        <v>207</v>
      </c>
      <c r="G118" s="194" t="s">
        <v>202</v>
      </c>
      <c r="H118" s="195">
        <v>2.443</v>
      </c>
      <c r="I118" s="196"/>
      <c r="J118" s="197">
        <f>ROUND(I118*H118,2)</f>
        <v>0</v>
      </c>
      <c r="K118" s="193" t="s">
        <v>143</v>
      </c>
      <c r="L118" s="60"/>
      <c r="M118" s="198" t="s">
        <v>21</v>
      </c>
      <c r="N118" s="199" t="s">
        <v>43</v>
      </c>
      <c r="O118" s="41"/>
      <c r="P118" s="200">
        <f>O118*H118</f>
        <v>0</v>
      </c>
      <c r="Q118" s="200">
        <v>0</v>
      </c>
      <c r="R118" s="200">
        <f>Q118*H118</f>
        <v>0</v>
      </c>
      <c r="S118" s="200">
        <v>0</v>
      </c>
      <c r="T118" s="201">
        <f>S118*H118</f>
        <v>0</v>
      </c>
      <c r="AR118" s="23" t="s">
        <v>144</v>
      </c>
      <c r="AT118" s="23" t="s">
        <v>139</v>
      </c>
      <c r="AU118" s="23" t="s">
        <v>82</v>
      </c>
      <c r="AY118" s="23" t="s">
        <v>136</v>
      </c>
      <c r="BE118" s="202">
        <f>IF(N118="základní",J118,0)</f>
        <v>0</v>
      </c>
      <c r="BF118" s="202">
        <f>IF(N118="snížená",J118,0)</f>
        <v>0</v>
      </c>
      <c r="BG118" s="202">
        <f>IF(N118="zákl. přenesená",J118,0)</f>
        <v>0</v>
      </c>
      <c r="BH118" s="202">
        <f>IF(N118="sníž. přenesená",J118,0)</f>
        <v>0</v>
      </c>
      <c r="BI118" s="202">
        <f>IF(N118="nulová",J118,0)</f>
        <v>0</v>
      </c>
      <c r="BJ118" s="23" t="s">
        <v>80</v>
      </c>
      <c r="BK118" s="202">
        <f>ROUND(I118*H118,2)</f>
        <v>0</v>
      </c>
      <c r="BL118" s="23" t="s">
        <v>144</v>
      </c>
      <c r="BM118" s="23" t="s">
        <v>921</v>
      </c>
    </row>
    <row r="119" spans="2:47" s="1" customFormat="1" ht="94.5">
      <c r="B119" s="40"/>
      <c r="C119" s="62"/>
      <c r="D119" s="203" t="s">
        <v>164</v>
      </c>
      <c r="E119" s="62"/>
      <c r="F119" s="204" t="s">
        <v>209</v>
      </c>
      <c r="G119" s="62"/>
      <c r="H119" s="62"/>
      <c r="I119" s="162"/>
      <c r="J119" s="62"/>
      <c r="K119" s="62"/>
      <c r="L119" s="60"/>
      <c r="M119" s="205"/>
      <c r="N119" s="41"/>
      <c r="O119" s="41"/>
      <c r="P119" s="41"/>
      <c r="Q119" s="41"/>
      <c r="R119" s="41"/>
      <c r="S119" s="41"/>
      <c r="T119" s="77"/>
      <c r="AT119" s="23" t="s">
        <v>164</v>
      </c>
      <c r="AU119" s="23" t="s">
        <v>82</v>
      </c>
    </row>
    <row r="120" spans="2:65" s="1" customFormat="1" ht="33.75" customHeight="1">
      <c r="B120" s="40"/>
      <c r="C120" s="191" t="s">
        <v>210</v>
      </c>
      <c r="D120" s="191" t="s">
        <v>139</v>
      </c>
      <c r="E120" s="192" t="s">
        <v>211</v>
      </c>
      <c r="F120" s="193" t="s">
        <v>212</v>
      </c>
      <c r="G120" s="194" t="s">
        <v>202</v>
      </c>
      <c r="H120" s="195">
        <v>58.632</v>
      </c>
      <c r="I120" s="196"/>
      <c r="J120" s="197">
        <f>ROUND(I120*H120,2)</f>
        <v>0</v>
      </c>
      <c r="K120" s="193" t="s">
        <v>143</v>
      </c>
      <c r="L120" s="60"/>
      <c r="M120" s="198" t="s">
        <v>21</v>
      </c>
      <c r="N120" s="199" t="s">
        <v>43</v>
      </c>
      <c r="O120" s="41"/>
      <c r="P120" s="200">
        <f>O120*H120</f>
        <v>0</v>
      </c>
      <c r="Q120" s="200">
        <v>0</v>
      </c>
      <c r="R120" s="200">
        <f>Q120*H120</f>
        <v>0</v>
      </c>
      <c r="S120" s="200">
        <v>0</v>
      </c>
      <c r="T120" s="201">
        <f>S120*H120</f>
        <v>0</v>
      </c>
      <c r="AR120" s="23" t="s">
        <v>144</v>
      </c>
      <c r="AT120" s="23" t="s">
        <v>139</v>
      </c>
      <c r="AU120" s="23" t="s">
        <v>82</v>
      </c>
      <c r="AY120" s="23" t="s">
        <v>136</v>
      </c>
      <c r="BE120" s="202">
        <f>IF(N120="základní",J120,0)</f>
        <v>0</v>
      </c>
      <c r="BF120" s="202">
        <f>IF(N120="snížená",J120,0)</f>
        <v>0</v>
      </c>
      <c r="BG120" s="202">
        <f>IF(N120="zákl. přenesená",J120,0)</f>
        <v>0</v>
      </c>
      <c r="BH120" s="202">
        <f>IF(N120="sníž. přenesená",J120,0)</f>
        <v>0</v>
      </c>
      <c r="BI120" s="202">
        <f>IF(N120="nulová",J120,0)</f>
        <v>0</v>
      </c>
      <c r="BJ120" s="23" t="s">
        <v>80</v>
      </c>
      <c r="BK120" s="202">
        <f>ROUND(I120*H120,2)</f>
        <v>0</v>
      </c>
      <c r="BL120" s="23" t="s">
        <v>144</v>
      </c>
      <c r="BM120" s="23" t="s">
        <v>922</v>
      </c>
    </row>
    <row r="121" spans="2:47" s="1" customFormat="1" ht="94.5">
      <c r="B121" s="40"/>
      <c r="C121" s="62"/>
      <c r="D121" s="203" t="s">
        <v>164</v>
      </c>
      <c r="E121" s="62"/>
      <c r="F121" s="204" t="s">
        <v>209</v>
      </c>
      <c r="G121" s="62"/>
      <c r="H121" s="62"/>
      <c r="I121" s="162"/>
      <c r="J121" s="62"/>
      <c r="K121" s="62"/>
      <c r="L121" s="60"/>
      <c r="M121" s="205"/>
      <c r="N121" s="41"/>
      <c r="O121" s="41"/>
      <c r="P121" s="41"/>
      <c r="Q121" s="41"/>
      <c r="R121" s="41"/>
      <c r="S121" s="41"/>
      <c r="T121" s="77"/>
      <c r="AT121" s="23" t="s">
        <v>164</v>
      </c>
      <c r="AU121" s="23" t="s">
        <v>82</v>
      </c>
    </row>
    <row r="122" spans="2:47" s="1" customFormat="1" ht="27">
      <c r="B122" s="40"/>
      <c r="C122" s="62"/>
      <c r="D122" s="203" t="s">
        <v>182</v>
      </c>
      <c r="E122" s="62"/>
      <c r="F122" s="204" t="s">
        <v>214</v>
      </c>
      <c r="G122" s="62"/>
      <c r="H122" s="62"/>
      <c r="I122" s="162"/>
      <c r="J122" s="62"/>
      <c r="K122" s="62"/>
      <c r="L122" s="60"/>
      <c r="M122" s="205"/>
      <c r="N122" s="41"/>
      <c r="O122" s="41"/>
      <c r="P122" s="41"/>
      <c r="Q122" s="41"/>
      <c r="R122" s="41"/>
      <c r="S122" s="41"/>
      <c r="T122" s="77"/>
      <c r="AT122" s="23" t="s">
        <v>182</v>
      </c>
      <c r="AU122" s="23" t="s">
        <v>82</v>
      </c>
    </row>
    <row r="123" spans="2:51" s="11" customFormat="1" ht="13.5">
      <c r="B123" s="206"/>
      <c r="C123" s="207"/>
      <c r="D123" s="203" t="s">
        <v>166</v>
      </c>
      <c r="E123" s="207"/>
      <c r="F123" s="209" t="s">
        <v>923</v>
      </c>
      <c r="G123" s="207"/>
      <c r="H123" s="210">
        <v>58.632</v>
      </c>
      <c r="I123" s="211"/>
      <c r="J123" s="207"/>
      <c r="K123" s="207"/>
      <c r="L123" s="212"/>
      <c r="M123" s="213"/>
      <c r="N123" s="214"/>
      <c r="O123" s="214"/>
      <c r="P123" s="214"/>
      <c r="Q123" s="214"/>
      <c r="R123" s="214"/>
      <c r="S123" s="214"/>
      <c r="T123" s="215"/>
      <c r="AT123" s="216" t="s">
        <v>166</v>
      </c>
      <c r="AU123" s="216" t="s">
        <v>82</v>
      </c>
      <c r="AV123" s="11" t="s">
        <v>82</v>
      </c>
      <c r="AW123" s="11" t="s">
        <v>6</v>
      </c>
      <c r="AX123" s="11" t="s">
        <v>80</v>
      </c>
      <c r="AY123" s="216" t="s">
        <v>136</v>
      </c>
    </row>
    <row r="124" spans="2:65" s="1" customFormat="1" ht="22.5" customHeight="1">
      <c r="B124" s="40"/>
      <c r="C124" s="191" t="s">
        <v>181</v>
      </c>
      <c r="D124" s="191" t="s">
        <v>139</v>
      </c>
      <c r="E124" s="192" t="s">
        <v>228</v>
      </c>
      <c r="F124" s="193" t="s">
        <v>229</v>
      </c>
      <c r="G124" s="194" t="s">
        <v>202</v>
      </c>
      <c r="H124" s="195">
        <v>0.469</v>
      </c>
      <c r="I124" s="196"/>
      <c r="J124" s="197">
        <f>ROUND(I124*H124,2)</f>
        <v>0</v>
      </c>
      <c r="K124" s="193" t="s">
        <v>143</v>
      </c>
      <c r="L124" s="60"/>
      <c r="M124" s="198" t="s">
        <v>21</v>
      </c>
      <c r="N124" s="199" t="s">
        <v>43</v>
      </c>
      <c r="O124" s="41"/>
      <c r="P124" s="200">
        <f>O124*H124</f>
        <v>0</v>
      </c>
      <c r="Q124" s="200">
        <v>0</v>
      </c>
      <c r="R124" s="200">
        <f>Q124*H124</f>
        <v>0</v>
      </c>
      <c r="S124" s="200">
        <v>0</v>
      </c>
      <c r="T124" s="201">
        <f>S124*H124</f>
        <v>0</v>
      </c>
      <c r="AR124" s="23" t="s">
        <v>144</v>
      </c>
      <c r="AT124" s="23" t="s">
        <v>139</v>
      </c>
      <c r="AU124" s="23" t="s">
        <v>82</v>
      </c>
      <c r="AY124" s="23" t="s">
        <v>136</v>
      </c>
      <c r="BE124" s="202">
        <f>IF(N124="základní",J124,0)</f>
        <v>0</v>
      </c>
      <c r="BF124" s="202">
        <f>IF(N124="snížená",J124,0)</f>
        <v>0</v>
      </c>
      <c r="BG124" s="202">
        <f>IF(N124="zákl. přenesená",J124,0)</f>
        <v>0</v>
      </c>
      <c r="BH124" s="202">
        <f>IF(N124="sníž. přenesená",J124,0)</f>
        <v>0</v>
      </c>
      <c r="BI124" s="202">
        <f>IF(N124="nulová",J124,0)</f>
        <v>0</v>
      </c>
      <c r="BJ124" s="23" t="s">
        <v>80</v>
      </c>
      <c r="BK124" s="202">
        <f>ROUND(I124*H124,2)</f>
        <v>0</v>
      </c>
      <c r="BL124" s="23" t="s">
        <v>144</v>
      </c>
      <c r="BM124" s="23" t="s">
        <v>924</v>
      </c>
    </row>
    <row r="125" spans="2:47" s="1" customFormat="1" ht="81">
      <c r="B125" s="40"/>
      <c r="C125" s="62"/>
      <c r="D125" s="203" t="s">
        <v>164</v>
      </c>
      <c r="E125" s="62"/>
      <c r="F125" s="204" t="s">
        <v>219</v>
      </c>
      <c r="G125" s="62"/>
      <c r="H125" s="62"/>
      <c r="I125" s="162"/>
      <c r="J125" s="62"/>
      <c r="K125" s="62"/>
      <c r="L125" s="60"/>
      <c r="M125" s="205"/>
      <c r="N125" s="41"/>
      <c r="O125" s="41"/>
      <c r="P125" s="41"/>
      <c r="Q125" s="41"/>
      <c r="R125" s="41"/>
      <c r="S125" s="41"/>
      <c r="T125" s="77"/>
      <c r="AT125" s="23" t="s">
        <v>164</v>
      </c>
      <c r="AU125" s="23" t="s">
        <v>82</v>
      </c>
    </row>
    <row r="126" spans="2:65" s="1" customFormat="1" ht="33.75" customHeight="1">
      <c r="B126" s="40"/>
      <c r="C126" s="191" t="s">
        <v>10</v>
      </c>
      <c r="D126" s="191" t="s">
        <v>139</v>
      </c>
      <c r="E126" s="192" t="s">
        <v>216</v>
      </c>
      <c r="F126" s="193" t="s">
        <v>217</v>
      </c>
      <c r="G126" s="194" t="s">
        <v>202</v>
      </c>
      <c r="H126" s="195">
        <v>0.704</v>
      </c>
      <c r="I126" s="196"/>
      <c r="J126" s="197">
        <f>ROUND(I126*H126,2)</f>
        <v>0</v>
      </c>
      <c r="K126" s="193" t="s">
        <v>143</v>
      </c>
      <c r="L126" s="60"/>
      <c r="M126" s="198" t="s">
        <v>21</v>
      </c>
      <c r="N126" s="199" t="s">
        <v>43</v>
      </c>
      <c r="O126" s="41"/>
      <c r="P126" s="200">
        <f>O126*H126</f>
        <v>0</v>
      </c>
      <c r="Q126" s="200">
        <v>0</v>
      </c>
      <c r="R126" s="200">
        <f>Q126*H126</f>
        <v>0</v>
      </c>
      <c r="S126" s="200">
        <v>0</v>
      </c>
      <c r="T126" s="201">
        <f>S126*H126</f>
        <v>0</v>
      </c>
      <c r="AR126" s="23" t="s">
        <v>144</v>
      </c>
      <c r="AT126" s="23" t="s">
        <v>139</v>
      </c>
      <c r="AU126" s="23" t="s">
        <v>82</v>
      </c>
      <c r="AY126" s="23" t="s">
        <v>136</v>
      </c>
      <c r="BE126" s="202">
        <f>IF(N126="základní",J126,0)</f>
        <v>0</v>
      </c>
      <c r="BF126" s="202">
        <f>IF(N126="snížená",J126,0)</f>
        <v>0</v>
      </c>
      <c r="BG126" s="202">
        <f>IF(N126="zákl. přenesená",J126,0)</f>
        <v>0</v>
      </c>
      <c r="BH126" s="202">
        <f>IF(N126="sníž. přenesená",J126,0)</f>
        <v>0</v>
      </c>
      <c r="BI126" s="202">
        <f>IF(N126="nulová",J126,0)</f>
        <v>0</v>
      </c>
      <c r="BJ126" s="23" t="s">
        <v>80</v>
      </c>
      <c r="BK126" s="202">
        <f>ROUND(I126*H126,2)</f>
        <v>0</v>
      </c>
      <c r="BL126" s="23" t="s">
        <v>144</v>
      </c>
      <c r="BM126" s="23" t="s">
        <v>925</v>
      </c>
    </row>
    <row r="127" spans="2:47" s="1" customFormat="1" ht="81">
      <c r="B127" s="40"/>
      <c r="C127" s="62"/>
      <c r="D127" s="203" t="s">
        <v>164</v>
      </c>
      <c r="E127" s="62"/>
      <c r="F127" s="204" t="s">
        <v>219</v>
      </c>
      <c r="G127" s="62"/>
      <c r="H127" s="62"/>
      <c r="I127" s="162"/>
      <c r="J127" s="62"/>
      <c r="K127" s="62"/>
      <c r="L127" s="60"/>
      <c r="M127" s="205"/>
      <c r="N127" s="41"/>
      <c r="O127" s="41"/>
      <c r="P127" s="41"/>
      <c r="Q127" s="41"/>
      <c r="R127" s="41"/>
      <c r="S127" s="41"/>
      <c r="T127" s="77"/>
      <c r="AT127" s="23" t="s">
        <v>164</v>
      </c>
      <c r="AU127" s="23" t="s">
        <v>82</v>
      </c>
    </row>
    <row r="128" spans="2:65" s="1" customFormat="1" ht="14.25" customHeight="1">
      <c r="B128" s="40"/>
      <c r="C128" s="191" t="s">
        <v>223</v>
      </c>
      <c r="D128" s="191" t="s">
        <v>139</v>
      </c>
      <c r="E128" s="192" t="s">
        <v>224</v>
      </c>
      <c r="F128" s="193" t="s">
        <v>225</v>
      </c>
      <c r="G128" s="194" t="s">
        <v>202</v>
      </c>
      <c r="H128" s="195">
        <v>1.27</v>
      </c>
      <c r="I128" s="196"/>
      <c r="J128" s="197">
        <f>ROUND(I128*H128,2)</f>
        <v>0</v>
      </c>
      <c r="K128" s="193" t="s">
        <v>21</v>
      </c>
      <c r="L128" s="60"/>
      <c r="M128" s="198" t="s">
        <v>21</v>
      </c>
      <c r="N128" s="199" t="s">
        <v>43</v>
      </c>
      <c r="O128" s="41"/>
      <c r="P128" s="200">
        <f>O128*H128</f>
        <v>0</v>
      </c>
      <c r="Q128" s="200">
        <v>0</v>
      </c>
      <c r="R128" s="200">
        <f>Q128*H128</f>
        <v>0</v>
      </c>
      <c r="S128" s="200">
        <v>0</v>
      </c>
      <c r="T128" s="201">
        <f>S128*H128</f>
        <v>0</v>
      </c>
      <c r="AR128" s="23" t="s">
        <v>144</v>
      </c>
      <c r="AT128" s="23" t="s">
        <v>139</v>
      </c>
      <c r="AU128" s="23" t="s">
        <v>82</v>
      </c>
      <c r="AY128" s="23" t="s">
        <v>136</v>
      </c>
      <c r="BE128" s="202">
        <f>IF(N128="základní",J128,0)</f>
        <v>0</v>
      </c>
      <c r="BF128" s="202">
        <f>IF(N128="snížená",J128,0)</f>
        <v>0</v>
      </c>
      <c r="BG128" s="202">
        <f>IF(N128="zákl. přenesená",J128,0)</f>
        <v>0</v>
      </c>
      <c r="BH128" s="202">
        <f>IF(N128="sníž. přenesená",J128,0)</f>
        <v>0</v>
      </c>
      <c r="BI128" s="202">
        <f>IF(N128="nulová",J128,0)</f>
        <v>0</v>
      </c>
      <c r="BJ128" s="23" t="s">
        <v>80</v>
      </c>
      <c r="BK128" s="202">
        <f>ROUND(I128*H128,2)</f>
        <v>0</v>
      </c>
      <c r="BL128" s="23" t="s">
        <v>144</v>
      </c>
      <c r="BM128" s="23" t="s">
        <v>926</v>
      </c>
    </row>
    <row r="129" spans="2:63" s="10" customFormat="1" ht="29.25" customHeight="1">
      <c r="B129" s="175"/>
      <c r="C129" s="176"/>
      <c r="D129" s="177" t="s">
        <v>71</v>
      </c>
      <c r="E129" s="189" t="s">
        <v>231</v>
      </c>
      <c r="F129" s="189" t="s">
        <v>652</v>
      </c>
      <c r="G129" s="176"/>
      <c r="H129" s="176"/>
      <c r="I129" s="179"/>
      <c r="J129" s="190">
        <f>BK129</f>
        <v>0</v>
      </c>
      <c r="K129" s="176"/>
      <c r="L129" s="181"/>
      <c r="M129" s="182"/>
      <c r="N129" s="183"/>
      <c r="O129" s="183"/>
      <c r="P129" s="184">
        <f>SUM(P130:P131)</f>
        <v>0</v>
      </c>
      <c r="Q129" s="183"/>
      <c r="R129" s="184">
        <f>SUM(R130:R131)</f>
        <v>0</v>
      </c>
      <c r="S129" s="183"/>
      <c r="T129" s="185">
        <f>SUM(T130:T131)</f>
        <v>0</v>
      </c>
      <c r="AR129" s="186" t="s">
        <v>80</v>
      </c>
      <c r="AT129" s="187" t="s">
        <v>71</v>
      </c>
      <c r="AU129" s="187" t="s">
        <v>80</v>
      </c>
      <c r="AY129" s="186" t="s">
        <v>136</v>
      </c>
      <c r="BK129" s="188">
        <f>SUM(BK130:BK131)</f>
        <v>0</v>
      </c>
    </row>
    <row r="130" spans="2:65" s="1" customFormat="1" ht="45" customHeight="1">
      <c r="B130" s="40"/>
      <c r="C130" s="191" t="s">
        <v>227</v>
      </c>
      <c r="D130" s="191" t="s">
        <v>139</v>
      </c>
      <c r="E130" s="192" t="s">
        <v>234</v>
      </c>
      <c r="F130" s="193" t="s">
        <v>235</v>
      </c>
      <c r="G130" s="194" t="s">
        <v>202</v>
      </c>
      <c r="H130" s="195">
        <v>0.262</v>
      </c>
      <c r="I130" s="196"/>
      <c r="J130" s="197">
        <f>ROUND(I130*H130,2)</f>
        <v>0</v>
      </c>
      <c r="K130" s="193" t="s">
        <v>143</v>
      </c>
      <c r="L130" s="60"/>
      <c r="M130" s="198" t="s">
        <v>21</v>
      </c>
      <c r="N130" s="199" t="s">
        <v>43</v>
      </c>
      <c r="O130" s="41"/>
      <c r="P130" s="200">
        <f>O130*H130</f>
        <v>0</v>
      </c>
      <c r="Q130" s="200">
        <v>0</v>
      </c>
      <c r="R130" s="200">
        <f>Q130*H130</f>
        <v>0</v>
      </c>
      <c r="S130" s="200">
        <v>0</v>
      </c>
      <c r="T130" s="201">
        <f>S130*H130</f>
        <v>0</v>
      </c>
      <c r="AR130" s="23" t="s">
        <v>144</v>
      </c>
      <c r="AT130" s="23" t="s">
        <v>139</v>
      </c>
      <c r="AU130" s="23" t="s">
        <v>82</v>
      </c>
      <c r="AY130" s="23" t="s">
        <v>136</v>
      </c>
      <c r="BE130" s="202">
        <f>IF(N130="základní",J130,0)</f>
        <v>0</v>
      </c>
      <c r="BF130" s="202">
        <f>IF(N130="snížená",J130,0)</f>
        <v>0</v>
      </c>
      <c r="BG130" s="202">
        <f>IF(N130="zákl. přenesená",J130,0)</f>
        <v>0</v>
      </c>
      <c r="BH130" s="202">
        <f>IF(N130="sníž. přenesená",J130,0)</f>
        <v>0</v>
      </c>
      <c r="BI130" s="202">
        <f>IF(N130="nulová",J130,0)</f>
        <v>0</v>
      </c>
      <c r="BJ130" s="23" t="s">
        <v>80</v>
      </c>
      <c r="BK130" s="202">
        <f>ROUND(I130*H130,2)</f>
        <v>0</v>
      </c>
      <c r="BL130" s="23" t="s">
        <v>144</v>
      </c>
      <c r="BM130" s="23" t="s">
        <v>927</v>
      </c>
    </row>
    <row r="131" spans="2:47" s="1" customFormat="1" ht="81">
      <c r="B131" s="40"/>
      <c r="C131" s="62"/>
      <c r="D131" s="203" t="s">
        <v>164</v>
      </c>
      <c r="E131" s="62"/>
      <c r="F131" s="204" t="s">
        <v>237</v>
      </c>
      <c r="G131" s="62"/>
      <c r="H131" s="62"/>
      <c r="I131" s="162"/>
      <c r="J131" s="62"/>
      <c r="K131" s="62"/>
      <c r="L131" s="60"/>
      <c r="M131" s="205"/>
      <c r="N131" s="41"/>
      <c r="O131" s="41"/>
      <c r="P131" s="41"/>
      <c r="Q131" s="41"/>
      <c r="R131" s="41"/>
      <c r="S131" s="41"/>
      <c r="T131" s="77"/>
      <c r="AT131" s="23" t="s">
        <v>164</v>
      </c>
      <c r="AU131" s="23" t="s">
        <v>82</v>
      </c>
    </row>
    <row r="132" spans="2:63" s="10" customFormat="1" ht="36.75" customHeight="1">
      <c r="B132" s="175"/>
      <c r="C132" s="176"/>
      <c r="D132" s="177" t="s">
        <v>71</v>
      </c>
      <c r="E132" s="178" t="s">
        <v>238</v>
      </c>
      <c r="F132" s="178" t="s">
        <v>239</v>
      </c>
      <c r="G132" s="176"/>
      <c r="H132" s="176"/>
      <c r="I132" s="179"/>
      <c r="J132" s="180">
        <f>BK132</f>
        <v>0</v>
      </c>
      <c r="K132" s="176"/>
      <c r="L132" s="181"/>
      <c r="M132" s="182"/>
      <c r="N132" s="183"/>
      <c r="O132" s="183"/>
      <c r="P132" s="184">
        <f>P133+P135+P146+P150+P184+P241+P252</f>
        <v>0</v>
      </c>
      <c r="Q132" s="183"/>
      <c r="R132" s="184">
        <f>R133+R135+R146+R150+R184+R241+R252</f>
        <v>3.218783759999999</v>
      </c>
      <c r="S132" s="183"/>
      <c r="T132" s="185">
        <f>T133+T135+T146+T150+T184+T241+T252</f>
        <v>2.4433580000000004</v>
      </c>
      <c r="AR132" s="186" t="s">
        <v>82</v>
      </c>
      <c r="AT132" s="187" t="s">
        <v>71</v>
      </c>
      <c r="AU132" s="187" t="s">
        <v>72</v>
      </c>
      <c r="AY132" s="186" t="s">
        <v>136</v>
      </c>
      <c r="BK132" s="188">
        <f>BK133+BK135+BK146+BK150+BK184+BK241+BK252</f>
        <v>0</v>
      </c>
    </row>
    <row r="133" spans="2:63" s="10" customFormat="1" ht="19.5" customHeight="1">
      <c r="B133" s="175"/>
      <c r="C133" s="176"/>
      <c r="D133" s="177" t="s">
        <v>71</v>
      </c>
      <c r="E133" s="189" t="s">
        <v>240</v>
      </c>
      <c r="F133" s="189" t="s">
        <v>241</v>
      </c>
      <c r="G133" s="176"/>
      <c r="H133" s="176"/>
      <c r="I133" s="179"/>
      <c r="J133" s="190">
        <f>BK133</f>
        <v>0</v>
      </c>
      <c r="K133" s="176"/>
      <c r="L133" s="181"/>
      <c r="M133" s="182"/>
      <c r="N133" s="183"/>
      <c r="O133" s="183"/>
      <c r="P133" s="184">
        <f>P134</f>
        <v>0</v>
      </c>
      <c r="Q133" s="183"/>
      <c r="R133" s="184">
        <f>R134</f>
        <v>0</v>
      </c>
      <c r="S133" s="183"/>
      <c r="T133" s="185">
        <f>T134</f>
        <v>0</v>
      </c>
      <c r="AR133" s="186" t="s">
        <v>82</v>
      </c>
      <c r="AT133" s="187" t="s">
        <v>71</v>
      </c>
      <c r="AU133" s="187" t="s">
        <v>80</v>
      </c>
      <c r="AY133" s="186" t="s">
        <v>136</v>
      </c>
      <c r="BK133" s="188">
        <f>BK134</f>
        <v>0</v>
      </c>
    </row>
    <row r="134" spans="2:65" s="1" customFormat="1" ht="14.25" customHeight="1">
      <c r="B134" s="40"/>
      <c r="C134" s="191" t="s">
        <v>233</v>
      </c>
      <c r="D134" s="191" t="s">
        <v>139</v>
      </c>
      <c r="E134" s="192" t="s">
        <v>243</v>
      </c>
      <c r="F134" s="193" t="s">
        <v>928</v>
      </c>
      <c r="G134" s="194" t="s">
        <v>180</v>
      </c>
      <c r="H134" s="195">
        <v>1</v>
      </c>
      <c r="I134" s="196"/>
      <c r="J134" s="197">
        <f>ROUND(I134*H134,2)</f>
        <v>0</v>
      </c>
      <c r="K134" s="193" t="s">
        <v>21</v>
      </c>
      <c r="L134" s="60"/>
      <c r="M134" s="198" t="s">
        <v>21</v>
      </c>
      <c r="N134" s="199" t="s">
        <v>43</v>
      </c>
      <c r="O134" s="41"/>
      <c r="P134" s="200">
        <f>O134*H134</f>
        <v>0</v>
      </c>
      <c r="Q134" s="200">
        <v>0</v>
      </c>
      <c r="R134" s="200">
        <f>Q134*H134</f>
        <v>0</v>
      </c>
      <c r="S134" s="200">
        <v>0</v>
      </c>
      <c r="T134" s="201">
        <f>S134*H134</f>
        <v>0</v>
      </c>
      <c r="AR134" s="23" t="s">
        <v>223</v>
      </c>
      <c r="AT134" s="23" t="s">
        <v>139</v>
      </c>
      <c r="AU134" s="23" t="s">
        <v>82</v>
      </c>
      <c r="AY134" s="23" t="s">
        <v>136</v>
      </c>
      <c r="BE134" s="202">
        <f>IF(N134="základní",J134,0)</f>
        <v>0</v>
      </c>
      <c r="BF134" s="202">
        <f>IF(N134="snížená",J134,0)</f>
        <v>0</v>
      </c>
      <c r="BG134" s="202">
        <f>IF(N134="zákl. přenesená",J134,0)</f>
        <v>0</v>
      </c>
      <c r="BH134" s="202">
        <f>IF(N134="sníž. přenesená",J134,0)</f>
        <v>0</v>
      </c>
      <c r="BI134" s="202">
        <f>IF(N134="nulová",J134,0)</f>
        <v>0</v>
      </c>
      <c r="BJ134" s="23" t="s">
        <v>80</v>
      </c>
      <c r="BK134" s="202">
        <f>ROUND(I134*H134,2)</f>
        <v>0</v>
      </c>
      <c r="BL134" s="23" t="s">
        <v>223</v>
      </c>
      <c r="BM134" s="23" t="s">
        <v>265</v>
      </c>
    </row>
    <row r="135" spans="2:63" s="10" customFormat="1" ht="29.25" customHeight="1">
      <c r="B135" s="175"/>
      <c r="C135" s="176"/>
      <c r="D135" s="177" t="s">
        <v>71</v>
      </c>
      <c r="E135" s="189" t="s">
        <v>246</v>
      </c>
      <c r="F135" s="189" t="s">
        <v>247</v>
      </c>
      <c r="G135" s="176"/>
      <c r="H135" s="176"/>
      <c r="I135" s="179"/>
      <c r="J135" s="190">
        <f>BK135</f>
        <v>0</v>
      </c>
      <c r="K135" s="176"/>
      <c r="L135" s="181"/>
      <c r="M135" s="182"/>
      <c r="N135" s="183"/>
      <c r="O135" s="183"/>
      <c r="P135" s="184">
        <f>SUM(P136:P145)</f>
        <v>0</v>
      </c>
      <c r="Q135" s="183"/>
      <c r="R135" s="184">
        <f>SUM(R136:R145)</f>
        <v>0</v>
      </c>
      <c r="S135" s="183"/>
      <c r="T135" s="185">
        <f>SUM(T136:T145)</f>
        <v>0.70428</v>
      </c>
      <c r="AR135" s="186" t="s">
        <v>82</v>
      </c>
      <c r="AT135" s="187" t="s">
        <v>71</v>
      </c>
      <c r="AU135" s="187" t="s">
        <v>80</v>
      </c>
      <c r="AY135" s="186" t="s">
        <v>136</v>
      </c>
      <c r="BK135" s="188">
        <f>SUM(BK136:BK145)</f>
        <v>0</v>
      </c>
    </row>
    <row r="136" spans="2:65" s="1" customFormat="1" ht="22.5" customHeight="1">
      <c r="B136" s="40"/>
      <c r="C136" s="191" t="s">
        <v>242</v>
      </c>
      <c r="D136" s="191" t="s">
        <v>139</v>
      </c>
      <c r="E136" s="192" t="s">
        <v>249</v>
      </c>
      <c r="F136" s="193" t="s">
        <v>250</v>
      </c>
      <c r="G136" s="194" t="s">
        <v>142</v>
      </c>
      <c r="H136" s="195">
        <v>117.38</v>
      </c>
      <c r="I136" s="196"/>
      <c r="J136" s="197">
        <f>ROUND(I136*H136,2)</f>
        <v>0</v>
      </c>
      <c r="K136" s="193" t="s">
        <v>143</v>
      </c>
      <c r="L136" s="60"/>
      <c r="M136" s="198" t="s">
        <v>21</v>
      </c>
      <c r="N136" s="199" t="s">
        <v>43</v>
      </c>
      <c r="O136" s="41"/>
      <c r="P136" s="200">
        <f>O136*H136</f>
        <v>0</v>
      </c>
      <c r="Q136" s="200">
        <v>0</v>
      </c>
      <c r="R136" s="200">
        <f>Q136*H136</f>
        <v>0</v>
      </c>
      <c r="S136" s="200">
        <v>0.006</v>
      </c>
      <c r="T136" s="201">
        <f>S136*H136</f>
        <v>0.70428</v>
      </c>
      <c r="AR136" s="23" t="s">
        <v>223</v>
      </c>
      <c r="AT136" s="23" t="s">
        <v>139</v>
      </c>
      <c r="AU136" s="23" t="s">
        <v>82</v>
      </c>
      <c r="AY136" s="23" t="s">
        <v>136</v>
      </c>
      <c r="BE136" s="202">
        <f>IF(N136="základní",J136,0)</f>
        <v>0</v>
      </c>
      <c r="BF136" s="202">
        <f>IF(N136="snížená",J136,0)</f>
        <v>0</v>
      </c>
      <c r="BG136" s="202">
        <f>IF(N136="zákl. přenesená",J136,0)</f>
        <v>0</v>
      </c>
      <c r="BH136" s="202">
        <f>IF(N136="sníž. přenesená",J136,0)</f>
        <v>0</v>
      </c>
      <c r="BI136" s="202">
        <f>IF(N136="nulová",J136,0)</f>
        <v>0</v>
      </c>
      <c r="BJ136" s="23" t="s">
        <v>80</v>
      </c>
      <c r="BK136" s="202">
        <f>ROUND(I136*H136,2)</f>
        <v>0</v>
      </c>
      <c r="BL136" s="23" t="s">
        <v>223</v>
      </c>
      <c r="BM136" s="23" t="s">
        <v>328</v>
      </c>
    </row>
    <row r="137" spans="2:65" s="1" customFormat="1" ht="33.75" customHeight="1">
      <c r="B137" s="40"/>
      <c r="C137" s="191" t="s">
        <v>248</v>
      </c>
      <c r="D137" s="191" t="s">
        <v>139</v>
      </c>
      <c r="E137" s="192" t="s">
        <v>252</v>
      </c>
      <c r="F137" s="193" t="s">
        <v>253</v>
      </c>
      <c r="G137" s="194" t="s">
        <v>142</v>
      </c>
      <c r="H137" s="195">
        <v>117.38</v>
      </c>
      <c r="I137" s="196"/>
      <c r="J137" s="197">
        <f>ROUND(I137*H137,2)</f>
        <v>0</v>
      </c>
      <c r="K137" s="193" t="s">
        <v>143</v>
      </c>
      <c r="L137" s="60"/>
      <c r="M137" s="198" t="s">
        <v>21</v>
      </c>
      <c r="N137" s="199" t="s">
        <v>43</v>
      </c>
      <c r="O137" s="41"/>
      <c r="P137" s="200">
        <f>O137*H137</f>
        <v>0</v>
      </c>
      <c r="Q137" s="200">
        <v>0</v>
      </c>
      <c r="R137" s="200">
        <f>Q137*H137</f>
        <v>0</v>
      </c>
      <c r="S137" s="200">
        <v>0</v>
      </c>
      <c r="T137" s="201">
        <f>S137*H137</f>
        <v>0</v>
      </c>
      <c r="AR137" s="23" t="s">
        <v>223</v>
      </c>
      <c r="AT137" s="23" t="s">
        <v>139</v>
      </c>
      <c r="AU137" s="23" t="s">
        <v>82</v>
      </c>
      <c r="AY137" s="23" t="s">
        <v>136</v>
      </c>
      <c r="BE137" s="202">
        <f>IF(N137="základní",J137,0)</f>
        <v>0</v>
      </c>
      <c r="BF137" s="202">
        <f>IF(N137="snížená",J137,0)</f>
        <v>0</v>
      </c>
      <c r="BG137" s="202">
        <f>IF(N137="zákl. přenesená",J137,0)</f>
        <v>0</v>
      </c>
      <c r="BH137" s="202">
        <f>IF(N137="sníž. přenesená",J137,0)</f>
        <v>0</v>
      </c>
      <c r="BI137" s="202">
        <f>IF(N137="nulová",J137,0)</f>
        <v>0</v>
      </c>
      <c r="BJ137" s="23" t="s">
        <v>80</v>
      </c>
      <c r="BK137" s="202">
        <f>ROUND(I137*H137,2)</f>
        <v>0</v>
      </c>
      <c r="BL137" s="23" t="s">
        <v>223</v>
      </c>
      <c r="BM137" s="23" t="s">
        <v>929</v>
      </c>
    </row>
    <row r="138" spans="2:47" s="1" customFormat="1" ht="67.5">
      <c r="B138" s="40"/>
      <c r="C138" s="62"/>
      <c r="D138" s="203" t="s">
        <v>164</v>
      </c>
      <c r="E138" s="62"/>
      <c r="F138" s="204" t="s">
        <v>255</v>
      </c>
      <c r="G138" s="62"/>
      <c r="H138" s="62"/>
      <c r="I138" s="162"/>
      <c r="J138" s="62"/>
      <c r="K138" s="62"/>
      <c r="L138" s="60"/>
      <c r="M138" s="205"/>
      <c r="N138" s="41"/>
      <c r="O138" s="41"/>
      <c r="P138" s="41"/>
      <c r="Q138" s="41"/>
      <c r="R138" s="41"/>
      <c r="S138" s="41"/>
      <c r="T138" s="77"/>
      <c r="AT138" s="23" t="s">
        <v>164</v>
      </c>
      <c r="AU138" s="23" t="s">
        <v>82</v>
      </c>
    </row>
    <row r="139" spans="2:51" s="12" customFormat="1" ht="13.5">
      <c r="B139" s="227"/>
      <c r="C139" s="228"/>
      <c r="D139" s="203" t="s">
        <v>166</v>
      </c>
      <c r="E139" s="229" t="s">
        <v>21</v>
      </c>
      <c r="F139" s="230" t="s">
        <v>364</v>
      </c>
      <c r="G139" s="228"/>
      <c r="H139" s="229" t="s">
        <v>21</v>
      </c>
      <c r="I139" s="231"/>
      <c r="J139" s="228"/>
      <c r="K139" s="228"/>
      <c r="L139" s="232"/>
      <c r="M139" s="233"/>
      <c r="N139" s="234"/>
      <c r="O139" s="234"/>
      <c r="P139" s="234"/>
      <c r="Q139" s="234"/>
      <c r="R139" s="234"/>
      <c r="S139" s="234"/>
      <c r="T139" s="235"/>
      <c r="AT139" s="236" t="s">
        <v>166</v>
      </c>
      <c r="AU139" s="236" t="s">
        <v>82</v>
      </c>
      <c r="AV139" s="12" t="s">
        <v>80</v>
      </c>
      <c r="AW139" s="12" t="s">
        <v>35</v>
      </c>
      <c r="AX139" s="12" t="s">
        <v>72</v>
      </c>
      <c r="AY139" s="236" t="s">
        <v>136</v>
      </c>
    </row>
    <row r="140" spans="2:51" s="11" customFormat="1" ht="13.5">
      <c r="B140" s="206"/>
      <c r="C140" s="207"/>
      <c r="D140" s="203" t="s">
        <v>166</v>
      </c>
      <c r="E140" s="208" t="s">
        <v>21</v>
      </c>
      <c r="F140" s="209" t="s">
        <v>930</v>
      </c>
      <c r="G140" s="207"/>
      <c r="H140" s="210">
        <v>64.54</v>
      </c>
      <c r="I140" s="211"/>
      <c r="J140" s="207"/>
      <c r="K140" s="207"/>
      <c r="L140" s="212"/>
      <c r="M140" s="213"/>
      <c r="N140" s="214"/>
      <c r="O140" s="214"/>
      <c r="P140" s="214"/>
      <c r="Q140" s="214"/>
      <c r="R140" s="214"/>
      <c r="S140" s="214"/>
      <c r="T140" s="215"/>
      <c r="AT140" s="216" t="s">
        <v>166</v>
      </c>
      <c r="AU140" s="216" t="s">
        <v>82</v>
      </c>
      <c r="AV140" s="11" t="s">
        <v>82</v>
      </c>
      <c r="AW140" s="11" t="s">
        <v>35</v>
      </c>
      <c r="AX140" s="11" t="s">
        <v>72</v>
      </c>
      <c r="AY140" s="216" t="s">
        <v>136</v>
      </c>
    </row>
    <row r="141" spans="2:51" s="11" customFormat="1" ht="13.5">
      <c r="B141" s="206"/>
      <c r="C141" s="207"/>
      <c r="D141" s="203" t="s">
        <v>166</v>
      </c>
      <c r="E141" s="208" t="s">
        <v>21</v>
      </c>
      <c r="F141" s="209" t="s">
        <v>931</v>
      </c>
      <c r="G141" s="207"/>
      <c r="H141" s="210">
        <v>52.84</v>
      </c>
      <c r="I141" s="211"/>
      <c r="J141" s="207"/>
      <c r="K141" s="207"/>
      <c r="L141" s="212"/>
      <c r="M141" s="213"/>
      <c r="N141" s="214"/>
      <c r="O141" s="214"/>
      <c r="P141" s="214"/>
      <c r="Q141" s="214"/>
      <c r="R141" s="214"/>
      <c r="S141" s="214"/>
      <c r="T141" s="215"/>
      <c r="AT141" s="216" t="s">
        <v>166</v>
      </c>
      <c r="AU141" s="216" t="s">
        <v>82</v>
      </c>
      <c r="AV141" s="11" t="s">
        <v>82</v>
      </c>
      <c r="AW141" s="11" t="s">
        <v>35</v>
      </c>
      <c r="AX141" s="11" t="s">
        <v>72</v>
      </c>
      <c r="AY141" s="216" t="s">
        <v>136</v>
      </c>
    </row>
    <row r="142" spans="2:65" s="1" customFormat="1" ht="14.25" customHeight="1">
      <c r="B142" s="40"/>
      <c r="C142" s="217" t="s">
        <v>9</v>
      </c>
      <c r="D142" s="217" t="s">
        <v>262</v>
      </c>
      <c r="E142" s="218" t="s">
        <v>263</v>
      </c>
      <c r="F142" s="219" t="s">
        <v>264</v>
      </c>
      <c r="G142" s="220" t="s">
        <v>142</v>
      </c>
      <c r="H142" s="221">
        <v>140.856</v>
      </c>
      <c r="I142" s="222"/>
      <c r="J142" s="223">
        <f>ROUND(I142*H142,2)</f>
        <v>0</v>
      </c>
      <c r="K142" s="219" t="s">
        <v>21</v>
      </c>
      <c r="L142" s="224"/>
      <c r="M142" s="225" t="s">
        <v>21</v>
      </c>
      <c r="N142" s="226" t="s">
        <v>43</v>
      </c>
      <c r="O142" s="41"/>
      <c r="P142" s="200">
        <f>O142*H142</f>
        <v>0</v>
      </c>
      <c r="Q142" s="200">
        <v>0</v>
      </c>
      <c r="R142" s="200">
        <f>Q142*H142</f>
        <v>0</v>
      </c>
      <c r="S142" s="200">
        <v>0</v>
      </c>
      <c r="T142" s="201">
        <f>S142*H142</f>
        <v>0</v>
      </c>
      <c r="AR142" s="23" t="s">
        <v>265</v>
      </c>
      <c r="AT142" s="23" t="s">
        <v>262</v>
      </c>
      <c r="AU142" s="23" t="s">
        <v>82</v>
      </c>
      <c r="AY142" s="23" t="s">
        <v>136</v>
      </c>
      <c r="BE142" s="202">
        <f>IF(N142="základní",J142,0)</f>
        <v>0</v>
      </c>
      <c r="BF142" s="202">
        <f>IF(N142="snížená",J142,0)</f>
        <v>0</v>
      </c>
      <c r="BG142" s="202">
        <f>IF(N142="zákl. přenesená",J142,0)</f>
        <v>0</v>
      </c>
      <c r="BH142" s="202">
        <f>IF(N142="sníž. přenesená",J142,0)</f>
        <v>0</v>
      </c>
      <c r="BI142" s="202">
        <f>IF(N142="nulová",J142,0)</f>
        <v>0</v>
      </c>
      <c r="BJ142" s="23" t="s">
        <v>80</v>
      </c>
      <c r="BK142" s="202">
        <f>ROUND(I142*H142,2)</f>
        <v>0</v>
      </c>
      <c r="BL142" s="23" t="s">
        <v>223</v>
      </c>
      <c r="BM142" s="23" t="s">
        <v>932</v>
      </c>
    </row>
    <row r="143" spans="2:51" s="11" customFormat="1" ht="13.5">
      <c r="B143" s="206"/>
      <c r="C143" s="207"/>
      <c r="D143" s="203" t="s">
        <v>166</v>
      </c>
      <c r="E143" s="207"/>
      <c r="F143" s="209" t="s">
        <v>933</v>
      </c>
      <c r="G143" s="207"/>
      <c r="H143" s="210">
        <v>140.856</v>
      </c>
      <c r="I143" s="211"/>
      <c r="J143" s="207"/>
      <c r="K143" s="207"/>
      <c r="L143" s="212"/>
      <c r="M143" s="213"/>
      <c r="N143" s="214"/>
      <c r="O143" s="214"/>
      <c r="P143" s="214"/>
      <c r="Q143" s="214"/>
      <c r="R143" s="214"/>
      <c r="S143" s="214"/>
      <c r="T143" s="215"/>
      <c r="AT143" s="216" t="s">
        <v>166</v>
      </c>
      <c r="AU143" s="216" t="s">
        <v>82</v>
      </c>
      <c r="AV143" s="11" t="s">
        <v>82</v>
      </c>
      <c r="AW143" s="11" t="s">
        <v>6</v>
      </c>
      <c r="AX143" s="11" t="s">
        <v>80</v>
      </c>
      <c r="AY143" s="216" t="s">
        <v>136</v>
      </c>
    </row>
    <row r="144" spans="2:65" s="1" customFormat="1" ht="33.75" customHeight="1">
      <c r="B144" s="40"/>
      <c r="C144" s="191" t="s">
        <v>261</v>
      </c>
      <c r="D144" s="191" t="s">
        <v>139</v>
      </c>
      <c r="E144" s="192" t="s">
        <v>269</v>
      </c>
      <c r="F144" s="193" t="s">
        <v>270</v>
      </c>
      <c r="G144" s="194" t="s">
        <v>202</v>
      </c>
      <c r="H144" s="195">
        <v>0.284</v>
      </c>
      <c r="I144" s="196"/>
      <c r="J144" s="197">
        <f>ROUND(I144*H144,2)</f>
        <v>0</v>
      </c>
      <c r="K144" s="193" t="s">
        <v>143</v>
      </c>
      <c r="L144" s="60"/>
      <c r="M144" s="198" t="s">
        <v>21</v>
      </c>
      <c r="N144" s="199" t="s">
        <v>43</v>
      </c>
      <c r="O144" s="41"/>
      <c r="P144" s="200">
        <f>O144*H144</f>
        <v>0</v>
      </c>
      <c r="Q144" s="200">
        <v>0</v>
      </c>
      <c r="R144" s="200">
        <f>Q144*H144</f>
        <v>0</v>
      </c>
      <c r="S144" s="200">
        <v>0</v>
      </c>
      <c r="T144" s="201">
        <f>S144*H144</f>
        <v>0</v>
      </c>
      <c r="AR144" s="23" t="s">
        <v>223</v>
      </c>
      <c r="AT144" s="23" t="s">
        <v>139</v>
      </c>
      <c r="AU144" s="23" t="s">
        <v>82</v>
      </c>
      <c r="AY144" s="23" t="s">
        <v>136</v>
      </c>
      <c r="BE144" s="202">
        <f>IF(N144="základní",J144,0)</f>
        <v>0</v>
      </c>
      <c r="BF144" s="202">
        <f>IF(N144="snížená",J144,0)</f>
        <v>0</v>
      </c>
      <c r="BG144" s="202">
        <f>IF(N144="zákl. přenesená",J144,0)</f>
        <v>0</v>
      </c>
      <c r="BH144" s="202">
        <f>IF(N144="sníž. přenesená",J144,0)</f>
        <v>0</v>
      </c>
      <c r="BI144" s="202">
        <f>IF(N144="nulová",J144,0)</f>
        <v>0</v>
      </c>
      <c r="BJ144" s="23" t="s">
        <v>80</v>
      </c>
      <c r="BK144" s="202">
        <f>ROUND(I144*H144,2)</f>
        <v>0</v>
      </c>
      <c r="BL144" s="23" t="s">
        <v>223</v>
      </c>
      <c r="BM144" s="23" t="s">
        <v>251</v>
      </c>
    </row>
    <row r="145" spans="2:47" s="1" customFormat="1" ht="135">
      <c r="B145" s="40"/>
      <c r="C145" s="62"/>
      <c r="D145" s="203" t="s">
        <v>164</v>
      </c>
      <c r="E145" s="62"/>
      <c r="F145" s="204" t="s">
        <v>272</v>
      </c>
      <c r="G145" s="62"/>
      <c r="H145" s="62"/>
      <c r="I145" s="162"/>
      <c r="J145" s="62"/>
      <c r="K145" s="62"/>
      <c r="L145" s="60"/>
      <c r="M145" s="205"/>
      <c r="N145" s="41"/>
      <c r="O145" s="41"/>
      <c r="P145" s="41"/>
      <c r="Q145" s="41"/>
      <c r="R145" s="41"/>
      <c r="S145" s="41"/>
      <c r="T145" s="77"/>
      <c r="AT145" s="23" t="s">
        <v>164</v>
      </c>
      <c r="AU145" s="23" t="s">
        <v>82</v>
      </c>
    </row>
    <row r="146" spans="2:63" s="10" customFormat="1" ht="29.25" customHeight="1">
      <c r="B146" s="175"/>
      <c r="C146" s="176"/>
      <c r="D146" s="177" t="s">
        <v>71</v>
      </c>
      <c r="E146" s="189" t="s">
        <v>273</v>
      </c>
      <c r="F146" s="189" t="s">
        <v>274</v>
      </c>
      <c r="G146" s="176"/>
      <c r="H146" s="176"/>
      <c r="I146" s="179"/>
      <c r="J146" s="190">
        <f>BK146</f>
        <v>0</v>
      </c>
      <c r="K146" s="176"/>
      <c r="L146" s="181"/>
      <c r="M146" s="182"/>
      <c r="N146" s="183"/>
      <c r="O146" s="183"/>
      <c r="P146" s="184">
        <f>SUM(P147:P149)</f>
        <v>0</v>
      </c>
      <c r="Q146" s="183"/>
      <c r="R146" s="184">
        <f>SUM(R147:R149)</f>
        <v>0</v>
      </c>
      <c r="S146" s="183"/>
      <c r="T146" s="185">
        <f>SUM(T147:T149)</f>
        <v>0</v>
      </c>
      <c r="AR146" s="186" t="s">
        <v>82</v>
      </c>
      <c r="AT146" s="187" t="s">
        <v>71</v>
      </c>
      <c r="AU146" s="187" t="s">
        <v>80</v>
      </c>
      <c r="AY146" s="186" t="s">
        <v>136</v>
      </c>
      <c r="BK146" s="188">
        <f>SUM(BK147:BK149)</f>
        <v>0</v>
      </c>
    </row>
    <row r="147" spans="2:65" s="1" customFormat="1" ht="14.25" customHeight="1">
      <c r="B147" s="40"/>
      <c r="C147" s="191" t="s">
        <v>268</v>
      </c>
      <c r="D147" s="191" t="s">
        <v>139</v>
      </c>
      <c r="E147" s="192" t="s">
        <v>276</v>
      </c>
      <c r="F147" s="193" t="s">
        <v>277</v>
      </c>
      <c r="G147" s="194" t="s">
        <v>278</v>
      </c>
      <c r="H147" s="195">
        <v>1</v>
      </c>
      <c r="I147" s="196"/>
      <c r="J147" s="197">
        <f>ROUND(I147*H147,2)</f>
        <v>0</v>
      </c>
      <c r="K147" s="193" t="s">
        <v>143</v>
      </c>
      <c r="L147" s="60"/>
      <c r="M147" s="198" t="s">
        <v>21</v>
      </c>
      <c r="N147" s="199" t="s">
        <v>43</v>
      </c>
      <c r="O147" s="41"/>
      <c r="P147" s="200">
        <f>O147*H147</f>
        <v>0</v>
      </c>
      <c r="Q147" s="200">
        <v>0</v>
      </c>
      <c r="R147" s="200">
        <f>Q147*H147</f>
        <v>0</v>
      </c>
      <c r="S147" s="200">
        <v>0</v>
      </c>
      <c r="T147" s="201">
        <f>S147*H147</f>
        <v>0</v>
      </c>
      <c r="AR147" s="23" t="s">
        <v>223</v>
      </c>
      <c r="AT147" s="23" t="s">
        <v>139</v>
      </c>
      <c r="AU147" s="23" t="s">
        <v>82</v>
      </c>
      <c r="AY147" s="23" t="s">
        <v>136</v>
      </c>
      <c r="BE147" s="202">
        <f>IF(N147="základní",J147,0)</f>
        <v>0</v>
      </c>
      <c r="BF147" s="202">
        <f>IF(N147="snížená",J147,0)</f>
        <v>0</v>
      </c>
      <c r="BG147" s="202">
        <f>IF(N147="zákl. přenesená",J147,0)</f>
        <v>0</v>
      </c>
      <c r="BH147" s="202">
        <f>IF(N147="sníž. přenesená",J147,0)</f>
        <v>0</v>
      </c>
      <c r="BI147" s="202">
        <f>IF(N147="nulová",J147,0)</f>
        <v>0</v>
      </c>
      <c r="BJ147" s="23" t="s">
        <v>80</v>
      </c>
      <c r="BK147" s="202">
        <f>ROUND(I147*H147,2)</f>
        <v>0</v>
      </c>
      <c r="BL147" s="23" t="s">
        <v>223</v>
      </c>
      <c r="BM147" s="23" t="s">
        <v>372</v>
      </c>
    </row>
    <row r="148" spans="2:65" s="1" customFormat="1" ht="22.5" customHeight="1">
      <c r="B148" s="40"/>
      <c r="C148" s="191" t="s">
        <v>275</v>
      </c>
      <c r="D148" s="191" t="s">
        <v>139</v>
      </c>
      <c r="E148" s="192" t="s">
        <v>281</v>
      </c>
      <c r="F148" s="193" t="s">
        <v>282</v>
      </c>
      <c r="G148" s="194" t="s">
        <v>194</v>
      </c>
      <c r="H148" s="195">
        <v>1</v>
      </c>
      <c r="I148" s="196"/>
      <c r="J148" s="197">
        <f>ROUND(I148*H148,2)</f>
        <v>0</v>
      </c>
      <c r="K148" s="193" t="s">
        <v>143</v>
      </c>
      <c r="L148" s="60"/>
      <c r="M148" s="198" t="s">
        <v>21</v>
      </c>
      <c r="N148" s="199" t="s">
        <v>43</v>
      </c>
      <c r="O148" s="41"/>
      <c r="P148" s="200">
        <f>O148*H148</f>
        <v>0</v>
      </c>
      <c r="Q148" s="200">
        <v>0</v>
      </c>
      <c r="R148" s="200">
        <f>Q148*H148</f>
        <v>0</v>
      </c>
      <c r="S148" s="200">
        <v>0</v>
      </c>
      <c r="T148" s="201">
        <f>S148*H148</f>
        <v>0</v>
      </c>
      <c r="AR148" s="23" t="s">
        <v>223</v>
      </c>
      <c r="AT148" s="23" t="s">
        <v>139</v>
      </c>
      <c r="AU148" s="23" t="s">
        <v>82</v>
      </c>
      <c r="AY148" s="23" t="s">
        <v>136</v>
      </c>
      <c r="BE148" s="202">
        <f>IF(N148="základní",J148,0)</f>
        <v>0</v>
      </c>
      <c r="BF148" s="202">
        <f>IF(N148="snížená",J148,0)</f>
        <v>0</v>
      </c>
      <c r="BG148" s="202">
        <f>IF(N148="zákl. přenesená",J148,0)</f>
        <v>0</v>
      </c>
      <c r="BH148" s="202">
        <f>IF(N148="sníž. přenesená",J148,0)</f>
        <v>0</v>
      </c>
      <c r="BI148" s="202">
        <f>IF(N148="nulová",J148,0)</f>
        <v>0</v>
      </c>
      <c r="BJ148" s="23" t="s">
        <v>80</v>
      </c>
      <c r="BK148" s="202">
        <f>ROUND(I148*H148,2)</f>
        <v>0</v>
      </c>
      <c r="BL148" s="23" t="s">
        <v>223</v>
      </c>
      <c r="BM148" s="23" t="s">
        <v>934</v>
      </c>
    </row>
    <row r="149" spans="2:51" s="11" customFormat="1" ht="13.5">
      <c r="B149" s="206"/>
      <c r="C149" s="207"/>
      <c r="D149" s="203" t="s">
        <v>166</v>
      </c>
      <c r="E149" s="208" t="s">
        <v>21</v>
      </c>
      <c r="F149" s="209" t="s">
        <v>935</v>
      </c>
      <c r="G149" s="207"/>
      <c r="H149" s="210">
        <v>1</v>
      </c>
      <c r="I149" s="211"/>
      <c r="J149" s="207"/>
      <c r="K149" s="207"/>
      <c r="L149" s="212"/>
      <c r="M149" s="213"/>
      <c r="N149" s="214"/>
      <c r="O149" s="214"/>
      <c r="P149" s="214"/>
      <c r="Q149" s="214"/>
      <c r="R149" s="214"/>
      <c r="S149" s="214"/>
      <c r="T149" s="215"/>
      <c r="AT149" s="216" t="s">
        <v>166</v>
      </c>
      <c r="AU149" s="216" t="s">
        <v>82</v>
      </c>
      <c r="AV149" s="11" t="s">
        <v>82</v>
      </c>
      <c r="AW149" s="11" t="s">
        <v>35</v>
      </c>
      <c r="AX149" s="11" t="s">
        <v>72</v>
      </c>
      <c r="AY149" s="216" t="s">
        <v>136</v>
      </c>
    </row>
    <row r="150" spans="2:63" s="10" customFormat="1" ht="29.25" customHeight="1">
      <c r="B150" s="175"/>
      <c r="C150" s="176"/>
      <c r="D150" s="177" t="s">
        <v>71</v>
      </c>
      <c r="E150" s="189" t="s">
        <v>285</v>
      </c>
      <c r="F150" s="189" t="s">
        <v>286</v>
      </c>
      <c r="G150" s="176"/>
      <c r="H150" s="176"/>
      <c r="I150" s="179"/>
      <c r="J150" s="190">
        <f>BK150</f>
        <v>0</v>
      </c>
      <c r="K150" s="176"/>
      <c r="L150" s="181"/>
      <c r="M150" s="182"/>
      <c r="N150" s="183"/>
      <c r="O150" s="183"/>
      <c r="P150" s="184">
        <f>SUM(P151:P183)</f>
        <v>0</v>
      </c>
      <c r="Q150" s="183"/>
      <c r="R150" s="184">
        <f>SUM(R151:R183)</f>
        <v>1.9428586799999998</v>
      </c>
      <c r="S150" s="183"/>
      <c r="T150" s="185">
        <f>SUM(T151:T183)</f>
        <v>0.46920000000000006</v>
      </c>
      <c r="AR150" s="186" t="s">
        <v>82</v>
      </c>
      <c r="AT150" s="187" t="s">
        <v>71</v>
      </c>
      <c r="AU150" s="187" t="s">
        <v>80</v>
      </c>
      <c r="AY150" s="186" t="s">
        <v>136</v>
      </c>
      <c r="BK150" s="188">
        <f>SUM(BK151:BK183)</f>
        <v>0</v>
      </c>
    </row>
    <row r="151" spans="2:65" s="1" customFormat="1" ht="33.75" customHeight="1">
      <c r="B151" s="40"/>
      <c r="C151" s="191" t="s">
        <v>280</v>
      </c>
      <c r="D151" s="191" t="s">
        <v>139</v>
      </c>
      <c r="E151" s="192" t="s">
        <v>288</v>
      </c>
      <c r="F151" s="193" t="s">
        <v>289</v>
      </c>
      <c r="G151" s="194" t="s">
        <v>290</v>
      </c>
      <c r="H151" s="195">
        <v>40</v>
      </c>
      <c r="I151" s="196"/>
      <c r="J151" s="197">
        <f>ROUND(I151*H151,2)</f>
        <v>0</v>
      </c>
      <c r="K151" s="193" t="s">
        <v>143</v>
      </c>
      <c r="L151" s="60"/>
      <c r="M151" s="198" t="s">
        <v>21</v>
      </c>
      <c r="N151" s="199" t="s">
        <v>43</v>
      </c>
      <c r="O151" s="41"/>
      <c r="P151" s="200">
        <f>O151*H151</f>
        <v>0</v>
      </c>
      <c r="Q151" s="200">
        <v>0</v>
      </c>
      <c r="R151" s="200">
        <f>Q151*H151</f>
        <v>0</v>
      </c>
      <c r="S151" s="200">
        <v>0.01173</v>
      </c>
      <c r="T151" s="201">
        <f>S151*H151</f>
        <v>0.46920000000000006</v>
      </c>
      <c r="AR151" s="23" t="s">
        <v>223</v>
      </c>
      <c r="AT151" s="23" t="s">
        <v>139</v>
      </c>
      <c r="AU151" s="23" t="s">
        <v>82</v>
      </c>
      <c r="AY151" s="23" t="s">
        <v>136</v>
      </c>
      <c r="BE151" s="202">
        <f>IF(N151="základní",J151,0)</f>
        <v>0</v>
      </c>
      <c r="BF151" s="202">
        <f>IF(N151="snížená",J151,0)</f>
        <v>0</v>
      </c>
      <c r="BG151" s="202">
        <f>IF(N151="zákl. přenesená",J151,0)</f>
        <v>0</v>
      </c>
      <c r="BH151" s="202">
        <f>IF(N151="sníž. přenesená",J151,0)</f>
        <v>0</v>
      </c>
      <c r="BI151" s="202">
        <f>IF(N151="nulová",J151,0)</f>
        <v>0</v>
      </c>
      <c r="BJ151" s="23" t="s">
        <v>80</v>
      </c>
      <c r="BK151" s="202">
        <f>ROUND(I151*H151,2)</f>
        <v>0</v>
      </c>
      <c r="BL151" s="23" t="s">
        <v>223</v>
      </c>
      <c r="BM151" s="23" t="s">
        <v>936</v>
      </c>
    </row>
    <row r="152" spans="2:47" s="1" customFormat="1" ht="40.5">
      <c r="B152" s="40"/>
      <c r="C152" s="62"/>
      <c r="D152" s="203" t="s">
        <v>164</v>
      </c>
      <c r="E152" s="62"/>
      <c r="F152" s="204" t="s">
        <v>292</v>
      </c>
      <c r="G152" s="62"/>
      <c r="H152" s="62"/>
      <c r="I152" s="162"/>
      <c r="J152" s="62"/>
      <c r="K152" s="62"/>
      <c r="L152" s="60"/>
      <c r="M152" s="205"/>
      <c r="N152" s="41"/>
      <c r="O152" s="41"/>
      <c r="P152" s="41"/>
      <c r="Q152" s="41"/>
      <c r="R152" s="41"/>
      <c r="S152" s="41"/>
      <c r="T152" s="77"/>
      <c r="AT152" s="23" t="s">
        <v>164</v>
      </c>
      <c r="AU152" s="23" t="s">
        <v>82</v>
      </c>
    </row>
    <row r="153" spans="2:65" s="1" customFormat="1" ht="33.75" customHeight="1">
      <c r="B153" s="40"/>
      <c r="C153" s="191" t="s">
        <v>287</v>
      </c>
      <c r="D153" s="191" t="s">
        <v>139</v>
      </c>
      <c r="E153" s="192" t="s">
        <v>294</v>
      </c>
      <c r="F153" s="193" t="s">
        <v>295</v>
      </c>
      <c r="G153" s="194" t="s">
        <v>142</v>
      </c>
      <c r="H153" s="195">
        <v>18.4</v>
      </c>
      <c r="I153" s="196"/>
      <c r="J153" s="197">
        <f>ROUND(I153*H153,2)</f>
        <v>0</v>
      </c>
      <c r="K153" s="193" t="s">
        <v>143</v>
      </c>
      <c r="L153" s="60"/>
      <c r="M153" s="198" t="s">
        <v>21</v>
      </c>
      <c r="N153" s="199" t="s">
        <v>43</v>
      </c>
      <c r="O153" s="41"/>
      <c r="P153" s="200">
        <f>O153*H153</f>
        <v>0</v>
      </c>
      <c r="Q153" s="200">
        <v>0.01946</v>
      </c>
      <c r="R153" s="200">
        <f>Q153*H153</f>
        <v>0.358064</v>
      </c>
      <c r="S153" s="200">
        <v>0</v>
      </c>
      <c r="T153" s="201">
        <f>S153*H153</f>
        <v>0</v>
      </c>
      <c r="AR153" s="23" t="s">
        <v>223</v>
      </c>
      <c r="AT153" s="23" t="s">
        <v>139</v>
      </c>
      <c r="AU153" s="23" t="s">
        <v>82</v>
      </c>
      <c r="AY153" s="23" t="s">
        <v>136</v>
      </c>
      <c r="BE153" s="202">
        <f>IF(N153="základní",J153,0)</f>
        <v>0</v>
      </c>
      <c r="BF153" s="202">
        <f>IF(N153="snížená",J153,0)</f>
        <v>0</v>
      </c>
      <c r="BG153" s="202">
        <f>IF(N153="zákl. přenesená",J153,0)</f>
        <v>0</v>
      </c>
      <c r="BH153" s="202">
        <f>IF(N153="sníž. přenesená",J153,0)</f>
        <v>0</v>
      </c>
      <c r="BI153" s="202">
        <f>IF(N153="nulová",J153,0)</f>
        <v>0</v>
      </c>
      <c r="BJ153" s="23" t="s">
        <v>80</v>
      </c>
      <c r="BK153" s="202">
        <f>ROUND(I153*H153,2)</f>
        <v>0</v>
      </c>
      <c r="BL153" s="23" t="s">
        <v>223</v>
      </c>
      <c r="BM153" s="23" t="s">
        <v>937</v>
      </c>
    </row>
    <row r="154" spans="2:47" s="1" customFormat="1" ht="40.5">
      <c r="B154" s="40"/>
      <c r="C154" s="62"/>
      <c r="D154" s="203" t="s">
        <v>164</v>
      </c>
      <c r="E154" s="62"/>
      <c r="F154" s="204" t="s">
        <v>292</v>
      </c>
      <c r="G154" s="62"/>
      <c r="H154" s="62"/>
      <c r="I154" s="162"/>
      <c r="J154" s="62"/>
      <c r="K154" s="62"/>
      <c r="L154" s="60"/>
      <c r="M154" s="205"/>
      <c r="N154" s="41"/>
      <c r="O154" s="41"/>
      <c r="P154" s="41"/>
      <c r="Q154" s="41"/>
      <c r="R154" s="41"/>
      <c r="S154" s="41"/>
      <c r="T154" s="77"/>
      <c r="AT154" s="23" t="s">
        <v>164</v>
      </c>
      <c r="AU154" s="23" t="s">
        <v>82</v>
      </c>
    </row>
    <row r="155" spans="2:65" s="1" customFormat="1" ht="33.75" customHeight="1">
      <c r="B155" s="40"/>
      <c r="C155" s="191" t="s">
        <v>293</v>
      </c>
      <c r="D155" s="191" t="s">
        <v>139</v>
      </c>
      <c r="E155" s="192" t="s">
        <v>298</v>
      </c>
      <c r="F155" s="193" t="s">
        <v>299</v>
      </c>
      <c r="G155" s="194" t="s">
        <v>142</v>
      </c>
      <c r="H155" s="195">
        <v>91.78</v>
      </c>
      <c r="I155" s="196"/>
      <c r="J155" s="197">
        <f>ROUND(I155*H155,2)</f>
        <v>0</v>
      </c>
      <c r="K155" s="193" t="s">
        <v>143</v>
      </c>
      <c r="L155" s="60"/>
      <c r="M155" s="198" t="s">
        <v>21</v>
      </c>
      <c r="N155" s="199" t="s">
        <v>43</v>
      </c>
      <c r="O155" s="41"/>
      <c r="P155" s="200">
        <f>O155*H155</f>
        <v>0</v>
      </c>
      <c r="Q155" s="200">
        <v>0</v>
      </c>
      <c r="R155" s="200">
        <f>Q155*H155</f>
        <v>0</v>
      </c>
      <c r="S155" s="200">
        <v>0</v>
      </c>
      <c r="T155" s="201">
        <f>S155*H155</f>
        <v>0</v>
      </c>
      <c r="AR155" s="23" t="s">
        <v>223</v>
      </c>
      <c r="AT155" s="23" t="s">
        <v>139</v>
      </c>
      <c r="AU155" s="23" t="s">
        <v>82</v>
      </c>
      <c r="AY155" s="23" t="s">
        <v>136</v>
      </c>
      <c r="BE155" s="202">
        <f>IF(N155="základní",J155,0)</f>
        <v>0</v>
      </c>
      <c r="BF155" s="202">
        <f>IF(N155="snížená",J155,0)</f>
        <v>0</v>
      </c>
      <c r="BG155" s="202">
        <f>IF(N155="zákl. přenesená",J155,0)</f>
        <v>0</v>
      </c>
      <c r="BH155" s="202">
        <f>IF(N155="sníž. přenesená",J155,0)</f>
        <v>0</v>
      </c>
      <c r="BI155" s="202">
        <f>IF(N155="nulová",J155,0)</f>
        <v>0</v>
      </c>
      <c r="BJ155" s="23" t="s">
        <v>80</v>
      </c>
      <c r="BK155" s="202">
        <f>ROUND(I155*H155,2)</f>
        <v>0</v>
      </c>
      <c r="BL155" s="23" t="s">
        <v>223</v>
      </c>
      <c r="BM155" s="23" t="s">
        <v>279</v>
      </c>
    </row>
    <row r="156" spans="2:47" s="1" customFormat="1" ht="67.5">
      <c r="B156" s="40"/>
      <c r="C156" s="62"/>
      <c r="D156" s="203" t="s">
        <v>164</v>
      </c>
      <c r="E156" s="62"/>
      <c r="F156" s="204" t="s">
        <v>301</v>
      </c>
      <c r="G156" s="62"/>
      <c r="H156" s="62"/>
      <c r="I156" s="162"/>
      <c r="J156" s="62"/>
      <c r="K156" s="62"/>
      <c r="L156" s="60"/>
      <c r="M156" s="205"/>
      <c r="N156" s="41"/>
      <c r="O156" s="41"/>
      <c r="P156" s="41"/>
      <c r="Q156" s="41"/>
      <c r="R156" s="41"/>
      <c r="S156" s="41"/>
      <c r="T156" s="77"/>
      <c r="AT156" s="23" t="s">
        <v>164</v>
      </c>
      <c r="AU156" s="23" t="s">
        <v>82</v>
      </c>
    </row>
    <row r="157" spans="2:51" s="12" customFormat="1" ht="13.5">
      <c r="B157" s="227"/>
      <c r="C157" s="228"/>
      <c r="D157" s="203" t="s">
        <v>166</v>
      </c>
      <c r="E157" s="229" t="s">
        <v>21</v>
      </c>
      <c r="F157" s="230" t="s">
        <v>364</v>
      </c>
      <c r="G157" s="228"/>
      <c r="H157" s="229" t="s">
        <v>21</v>
      </c>
      <c r="I157" s="231"/>
      <c r="J157" s="228"/>
      <c r="K157" s="228"/>
      <c r="L157" s="232"/>
      <c r="M157" s="233"/>
      <c r="N157" s="234"/>
      <c r="O157" s="234"/>
      <c r="P157" s="234"/>
      <c r="Q157" s="234"/>
      <c r="R157" s="234"/>
      <c r="S157" s="234"/>
      <c r="T157" s="235"/>
      <c r="AT157" s="236" t="s">
        <v>166</v>
      </c>
      <c r="AU157" s="236" t="s">
        <v>82</v>
      </c>
      <c r="AV157" s="12" t="s">
        <v>80</v>
      </c>
      <c r="AW157" s="12" t="s">
        <v>35</v>
      </c>
      <c r="AX157" s="12" t="s">
        <v>72</v>
      </c>
      <c r="AY157" s="236" t="s">
        <v>136</v>
      </c>
    </row>
    <row r="158" spans="2:51" s="11" customFormat="1" ht="13.5">
      <c r="B158" s="206"/>
      <c r="C158" s="207"/>
      <c r="D158" s="203" t="s">
        <v>166</v>
      </c>
      <c r="E158" s="208" t="s">
        <v>21</v>
      </c>
      <c r="F158" s="209" t="s">
        <v>930</v>
      </c>
      <c r="G158" s="207"/>
      <c r="H158" s="210">
        <v>64.54</v>
      </c>
      <c r="I158" s="211"/>
      <c r="J158" s="207"/>
      <c r="K158" s="207"/>
      <c r="L158" s="212"/>
      <c r="M158" s="213"/>
      <c r="N158" s="214"/>
      <c r="O158" s="214"/>
      <c r="P158" s="214"/>
      <c r="Q158" s="214"/>
      <c r="R158" s="214"/>
      <c r="S158" s="214"/>
      <c r="T158" s="215"/>
      <c r="AT158" s="216" t="s">
        <v>166</v>
      </c>
      <c r="AU158" s="216" t="s">
        <v>82</v>
      </c>
      <c r="AV158" s="11" t="s">
        <v>82</v>
      </c>
      <c r="AW158" s="11" t="s">
        <v>35</v>
      </c>
      <c r="AX158" s="11" t="s">
        <v>72</v>
      </c>
      <c r="AY158" s="216" t="s">
        <v>136</v>
      </c>
    </row>
    <row r="159" spans="2:51" s="11" customFormat="1" ht="13.5">
      <c r="B159" s="206"/>
      <c r="C159" s="207"/>
      <c r="D159" s="203" t="s">
        <v>166</v>
      </c>
      <c r="E159" s="208" t="s">
        <v>21</v>
      </c>
      <c r="F159" s="209" t="s">
        <v>938</v>
      </c>
      <c r="G159" s="207"/>
      <c r="H159" s="210">
        <v>27.24</v>
      </c>
      <c r="I159" s="211"/>
      <c r="J159" s="207"/>
      <c r="K159" s="207"/>
      <c r="L159" s="212"/>
      <c r="M159" s="213"/>
      <c r="N159" s="214"/>
      <c r="O159" s="214"/>
      <c r="P159" s="214"/>
      <c r="Q159" s="214"/>
      <c r="R159" s="214"/>
      <c r="S159" s="214"/>
      <c r="T159" s="215"/>
      <c r="AT159" s="216" t="s">
        <v>166</v>
      </c>
      <c r="AU159" s="216" t="s">
        <v>82</v>
      </c>
      <c r="AV159" s="11" t="s">
        <v>82</v>
      </c>
      <c r="AW159" s="11" t="s">
        <v>35</v>
      </c>
      <c r="AX159" s="11" t="s">
        <v>72</v>
      </c>
      <c r="AY159" s="216" t="s">
        <v>136</v>
      </c>
    </row>
    <row r="160" spans="2:51" s="13" customFormat="1" ht="13.5">
      <c r="B160" s="237"/>
      <c r="C160" s="238"/>
      <c r="D160" s="203" t="s">
        <v>166</v>
      </c>
      <c r="E160" s="239" t="s">
        <v>21</v>
      </c>
      <c r="F160" s="240" t="s">
        <v>342</v>
      </c>
      <c r="G160" s="238"/>
      <c r="H160" s="241">
        <v>91.78</v>
      </c>
      <c r="I160" s="242"/>
      <c r="J160" s="238"/>
      <c r="K160" s="238"/>
      <c r="L160" s="243"/>
      <c r="M160" s="244"/>
      <c r="N160" s="245"/>
      <c r="O160" s="245"/>
      <c r="P160" s="245"/>
      <c r="Q160" s="245"/>
      <c r="R160" s="245"/>
      <c r="S160" s="245"/>
      <c r="T160" s="246"/>
      <c r="AT160" s="247" t="s">
        <v>166</v>
      </c>
      <c r="AU160" s="247" t="s">
        <v>82</v>
      </c>
      <c r="AV160" s="13" t="s">
        <v>144</v>
      </c>
      <c r="AW160" s="13" t="s">
        <v>35</v>
      </c>
      <c r="AX160" s="13" t="s">
        <v>80</v>
      </c>
      <c r="AY160" s="247" t="s">
        <v>136</v>
      </c>
    </row>
    <row r="161" spans="2:65" s="1" customFormat="1" ht="22.5" customHeight="1">
      <c r="B161" s="40"/>
      <c r="C161" s="217" t="s">
        <v>297</v>
      </c>
      <c r="D161" s="217" t="s">
        <v>262</v>
      </c>
      <c r="E161" s="218" t="s">
        <v>303</v>
      </c>
      <c r="F161" s="219" t="s">
        <v>304</v>
      </c>
      <c r="G161" s="220" t="s">
        <v>305</v>
      </c>
      <c r="H161" s="221">
        <v>2.423</v>
      </c>
      <c r="I161" s="222"/>
      <c r="J161" s="223">
        <f>ROUND(I161*H161,2)</f>
        <v>0</v>
      </c>
      <c r="K161" s="219" t="s">
        <v>143</v>
      </c>
      <c r="L161" s="224"/>
      <c r="M161" s="225" t="s">
        <v>21</v>
      </c>
      <c r="N161" s="226" t="s">
        <v>43</v>
      </c>
      <c r="O161" s="41"/>
      <c r="P161" s="200">
        <f>O161*H161</f>
        <v>0</v>
      </c>
      <c r="Q161" s="200">
        <v>0.55</v>
      </c>
      <c r="R161" s="200">
        <f>Q161*H161</f>
        <v>1.3326500000000001</v>
      </c>
      <c r="S161" s="200">
        <v>0</v>
      </c>
      <c r="T161" s="201">
        <f>S161*H161</f>
        <v>0</v>
      </c>
      <c r="AR161" s="23" t="s">
        <v>265</v>
      </c>
      <c r="AT161" s="23" t="s">
        <v>262</v>
      </c>
      <c r="AU161" s="23" t="s">
        <v>82</v>
      </c>
      <c r="AY161" s="23" t="s">
        <v>136</v>
      </c>
      <c r="BE161" s="202">
        <f>IF(N161="základní",J161,0)</f>
        <v>0</v>
      </c>
      <c r="BF161" s="202">
        <f>IF(N161="snížená",J161,0)</f>
        <v>0</v>
      </c>
      <c r="BG161" s="202">
        <f>IF(N161="zákl. přenesená",J161,0)</f>
        <v>0</v>
      </c>
      <c r="BH161" s="202">
        <f>IF(N161="sníž. přenesená",J161,0)</f>
        <v>0</v>
      </c>
      <c r="BI161" s="202">
        <f>IF(N161="nulová",J161,0)</f>
        <v>0</v>
      </c>
      <c r="BJ161" s="23" t="s">
        <v>80</v>
      </c>
      <c r="BK161" s="202">
        <f>ROUND(I161*H161,2)</f>
        <v>0</v>
      </c>
      <c r="BL161" s="23" t="s">
        <v>223</v>
      </c>
      <c r="BM161" s="23" t="s">
        <v>939</v>
      </c>
    </row>
    <row r="162" spans="2:51" s="11" customFormat="1" ht="13.5">
      <c r="B162" s="206"/>
      <c r="C162" s="207"/>
      <c r="D162" s="203" t="s">
        <v>166</v>
      </c>
      <c r="E162" s="208" t="s">
        <v>21</v>
      </c>
      <c r="F162" s="209" t="s">
        <v>940</v>
      </c>
      <c r="G162" s="207"/>
      <c r="H162" s="210">
        <v>2.423</v>
      </c>
      <c r="I162" s="211"/>
      <c r="J162" s="207"/>
      <c r="K162" s="207"/>
      <c r="L162" s="212"/>
      <c r="M162" s="213"/>
      <c r="N162" s="214"/>
      <c r="O162" s="214"/>
      <c r="P162" s="214"/>
      <c r="Q162" s="214"/>
      <c r="R162" s="214"/>
      <c r="S162" s="214"/>
      <c r="T162" s="215"/>
      <c r="AT162" s="216" t="s">
        <v>166</v>
      </c>
      <c r="AU162" s="216" t="s">
        <v>82</v>
      </c>
      <c r="AV162" s="11" t="s">
        <v>82</v>
      </c>
      <c r="AW162" s="11" t="s">
        <v>35</v>
      </c>
      <c r="AX162" s="11" t="s">
        <v>72</v>
      </c>
      <c r="AY162" s="216" t="s">
        <v>136</v>
      </c>
    </row>
    <row r="163" spans="2:65" s="1" customFormat="1" ht="14.25" customHeight="1">
      <c r="B163" s="40"/>
      <c r="C163" s="191" t="s">
        <v>302</v>
      </c>
      <c r="D163" s="191" t="s">
        <v>139</v>
      </c>
      <c r="E163" s="192" t="s">
        <v>309</v>
      </c>
      <c r="F163" s="193" t="s">
        <v>310</v>
      </c>
      <c r="G163" s="194" t="s">
        <v>290</v>
      </c>
      <c r="H163" s="195">
        <v>87.9</v>
      </c>
      <c r="I163" s="196"/>
      <c r="J163" s="197">
        <f>ROUND(I163*H163,2)</f>
        <v>0</v>
      </c>
      <c r="K163" s="193" t="s">
        <v>143</v>
      </c>
      <c r="L163" s="60"/>
      <c r="M163" s="198" t="s">
        <v>21</v>
      </c>
      <c r="N163" s="199" t="s">
        <v>43</v>
      </c>
      <c r="O163" s="41"/>
      <c r="P163" s="200">
        <f>O163*H163</f>
        <v>0</v>
      </c>
      <c r="Q163" s="200">
        <v>0</v>
      </c>
      <c r="R163" s="200">
        <f>Q163*H163</f>
        <v>0</v>
      </c>
      <c r="S163" s="200">
        <v>0</v>
      </c>
      <c r="T163" s="201">
        <f>S163*H163</f>
        <v>0</v>
      </c>
      <c r="AR163" s="23" t="s">
        <v>223</v>
      </c>
      <c r="AT163" s="23" t="s">
        <v>139</v>
      </c>
      <c r="AU163" s="23" t="s">
        <v>82</v>
      </c>
      <c r="AY163" s="23" t="s">
        <v>136</v>
      </c>
      <c r="BE163" s="202">
        <f>IF(N163="základní",J163,0)</f>
        <v>0</v>
      </c>
      <c r="BF163" s="202">
        <f>IF(N163="snížená",J163,0)</f>
        <v>0</v>
      </c>
      <c r="BG163" s="202">
        <f>IF(N163="zákl. přenesená",J163,0)</f>
        <v>0</v>
      </c>
      <c r="BH163" s="202">
        <f>IF(N163="sníž. přenesená",J163,0)</f>
        <v>0</v>
      </c>
      <c r="BI163" s="202">
        <f>IF(N163="nulová",J163,0)</f>
        <v>0</v>
      </c>
      <c r="BJ163" s="23" t="s">
        <v>80</v>
      </c>
      <c r="BK163" s="202">
        <f>ROUND(I163*H163,2)</f>
        <v>0</v>
      </c>
      <c r="BL163" s="23" t="s">
        <v>223</v>
      </c>
      <c r="BM163" s="23" t="s">
        <v>941</v>
      </c>
    </row>
    <row r="164" spans="2:47" s="1" customFormat="1" ht="67.5">
      <c r="B164" s="40"/>
      <c r="C164" s="62"/>
      <c r="D164" s="203" t="s">
        <v>164</v>
      </c>
      <c r="E164" s="62"/>
      <c r="F164" s="204" t="s">
        <v>301</v>
      </c>
      <c r="G164" s="62"/>
      <c r="H164" s="62"/>
      <c r="I164" s="162"/>
      <c r="J164" s="62"/>
      <c r="K164" s="62"/>
      <c r="L164" s="60"/>
      <c r="M164" s="205"/>
      <c r="N164" s="41"/>
      <c r="O164" s="41"/>
      <c r="P164" s="41"/>
      <c r="Q164" s="41"/>
      <c r="R164" s="41"/>
      <c r="S164" s="41"/>
      <c r="T164" s="77"/>
      <c r="AT164" s="23" t="s">
        <v>164</v>
      </c>
      <c r="AU164" s="23" t="s">
        <v>82</v>
      </c>
    </row>
    <row r="165" spans="2:51" s="12" customFormat="1" ht="13.5">
      <c r="B165" s="227"/>
      <c r="C165" s="228"/>
      <c r="D165" s="203" t="s">
        <v>166</v>
      </c>
      <c r="E165" s="229" t="s">
        <v>21</v>
      </c>
      <c r="F165" s="230" t="s">
        <v>312</v>
      </c>
      <c r="G165" s="228"/>
      <c r="H165" s="229" t="s">
        <v>21</v>
      </c>
      <c r="I165" s="231"/>
      <c r="J165" s="228"/>
      <c r="K165" s="228"/>
      <c r="L165" s="232"/>
      <c r="M165" s="233"/>
      <c r="N165" s="234"/>
      <c r="O165" s="234"/>
      <c r="P165" s="234"/>
      <c r="Q165" s="234"/>
      <c r="R165" s="234"/>
      <c r="S165" s="234"/>
      <c r="T165" s="235"/>
      <c r="AT165" s="236" t="s">
        <v>166</v>
      </c>
      <c r="AU165" s="236" t="s">
        <v>82</v>
      </c>
      <c r="AV165" s="12" t="s">
        <v>80</v>
      </c>
      <c r="AW165" s="12" t="s">
        <v>35</v>
      </c>
      <c r="AX165" s="12" t="s">
        <v>72</v>
      </c>
      <c r="AY165" s="236" t="s">
        <v>136</v>
      </c>
    </row>
    <row r="166" spans="2:51" s="12" customFormat="1" ht="13.5">
      <c r="B166" s="227"/>
      <c r="C166" s="228"/>
      <c r="D166" s="203" t="s">
        <v>166</v>
      </c>
      <c r="E166" s="229" t="s">
        <v>21</v>
      </c>
      <c r="F166" s="230" t="s">
        <v>364</v>
      </c>
      <c r="G166" s="228"/>
      <c r="H166" s="229" t="s">
        <v>21</v>
      </c>
      <c r="I166" s="231"/>
      <c r="J166" s="228"/>
      <c r="K166" s="228"/>
      <c r="L166" s="232"/>
      <c r="M166" s="233"/>
      <c r="N166" s="234"/>
      <c r="O166" s="234"/>
      <c r="P166" s="234"/>
      <c r="Q166" s="234"/>
      <c r="R166" s="234"/>
      <c r="S166" s="234"/>
      <c r="T166" s="235"/>
      <c r="AT166" s="236" t="s">
        <v>166</v>
      </c>
      <c r="AU166" s="236" t="s">
        <v>82</v>
      </c>
      <c r="AV166" s="12" t="s">
        <v>80</v>
      </c>
      <c r="AW166" s="12" t="s">
        <v>35</v>
      </c>
      <c r="AX166" s="12" t="s">
        <v>72</v>
      </c>
      <c r="AY166" s="236" t="s">
        <v>136</v>
      </c>
    </row>
    <row r="167" spans="2:51" s="11" customFormat="1" ht="13.5">
      <c r="B167" s="206"/>
      <c r="C167" s="207"/>
      <c r="D167" s="203" t="s">
        <v>166</v>
      </c>
      <c r="E167" s="208" t="s">
        <v>21</v>
      </c>
      <c r="F167" s="209" t="s">
        <v>942</v>
      </c>
      <c r="G167" s="207"/>
      <c r="H167" s="210">
        <v>87.9</v>
      </c>
      <c r="I167" s="211"/>
      <c r="J167" s="207"/>
      <c r="K167" s="207"/>
      <c r="L167" s="212"/>
      <c r="M167" s="213"/>
      <c r="N167" s="214"/>
      <c r="O167" s="214"/>
      <c r="P167" s="214"/>
      <c r="Q167" s="214"/>
      <c r="R167" s="214"/>
      <c r="S167" s="214"/>
      <c r="T167" s="215"/>
      <c r="AT167" s="216" t="s">
        <v>166</v>
      </c>
      <c r="AU167" s="216" t="s">
        <v>82</v>
      </c>
      <c r="AV167" s="11" t="s">
        <v>82</v>
      </c>
      <c r="AW167" s="11" t="s">
        <v>35</v>
      </c>
      <c r="AX167" s="11" t="s">
        <v>72</v>
      </c>
      <c r="AY167" s="216" t="s">
        <v>136</v>
      </c>
    </row>
    <row r="168" spans="2:65" s="1" customFormat="1" ht="14.25" customHeight="1">
      <c r="B168" s="40"/>
      <c r="C168" s="217" t="s">
        <v>308</v>
      </c>
      <c r="D168" s="217" t="s">
        <v>262</v>
      </c>
      <c r="E168" s="218" t="s">
        <v>316</v>
      </c>
      <c r="F168" s="219" t="s">
        <v>317</v>
      </c>
      <c r="G168" s="220" t="s">
        <v>305</v>
      </c>
      <c r="H168" s="221">
        <v>0.232</v>
      </c>
      <c r="I168" s="222"/>
      <c r="J168" s="223">
        <f>ROUND(I168*H168,2)</f>
        <v>0</v>
      </c>
      <c r="K168" s="219" t="s">
        <v>143</v>
      </c>
      <c r="L168" s="224"/>
      <c r="M168" s="225" t="s">
        <v>21</v>
      </c>
      <c r="N168" s="226" t="s">
        <v>43</v>
      </c>
      <c r="O168" s="41"/>
      <c r="P168" s="200">
        <f>O168*H168</f>
        <v>0</v>
      </c>
      <c r="Q168" s="200">
        <v>0.55</v>
      </c>
      <c r="R168" s="200">
        <f>Q168*H168</f>
        <v>0.12760000000000002</v>
      </c>
      <c r="S168" s="200">
        <v>0</v>
      </c>
      <c r="T168" s="201">
        <f>S168*H168</f>
        <v>0</v>
      </c>
      <c r="AR168" s="23" t="s">
        <v>265</v>
      </c>
      <c r="AT168" s="23" t="s">
        <v>262</v>
      </c>
      <c r="AU168" s="23" t="s">
        <v>82</v>
      </c>
      <c r="AY168" s="23" t="s">
        <v>136</v>
      </c>
      <c r="BE168" s="202">
        <f>IF(N168="základní",J168,0)</f>
        <v>0</v>
      </c>
      <c r="BF168" s="202">
        <f>IF(N168="snížená",J168,0)</f>
        <v>0</v>
      </c>
      <c r="BG168" s="202">
        <f>IF(N168="zákl. přenesená",J168,0)</f>
        <v>0</v>
      </c>
      <c r="BH168" s="202">
        <f>IF(N168="sníž. přenesená",J168,0)</f>
        <v>0</v>
      </c>
      <c r="BI168" s="202">
        <f>IF(N168="nulová",J168,0)</f>
        <v>0</v>
      </c>
      <c r="BJ168" s="23" t="s">
        <v>80</v>
      </c>
      <c r="BK168" s="202">
        <f>ROUND(I168*H168,2)</f>
        <v>0</v>
      </c>
      <c r="BL168" s="23" t="s">
        <v>223</v>
      </c>
      <c r="BM168" s="23" t="s">
        <v>943</v>
      </c>
    </row>
    <row r="169" spans="2:51" s="11" customFormat="1" ht="13.5">
      <c r="B169" s="206"/>
      <c r="C169" s="207"/>
      <c r="D169" s="203" t="s">
        <v>166</v>
      </c>
      <c r="E169" s="208" t="s">
        <v>21</v>
      </c>
      <c r="F169" s="209" t="s">
        <v>944</v>
      </c>
      <c r="G169" s="207"/>
      <c r="H169" s="210">
        <v>0.232</v>
      </c>
      <c r="I169" s="211"/>
      <c r="J169" s="207"/>
      <c r="K169" s="207"/>
      <c r="L169" s="212"/>
      <c r="M169" s="213"/>
      <c r="N169" s="214"/>
      <c r="O169" s="214"/>
      <c r="P169" s="214"/>
      <c r="Q169" s="214"/>
      <c r="R169" s="214"/>
      <c r="S169" s="214"/>
      <c r="T169" s="215"/>
      <c r="AT169" s="216" t="s">
        <v>166</v>
      </c>
      <c r="AU169" s="216" t="s">
        <v>82</v>
      </c>
      <c r="AV169" s="11" t="s">
        <v>82</v>
      </c>
      <c r="AW169" s="11" t="s">
        <v>35</v>
      </c>
      <c r="AX169" s="11" t="s">
        <v>72</v>
      </c>
      <c r="AY169" s="216" t="s">
        <v>136</v>
      </c>
    </row>
    <row r="170" spans="2:65" s="1" customFormat="1" ht="14.25" customHeight="1">
      <c r="B170" s="40"/>
      <c r="C170" s="191" t="s">
        <v>315</v>
      </c>
      <c r="D170" s="191" t="s">
        <v>139</v>
      </c>
      <c r="E170" s="192" t="s">
        <v>309</v>
      </c>
      <c r="F170" s="193" t="s">
        <v>310</v>
      </c>
      <c r="G170" s="194" t="s">
        <v>290</v>
      </c>
      <c r="H170" s="195">
        <v>41.475</v>
      </c>
      <c r="I170" s="196"/>
      <c r="J170" s="197">
        <f>ROUND(I170*H170,2)</f>
        <v>0</v>
      </c>
      <c r="K170" s="193" t="s">
        <v>143</v>
      </c>
      <c r="L170" s="60"/>
      <c r="M170" s="198" t="s">
        <v>21</v>
      </c>
      <c r="N170" s="199" t="s">
        <v>43</v>
      </c>
      <c r="O170" s="41"/>
      <c r="P170" s="200">
        <f>O170*H170</f>
        <v>0</v>
      </c>
      <c r="Q170" s="200">
        <v>0</v>
      </c>
      <c r="R170" s="200">
        <f>Q170*H170</f>
        <v>0</v>
      </c>
      <c r="S170" s="200">
        <v>0</v>
      </c>
      <c r="T170" s="201">
        <f>S170*H170</f>
        <v>0</v>
      </c>
      <c r="AR170" s="23" t="s">
        <v>223</v>
      </c>
      <c r="AT170" s="23" t="s">
        <v>139</v>
      </c>
      <c r="AU170" s="23" t="s">
        <v>82</v>
      </c>
      <c r="AY170" s="23" t="s">
        <v>136</v>
      </c>
      <c r="BE170" s="202">
        <f>IF(N170="základní",J170,0)</f>
        <v>0</v>
      </c>
      <c r="BF170" s="202">
        <f>IF(N170="snížená",J170,0)</f>
        <v>0</v>
      </c>
      <c r="BG170" s="202">
        <f>IF(N170="zákl. přenesená",J170,0)</f>
        <v>0</v>
      </c>
      <c r="BH170" s="202">
        <f>IF(N170="sníž. přenesená",J170,0)</f>
        <v>0</v>
      </c>
      <c r="BI170" s="202">
        <f>IF(N170="nulová",J170,0)</f>
        <v>0</v>
      </c>
      <c r="BJ170" s="23" t="s">
        <v>80</v>
      </c>
      <c r="BK170" s="202">
        <f>ROUND(I170*H170,2)</f>
        <v>0</v>
      </c>
      <c r="BL170" s="23" t="s">
        <v>223</v>
      </c>
      <c r="BM170" s="23" t="s">
        <v>945</v>
      </c>
    </row>
    <row r="171" spans="2:47" s="1" customFormat="1" ht="67.5">
      <c r="B171" s="40"/>
      <c r="C171" s="62"/>
      <c r="D171" s="203" t="s">
        <v>164</v>
      </c>
      <c r="E171" s="62"/>
      <c r="F171" s="204" t="s">
        <v>301</v>
      </c>
      <c r="G171" s="62"/>
      <c r="H171" s="62"/>
      <c r="I171" s="162"/>
      <c r="J171" s="62"/>
      <c r="K171" s="62"/>
      <c r="L171" s="60"/>
      <c r="M171" s="205"/>
      <c r="N171" s="41"/>
      <c r="O171" s="41"/>
      <c r="P171" s="41"/>
      <c r="Q171" s="41"/>
      <c r="R171" s="41"/>
      <c r="S171" s="41"/>
      <c r="T171" s="77"/>
      <c r="AT171" s="23" t="s">
        <v>164</v>
      </c>
      <c r="AU171" s="23" t="s">
        <v>82</v>
      </c>
    </row>
    <row r="172" spans="2:51" s="12" customFormat="1" ht="13.5">
      <c r="B172" s="227"/>
      <c r="C172" s="228"/>
      <c r="D172" s="203" t="s">
        <v>166</v>
      </c>
      <c r="E172" s="229" t="s">
        <v>21</v>
      </c>
      <c r="F172" s="230" t="s">
        <v>321</v>
      </c>
      <c r="G172" s="228"/>
      <c r="H172" s="229" t="s">
        <v>21</v>
      </c>
      <c r="I172" s="231"/>
      <c r="J172" s="228"/>
      <c r="K172" s="228"/>
      <c r="L172" s="232"/>
      <c r="M172" s="233"/>
      <c r="N172" s="234"/>
      <c r="O172" s="234"/>
      <c r="P172" s="234"/>
      <c r="Q172" s="234"/>
      <c r="R172" s="234"/>
      <c r="S172" s="234"/>
      <c r="T172" s="235"/>
      <c r="AT172" s="236" t="s">
        <v>166</v>
      </c>
      <c r="AU172" s="236" t="s">
        <v>82</v>
      </c>
      <c r="AV172" s="12" t="s">
        <v>80</v>
      </c>
      <c r="AW172" s="12" t="s">
        <v>35</v>
      </c>
      <c r="AX172" s="12" t="s">
        <v>72</v>
      </c>
      <c r="AY172" s="236" t="s">
        <v>136</v>
      </c>
    </row>
    <row r="173" spans="2:51" s="11" customFormat="1" ht="13.5">
      <c r="B173" s="206"/>
      <c r="C173" s="207"/>
      <c r="D173" s="203" t="s">
        <v>166</v>
      </c>
      <c r="E173" s="208" t="s">
        <v>21</v>
      </c>
      <c r="F173" s="209" t="s">
        <v>946</v>
      </c>
      <c r="G173" s="207"/>
      <c r="H173" s="210">
        <v>41.475</v>
      </c>
      <c r="I173" s="211"/>
      <c r="J173" s="207"/>
      <c r="K173" s="207"/>
      <c r="L173" s="212"/>
      <c r="M173" s="213"/>
      <c r="N173" s="214"/>
      <c r="O173" s="214"/>
      <c r="P173" s="214"/>
      <c r="Q173" s="214"/>
      <c r="R173" s="214"/>
      <c r="S173" s="214"/>
      <c r="T173" s="215"/>
      <c r="AT173" s="216" t="s">
        <v>166</v>
      </c>
      <c r="AU173" s="216" t="s">
        <v>82</v>
      </c>
      <c r="AV173" s="11" t="s">
        <v>82</v>
      </c>
      <c r="AW173" s="11" t="s">
        <v>35</v>
      </c>
      <c r="AX173" s="11" t="s">
        <v>72</v>
      </c>
      <c r="AY173" s="216" t="s">
        <v>136</v>
      </c>
    </row>
    <row r="174" spans="2:65" s="1" customFormat="1" ht="22.5" customHeight="1">
      <c r="B174" s="40"/>
      <c r="C174" s="217" t="s">
        <v>265</v>
      </c>
      <c r="D174" s="217" t="s">
        <v>262</v>
      </c>
      <c r="E174" s="218" t="s">
        <v>303</v>
      </c>
      <c r="F174" s="219" t="s">
        <v>304</v>
      </c>
      <c r="G174" s="220" t="s">
        <v>305</v>
      </c>
      <c r="H174" s="221">
        <v>0.109</v>
      </c>
      <c r="I174" s="222"/>
      <c r="J174" s="223">
        <f>ROUND(I174*H174,2)</f>
        <v>0</v>
      </c>
      <c r="K174" s="219" t="s">
        <v>143</v>
      </c>
      <c r="L174" s="224"/>
      <c r="M174" s="225" t="s">
        <v>21</v>
      </c>
      <c r="N174" s="226" t="s">
        <v>43</v>
      </c>
      <c r="O174" s="41"/>
      <c r="P174" s="200">
        <f>O174*H174</f>
        <v>0</v>
      </c>
      <c r="Q174" s="200">
        <v>0.55</v>
      </c>
      <c r="R174" s="200">
        <f>Q174*H174</f>
        <v>0.05995</v>
      </c>
      <c r="S174" s="200">
        <v>0</v>
      </c>
      <c r="T174" s="201">
        <f>S174*H174</f>
        <v>0</v>
      </c>
      <c r="AR174" s="23" t="s">
        <v>265</v>
      </c>
      <c r="AT174" s="23" t="s">
        <v>262</v>
      </c>
      <c r="AU174" s="23" t="s">
        <v>82</v>
      </c>
      <c r="AY174" s="23" t="s">
        <v>136</v>
      </c>
      <c r="BE174" s="202">
        <f>IF(N174="základní",J174,0)</f>
        <v>0</v>
      </c>
      <c r="BF174" s="202">
        <f>IF(N174="snížená",J174,0)</f>
        <v>0</v>
      </c>
      <c r="BG174" s="202">
        <f>IF(N174="zákl. přenesená",J174,0)</f>
        <v>0</v>
      </c>
      <c r="BH174" s="202">
        <f>IF(N174="sníž. přenesená",J174,0)</f>
        <v>0</v>
      </c>
      <c r="BI174" s="202">
        <f>IF(N174="nulová",J174,0)</f>
        <v>0</v>
      </c>
      <c r="BJ174" s="23" t="s">
        <v>80</v>
      </c>
      <c r="BK174" s="202">
        <f>ROUND(I174*H174,2)</f>
        <v>0</v>
      </c>
      <c r="BL174" s="23" t="s">
        <v>223</v>
      </c>
      <c r="BM174" s="23" t="s">
        <v>947</v>
      </c>
    </row>
    <row r="175" spans="2:51" s="11" customFormat="1" ht="13.5">
      <c r="B175" s="206"/>
      <c r="C175" s="207"/>
      <c r="D175" s="203" t="s">
        <v>166</v>
      </c>
      <c r="E175" s="208" t="s">
        <v>21</v>
      </c>
      <c r="F175" s="209" t="s">
        <v>948</v>
      </c>
      <c r="G175" s="207"/>
      <c r="H175" s="210">
        <v>0.109</v>
      </c>
      <c r="I175" s="211"/>
      <c r="J175" s="207"/>
      <c r="K175" s="207"/>
      <c r="L175" s="212"/>
      <c r="M175" s="213"/>
      <c r="N175" s="214"/>
      <c r="O175" s="214"/>
      <c r="P175" s="214"/>
      <c r="Q175" s="214"/>
      <c r="R175" s="214"/>
      <c r="S175" s="214"/>
      <c r="T175" s="215"/>
      <c r="AT175" s="216" t="s">
        <v>166</v>
      </c>
      <c r="AU175" s="216" t="s">
        <v>82</v>
      </c>
      <c r="AV175" s="11" t="s">
        <v>82</v>
      </c>
      <c r="AW175" s="11" t="s">
        <v>35</v>
      </c>
      <c r="AX175" s="11" t="s">
        <v>72</v>
      </c>
      <c r="AY175" s="216" t="s">
        <v>136</v>
      </c>
    </row>
    <row r="176" spans="2:65" s="1" customFormat="1" ht="22.5" customHeight="1">
      <c r="B176" s="40"/>
      <c r="C176" s="191" t="s">
        <v>325</v>
      </c>
      <c r="D176" s="191" t="s">
        <v>139</v>
      </c>
      <c r="E176" s="192" t="s">
        <v>346</v>
      </c>
      <c r="F176" s="193" t="s">
        <v>347</v>
      </c>
      <c r="G176" s="194" t="s">
        <v>305</v>
      </c>
      <c r="H176" s="195">
        <v>2.764</v>
      </c>
      <c r="I176" s="196"/>
      <c r="J176" s="197">
        <f>ROUND(I176*H176,2)</f>
        <v>0</v>
      </c>
      <c r="K176" s="193" t="s">
        <v>143</v>
      </c>
      <c r="L176" s="60"/>
      <c r="M176" s="198" t="s">
        <v>21</v>
      </c>
      <c r="N176" s="199" t="s">
        <v>43</v>
      </c>
      <c r="O176" s="41"/>
      <c r="P176" s="200">
        <f>O176*H176</f>
        <v>0</v>
      </c>
      <c r="Q176" s="200">
        <v>0.02337</v>
      </c>
      <c r="R176" s="200">
        <f>Q176*H176</f>
        <v>0.06459467999999999</v>
      </c>
      <c r="S176" s="200">
        <v>0</v>
      </c>
      <c r="T176" s="201">
        <f>S176*H176</f>
        <v>0</v>
      </c>
      <c r="AR176" s="23" t="s">
        <v>223</v>
      </c>
      <c r="AT176" s="23" t="s">
        <v>139</v>
      </c>
      <c r="AU176" s="23" t="s">
        <v>82</v>
      </c>
      <c r="AY176" s="23" t="s">
        <v>136</v>
      </c>
      <c r="BE176" s="202">
        <f>IF(N176="základní",J176,0)</f>
        <v>0</v>
      </c>
      <c r="BF176" s="202">
        <f>IF(N176="snížená",J176,0)</f>
        <v>0</v>
      </c>
      <c r="BG176" s="202">
        <f>IF(N176="zákl. přenesená",J176,0)</f>
        <v>0</v>
      </c>
      <c r="BH176" s="202">
        <f>IF(N176="sníž. přenesená",J176,0)</f>
        <v>0</v>
      </c>
      <c r="BI176" s="202">
        <f>IF(N176="nulová",J176,0)</f>
        <v>0</v>
      </c>
      <c r="BJ176" s="23" t="s">
        <v>80</v>
      </c>
      <c r="BK176" s="202">
        <f>ROUND(I176*H176,2)</f>
        <v>0</v>
      </c>
      <c r="BL176" s="23" t="s">
        <v>223</v>
      </c>
      <c r="BM176" s="23" t="s">
        <v>462</v>
      </c>
    </row>
    <row r="177" spans="2:47" s="1" customFormat="1" ht="81">
      <c r="B177" s="40"/>
      <c r="C177" s="62"/>
      <c r="D177" s="203" t="s">
        <v>164</v>
      </c>
      <c r="E177" s="62"/>
      <c r="F177" s="204" t="s">
        <v>349</v>
      </c>
      <c r="G177" s="62"/>
      <c r="H177" s="62"/>
      <c r="I177" s="162"/>
      <c r="J177" s="62"/>
      <c r="K177" s="62"/>
      <c r="L177" s="60"/>
      <c r="M177" s="205"/>
      <c r="N177" s="41"/>
      <c r="O177" s="41"/>
      <c r="P177" s="41"/>
      <c r="Q177" s="41"/>
      <c r="R177" s="41"/>
      <c r="S177" s="41"/>
      <c r="T177" s="77"/>
      <c r="AT177" s="23" t="s">
        <v>164</v>
      </c>
      <c r="AU177" s="23" t="s">
        <v>82</v>
      </c>
    </row>
    <row r="178" spans="2:51" s="11" customFormat="1" ht="13.5">
      <c r="B178" s="206"/>
      <c r="C178" s="207"/>
      <c r="D178" s="203" t="s">
        <v>166</v>
      </c>
      <c r="E178" s="208" t="s">
        <v>21</v>
      </c>
      <c r="F178" s="209" t="s">
        <v>949</v>
      </c>
      <c r="G178" s="207"/>
      <c r="H178" s="210">
        <v>2.423</v>
      </c>
      <c r="I178" s="211"/>
      <c r="J178" s="207"/>
      <c r="K178" s="207"/>
      <c r="L178" s="212"/>
      <c r="M178" s="213"/>
      <c r="N178" s="214"/>
      <c r="O178" s="214"/>
      <c r="P178" s="214"/>
      <c r="Q178" s="214"/>
      <c r="R178" s="214"/>
      <c r="S178" s="214"/>
      <c r="T178" s="215"/>
      <c r="AT178" s="216" t="s">
        <v>166</v>
      </c>
      <c r="AU178" s="216" t="s">
        <v>82</v>
      </c>
      <c r="AV178" s="11" t="s">
        <v>82</v>
      </c>
      <c r="AW178" s="11" t="s">
        <v>35</v>
      </c>
      <c r="AX178" s="11" t="s">
        <v>72</v>
      </c>
      <c r="AY178" s="216" t="s">
        <v>136</v>
      </c>
    </row>
    <row r="179" spans="2:51" s="11" customFormat="1" ht="13.5">
      <c r="B179" s="206"/>
      <c r="C179" s="207"/>
      <c r="D179" s="203" t="s">
        <v>166</v>
      </c>
      <c r="E179" s="208" t="s">
        <v>21</v>
      </c>
      <c r="F179" s="209" t="s">
        <v>950</v>
      </c>
      <c r="G179" s="207"/>
      <c r="H179" s="210">
        <v>0.232</v>
      </c>
      <c r="I179" s="211"/>
      <c r="J179" s="207"/>
      <c r="K179" s="207"/>
      <c r="L179" s="212"/>
      <c r="M179" s="213"/>
      <c r="N179" s="214"/>
      <c r="O179" s="214"/>
      <c r="P179" s="214"/>
      <c r="Q179" s="214"/>
      <c r="R179" s="214"/>
      <c r="S179" s="214"/>
      <c r="T179" s="215"/>
      <c r="AT179" s="216" t="s">
        <v>166</v>
      </c>
      <c r="AU179" s="216" t="s">
        <v>82</v>
      </c>
      <c r="AV179" s="11" t="s">
        <v>82</v>
      </c>
      <c r="AW179" s="11" t="s">
        <v>35</v>
      </c>
      <c r="AX179" s="11" t="s">
        <v>72</v>
      </c>
      <c r="AY179" s="216" t="s">
        <v>136</v>
      </c>
    </row>
    <row r="180" spans="2:51" s="11" customFormat="1" ht="13.5">
      <c r="B180" s="206"/>
      <c r="C180" s="207"/>
      <c r="D180" s="203" t="s">
        <v>166</v>
      </c>
      <c r="E180" s="208" t="s">
        <v>21</v>
      </c>
      <c r="F180" s="209" t="s">
        <v>951</v>
      </c>
      <c r="G180" s="207"/>
      <c r="H180" s="210">
        <v>0.109</v>
      </c>
      <c r="I180" s="211"/>
      <c r="J180" s="207"/>
      <c r="K180" s="207"/>
      <c r="L180" s="212"/>
      <c r="M180" s="213"/>
      <c r="N180" s="214"/>
      <c r="O180" s="214"/>
      <c r="P180" s="214"/>
      <c r="Q180" s="214"/>
      <c r="R180" s="214"/>
      <c r="S180" s="214"/>
      <c r="T180" s="215"/>
      <c r="AT180" s="216" t="s">
        <v>166</v>
      </c>
      <c r="AU180" s="216" t="s">
        <v>82</v>
      </c>
      <c r="AV180" s="11" t="s">
        <v>82</v>
      </c>
      <c r="AW180" s="11" t="s">
        <v>35</v>
      </c>
      <c r="AX180" s="11" t="s">
        <v>72</v>
      </c>
      <c r="AY180" s="216" t="s">
        <v>136</v>
      </c>
    </row>
    <row r="181" spans="2:51" s="13" customFormat="1" ht="13.5">
      <c r="B181" s="237"/>
      <c r="C181" s="238"/>
      <c r="D181" s="203" t="s">
        <v>166</v>
      </c>
      <c r="E181" s="239" t="s">
        <v>21</v>
      </c>
      <c r="F181" s="240" t="s">
        <v>342</v>
      </c>
      <c r="G181" s="238"/>
      <c r="H181" s="241">
        <v>2.764</v>
      </c>
      <c r="I181" s="242"/>
      <c r="J181" s="238"/>
      <c r="K181" s="238"/>
      <c r="L181" s="243"/>
      <c r="M181" s="244"/>
      <c r="N181" s="245"/>
      <c r="O181" s="245"/>
      <c r="P181" s="245"/>
      <c r="Q181" s="245"/>
      <c r="R181" s="245"/>
      <c r="S181" s="245"/>
      <c r="T181" s="246"/>
      <c r="AT181" s="247" t="s">
        <v>166</v>
      </c>
      <c r="AU181" s="247" t="s">
        <v>82</v>
      </c>
      <c r="AV181" s="13" t="s">
        <v>144</v>
      </c>
      <c r="AW181" s="13" t="s">
        <v>35</v>
      </c>
      <c r="AX181" s="13" t="s">
        <v>80</v>
      </c>
      <c r="AY181" s="247" t="s">
        <v>136</v>
      </c>
    </row>
    <row r="182" spans="2:65" s="1" customFormat="1" ht="33.75" customHeight="1">
      <c r="B182" s="40"/>
      <c r="C182" s="191" t="s">
        <v>328</v>
      </c>
      <c r="D182" s="191" t="s">
        <v>139</v>
      </c>
      <c r="E182" s="192" t="s">
        <v>356</v>
      </c>
      <c r="F182" s="193" t="s">
        <v>357</v>
      </c>
      <c r="G182" s="194" t="s">
        <v>202</v>
      </c>
      <c r="H182" s="195">
        <v>1.843</v>
      </c>
      <c r="I182" s="196"/>
      <c r="J182" s="197">
        <f>ROUND(I182*H182,2)</f>
        <v>0</v>
      </c>
      <c r="K182" s="193" t="s">
        <v>143</v>
      </c>
      <c r="L182" s="60"/>
      <c r="M182" s="198" t="s">
        <v>21</v>
      </c>
      <c r="N182" s="199" t="s">
        <v>43</v>
      </c>
      <c r="O182" s="41"/>
      <c r="P182" s="200">
        <f>O182*H182</f>
        <v>0</v>
      </c>
      <c r="Q182" s="200">
        <v>0</v>
      </c>
      <c r="R182" s="200">
        <f>Q182*H182</f>
        <v>0</v>
      </c>
      <c r="S182" s="200">
        <v>0</v>
      </c>
      <c r="T182" s="201">
        <f>S182*H182</f>
        <v>0</v>
      </c>
      <c r="AR182" s="23" t="s">
        <v>223</v>
      </c>
      <c r="AT182" s="23" t="s">
        <v>139</v>
      </c>
      <c r="AU182" s="23" t="s">
        <v>82</v>
      </c>
      <c r="AY182" s="23" t="s">
        <v>136</v>
      </c>
      <c r="BE182" s="202">
        <f>IF(N182="základní",J182,0)</f>
        <v>0</v>
      </c>
      <c r="BF182" s="202">
        <f>IF(N182="snížená",J182,0)</f>
        <v>0</v>
      </c>
      <c r="BG182" s="202">
        <f>IF(N182="zákl. přenesená",J182,0)</f>
        <v>0</v>
      </c>
      <c r="BH182" s="202">
        <f>IF(N182="sníž. přenesená",J182,0)</f>
        <v>0</v>
      </c>
      <c r="BI182" s="202">
        <f>IF(N182="nulová",J182,0)</f>
        <v>0</v>
      </c>
      <c r="BJ182" s="23" t="s">
        <v>80</v>
      </c>
      <c r="BK182" s="202">
        <f>ROUND(I182*H182,2)</f>
        <v>0</v>
      </c>
      <c r="BL182" s="23" t="s">
        <v>223</v>
      </c>
      <c r="BM182" s="23" t="s">
        <v>474</v>
      </c>
    </row>
    <row r="183" spans="2:47" s="1" customFormat="1" ht="135">
      <c r="B183" s="40"/>
      <c r="C183" s="62"/>
      <c r="D183" s="203" t="s">
        <v>164</v>
      </c>
      <c r="E183" s="62"/>
      <c r="F183" s="204" t="s">
        <v>272</v>
      </c>
      <c r="G183" s="62"/>
      <c r="H183" s="62"/>
      <c r="I183" s="162"/>
      <c r="J183" s="62"/>
      <c r="K183" s="62"/>
      <c r="L183" s="60"/>
      <c r="M183" s="205"/>
      <c r="N183" s="41"/>
      <c r="O183" s="41"/>
      <c r="P183" s="41"/>
      <c r="Q183" s="41"/>
      <c r="R183" s="41"/>
      <c r="S183" s="41"/>
      <c r="T183" s="77"/>
      <c r="AT183" s="23" t="s">
        <v>164</v>
      </c>
      <c r="AU183" s="23" t="s">
        <v>82</v>
      </c>
    </row>
    <row r="184" spans="2:63" s="10" customFormat="1" ht="29.25" customHeight="1">
      <c r="B184" s="175"/>
      <c r="C184" s="176"/>
      <c r="D184" s="177" t="s">
        <v>71</v>
      </c>
      <c r="E184" s="189" t="s">
        <v>359</v>
      </c>
      <c r="F184" s="189" t="s">
        <v>708</v>
      </c>
      <c r="G184" s="176"/>
      <c r="H184" s="176"/>
      <c r="I184" s="179"/>
      <c r="J184" s="190">
        <f>BK184</f>
        <v>0</v>
      </c>
      <c r="K184" s="176"/>
      <c r="L184" s="181"/>
      <c r="M184" s="182"/>
      <c r="N184" s="183"/>
      <c r="O184" s="183"/>
      <c r="P184" s="184">
        <f>SUM(P185:P240)</f>
        <v>0</v>
      </c>
      <c r="Q184" s="183"/>
      <c r="R184" s="184">
        <f>SUM(R185:R240)</f>
        <v>1.2027422999999997</v>
      </c>
      <c r="S184" s="183"/>
      <c r="T184" s="185">
        <f>SUM(T185:T240)</f>
        <v>1.2698780000000003</v>
      </c>
      <c r="AR184" s="186" t="s">
        <v>82</v>
      </c>
      <c r="AT184" s="187" t="s">
        <v>71</v>
      </c>
      <c r="AU184" s="187" t="s">
        <v>80</v>
      </c>
      <c r="AY184" s="186" t="s">
        <v>136</v>
      </c>
      <c r="BK184" s="188">
        <f>SUM(BK185:BK240)</f>
        <v>0</v>
      </c>
    </row>
    <row r="185" spans="2:65" s="1" customFormat="1" ht="22.5" customHeight="1">
      <c r="B185" s="40"/>
      <c r="C185" s="191" t="s">
        <v>332</v>
      </c>
      <c r="D185" s="191" t="s">
        <v>139</v>
      </c>
      <c r="E185" s="192" t="s">
        <v>952</v>
      </c>
      <c r="F185" s="193" t="s">
        <v>953</v>
      </c>
      <c r="G185" s="194" t="s">
        <v>142</v>
      </c>
      <c r="H185" s="195">
        <v>117.38</v>
      </c>
      <c r="I185" s="196"/>
      <c r="J185" s="197">
        <f>ROUND(I185*H185,2)</f>
        <v>0</v>
      </c>
      <c r="K185" s="193" t="s">
        <v>143</v>
      </c>
      <c r="L185" s="60"/>
      <c r="M185" s="198" t="s">
        <v>21</v>
      </c>
      <c r="N185" s="199" t="s">
        <v>43</v>
      </c>
      <c r="O185" s="41"/>
      <c r="P185" s="200">
        <f>O185*H185</f>
        <v>0</v>
      </c>
      <c r="Q185" s="200">
        <v>0</v>
      </c>
      <c r="R185" s="200">
        <f>Q185*H185</f>
        <v>0</v>
      </c>
      <c r="S185" s="200">
        <v>0.009</v>
      </c>
      <c r="T185" s="201">
        <f>S185*H185</f>
        <v>1.05642</v>
      </c>
      <c r="AR185" s="23" t="s">
        <v>223</v>
      </c>
      <c r="AT185" s="23" t="s">
        <v>139</v>
      </c>
      <c r="AU185" s="23" t="s">
        <v>82</v>
      </c>
      <c r="AY185" s="23" t="s">
        <v>136</v>
      </c>
      <c r="BE185" s="202">
        <f>IF(N185="základní",J185,0)</f>
        <v>0</v>
      </c>
      <c r="BF185" s="202">
        <f>IF(N185="snížená",J185,0)</f>
        <v>0</v>
      </c>
      <c r="BG185" s="202">
        <f>IF(N185="zákl. přenesená",J185,0)</f>
        <v>0</v>
      </c>
      <c r="BH185" s="202">
        <f>IF(N185="sníž. přenesená",J185,0)</f>
        <v>0</v>
      </c>
      <c r="BI185" s="202">
        <f>IF(N185="nulová",J185,0)</f>
        <v>0</v>
      </c>
      <c r="BJ185" s="23" t="s">
        <v>80</v>
      </c>
      <c r="BK185" s="202">
        <f>ROUND(I185*H185,2)</f>
        <v>0</v>
      </c>
      <c r="BL185" s="23" t="s">
        <v>223</v>
      </c>
      <c r="BM185" s="23" t="s">
        <v>485</v>
      </c>
    </row>
    <row r="186" spans="2:51" s="12" customFormat="1" ht="13.5">
      <c r="B186" s="227"/>
      <c r="C186" s="228"/>
      <c r="D186" s="203" t="s">
        <v>166</v>
      </c>
      <c r="E186" s="229" t="s">
        <v>21</v>
      </c>
      <c r="F186" s="230" t="s">
        <v>364</v>
      </c>
      <c r="G186" s="228"/>
      <c r="H186" s="229" t="s">
        <v>21</v>
      </c>
      <c r="I186" s="231"/>
      <c r="J186" s="228"/>
      <c r="K186" s="228"/>
      <c r="L186" s="232"/>
      <c r="M186" s="233"/>
      <c r="N186" s="234"/>
      <c r="O186" s="234"/>
      <c r="P186" s="234"/>
      <c r="Q186" s="234"/>
      <c r="R186" s="234"/>
      <c r="S186" s="234"/>
      <c r="T186" s="235"/>
      <c r="AT186" s="236" t="s">
        <v>166</v>
      </c>
      <c r="AU186" s="236" t="s">
        <v>82</v>
      </c>
      <c r="AV186" s="12" t="s">
        <v>80</v>
      </c>
      <c r="AW186" s="12" t="s">
        <v>35</v>
      </c>
      <c r="AX186" s="12" t="s">
        <v>72</v>
      </c>
      <c r="AY186" s="236" t="s">
        <v>136</v>
      </c>
    </row>
    <row r="187" spans="2:51" s="11" customFormat="1" ht="13.5">
      <c r="B187" s="206"/>
      <c r="C187" s="207"/>
      <c r="D187" s="203" t="s">
        <v>166</v>
      </c>
      <c r="E187" s="208" t="s">
        <v>21</v>
      </c>
      <c r="F187" s="209" t="s">
        <v>930</v>
      </c>
      <c r="G187" s="207"/>
      <c r="H187" s="210">
        <v>64.54</v>
      </c>
      <c r="I187" s="211"/>
      <c r="J187" s="207"/>
      <c r="K187" s="207"/>
      <c r="L187" s="212"/>
      <c r="M187" s="213"/>
      <c r="N187" s="214"/>
      <c r="O187" s="214"/>
      <c r="P187" s="214"/>
      <c r="Q187" s="214"/>
      <c r="R187" s="214"/>
      <c r="S187" s="214"/>
      <c r="T187" s="215"/>
      <c r="AT187" s="216" t="s">
        <v>166</v>
      </c>
      <c r="AU187" s="216" t="s">
        <v>82</v>
      </c>
      <c r="AV187" s="11" t="s">
        <v>82</v>
      </c>
      <c r="AW187" s="11" t="s">
        <v>35</v>
      </c>
      <c r="AX187" s="11" t="s">
        <v>72</v>
      </c>
      <c r="AY187" s="216" t="s">
        <v>136</v>
      </c>
    </row>
    <row r="188" spans="2:51" s="11" customFormat="1" ht="13.5">
      <c r="B188" s="206"/>
      <c r="C188" s="207"/>
      <c r="D188" s="203" t="s">
        <v>166</v>
      </c>
      <c r="E188" s="208" t="s">
        <v>21</v>
      </c>
      <c r="F188" s="209" t="s">
        <v>931</v>
      </c>
      <c r="G188" s="207"/>
      <c r="H188" s="210">
        <v>52.84</v>
      </c>
      <c r="I188" s="211"/>
      <c r="J188" s="207"/>
      <c r="K188" s="207"/>
      <c r="L188" s="212"/>
      <c r="M188" s="213"/>
      <c r="N188" s="214"/>
      <c r="O188" s="214"/>
      <c r="P188" s="214"/>
      <c r="Q188" s="214"/>
      <c r="R188" s="214"/>
      <c r="S188" s="214"/>
      <c r="T188" s="215"/>
      <c r="AT188" s="216" t="s">
        <v>166</v>
      </c>
      <c r="AU188" s="216" t="s">
        <v>82</v>
      </c>
      <c r="AV188" s="11" t="s">
        <v>82</v>
      </c>
      <c r="AW188" s="11" t="s">
        <v>35</v>
      </c>
      <c r="AX188" s="11" t="s">
        <v>72</v>
      </c>
      <c r="AY188" s="216" t="s">
        <v>136</v>
      </c>
    </row>
    <row r="189" spans="2:51" s="13" customFormat="1" ht="13.5">
      <c r="B189" s="237"/>
      <c r="C189" s="238"/>
      <c r="D189" s="203" t="s">
        <v>166</v>
      </c>
      <c r="E189" s="239" t="s">
        <v>21</v>
      </c>
      <c r="F189" s="240" t="s">
        <v>342</v>
      </c>
      <c r="G189" s="238"/>
      <c r="H189" s="241">
        <v>117.38</v>
      </c>
      <c r="I189" s="242"/>
      <c r="J189" s="238"/>
      <c r="K189" s="238"/>
      <c r="L189" s="243"/>
      <c r="M189" s="244"/>
      <c r="N189" s="245"/>
      <c r="O189" s="245"/>
      <c r="P189" s="245"/>
      <c r="Q189" s="245"/>
      <c r="R189" s="245"/>
      <c r="S189" s="245"/>
      <c r="T189" s="246"/>
      <c r="AT189" s="247" t="s">
        <v>166</v>
      </c>
      <c r="AU189" s="247" t="s">
        <v>82</v>
      </c>
      <c r="AV189" s="13" t="s">
        <v>144</v>
      </c>
      <c r="AW189" s="13" t="s">
        <v>35</v>
      </c>
      <c r="AX189" s="13" t="s">
        <v>80</v>
      </c>
      <c r="AY189" s="247" t="s">
        <v>136</v>
      </c>
    </row>
    <row r="190" spans="2:65" s="1" customFormat="1" ht="14.25" customHeight="1">
      <c r="B190" s="40"/>
      <c r="C190" s="191" t="s">
        <v>337</v>
      </c>
      <c r="D190" s="191" t="s">
        <v>139</v>
      </c>
      <c r="E190" s="192" t="s">
        <v>373</v>
      </c>
      <c r="F190" s="193" t="s">
        <v>374</v>
      </c>
      <c r="G190" s="194" t="s">
        <v>290</v>
      </c>
      <c r="H190" s="195">
        <v>13.1</v>
      </c>
      <c r="I190" s="196"/>
      <c r="J190" s="197">
        <f>ROUND(I190*H190,2)</f>
        <v>0</v>
      </c>
      <c r="K190" s="193" t="s">
        <v>143</v>
      </c>
      <c r="L190" s="60"/>
      <c r="M190" s="198" t="s">
        <v>21</v>
      </c>
      <c r="N190" s="199" t="s">
        <v>43</v>
      </c>
      <c r="O190" s="41"/>
      <c r="P190" s="200">
        <f>O190*H190</f>
        <v>0</v>
      </c>
      <c r="Q190" s="200">
        <v>0</v>
      </c>
      <c r="R190" s="200">
        <f>Q190*H190</f>
        <v>0</v>
      </c>
      <c r="S190" s="200">
        <v>0.00175</v>
      </c>
      <c r="T190" s="201">
        <f>S190*H190</f>
        <v>0.022925</v>
      </c>
      <c r="AR190" s="23" t="s">
        <v>223</v>
      </c>
      <c r="AT190" s="23" t="s">
        <v>139</v>
      </c>
      <c r="AU190" s="23" t="s">
        <v>82</v>
      </c>
      <c r="AY190" s="23" t="s">
        <v>136</v>
      </c>
      <c r="BE190" s="202">
        <f>IF(N190="základní",J190,0)</f>
        <v>0</v>
      </c>
      <c r="BF190" s="202">
        <f>IF(N190="snížená",J190,0)</f>
        <v>0</v>
      </c>
      <c r="BG190" s="202">
        <f>IF(N190="zákl. přenesená",J190,0)</f>
        <v>0</v>
      </c>
      <c r="BH190" s="202">
        <f>IF(N190="sníž. přenesená",J190,0)</f>
        <v>0</v>
      </c>
      <c r="BI190" s="202">
        <f>IF(N190="nulová",J190,0)</f>
        <v>0</v>
      </c>
      <c r="BJ190" s="23" t="s">
        <v>80</v>
      </c>
      <c r="BK190" s="202">
        <f>ROUND(I190*H190,2)</f>
        <v>0</v>
      </c>
      <c r="BL190" s="23" t="s">
        <v>223</v>
      </c>
      <c r="BM190" s="23" t="s">
        <v>954</v>
      </c>
    </row>
    <row r="191" spans="2:51" s="11" customFormat="1" ht="13.5">
      <c r="B191" s="206"/>
      <c r="C191" s="207"/>
      <c r="D191" s="203" t="s">
        <v>166</v>
      </c>
      <c r="E191" s="208" t="s">
        <v>21</v>
      </c>
      <c r="F191" s="209" t="s">
        <v>955</v>
      </c>
      <c r="G191" s="207"/>
      <c r="H191" s="210">
        <v>13.1</v>
      </c>
      <c r="I191" s="211"/>
      <c r="J191" s="207"/>
      <c r="K191" s="207"/>
      <c r="L191" s="212"/>
      <c r="M191" s="213"/>
      <c r="N191" s="214"/>
      <c r="O191" s="214"/>
      <c r="P191" s="214"/>
      <c r="Q191" s="214"/>
      <c r="R191" s="214"/>
      <c r="S191" s="214"/>
      <c r="T191" s="215"/>
      <c r="AT191" s="216" t="s">
        <v>166</v>
      </c>
      <c r="AU191" s="216" t="s">
        <v>82</v>
      </c>
      <c r="AV191" s="11" t="s">
        <v>82</v>
      </c>
      <c r="AW191" s="11" t="s">
        <v>35</v>
      </c>
      <c r="AX191" s="11" t="s">
        <v>72</v>
      </c>
      <c r="AY191" s="216" t="s">
        <v>136</v>
      </c>
    </row>
    <row r="192" spans="2:65" s="1" customFormat="1" ht="14.25" customHeight="1">
      <c r="B192" s="40"/>
      <c r="C192" s="191" t="s">
        <v>343</v>
      </c>
      <c r="D192" s="191" t="s">
        <v>139</v>
      </c>
      <c r="E192" s="192" t="s">
        <v>718</v>
      </c>
      <c r="F192" s="193" t="s">
        <v>719</v>
      </c>
      <c r="G192" s="194" t="s">
        <v>290</v>
      </c>
      <c r="H192" s="195">
        <v>16</v>
      </c>
      <c r="I192" s="196"/>
      <c r="J192" s="197">
        <f>ROUND(I192*H192,2)</f>
        <v>0</v>
      </c>
      <c r="K192" s="193" t="s">
        <v>143</v>
      </c>
      <c r="L192" s="60"/>
      <c r="M192" s="198" t="s">
        <v>21</v>
      </c>
      <c r="N192" s="199" t="s">
        <v>43</v>
      </c>
      <c r="O192" s="41"/>
      <c r="P192" s="200">
        <f>O192*H192</f>
        <v>0</v>
      </c>
      <c r="Q192" s="200">
        <v>0</v>
      </c>
      <c r="R192" s="200">
        <f>Q192*H192</f>
        <v>0</v>
      </c>
      <c r="S192" s="200">
        <v>0.0026</v>
      </c>
      <c r="T192" s="201">
        <f>S192*H192</f>
        <v>0.0416</v>
      </c>
      <c r="AR192" s="23" t="s">
        <v>223</v>
      </c>
      <c r="AT192" s="23" t="s">
        <v>139</v>
      </c>
      <c r="AU192" s="23" t="s">
        <v>82</v>
      </c>
      <c r="AY192" s="23" t="s">
        <v>136</v>
      </c>
      <c r="BE192" s="202">
        <f>IF(N192="základní",J192,0)</f>
        <v>0</v>
      </c>
      <c r="BF192" s="202">
        <f>IF(N192="snížená",J192,0)</f>
        <v>0</v>
      </c>
      <c r="BG192" s="202">
        <f>IF(N192="zákl. přenesená",J192,0)</f>
        <v>0</v>
      </c>
      <c r="BH192" s="202">
        <f>IF(N192="sníž. přenesená",J192,0)</f>
        <v>0</v>
      </c>
      <c r="BI192" s="202">
        <f>IF(N192="nulová",J192,0)</f>
        <v>0</v>
      </c>
      <c r="BJ192" s="23" t="s">
        <v>80</v>
      </c>
      <c r="BK192" s="202">
        <f>ROUND(I192*H192,2)</f>
        <v>0</v>
      </c>
      <c r="BL192" s="23" t="s">
        <v>223</v>
      </c>
      <c r="BM192" s="23" t="s">
        <v>956</v>
      </c>
    </row>
    <row r="193" spans="2:51" s="11" customFormat="1" ht="13.5">
      <c r="B193" s="206"/>
      <c r="C193" s="207"/>
      <c r="D193" s="203" t="s">
        <v>166</v>
      </c>
      <c r="E193" s="208" t="s">
        <v>21</v>
      </c>
      <c r="F193" s="209" t="s">
        <v>957</v>
      </c>
      <c r="G193" s="207"/>
      <c r="H193" s="210">
        <v>16</v>
      </c>
      <c r="I193" s="211"/>
      <c r="J193" s="207"/>
      <c r="K193" s="207"/>
      <c r="L193" s="212"/>
      <c r="M193" s="213"/>
      <c r="N193" s="214"/>
      <c r="O193" s="214"/>
      <c r="P193" s="214"/>
      <c r="Q193" s="214"/>
      <c r="R193" s="214"/>
      <c r="S193" s="214"/>
      <c r="T193" s="215"/>
      <c r="AT193" s="216" t="s">
        <v>166</v>
      </c>
      <c r="AU193" s="216" t="s">
        <v>82</v>
      </c>
      <c r="AV193" s="11" t="s">
        <v>82</v>
      </c>
      <c r="AW193" s="11" t="s">
        <v>35</v>
      </c>
      <c r="AX193" s="11" t="s">
        <v>72</v>
      </c>
      <c r="AY193" s="216" t="s">
        <v>136</v>
      </c>
    </row>
    <row r="194" spans="2:65" s="1" customFormat="1" ht="14.25" customHeight="1">
      <c r="B194" s="40"/>
      <c r="C194" s="191" t="s">
        <v>245</v>
      </c>
      <c r="D194" s="191" t="s">
        <v>139</v>
      </c>
      <c r="E194" s="192" t="s">
        <v>399</v>
      </c>
      <c r="F194" s="193" t="s">
        <v>400</v>
      </c>
      <c r="G194" s="194" t="s">
        <v>290</v>
      </c>
      <c r="H194" s="195">
        <v>18</v>
      </c>
      <c r="I194" s="196"/>
      <c r="J194" s="197">
        <f>ROUND(I194*H194,2)</f>
        <v>0</v>
      </c>
      <c r="K194" s="193" t="s">
        <v>143</v>
      </c>
      <c r="L194" s="60"/>
      <c r="M194" s="198" t="s">
        <v>21</v>
      </c>
      <c r="N194" s="199" t="s">
        <v>43</v>
      </c>
      <c r="O194" s="41"/>
      <c r="P194" s="200">
        <f>O194*H194</f>
        <v>0</v>
      </c>
      <c r="Q194" s="200">
        <v>0</v>
      </c>
      <c r="R194" s="200">
        <f>Q194*H194</f>
        <v>0</v>
      </c>
      <c r="S194" s="200">
        <v>0.0017</v>
      </c>
      <c r="T194" s="201">
        <f>S194*H194</f>
        <v>0.0306</v>
      </c>
      <c r="AR194" s="23" t="s">
        <v>223</v>
      </c>
      <c r="AT194" s="23" t="s">
        <v>139</v>
      </c>
      <c r="AU194" s="23" t="s">
        <v>82</v>
      </c>
      <c r="AY194" s="23" t="s">
        <v>136</v>
      </c>
      <c r="BE194" s="202">
        <f>IF(N194="základní",J194,0)</f>
        <v>0</v>
      </c>
      <c r="BF194" s="202">
        <f>IF(N194="snížená",J194,0)</f>
        <v>0</v>
      </c>
      <c r="BG194" s="202">
        <f>IF(N194="zákl. přenesená",J194,0)</f>
        <v>0</v>
      </c>
      <c r="BH194" s="202">
        <f>IF(N194="sníž. přenesená",J194,0)</f>
        <v>0</v>
      </c>
      <c r="BI194" s="202">
        <f>IF(N194="nulová",J194,0)</f>
        <v>0</v>
      </c>
      <c r="BJ194" s="23" t="s">
        <v>80</v>
      </c>
      <c r="BK194" s="202">
        <f>ROUND(I194*H194,2)</f>
        <v>0</v>
      </c>
      <c r="BL194" s="23" t="s">
        <v>223</v>
      </c>
      <c r="BM194" s="23" t="s">
        <v>958</v>
      </c>
    </row>
    <row r="195" spans="2:51" s="11" customFormat="1" ht="13.5">
      <c r="B195" s="206"/>
      <c r="C195" s="207"/>
      <c r="D195" s="203" t="s">
        <v>166</v>
      </c>
      <c r="E195" s="208" t="s">
        <v>21</v>
      </c>
      <c r="F195" s="209" t="s">
        <v>959</v>
      </c>
      <c r="G195" s="207"/>
      <c r="H195" s="210">
        <v>18</v>
      </c>
      <c r="I195" s="211"/>
      <c r="J195" s="207"/>
      <c r="K195" s="207"/>
      <c r="L195" s="212"/>
      <c r="M195" s="213"/>
      <c r="N195" s="214"/>
      <c r="O195" s="214"/>
      <c r="P195" s="214"/>
      <c r="Q195" s="214"/>
      <c r="R195" s="214"/>
      <c r="S195" s="214"/>
      <c r="T195" s="215"/>
      <c r="AT195" s="216" t="s">
        <v>166</v>
      </c>
      <c r="AU195" s="216" t="s">
        <v>82</v>
      </c>
      <c r="AV195" s="11" t="s">
        <v>82</v>
      </c>
      <c r="AW195" s="11" t="s">
        <v>35</v>
      </c>
      <c r="AX195" s="11" t="s">
        <v>72</v>
      </c>
      <c r="AY195" s="216" t="s">
        <v>136</v>
      </c>
    </row>
    <row r="196" spans="2:65" s="1" customFormat="1" ht="14.25" customHeight="1">
      <c r="B196" s="40"/>
      <c r="C196" s="191" t="s">
        <v>355</v>
      </c>
      <c r="D196" s="191" t="s">
        <v>139</v>
      </c>
      <c r="E196" s="192" t="s">
        <v>402</v>
      </c>
      <c r="F196" s="193" t="s">
        <v>403</v>
      </c>
      <c r="G196" s="194" t="s">
        <v>290</v>
      </c>
      <c r="H196" s="195">
        <v>11.225</v>
      </c>
      <c r="I196" s="196"/>
      <c r="J196" s="197">
        <f>ROUND(I196*H196,2)</f>
        <v>0</v>
      </c>
      <c r="K196" s="193" t="s">
        <v>143</v>
      </c>
      <c r="L196" s="60"/>
      <c r="M196" s="198" t="s">
        <v>21</v>
      </c>
      <c r="N196" s="199" t="s">
        <v>43</v>
      </c>
      <c r="O196" s="41"/>
      <c r="P196" s="200">
        <f>O196*H196</f>
        <v>0</v>
      </c>
      <c r="Q196" s="200">
        <v>0</v>
      </c>
      <c r="R196" s="200">
        <f>Q196*H196</f>
        <v>0</v>
      </c>
      <c r="S196" s="200">
        <v>0.00348</v>
      </c>
      <c r="T196" s="201">
        <f>S196*H196</f>
        <v>0.039063</v>
      </c>
      <c r="AR196" s="23" t="s">
        <v>223</v>
      </c>
      <c r="AT196" s="23" t="s">
        <v>139</v>
      </c>
      <c r="AU196" s="23" t="s">
        <v>82</v>
      </c>
      <c r="AY196" s="23" t="s">
        <v>136</v>
      </c>
      <c r="BE196" s="202">
        <f>IF(N196="základní",J196,0)</f>
        <v>0</v>
      </c>
      <c r="BF196" s="202">
        <f>IF(N196="snížená",J196,0)</f>
        <v>0</v>
      </c>
      <c r="BG196" s="202">
        <f>IF(N196="zákl. přenesená",J196,0)</f>
        <v>0</v>
      </c>
      <c r="BH196" s="202">
        <f>IF(N196="sníž. přenesená",J196,0)</f>
        <v>0</v>
      </c>
      <c r="BI196" s="202">
        <f>IF(N196="nulová",J196,0)</f>
        <v>0</v>
      </c>
      <c r="BJ196" s="23" t="s">
        <v>80</v>
      </c>
      <c r="BK196" s="202">
        <f>ROUND(I196*H196,2)</f>
        <v>0</v>
      </c>
      <c r="BL196" s="23" t="s">
        <v>223</v>
      </c>
      <c r="BM196" s="23" t="s">
        <v>960</v>
      </c>
    </row>
    <row r="197" spans="2:51" s="11" customFormat="1" ht="13.5">
      <c r="B197" s="206"/>
      <c r="C197" s="207"/>
      <c r="D197" s="203" t="s">
        <v>166</v>
      </c>
      <c r="E197" s="208" t="s">
        <v>21</v>
      </c>
      <c r="F197" s="209" t="s">
        <v>961</v>
      </c>
      <c r="G197" s="207"/>
      <c r="H197" s="210">
        <v>11.225</v>
      </c>
      <c r="I197" s="211"/>
      <c r="J197" s="207"/>
      <c r="K197" s="207"/>
      <c r="L197" s="212"/>
      <c r="M197" s="213"/>
      <c r="N197" s="214"/>
      <c r="O197" s="214"/>
      <c r="P197" s="214"/>
      <c r="Q197" s="214"/>
      <c r="R197" s="214"/>
      <c r="S197" s="214"/>
      <c r="T197" s="215"/>
      <c r="AT197" s="216" t="s">
        <v>166</v>
      </c>
      <c r="AU197" s="216" t="s">
        <v>82</v>
      </c>
      <c r="AV197" s="11" t="s">
        <v>82</v>
      </c>
      <c r="AW197" s="11" t="s">
        <v>35</v>
      </c>
      <c r="AX197" s="11" t="s">
        <v>72</v>
      </c>
      <c r="AY197" s="216" t="s">
        <v>136</v>
      </c>
    </row>
    <row r="198" spans="2:65" s="1" customFormat="1" ht="14.25" customHeight="1">
      <c r="B198" s="40"/>
      <c r="C198" s="191" t="s">
        <v>251</v>
      </c>
      <c r="D198" s="191" t="s">
        <v>139</v>
      </c>
      <c r="E198" s="192" t="s">
        <v>410</v>
      </c>
      <c r="F198" s="193" t="s">
        <v>411</v>
      </c>
      <c r="G198" s="194" t="s">
        <v>290</v>
      </c>
      <c r="H198" s="195">
        <v>5</v>
      </c>
      <c r="I198" s="196"/>
      <c r="J198" s="197">
        <f>ROUND(I198*H198,2)</f>
        <v>0</v>
      </c>
      <c r="K198" s="193" t="s">
        <v>143</v>
      </c>
      <c r="L198" s="60"/>
      <c r="M198" s="198" t="s">
        <v>21</v>
      </c>
      <c r="N198" s="199" t="s">
        <v>43</v>
      </c>
      <c r="O198" s="41"/>
      <c r="P198" s="200">
        <f>O198*H198</f>
        <v>0</v>
      </c>
      <c r="Q198" s="200">
        <v>0</v>
      </c>
      <c r="R198" s="200">
        <f>Q198*H198</f>
        <v>0</v>
      </c>
      <c r="S198" s="200">
        <v>0.00167</v>
      </c>
      <c r="T198" s="201">
        <f>S198*H198</f>
        <v>0.00835</v>
      </c>
      <c r="AR198" s="23" t="s">
        <v>223</v>
      </c>
      <c r="AT198" s="23" t="s">
        <v>139</v>
      </c>
      <c r="AU198" s="23" t="s">
        <v>82</v>
      </c>
      <c r="AY198" s="23" t="s">
        <v>136</v>
      </c>
      <c r="BE198" s="202">
        <f>IF(N198="základní",J198,0)</f>
        <v>0</v>
      </c>
      <c r="BF198" s="202">
        <f>IF(N198="snížená",J198,0)</f>
        <v>0</v>
      </c>
      <c r="BG198" s="202">
        <f>IF(N198="zákl. přenesená",J198,0)</f>
        <v>0</v>
      </c>
      <c r="BH198" s="202">
        <f>IF(N198="sníž. přenesená",J198,0)</f>
        <v>0</v>
      </c>
      <c r="BI198" s="202">
        <f>IF(N198="nulová",J198,0)</f>
        <v>0</v>
      </c>
      <c r="BJ198" s="23" t="s">
        <v>80</v>
      </c>
      <c r="BK198" s="202">
        <f>ROUND(I198*H198,2)</f>
        <v>0</v>
      </c>
      <c r="BL198" s="23" t="s">
        <v>223</v>
      </c>
      <c r="BM198" s="23" t="s">
        <v>962</v>
      </c>
    </row>
    <row r="199" spans="2:51" s="11" customFormat="1" ht="13.5">
      <c r="B199" s="206"/>
      <c r="C199" s="207"/>
      <c r="D199" s="203" t="s">
        <v>166</v>
      </c>
      <c r="E199" s="208" t="s">
        <v>21</v>
      </c>
      <c r="F199" s="209" t="s">
        <v>963</v>
      </c>
      <c r="G199" s="207"/>
      <c r="H199" s="210">
        <v>5</v>
      </c>
      <c r="I199" s="211"/>
      <c r="J199" s="207"/>
      <c r="K199" s="207"/>
      <c r="L199" s="212"/>
      <c r="M199" s="213"/>
      <c r="N199" s="214"/>
      <c r="O199" s="214"/>
      <c r="P199" s="214"/>
      <c r="Q199" s="214"/>
      <c r="R199" s="214"/>
      <c r="S199" s="214"/>
      <c r="T199" s="215"/>
      <c r="AT199" s="216" t="s">
        <v>166</v>
      </c>
      <c r="AU199" s="216" t="s">
        <v>82</v>
      </c>
      <c r="AV199" s="11" t="s">
        <v>82</v>
      </c>
      <c r="AW199" s="11" t="s">
        <v>35</v>
      </c>
      <c r="AX199" s="11" t="s">
        <v>72</v>
      </c>
      <c r="AY199" s="216" t="s">
        <v>136</v>
      </c>
    </row>
    <row r="200" spans="2:65" s="1" customFormat="1" ht="14.25" customHeight="1">
      <c r="B200" s="40"/>
      <c r="C200" s="191" t="s">
        <v>367</v>
      </c>
      <c r="D200" s="191" t="s">
        <v>139</v>
      </c>
      <c r="E200" s="192" t="s">
        <v>422</v>
      </c>
      <c r="F200" s="193" t="s">
        <v>423</v>
      </c>
      <c r="G200" s="194" t="s">
        <v>290</v>
      </c>
      <c r="H200" s="195">
        <v>18</v>
      </c>
      <c r="I200" s="196"/>
      <c r="J200" s="197">
        <f>ROUND(I200*H200,2)</f>
        <v>0</v>
      </c>
      <c r="K200" s="193" t="s">
        <v>143</v>
      </c>
      <c r="L200" s="60"/>
      <c r="M200" s="198" t="s">
        <v>21</v>
      </c>
      <c r="N200" s="199" t="s">
        <v>43</v>
      </c>
      <c r="O200" s="41"/>
      <c r="P200" s="200">
        <f>O200*H200</f>
        <v>0</v>
      </c>
      <c r="Q200" s="200">
        <v>0</v>
      </c>
      <c r="R200" s="200">
        <f>Q200*H200</f>
        <v>0</v>
      </c>
      <c r="S200" s="200">
        <v>0.00394</v>
      </c>
      <c r="T200" s="201">
        <f>S200*H200</f>
        <v>0.07092</v>
      </c>
      <c r="AR200" s="23" t="s">
        <v>223</v>
      </c>
      <c r="AT200" s="23" t="s">
        <v>139</v>
      </c>
      <c r="AU200" s="23" t="s">
        <v>82</v>
      </c>
      <c r="AY200" s="23" t="s">
        <v>136</v>
      </c>
      <c r="BE200" s="202">
        <f>IF(N200="základní",J200,0)</f>
        <v>0</v>
      </c>
      <c r="BF200" s="202">
        <f>IF(N200="snížená",J200,0)</f>
        <v>0</v>
      </c>
      <c r="BG200" s="202">
        <f>IF(N200="zákl. přenesená",J200,0)</f>
        <v>0</v>
      </c>
      <c r="BH200" s="202">
        <f>IF(N200="sníž. přenesená",J200,0)</f>
        <v>0</v>
      </c>
      <c r="BI200" s="202">
        <f>IF(N200="nulová",J200,0)</f>
        <v>0</v>
      </c>
      <c r="BJ200" s="23" t="s">
        <v>80</v>
      </c>
      <c r="BK200" s="202">
        <f>ROUND(I200*H200,2)</f>
        <v>0</v>
      </c>
      <c r="BL200" s="23" t="s">
        <v>223</v>
      </c>
      <c r="BM200" s="23" t="s">
        <v>964</v>
      </c>
    </row>
    <row r="201" spans="2:51" s="11" customFormat="1" ht="13.5">
      <c r="B201" s="206"/>
      <c r="C201" s="207"/>
      <c r="D201" s="203" t="s">
        <v>166</v>
      </c>
      <c r="E201" s="208" t="s">
        <v>21</v>
      </c>
      <c r="F201" s="209" t="s">
        <v>965</v>
      </c>
      <c r="G201" s="207"/>
      <c r="H201" s="210">
        <v>18</v>
      </c>
      <c r="I201" s="211"/>
      <c r="J201" s="207"/>
      <c r="K201" s="207"/>
      <c r="L201" s="212"/>
      <c r="M201" s="213"/>
      <c r="N201" s="214"/>
      <c r="O201" s="214"/>
      <c r="P201" s="214"/>
      <c r="Q201" s="214"/>
      <c r="R201" s="214"/>
      <c r="S201" s="214"/>
      <c r="T201" s="215"/>
      <c r="AT201" s="216" t="s">
        <v>166</v>
      </c>
      <c r="AU201" s="216" t="s">
        <v>82</v>
      </c>
      <c r="AV201" s="11" t="s">
        <v>82</v>
      </c>
      <c r="AW201" s="11" t="s">
        <v>35</v>
      </c>
      <c r="AX201" s="11" t="s">
        <v>72</v>
      </c>
      <c r="AY201" s="216" t="s">
        <v>136</v>
      </c>
    </row>
    <row r="202" spans="2:65" s="1" customFormat="1" ht="33.75" customHeight="1">
      <c r="B202" s="40"/>
      <c r="C202" s="191" t="s">
        <v>372</v>
      </c>
      <c r="D202" s="191" t="s">
        <v>139</v>
      </c>
      <c r="E202" s="192" t="s">
        <v>426</v>
      </c>
      <c r="F202" s="193" t="s">
        <v>427</v>
      </c>
      <c r="G202" s="194" t="s">
        <v>142</v>
      </c>
      <c r="H202" s="195">
        <v>91.78</v>
      </c>
      <c r="I202" s="196"/>
      <c r="J202" s="197">
        <f>ROUND(I202*H202,2)</f>
        <v>0</v>
      </c>
      <c r="K202" s="193" t="s">
        <v>143</v>
      </c>
      <c r="L202" s="60"/>
      <c r="M202" s="198" t="s">
        <v>21</v>
      </c>
      <c r="N202" s="199" t="s">
        <v>43</v>
      </c>
      <c r="O202" s="41"/>
      <c r="P202" s="200">
        <f>O202*H202</f>
        <v>0</v>
      </c>
      <c r="Q202" s="200">
        <v>0.00682</v>
      </c>
      <c r="R202" s="200">
        <f>Q202*H202</f>
        <v>0.6259395999999999</v>
      </c>
      <c r="S202" s="200">
        <v>0</v>
      </c>
      <c r="T202" s="201">
        <f>S202*H202</f>
        <v>0</v>
      </c>
      <c r="AR202" s="23" t="s">
        <v>223</v>
      </c>
      <c r="AT202" s="23" t="s">
        <v>139</v>
      </c>
      <c r="AU202" s="23" t="s">
        <v>82</v>
      </c>
      <c r="AY202" s="23" t="s">
        <v>136</v>
      </c>
      <c r="BE202" s="202">
        <f>IF(N202="základní",J202,0)</f>
        <v>0</v>
      </c>
      <c r="BF202" s="202">
        <f>IF(N202="snížená",J202,0)</f>
        <v>0</v>
      </c>
      <c r="BG202" s="202">
        <f>IF(N202="zákl. přenesená",J202,0)</f>
        <v>0</v>
      </c>
      <c r="BH202" s="202">
        <f>IF(N202="sníž. přenesená",J202,0)</f>
        <v>0</v>
      </c>
      <c r="BI202" s="202">
        <f>IF(N202="nulová",J202,0)</f>
        <v>0</v>
      </c>
      <c r="BJ202" s="23" t="s">
        <v>80</v>
      </c>
      <c r="BK202" s="202">
        <f>ROUND(I202*H202,2)</f>
        <v>0</v>
      </c>
      <c r="BL202" s="23" t="s">
        <v>223</v>
      </c>
      <c r="BM202" s="23" t="s">
        <v>966</v>
      </c>
    </row>
    <row r="203" spans="2:51" s="12" customFormat="1" ht="13.5">
      <c r="B203" s="227"/>
      <c r="C203" s="228"/>
      <c r="D203" s="203" t="s">
        <v>166</v>
      </c>
      <c r="E203" s="229" t="s">
        <v>21</v>
      </c>
      <c r="F203" s="230" t="s">
        <v>364</v>
      </c>
      <c r="G203" s="228"/>
      <c r="H203" s="229" t="s">
        <v>21</v>
      </c>
      <c r="I203" s="231"/>
      <c r="J203" s="228"/>
      <c r="K203" s="228"/>
      <c r="L203" s="232"/>
      <c r="M203" s="233"/>
      <c r="N203" s="234"/>
      <c r="O203" s="234"/>
      <c r="P203" s="234"/>
      <c r="Q203" s="234"/>
      <c r="R203" s="234"/>
      <c r="S203" s="234"/>
      <c r="T203" s="235"/>
      <c r="AT203" s="236" t="s">
        <v>166</v>
      </c>
      <c r="AU203" s="236" t="s">
        <v>82</v>
      </c>
      <c r="AV203" s="12" t="s">
        <v>80</v>
      </c>
      <c r="AW203" s="12" t="s">
        <v>35</v>
      </c>
      <c r="AX203" s="12" t="s">
        <v>72</v>
      </c>
      <c r="AY203" s="236" t="s">
        <v>136</v>
      </c>
    </row>
    <row r="204" spans="2:51" s="11" customFormat="1" ht="13.5">
      <c r="B204" s="206"/>
      <c r="C204" s="207"/>
      <c r="D204" s="203" t="s">
        <v>166</v>
      </c>
      <c r="E204" s="208" t="s">
        <v>21</v>
      </c>
      <c r="F204" s="209" t="s">
        <v>930</v>
      </c>
      <c r="G204" s="207"/>
      <c r="H204" s="210">
        <v>64.54</v>
      </c>
      <c r="I204" s="211"/>
      <c r="J204" s="207"/>
      <c r="K204" s="207"/>
      <c r="L204" s="212"/>
      <c r="M204" s="213"/>
      <c r="N204" s="214"/>
      <c r="O204" s="214"/>
      <c r="P204" s="214"/>
      <c r="Q204" s="214"/>
      <c r="R204" s="214"/>
      <c r="S204" s="214"/>
      <c r="T204" s="215"/>
      <c r="AT204" s="216" t="s">
        <v>166</v>
      </c>
      <c r="AU204" s="216" t="s">
        <v>82</v>
      </c>
      <c r="AV204" s="11" t="s">
        <v>82</v>
      </c>
      <c r="AW204" s="11" t="s">
        <v>35</v>
      </c>
      <c r="AX204" s="11" t="s">
        <v>72</v>
      </c>
      <c r="AY204" s="216" t="s">
        <v>136</v>
      </c>
    </row>
    <row r="205" spans="2:51" s="11" customFormat="1" ht="13.5">
      <c r="B205" s="206"/>
      <c r="C205" s="207"/>
      <c r="D205" s="203" t="s">
        <v>166</v>
      </c>
      <c r="E205" s="208" t="s">
        <v>21</v>
      </c>
      <c r="F205" s="209" t="s">
        <v>938</v>
      </c>
      <c r="G205" s="207"/>
      <c r="H205" s="210">
        <v>27.24</v>
      </c>
      <c r="I205" s="211"/>
      <c r="J205" s="207"/>
      <c r="K205" s="207"/>
      <c r="L205" s="212"/>
      <c r="M205" s="213"/>
      <c r="N205" s="214"/>
      <c r="O205" s="214"/>
      <c r="P205" s="214"/>
      <c r="Q205" s="214"/>
      <c r="R205" s="214"/>
      <c r="S205" s="214"/>
      <c r="T205" s="215"/>
      <c r="AT205" s="216" t="s">
        <v>166</v>
      </c>
      <c r="AU205" s="216" t="s">
        <v>82</v>
      </c>
      <c r="AV205" s="11" t="s">
        <v>82</v>
      </c>
      <c r="AW205" s="11" t="s">
        <v>35</v>
      </c>
      <c r="AX205" s="11" t="s">
        <v>72</v>
      </c>
      <c r="AY205" s="216" t="s">
        <v>136</v>
      </c>
    </row>
    <row r="206" spans="2:65" s="1" customFormat="1" ht="33.75" customHeight="1">
      <c r="B206" s="40"/>
      <c r="C206" s="191" t="s">
        <v>377</v>
      </c>
      <c r="D206" s="191" t="s">
        <v>139</v>
      </c>
      <c r="E206" s="192" t="s">
        <v>433</v>
      </c>
      <c r="F206" s="193" t="s">
        <v>434</v>
      </c>
      <c r="G206" s="194" t="s">
        <v>142</v>
      </c>
      <c r="H206" s="195">
        <v>25.6</v>
      </c>
      <c r="I206" s="196"/>
      <c r="J206" s="197">
        <f>ROUND(I206*H206,2)</f>
        <v>0</v>
      </c>
      <c r="K206" s="193" t="s">
        <v>143</v>
      </c>
      <c r="L206" s="60"/>
      <c r="M206" s="198" t="s">
        <v>21</v>
      </c>
      <c r="N206" s="199" t="s">
        <v>43</v>
      </c>
      <c r="O206" s="41"/>
      <c r="P206" s="200">
        <f>O206*H206</f>
        <v>0</v>
      </c>
      <c r="Q206" s="200">
        <v>0.00682</v>
      </c>
      <c r="R206" s="200">
        <f>Q206*H206</f>
        <v>0.174592</v>
      </c>
      <c r="S206" s="200">
        <v>0</v>
      </c>
      <c r="T206" s="201">
        <f>S206*H206</f>
        <v>0</v>
      </c>
      <c r="AR206" s="23" t="s">
        <v>223</v>
      </c>
      <c r="AT206" s="23" t="s">
        <v>139</v>
      </c>
      <c r="AU206" s="23" t="s">
        <v>82</v>
      </c>
      <c r="AY206" s="23" t="s">
        <v>136</v>
      </c>
      <c r="BE206" s="202">
        <f>IF(N206="základní",J206,0)</f>
        <v>0</v>
      </c>
      <c r="BF206" s="202">
        <f>IF(N206="snížená",J206,0)</f>
        <v>0</v>
      </c>
      <c r="BG206" s="202">
        <f>IF(N206="zákl. přenesená",J206,0)</f>
        <v>0</v>
      </c>
      <c r="BH206" s="202">
        <f>IF(N206="sníž. přenesená",J206,0)</f>
        <v>0</v>
      </c>
      <c r="BI206" s="202">
        <f>IF(N206="nulová",J206,0)</f>
        <v>0</v>
      </c>
      <c r="BJ206" s="23" t="s">
        <v>80</v>
      </c>
      <c r="BK206" s="202">
        <f>ROUND(I206*H206,2)</f>
        <v>0</v>
      </c>
      <c r="BL206" s="23" t="s">
        <v>223</v>
      </c>
      <c r="BM206" s="23" t="s">
        <v>967</v>
      </c>
    </row>
    <row r="207" spans="2:51" s="12" customFormat="1" ht="13.5">
      <c r="B207" s="227"/>
      <c r="C207" s="228"/>
      <c r="D207" s="203" t="s">
        <v>166</v>
      </c>
      <c r="E207" s="229" t="s">
        <v>21</v>
      </c>
      <c r="F207" s="230" t="s">
        <v>436</v>
      </c>
      <c r="G207" s="228"/>
      <c r="H207" s="229" t="s">
        <v>21</v>
      </c>
      <c r="I207" s="231"/>
      <c r="J207" s="228"/>
      <c r="K207" s="228"/>
      <c r="L207" s="232"/>
      <c r="M207" s="233"/>
      <c r="N207" s="234"/>
      <c r="O207" s="234"/>
      <c r="P207" s="234"/>
      <c r="Q207" s="234"/>
      <c r="R207" s="234"/>
      <c r="S207" s="234"/>
      <c r="T207" s="235"/>
      <c r="AT207" s="236" t="s">
        <v>166</v>
      </c>
      <c r="AU207" s="236" t="s">
        <v>82</v>
      </c>
      <c r="AV207" s="12" t="s">
        <v>80</v>
      </c>
      <c r="AW207" s="12" t="s">
        <v>35</v>
      </c>
      <c r="AX207" s="12" t="s">
        <v>72</v>
      </c>
      <c r="AY207" s="236" t="s">
        <v>136</v>
      </c>
    </row>
    <row r="208" spans="2:51" s="11" customFormat="1" ht="13.5">
      <c r="B208" s="206"/>
      <c r="C208" s="207"/>
      <c r="D208" s="203" t="s">
        <v>166</v>
      </c>
      <c r="E208" s="208" t="s">
        <v>21</v>
      </c>
      <c r="F208" s="209" t="s">
        <v>968</v>
      </c>
      <c r="G208" s="207"/>
      <c r="H208" s="210">
        <v>25.6</v>
      </c>
      <c r="I208" s="211"/>
      <c r="J208" s="207"/>
      <c r="K208" s="207"/>
      <c r="L208" s="212"/>
      <c r="M208" s="213"/>
      <c r="N208" s="214"/>
      <c r="O208" s="214"/>
      <c r="P208" s="214"/>
      <c r="Q208" s="214"/>
      <c r="R208" s="214"/>
      <c r="S208" s="214"/>
      <c r="T208" s="215"/>
      <c r="AT208" s="216" t="s">
        <v>166</v>
      </c>
      <c r="AU208" s="216" t="s">
        <v>82</v>
      </c>
      <c r="AV208" s="11" t="s">
        <v>82</v>
      </c>
      <c r="AW208" s="11" t="s">
        <v>35</v>
      </c>
      <c r="AX208" s="11" t="s">
        <v>72</v>
      </c>
      <c r="AY208" s="216" t="s">
        <v>136</v>
      </c>
    </row>
    <row r="209" spans="2:65" s="1" customFormat="1" ht="33.75" customHeight="1">
      <c r="B209" s="40"/>
      <c r="C209" s="191" t="s">
        <v>382</v>
      </c>
      <c r="D209" s="191" t="s">
        <v>139</v>
      </c>
      <c r="E209" s="192" t="s">
        <v>463</v>
      </c>
      <c r="F209" s="193" t="s">
        <v>464</v>
      </c>
      <c r="G209" s="194" t="s">
        <v>290</v>
      </c>
      <c r="H209" s="195">
        <v>13.1</v>
      </c>
      <c r="I209" s="196"/>
      <c r="J209" s="197">
        <f>ROUND(I209*H209,2)</f>
        <v>0</v>
      </c>
      <c r="K209" s="193" t="s">
        <v>143</v>
      </c>
      <c r="L209" s="60"/>
      <c r="M209" s="198" t="s">
        <v>21</v>
      </c>
      <c r="N209" s="199" t="s">
        <v>43</v>
      </c>
      <c r="O209" s="41"/>
      <c r="P209" s="200">
        <f>O209*H209</f>
        <v>0</v>
      </c>
      <c r="Q209" s="200">
        <v>0.00195</v>
      </c>
      <c r="R209" s="200">
        <f>Q209*H209</f>
        <v>0.025544999999999998</v>
      </c>
      <c r="S209" s="200">
        <v>0</v>
      </c>
      <c r="T209" s="201">
        <f>S209*H209</f>
        <v>0</v>
      </c>
      <c r="AR209" s="23" t="s">
        <v>223</v>
      </c>
      <c r="AT209" s="23" t="s">
        <v>139</v>
      </c>
      <c r="AU209" s="23" t="s">
        <v>82</v>
      </c>
      <c r="AY209" s="23" t="s">
        <v>136</v>
      </c>
      <c r="BE209" s="202">
        <f>IF(N209="základní",J209,0)</f>
        <v>0</v>
      </c>
      <c r="BF209" s="202">
        <f>IF(N209="snížená",J209,0)</f>
        <v>0</v>
      </c>
      <c r="BG209" s="202">
        <f>IF(N209="zákl. přenesená",J209,0)</f>
        <v>0</v>
      </c>
      <c r="BH209" s="202">
        <f>IF(N209="sníž. přenesená",J209,0)</f>
        <v>0</v>
      </c>
      <c r="BI209" s="202">
        <f>IF(N209="nulová",J209,0)</f>
        <v>0</v>
      </c>
      <c r="BJ209" s="23" t="s">
        <v>80</v>
      </c>
      <c r="BK209" s="202">
        <f>ROUND(I209*H209,2)</f>
        <v>0</v>
      </c>
      <c r="BL209" s="23" t="s">
        <v>223</v>
      </c>
      <c r="BM209" s="23" t="s">
        <v>969</v>
      </c>
    </row>
    <row r="210" spans="2:51" s="12" customFormat="1" ht="13.5">
      <c r="B210" s="227"/>
      <c r="C210" s="228"/>
      <c r="D210" s="203" t="s">
        <v>166</v>
      </c>
      <c r="E210" s="229" t="s">
        <v>21</v>
      </c>
      <c r="F210" s="230" t="s">
        <v>466</v>
      </c>
      <c r="G210" s="228"/>
      <c r="H210" s="229" t="s">
        <v>21</v>
      </c>
      <c r="I210" s="231"/>
      <c r="J210" s="228"/>
      <c r="K210" s="228"/>
      <c r="L210" s="232"/>
      <c r="M210" s="233"/>
      <c r="N210" s="234"/>
      <c r="O210" s="234"/>
      <c r="P210" s="234"/>
      <c r="Q210" s="234"/>
      <c r="R210" s="234"/>
      <c r="S210" s="234"/>
      <c r="T210" s="235"/>
      <c r="AT210" s="236" t="s">
        <v>166</v>
      </c>
      <c r="AU210" s="236" t="s">
        <v>82</v>
      </c>
      <c r="AV210" s="12" t="s">
        <v>80</v>
      </c>
      <c r="AW210" s="12" t="s">
        <v>35</v>
      </c>
      <c r="AX210" s="12" t="s">
        <v>72</v>
      </c>
      <c r="AY210" s="236" t="s">
        <v>136</v>
      </c>
    </row>
    <row r="211" spans="2:51" s="11" customFormat="1" ht="13.5">
      <c r="B211" s="206"/>
      <c r="C211" s="207"/>
      <c r="D211" s="203" t="s">
        <v>166</v>
      </c>
      <c r="E211" s="208" t="s">
        <v>21</v>
      </c>
      <c r="F211" s="209" t="s">
        <v>970</v>
      </c>
      <c r="G211" s="207"/>
      <c r="H211" s="210">
        <v>13.1</v>
      </c>
      <c r="I211" s="211"/>
      <c r="J211" s="207"/>
      <c r="K211" s="207"/>
      <c r="L211" s="212"/>
      <c r="M211" s="213"/>
      <c r="N211" s="214"/>
      <c r="O211" s="214"/>
      <c r="P211" s="214"/>
      <c r="Q211" s="214"/>
      <c r="R211" s="214"/>
      <c r="S211" s="214"/>
      <c r="T211" s="215"/>
      <c r="AT211" s="216" t="s">
        <v>166</v>
      </c>
      <c r="AU211" s="216" t="s">
        <v>82</v>
      </c>
      <c r="AV211" s="11" t="s">
        <v>82</v>
      </c>
      <c r="AW211" s="11" t="s">
        <v>35</v>
      </c>
      <c r="AX211" s="11" t="s">
        <v>72</v>
      </c>
      <c r="AY211" s="216" t="s">
        <v>136</v>
      </c>
    </row>
    <row r="212" spans="2:65" s="1" customFormat="1" ht="22.5" customHeight="1">
      <c r="B212" s="40"/>
      <c r="C212" s="191" t="s">
        <v>389</v>
      </c>
      <c r="D212" s="191" t="s">
        <v>139</v>
      </c>
      <c r="E212" s="192" t="s">
        <v>776</v>
      </c>
      <c r="F212" s="193" t="s">
        <v>777</v>
      </c>
      <c r="G212" s="194" t="s">
        <v>290</v>
      </c>
      <c r="H212" s="195">
        <v>16</v>
      </c>
      <c r="I212" s="196"/>
      <c r="J212" s="197">
        <f>ROUND(I212*H212,2)</f>
        <v>0</v>
      </c>
      <c r="K212" s="193" t="s">
        <v>143</v>
      </c>
      <c r="L212" s="60"/>
      <c r="M212" s="198" t="s">
        <v>21</v>
      </c>
      <c r="N212" s="199" t="s">
        <v>43</v>
      </c>
      <c r="O212" s="41"/>
      <c r="P212" s="200">
        <f>O212*H212</f>
        <v>0</v>
      </c>
      <c r="Q212" s="200">
        <v>0.00198</v>
      </c>
      <c r="R212" s="200">
        <f>Q212*H212</f>
        <v>0.03168</v>
      </c>
      <c r="S212" s="200">
        <v>0</v>
      </c>
      <c r="T212" s="201">
        <f>S212*H212</f>
        <v>0</v>
      </c>
      <c r="AR212" s="23" t="s">
        <v>223</v>
      </c>
      <c r="AT212" s="23" t="s">
        <v>139</v>
      </c>
      <c r="AU212" s="23" t="s">
        <v>82</v>
      </c>
      <c r="AY212" s="23" t="s">
        <v>136</v>
      </c>
      <c r="BE212" s="202">
        <f>IF(N212="základní",J212,0)</f>
        <v>0</v>
      </c>
      <c r="BF212" s="202">
        <f>IF(N212="snížená",J212,0)</f>
        <v>0</v>
      </c>
      <c r="BG212" s="202">
        <f>IF(N212="zákl. přenesená",J212,0)</f>
        <v>0</v>
      </c>
      <c r="BH212" s="202">
        <f>IF(N212="sníž. přenesená",J212,0)</f>
        <v>0</v>
      </c>
      <c r="BI212" s="202">
        <f>IF(N212="nulová",J212,0)</f>
        <v>0</v>
      </c>
      <c r="BJ212" s="23" t="s">
        <v>80</v>
      </c>
      <c r="BK212" s="202">
        <f>ROUND(I212*H212,2)</f>
        <v>0</v>
      </c>
      <c r="BL212" s="23" t="s">
        <v>223</v>
      </c>
      <c r="BM212" s="23" t="s">
        <v>971</v>
      </c>
    </row>
    <row r="213" spans="2:47" s="1" customFormat="1" ht="54">
      <c r="B213" s="40"/>
      <c r="C213" s="62"/>
      <c r="D213" s="203" t="s">
        <v>164</v>
      </c>
      <c r="E213" s="62"/>
      <c r="F213" s="204" t="s">
        <v>522</v>
      </c>
      <c r="G213" s="62"/>
      <c r="H213" s="62"/>
      <c r="I213" s="162"/>
      <c r="J213" s="62"/>
      <c r="K213" s="62"/>
      <c r="L213" s="60"/>
      <c r="M213" s="205"/>
      <c r="N213" s="41"/>
      <c r="O213" s="41"/>
      <c r="P213" s="41"/>
      <c r="Q213" s="41"/>
      <c r="R213" s="41"/>
      <c r="S213" s="41"/>
      <c r="T213" s="77"/>
      <c r="AT213" s="23" t="s">
        <v>164</v>
      </c>
      <c r="AU213" s="23" t="s">
        <v>82</v>
      </c>
    </row>
    <row r="214" spans="2:65" s="1" customFormat="1" ht="22.5" customHeight="1">
      <c r="B214" s="40"/>
      <c r="C214" s="191" t="s">
        <v>271</v>
      </c>
      <c r="D214" s="191" t="s">
        <v>139</v>
      </c>
      <c r="E214" s="192" t="s">
        <v>779</v>
      </c>
      <c r="F214" s="193" t="s">
        <v>780</v>
      </c>
      <c r="G214" s="194" t="s">
        <v>290</v>
      </c>
      <c r="H214" s="195">
        <v>36.16</v>
      </c>
      <c r="I214" s="196"/>
      <c r="J214" s="197">
        <f>ROUND(I214*H214,2)</f>
        <v>0</v>
      </c>
      <c r="K214" s="193" t="s">
        <v>143</v>
      </c>
      <c r="L214" s="60"/>
      <c r="M214" s="198" t="s">
        <v>21</v>
      </c>
      <c r="N214" s="199" t="s">
        <v>43</v>
      </c>
      <c r="O214" s="41"/>
      <c r="P214" s="200">
        <f>O214*H214</f>
        <v>0</v>
      </c>
      <c r="Q214" s="200">
        <v>0.00231</v>
      </c>
      <c r="R214" s="200">
        <f>Q214*H214</f>
        <v>0.0835296</v>
      </c>
      <c r="S214" s="200">
        <v>0</v>
      </c>
      <c r="T214" s="201">
        <f>S214*H214</f>
        <v>0</v>
      </c>
      <c r="AR214" s="23" t="s">
        <v>223</v>
      </c>
      <c r="AT214" s="23" t="s">
        <v>139</v>
      </c>
      <c r="AU214" s="23" t="s">
        <v>82</v>
      </c>
      <c r="AY214" s="23" t="s">
        <v>136</v>
      </c>
      <c r="BE214" s="202">
        <f>IF(N214="základní",J214,0)</f>
        <v>0</v>
      </c>
      <c r="BF214" s="202">
        <f>IF(N214="snížená",J214,0)</f>
        <v>0</v>
      </c>
      <c r="BG214" s="202">
        <f>IF(N214="zákl. přenesená",J214,0)</f>
        <v>0</v>
      </c>
      <c r="BH214" s="202">
        <f>IF(N214="sníž. přenesená",J214,0)</f>
        <v>0</v>
      </c>
      <c r="BI214" s="202">
        <f>IF(N214="nulová",J214,0)</f>
        <v>0</v>
      </c>
      <c r="BJ214" s="23" t="s">
        <v>80</v>
      </c>
      <c r="BK214" s="202">
        <f>ROUND(I214*H214,2)</f>
        <v>0</v>
      </c>
      <c r="BL214" s="23" t="s">
        <v>223</v>
      </c>
      <c r="BM214" s="23" t="s">
        <v>972</v>
      </c>
    </row>
    <row r="215" spans="2:47" s="1" customFormat="1" ht="40.5">
      <c r="B215" s="40"/>
      <c r="C215" s="62"/>
      <c r="D215" s="203" t="s">
        <v>164</v>
      </c>
      <c r="E215" s="62"/>
      <c r="F215" s="204" t="s">
        <v>461</v>
      </c>
      <c r="G215" s="62"/>
      <c r="H215" s="62"/>
      <c r="I215" s="162"/>
      <c r="J215" s="62"/>
      <c r="K215" s="62"/>
      <c r="L215" s="60"/>
      <c r="M215" s="205"/>
      <c r="N215" s="41"/>
      <c r="O215" s="41"/>
      <c r="P215" s="41"/>
      <c r="Q215" s="41"/>
      <c r="R215" s="41"/>
      <c r="S215" s="41"/>
      <c r="T215" s="77"/>
      <c r="AT215" s="23" t="s">
        <v>164</v>
      </c>
      <c r="AU215" s="23" t="s">
        <v>82</v>
      </c>
    </row>
    <row r="216" spans="2:51" s="12" customFormat="1" ht="13.5">
      <c r="B216" s="227"/>
      <c r="C216" s="228"/>
      <c r="D216" s="203" t="s">
        <v>166</v>
      </c>
      <c r="E216" s="229" t="s">
        <v>21</v>
      </c>
      <c r="F216" s="230" t="s">
        <v>496</v>
      </c>
      <c r="G216" s="228"/>
      <c r="H216" s="229" t="s">
        <v>21</v>
      </c>
      <c r="I216" s="231"/>
      <c r="J216" s="228"/>
      <c r="K216" s="228"/>
      <c r="L216" s="232"/>
      <c r="M216" s="233"/>
      <c r="N216" s="234"/>
      <c r="O216" s="234"/>
      <c r="P216" s="234"/>
      <c r="Q216" s="234"/>
      <c r="R216" s="234"/>
      <c r="S216" s="234"/>
      <c r="T216" s="235"/>
      <c r="AT216" s="236" t="s">
        <v>166</v>
      </c>
      <c r="AU216" s="236" t="s">
        <v>82</v>
      </c>
      <c r="AV216" s="12" t="s">
        <v>80</v>
      </c>
      <c r="AW216" s="12" t="s">
        <v>35</v>
      </c>
      <c r="AX216" s="12" t="s">
        <v>72</v>
      </c>
      <c r="AY216" s="236" t="s">
        <v>136</v>
      </c>
    </row>
    <row r="217" spans="2:51" s="11" customFormat="1" ht="13.5">
      <c r="B217" s="206"/>
      <c r="C217" s="207"/>
      <c r="D217" s="203" t="s">
        <v>166</v>
      </c>
      <c r="E217" s="208" t="s">
        <v>21</v>
      </c>
      <c r="F217" s="209" t="s">
        <v>973</v>
      </c>
      <c r="G217" s="207"/>
      <c r="H217" s="210">
        <v>20.16</v>
      </c>
      <c r="I217" s="211"/>
      <c r="J217" s="207"/>
      <c r="K217" s="207"/>
      <c r="L217" s="212"/>
      <c r="M217" s="213"/>
      <c r="N217" s="214"/>
      <c r="O217" s="214"/>
      <c r="P217" s="214"/>
      <c r="Q217" s="214"/>
      <c r="R217" s="214"/>
      <c r="S217" s="214"/>
      <c r="T217" s="215"/>
      <c r="AT217" s="216" t="s">
        <v>166</v>
      </c>
      <c r="AU217" s="216" t="s">
        <v>82</v>
      </c>
      <c r="AV217" s="11" t="s">
        <v>82</v>
      </c>
      <c r="AW217" s="11" t="s">
        <v>35</v>
      </c>
      <c r="AX217" s="11" t="s">
        <v>72</v>
      </c>
      <c r="AY217" s="216" t="s">
        <v>136</v>
      </c>
    </row>
    <row r="218" spans="2:51" s="12" customFormat="1" ht="13.5">
      <c r="B218" s="227"/>
      <c r="C218" s="228"/>
      <c r="D218" s="203" t="s">
        <v>166</v>
      </c>
      <c r="E218" s="229" t="s">
        <v>21</v>
      </c>
      <c r="F218" s="230" t="s">
        <v>782</v>
      </c>
      <c r="G218" s="228"/>
      <c r="H218" s="229" t="s">
        <v>21</v>
      </c>
      <c r="I218" s="231"/>
      <c r="J218" s="228"/>
      <c r="K218" s="228"/>
      <c r="L218" s="232"/>
      <c r="M218" s="233"/>
      <c r="N218" s="234"/>
      <c r="O218" s="234"/>
      <c r="P218" s="234"/>
      <c r="Q218" s="234"/>
      <c r="R218" s="234"/>
      <c r="S218" s="234"/>
      <c r="T218" s="235"/>
      <c r="AT218" s="236" t="s">
        <v>166</v>
      </c>
      <c r="AU218" s="236" t="s">
        <v>82</v>
      </c>
      <c r="AV218" s="12" t="s">
        <v>80</v>
      </c>
      <c r="AW218" s="12" t="s">
        <v>35</v>
      </c>
      <c r="AX218" s="12" t="s">
        <v>72</v>
      </c>
      <c r="AY218" s="236" t="s">
        <v>136</v>
      </c>
    </row>
    <row r="219" spans="2:51" s="11" customFormat="1" ht="13.5">
      <c r="B219" s="206"/>
      <c r="C219" s="207"/>
      <c r="D219" s="203" t="s">
        <v>166</v>
      </c>
      <c r="E219" s="208" t="s">
        <v>21</v>
      </c>
      <c r="F219" s="209" t="s">
        <v>974</v>
      </c>
      <c r="G219" s="207"/>
      <c r="H219" s="210">
        <v>16</v>
      </c>
      <c r="I219" s="211"/>
      <c r="J219" s="207"/>
      <c r="K219" s="207"/>
      <c r="L219" s="212"/>
      <c r="M219" s="213"/>
      <c r="N219" s="214"/>
      <c r="O219" s="214"/>
      <c r="P219" s="214"/>
      <c r="Q219" s="214"/>
      <c r="R219" s="214"/>
      <c r="S219" s="214"/>
      <c r="T219" s="215"/>
      <c r="AT219" s="216" t="s">
        <v>166</v>
      </c>
      <c r="AU219" s="216" t="s">
        <v>82</v>
      </c>
      <c r="AV219" s="11" t="s">
        <v>82</v>
      </c>
      <c r="AW219" s="11" t="s">
        <v>35</v>
      </c>
      <c r="AX219" s="11" t="s">
        <v>72</v>
      </c>
      <c r="AY219" s="216" t="s">
        <v>136</v>
      </c>
    </row>
    <row r="220" spans="2:65" s="1" customFormat="1" ht="22.5" customHeight="1">
      <c r="B220" s="40"/>
      <c r="C220" s="191" t="s">
        <v>398</v>
      </c>
      <c r="D220" s="191" t="s">
        <v>139</v>
      </c>
      <c r="E220" s="192" t="s">
        <v>975</v>
      </c>
      <c r="F220" s="193" t="s">
        <v>976</v>
      </c>
      <c r="G220" s="194" t="s">
        <v>290</v>
      </c>
      <c r="H220" s="195">
        <v>16</v>
      </c>
      <c r="I220" s="196"/>
      <c r="J220" s="197">
        <f>ROUND(I220*H220,2)</f>
        <v>0</v>
      </c>
      <c r="K220" s="193" t="s">
        <v>143</v>
      </c>
      <c r="L220" s="60"/>
      <c r="M220" s="198" t="s">
        <v>21</v>
      </c>
      <c r="N220" s="199" t="s">
        <v>43</v>
      </c>
      <c r="O220" s="41"/>
      <c r="P220" s="200">
        <f>O220*H220</f>
        <v>0</v>
      </c>
      <c r="Q220" s="200">
        <v>0.00286</v>
      </c>
      <c r="R220" s="200">
        <f>Q220*H220</f>
        <v>0.04576</v>
      </c>
      <c r="S220" s="200">
        <v>0</v>
      </c>
      <c r="T220" s="201">
        <f>S220*H220</f>
        <v>0</v>
      </c>
      <c r="AR220" s="23" t="s">
        <v>223</v>
      </c>
      <c r="AT220" s="23" t="s">
        <v>139</v>
      </c>
      <c r="AU220" s="23" t="s">
        <v>82</v>
      </c>
      <c r="AY220" s="23" t="s">
        <v>136</v>
      </c>
      <c r="BE220" s="202">
        <f>IF(N220="základní",J220,0)</f>
        <v>0</v>
      </c>
      <c r="BF220" s="202">
        <f>IF(N220="snížená",J220,0)</f>
        <v>0</v>
      </c>
      <c r="BG220" s="202">
        <f>IF(N220="zákl. přenesená",J220,0)</f>
        <v>0</v>
      </c>
      <c r="BH220" s="202">
        <f>IF(N220="sníž. přenesená",J220,0)</f>
        <v>0</v>
      </c>
      <c r="BI220" s="202">
        <f>IF(N220="nulová",J220,0)</f>
        <v>0</v>
      </c>
      <c r="BJ220" s="23" t="s">
        <v>80</v>
      </c>
      <c r="BK220" s="202">
        <f>ROUND(I220*H220,2)</f>
        <v>0</v>
      </c>
      <c r="BL220" s="23" t="s">
        <v>223</v>
      </c>
      <c r="BM220" s="23" t="s">
        <v>977</v>
      </c>
    </row>
    <row r="221" spans="2:65" s="1" customFormat="1" ht="33.75" customHeight="1">
      <c r="B221" s="40"/>
      <c r="C221" s="191" t="s">
        <v>279</v>
      </c>
      <c r="D221" s="191" t="s">
        <v>139</v>
      </c>
      <c r="E221" s="192" t="s">
        <v>978</v>
      </c>
      <c r="F221" s="193" t="s">
        <v>979</v>
      </c>
      <c r="G221" s="194" t="s">
        <v>278</v>
      </c>
      <c r="H221" s="195">
        <v>1</v>
      </c>
      <c r="I221" s="196"/>
      <c r="J221" s="197">
        <f>ROUND(I221*H221,2)</f>
        <v>0</v>
      </c>
      <c r="K221" s="193" t="s">
        <v>143</v>
      </c>
      <c r="L221" s="60"/>
      <c r="M221" s="198" t="s">
        <v>21</v>
      </c>
      <c r="N221" s="199" t="s">
        <v>43</v>
      </c>
      <c r="O221" s="41"/>
      <c r="P221" s="200">
        <f>O221*H221</f>
        <v>0</v>
      </c>
      <c r="Q221" s="200">
        <v>0.00064</v>
      </c>
      <c r="R221" s="200">
        <f>Q221*H221</f>
        <v>0.00064</v>
      </c>
      <c r="S221" s="200">
        <v>0</v>
      </c>
      <c r="T221" s="201">
        <f>S221*H221</f>
        <v>0</v>
      </c>
      <c r="AR221" s="23" t="s">
        <v>223</v>
      </c>
      <c r="AT221" s="23" t="s">
        <v>139</v>
      </c>
      <c r="AU221" s="23" t="s">
        <v>82</v>
      </c>
      <c r="AY221" s="23" t="s">
        <v>136</v>
      </c>
      <c r="BE221" s="202">
        <f>IF(N221="základní",J221,0)</f>
        <v>0</v>
      </c>
      <c r="BF221" s="202">
        <f>IF(N221="snížená",J221,0)</f>
        <v>0</v>
      </c>
      <c r="BG221" s="202">
        <f>IF(N221="zákl. přenesená",J221,0)</f>
        <v>0</v>
      </c>
      <c r="BH221" s="202">
        <f>IF(N221="sníž. přenesená",J221,0)</f>
        <v>0</v>
      </c>
      <c r="BI221" s="202">
        <f>IF(N221="nulová",J221,0)</f>
        <v>0</v>
      </c>
      <c r="BJ221" s="23" t="s">
        <v>80</v>
      </c>
      <c r="BK221" s="202">
        <f>ROUND(I221*H221,2)</f>
        <v>0</v>
      </c>
      <c r="BL221" s="23" t="s">
        <v>223</v>
      </c>
      <c r="BM221" s="23" t="s">
        <v>980</v>
      </c>
    </row>
    <row r="222" spans="2:65" s="1" customFormat="1" ht="22.5" customHeight="1">
      <c r="B222" s="40"/>
      <c r="C222" s="191" t="s">
        <v>405</v>
      </c>
      <c r="D222" s="191" t="s">
        <v>139</v>
      </c>
      <c r="E222" s="192" t="s">
        <v>519</v>
      </c>
      <c r="F222" s="193" t="s">
        <v>520</v>
      </c>
      <c r="G222" s="194" t="s">
        <v>290</v>
      </c>
      <c r="H222" s="195">
        <v>18</v>
      </c>
      <c r="I222" s="196"/>
      <c r="J222" s="197">
        <f>ROUND(I222*H222,2)</f>
        <v>0</v>
      </c>
      <c r="K222" s="193" t="s">
        <v>143</v>
      </c>
      <c r="L222" s="60"/>
      <c r="M222" s="198" t="s">
        <v>21</v>
      </c>
      <c r="N222" s="199" t="s">
        <v>43</v>
      </c>
      <c r="O222" s="41"/>
      <c r="P222" s="200">
        <f>O222*H222</f>
        <v>0</v>
      </c>
      <c r="Q222" s="200">
        <v>0.00148</v>
      </c>
      <c r="R222" s="200">
        <f>Q222*H222</f>
        <v>0.02664</v>
      </c>
      <c r="S222" s="200">
        <v>0</v>
      </c>
      <c r="T222" s="201">
        <f>S222*H222</f>
        <v>0</v>
      </c>
      <c r="AR222" s="23" t="s">
        <v>223</v>
      </c>
      <c r="AT222" s="23" t="s">
        <v>139</v>
      </c>
      <c r="AU222" s="23" t="s">
        <v>82</v>
      </c>
      <c r="AY222" s="23" t="s">
        <v>136</v>
      </c>
      <c r="BE222" s="202">
        <f>IF(N222="základní",J222,0)</f>
        <v>0</v>
      </c>
      <c r="BF222" s="202">
        <f>IF(N222="snížená",J222,0)</f>
        <v>0</v>
      </c>
      <c r="BG222" s="202">
        <f>IF(N222="zákl. přenesená",J222,0)</f>
        <v>0</v>
      </c>
      <c r="BH222" s="202">
        <f>IF(N222="sníž. přenesená",J222,0)</f>
        <v>0</v>
      </c>
      <c r="BI222" s="202">
        <f>IF(N222="nulová",J222,0)</f>
        <v>0</v>
      </c>
      <c r="BJ222" s="23" t="s">
        <v>80</v>
      </c>
      <c r="BK222" s="202">
        <f>ROUND(I222*H222,2)</f>
        <v>0</v>
      </c>
      <c r="BL222" s="23" t="s">
        <v>223</v>
      </c>
      <c r="BM222" s="23" t="s">
        <v>981</v>
      </c>
    </row>
    <row r="223" spans="2:47" s="1" customFormat="1" ht="54">
      <c r="B223" s="40"/>
      <c r="C223" s="62"/>
      <c r="D223" s="203" t="s">
        <v>164</v>
      </c>
      <c r="E223" s="62"/>
      <c r="F223" s="204" t="s">
        <v>522</v>
      </c>
      <c r="G223" s="62"/>
      <c r="H223" s="62"/>
      <c r="I223" s="162"/>
      <c r="J223" s="62"/>
      <c r="K223" s="62"/>
      <c r="L223" s="60"/>
      <c r="M223" s="205"/>
      <c r="N223" s="41"/>
      <c r="O223" s="41"/>
      <c r="P223" s="41"/>
      <c r="Q223" s="41"/>
      <c r="R223" s="41"/>
      <c r="S223" s="41"/>
      <c r="T223" s="77"/>
      <c r="AT223" s="23" t="s">
        <v>164</v>
      </c>
      <c r="AU223" s="23" t="s">
        <v>82</v>
      </c>
    </row>
    <row r="224" spans="2:65" s="1" customFormat="1" ht="22.5" customHeight="1">
      <c r="B224" s="40"/>
      <c r="C224" s="191" t="s">
        <v>409</v>
      </c>
      <c r="D224" s="191" t="s">
        <v>139</v>
      </c>
      <c r="E224" s="192" t="s">
        <v>982</v>
      </c>
      <c r="F224" s="193" t="s">
        <v>983</v>
      </c>
      <c r="G224" s="194" t="s">
        <v>290</v>
      </c>
      <c r="H224" s="195">
        <v>9.75</v>
      </c>
      <c r="I224" s="196"/>
      <c r="J224" s="197">
        <f>ROUND(I224*H224,2)</f>
        <v>0</v>
      </c>
      <c r="K224" s="193" t="s">
        <v>143</v>
      </c>
      <c r="L224" s="60"/>
      <c r="M224" s="198" t="s">
        <v>21</v>
      </c>
      <c r="N224" s="199" t="s">
        <v>43</v>
      </c>
      <c r="O224" s="41"/>
      <c r="P224" s="200">
        <f>O224*H224</f>
        <v>0</v>
      </c>
      <c r="Q224" s="200">
        <v>0.00293</v>
      </c>
      <c r="R224" s="200">
        <f>Q224*H224</f>
        <v>0.0285675</v>
      </c>
      <c r="S224" s="200">
        <v>0</v>
      </c>
      <c r="T224" s="201">
        <f>S224*H224</f>
        <v>0</v>
      </c>
      <c r="AR224" s="23" t="s">
        <v>223</v>
      </c>
      <c r="AT224" s="23" t="s">
        <v>139</v>
      </c>
      <c r="AU224" s="23" t="s">
        <v>82</v>
      </c>
      <c r="AY224" s="23" t="s">
        <v>136</v>
      </c>
      <c r="BE224" s="202">
        <f>IF(N224="základní",J224,0)</f>
        <v>0</v>
      </c>
      <c r="BF224" s="202">
        <f>IF(N224="snížená",J224,0)</f>
        <v>0</v>
      </c>
      <c r="BG224" s="202">
        <f>IF(N224="zákl. přenesená",J224,0)</f>
        <v>0</v>
      </c>
      <c r="BH224" s="202">
        <f>IF(N224="sníž. přenesená",J224,0)</f>
        <v>0</v>
      </c>
      <c r="BI224" s="202">
        <f>IF(N224="nulová",J224,0)</f>
        <v>0</v>
      </c>
      <c r="BJ224" s="23" t="s">
        <v>80</v>
      </c>
      <c r="BK224" s="202">
        <f>ROUND(I224*H224,2)</f>
        <v>0</v>
      </c>
      <c r="BL224" s="23" t="s">
        <v>223</v>
      </c>
      <c r="BM224" s="23" t="s">
        <v>984</v>
      </c>
    </row>
    <row r="225" spans="2:47" s="1" customFormat="1" ht="54">
      <c r="B225" s="40"/>
      <c r="C225" s="62"/>
      <c r="D225" s="203" t="s">
        <v>164</v>
      </c>
      <c r="E225" s="62"/>
      <c r="F225" s="204" t="s">
        <v>522</v>
      </c>
      <c r="G225" s="62"/>
      <c r="H225" s="62"/>
      <c r="I225" s="162"/>
      <c r="J225" s="62"/>
      <c r="K225" s="62"/>
      <c r="L225" s="60"/>
      <c r="M225" s="205"/>
      <c r="N225" s="41"/>
      <c r="O225" s="41"/>
      <c r="P225" s="41"/>
      <c r="Q225" s="41"/>
      <c r="R225" s="41"/>
      <c r="S225" s="41"/>
      <c r="T225" s="77"/>
      <c r="AT225" s="23" t="s">
        <v>164</v>
      </c>
      <c r="AU225" s="23" t="s">
        <v>82</v>
      </c>
    </row>
    <row r="226" spans="2:51" s="12" customFormat="1" ht="13.5">
      <c r="B226" s="227"/>
      <c r="C226" s="228"/>
      <c r="D226" s="203" t="s">
        <v>166</v>
      </c>
      <c r="E226" s="229" t="s">
        <v>21</v>
      </c>
      <c r="F226" s="230" t="s">
        <v>807</v>
      </c>
      <c r="G226" s="228"/>
      <c r="H226" s="229" t="s">
        <v>21</v>
      </c>
      <c r="I226" s="231"/>
      <c r="J226" s="228"/>
      <c r="K226" s="228"/>
      <c r="L226" s="232"/>
      <c r="M226" s="233"/>
      <c r="N226" s="234"/>
      <c r="O226" s="234"/>
      <c r="P226" s="234"/>
      <c r="Q226" s="234"/>
      <c r="R226" s="234"/>
      <c r="S226" s="234"/>
      <c r="T226" s="235"/>
      <c r="AT226" s="236" t="s">
        <v>166</v>
      </c>
      <c r="AU226" s="236" t="s">
        <v>82</v>
      </c>
      <c r="AV226" s="12" t="s">
        <v>80</v>
      </c>
      <c r="AW226" s="12" t="s">
        <v>35</v>
      </c>
      <c r="AX226" s="12" t="s">
        <v>72</v>
      </c>
      <c r="AY226" s="236" t="s">
        <v>136</v>
      </c>
    </row>
    <row r="227" spans="2:51" s="11" customFormat="1" ht="13.5">
      <c r="B227" s="206"/>
      <c r="C227" s="207"/>
      <c r="D227" s="203" t="s">
        <v>166</v>
      </c>
      <c r="E227" s="208" t="s">
        <v>21</v>
      </c>
      <c r="F227" s="209" t="s">
        <v>985</v>
      </c>
      <c r="G227" s="207"/>
      <c r="H227" s="210">
        <v>9.75</v>
      </c>
      <c r="I227" s="211"/>
      <c r="J227" s="207"/>
      <c r="K227" s="207"/>
      <c r="L227" s="212"/>
      <c r="M227" s="213"/>
      <c r="N227" s="214"/>
      <c r="O227" s="214"/>
      <c r="P227" s="214"/>
      <c r="Q227" s="214"/>
      <c r="R227" s="214"/>
      <c r="S227" s="214"/>
      <c r="T227" s="215"/>
      <c r="AT227" s="216" t="s">
        <v>166</v>
      </c>
      <c r="AU227" s="216" t="s">
        <v>82</v>
      </c>
      <c r="AV227" s="11" t="s">
        <v>82</v>
      </c>
      <c r="AW227" s="11" t="s">
        <v>35</v>
      </c>
      <c r="AX227" s="11" t="s">
        <v>72</v>
      </c>
      <c r="AY227" s="216" t="s">
        <v>136</v>
      </c>
    </row>
    <row r="228" spans="2:65" s="1" customFormat="1" ht="22.5" customHeight="1">
      <c r="B228" s="40"/>
      <c r="C228" s="191" t="s">
        <v>413</v>
      </c>
      <c r="D228" s="191" t="s">
        <v>139</v>
      </c>
      <c r="E228" s="192" t="s">
        <v>525</v>
      </c>
      <c r="F228" s="193" t="s">
        <v>526</v>
      </c>
      <c r="G228" s="194" t="s">
        <v>290</v>
      </c>
      <c r="H228" s="195">
        <v>11.225</v>
      </c>
      <c r="I228" s="196"/>
      <c r="J228" s="197">
        <f>ROUND(I228*H228,2)</f>
        <v>0</v>
      </c>
      <c r="K228" s="193" t="s">
        <v>143</v>
      </c>
      <c r="L228" s="60"/>
      <c r="M228" s="198" t="s">
        <v>21</v>
      </c>
      <c r="N228" s="199" t="s">
        <v>43</v>
      </c>
      <c r="O228" s="41"/>
      <c r="P228" s="200">
        <f>O228*H228</f>
        <v>0</v>
      </c>
      <c r="Q228" s="200">
        <v>0.00297</v>
      </c>
      <c r="R228" s="200">
        <f>Q228*H228</f>
        <v>0.03333825</v>
      </c>
      <c r="S228" s="200">
        <v>0</v>
      </c>
      <c r="T228" s="201">
        <f>S228*H228</f>
        <v>0</v>
      </c>
      <c r="AR228" s="23" t="s">
        <v>223</v>
      </c>
      <c r="AT228" s="23" t="s">
        <v>139</v>
      </c>
      <c r="AU228" s="23" t="s">
        <v>82</v>
      </c>
      <c r="AY228" s="23" t="s">
        <v>136</v>
      </c>
      <c r="BE228" s="202">
        <f>IF(N228="základní",J228,0)</f>
        <v>0</v>
      </c>
      <c r="BF228" s="202">
        <f>IF(N228="snížená",J228,0)</f>
        <v>0</v>
      </c>
      <c r="BG228" s="202">
        <f>IF(N228="zákl. přenesená",J228,0)</f>
        <v>0</v>
      </c>
      <c r="BH228" s="202">
        <f>IF(N228="sníž. přenesená",J228,0)</f>
        <v>0</v>
      </c>
      <c r="BI228" s="202">
        <f>IF(N228="nulová",J228,0)</f>
        <v>0</v>
      </c>
      <c r="BJ228" s="23" t="s">
        <v>80</v>
      </c>
      <c r="BK228" s="202">
        <f>ROUND(I228*H228,2)</f>
        <v>0</v>
      </c>
      <c r="BL228" s="23" t="s">
        <v>223</v>
      </c>
      <c r="BM228" s="23" t="s">
        <v>986</v>
      </c>
    </row>
    <row r="229" spans="2:47" s="1" customFormat="1" ht="54">
      <c r="B229" s="40"/>
      <c r="C229" s="62"/>
      <c r="D229" s="203" t="s">
        <v>164</v>
      </c>
      <c r="E229" s="62"/>
      <c r="F229" s="204" t="s">
        <v>522</v>
      </c>
      <c r="G229" s="62"/>
      <c r="H229" s="62"/>
      <c r="I229" s="162"/>
      <c r="J229" s="62"/>
      <c r="K229" s="62"/>
      <c r="L229" s="60"/>
      <c r="M229" s="205"/>
      <c r="N229" s="41"/>
      <c r="O229" s="41"/>
      <c r="P229" s="41"/>
      <c r="Q229" s="41"/>
      <c r="R229" s="41"/>
      <c r="S229" s="41"/>
      <c r="T229" s="77"/>
      <c r="AT229" s="23" t="s">
        <v>164</v>
      </c>
      <c r="AU229" s="23" t="s">
        <v>82</v>
      </c>
    </row>
    <row r="230" spans="2:51" s="11" customFormat="1" ht="13.5">
      <c r="B230" s="206"/>
      <c r="C230" s="207"/>
      <c r="D230" s="203" t="s">
        <v>166</v>
      </c>
      <c r="E230" s="208" t="s">
        <v>21</v>
      </c>
      <c r="F230" s="209" t="s">
        <v>987</v>
      </c>
      <c r="G230" s="207"/>
      <c r="H230" s="210">
        <v>11.225</v>
      </c>
      <c r="I230" s="211"/>
      <c r="J230" s="207"/>
      <c r="K230" s="207"/>
      <c r="L230" s="212"/>
      <c r="M230" s="213"/>
      <c r="N230" s="214"/>
      <c r="O230" s="214"/>
      <c r="P230" s="214"/>
      <c r="Q230" s="214"/>
      <c r="R230" s="214"/>
      <c r="S230" s="214"/>
      <c r="T230" s="215"/>
      <c r="AT230" s="216" t="s">
        <v>166</v>
      </c>
      <c r="AU230" s="216" t="s">
        <v>82</v>
      </c>
      <c r="AV230" s="11" t="s">
        <v>82</v>
      </c>
      <c r="AW230" s="11" t="s">
        <v>35</v>
      </c>
      <c r="AX230" s="11" t="s">
        <v>72</v>
      </c>
      <c r="AY230" s="216" t="s">
        <v>136</v>
      </c>
    </row>
    <row r="231" spans="2:65" s="1" customFormat="1" ht="22.5" customHeight="1">
      <c r="B231" s="40"/>
      <c r="C231" s="191" t="s">
        <v>416</v>
      </c>
      <c r="D231" s="191" t="s">
        <v>139</v>
      </c>
      <c r="E231" s="192" t="s">
        <v>458</v>
      </c>
      <c r="F231" s="193" t="s">
        <v>459</v>
      </c>
      <c r="G231" s="194" t="s">
        <v>290</v>
      </c>
      <c r="H231" s="195">
        <v>11.225</v>
      </c>
      <c r="I231" s="196"/>
      <c r="J231" s="197">
        <f>ROUND(I231*H231,2)</f>
        <v>0</v>
      </c>
      <c r="K231" s="193" t="s">
        <v>143</v>
      </c>
      <c r="L231" s="60"/>
      <c r="M231" s="198" t="s">
        <v>21</v>
      </c>
      <c r="N231" s="199" t="s">
        <v>43</v>
      </c>
      <c r="O231" s="41"/>
      <c r="P231" s="200">
        <f>O231*H231</f>
        <v>0</v>
      </c>
      <c r="Q231" s="200">
        <v>0.00459</v>
      </c>
      <c r="R231" s="200">
        <f>Q231*H231</f>
        <v>0.05152275</v>
      </c>
      <c r="S231" s="200">
        <v>0</v>
      </c>
      <c r="T231" s="201">
        <f>S231*H231</f>
        <v>0</v>
      </c>
      <c r="AR231" s="23" t="s">
        <v>223</v>
      </c>
      <c r="AT231" s="23" t="s">
        <v>139</v>
      </c>
      <c r="AU231" s="23" t="s">
        <v>82</v>
      </c>
      <c r="AY231" s="23" t="s">
        <v>136</v>
      </c>
      <c r="BE231" s="202">
        <f>IF(N231="základní",J231,0)</f>
        <v>0</v>
      </c>
      <c r="BF231" s="202">
        <f>IF(N231="snížená",J231,0)</f>
        <v>0</v>
      </c>
      <c r="BG231" s="202">
        <f>IF(N231="zákl. přenesená",J231,0)</f>
        <v>0</v>
      </c>
      <c r="BH231" s="202">
        <f>IF(N231="sníž. přenesená",J231,0)</f>
        <v>0</v>
      </c>
      <c r="BI231" s="202">
        <f>IF(N231="nulová",J231,0)</f>
        <v>0</v>
      </c>
      <c r="BJ231" s="23" t="s">
        <v>80</v>
      </c>
      <c r="BK231" s="202">
        <f>ROUND(I231*H231,2)</f>
        <v>0</v>
      </c>
      <c r="BL231" s="23" t="s">
        <v>223</v>
      </c>
      <c r="BM231" s="23" t="s">
        <v>988</v>
      </c>
    </row>
    <row r="232" spans="2:47" s="1" customFormat="1" ht="40.5">
      <c r="B232" s="40"/>
      <c r="C232" s="62"/>
      <c r="D232" s="203" t="s">
        <v>164</v>
      </c>
      <c r="E232" s="62"/>
      <c r="F232" s="204" t="s">
        <v>461</v>
      </c>
      <c r="G232" s="62"/>
      <c r="H232" s="62"/>
      <c r="I232" s="162"/>
      <c r="J232" s="62"/>
      <c r="K232" s="62"/>
      <c r="L232" s="60"/>
      <c r="M232" s="205"/>
      <c r="N232" s="41"/>
      <c r="O232" s="41"/>
      <c r="P232" s="41"/>
      <c r="Q232" s="41"/>
      <c r="R232" s="41"/>
      <c r="S232" s="41"/>
      <c r="T232" s="77"/>
      <c r="AT232" s="23" t="s">
        <v>164</v>
      </c>
      <c r="AU232" s="23" t="s">
        <v>82</v>
      </c>
    </row>
    <row r="233" spans="2:65" s="1" customFormat="1" ht="33.75" customHeight="1">
      <c r="B233" s="40"/>
      <c r="C233" s="191" t="s">
        <v>421</v>
      </c>
      <c r="D233" s="191" t="s">
        <v>139</v>
      </c>
      <c r="E233" s="192" t="s">
        <v>535</v>
      </c>
      <c r="F233" s="193" t="s">
        <v>536</v>
      </c>
      <c r="G233" s="194" t="s">
        <v>290</v>
      </c>
      <c r="H233" s="195">
        <v>9.88</v>
      </c>
      <c r="I233" s="196"/>
      <c r="J233" s="197">
        <f>ROUND(I233*H233,2)</f>
        <v>0</v>
      </c>
      <c r="K233" s="193" t="s">
        <v>143</v>
      </c>
      <c r="L233" s="60"/>
      <c r="M233" s="198" t="s">
        <v>21</v>
      </c>
      <c r="N233" s="199" t="s">
        <v>43</v>
      </c>
      <c r="O233" s="41"/>
      <c r="P233" s="200">
        <f>O233*H233</f>
        <v>0</v>
      </c>
      <c r="Q233" s="200">
        <v>0.00152</v>
      </c>
      <c r="R233" s="200">
        <f>Q233*H233</f>
        <v>0.015017600000000002</v>
      </c>
      <c r="S233" s="200">
        <v>0</v>
      </c>
      <c r="T233" s="201">
        <f>S233*H233</f>
        <v>0</v>
      </c>
      <c r="AR233" s="23" t="s">
        <v>223</v>
      </c>
      <c r="AT233" s="23" t="s">
        <v>139</v>
      </c>
      <c r="AU233" s="23" t="s">
        <v>82</v>
      </c>
      <c r="AY233" s="23" t="s">
        <v>136</v>
      </c>
      <c r="BE233" s="202">
        <f>IF(N233="základní",J233,0)</f>
        <v>0</v>
      </c>
      <c r="BF233" s="202">
        <f>IF(N233="snížená",J233,0)</f>
        <v>0</v>
      </c>
      <c r="BG233" s="202">
        <f>IF(N233="zákl. přenesená",J233,0)</f>
        <v>0</v>
      </c>
      <c r="BH233" s="202">
        <f>IF(N233="sníž. přenesená",J233,0)</f>
        <v>0</v>
      </c>
      <c r="BI233" s="202">
        <f>IF(N233="nulová",J233,0)</f>
        <v>0</v>
      </c>
      <c r="BJ233" s="23" t="s">
        <v>80</v>
      </c>
      <c r="BK233" s="202">
        <f>ROUND(I233*H233,2)</f>
        <v>0</v>
      </c>
      <c r="BL233" s="23" t="s">
        <v>223</v>
      </c>
      <c r="BM233" s="23" t="s">
        <v>989</v>
      </c>
    </row>
    <row r="234" spans="2:47" s="1" customFormat="1" ht="54">
      <c r="B234" s="40"/>
      <c r="C234" s="62"/>
      <c r="D234" s="203" t="s">
        <v>164</v>
      </c>
      <c r="E234" s="62"/>
      <c r="F234" s="204" t="s">
        <v>522</v>
      </c>
      <c r="G234" s="62"/>
      <c r="H234" s="62"/>
      <c r="I234" s="162"/>
      <c r="J234" s="62"/>
      <c r="K234" s="62"/>
      <c r="L234" s="60"/>
      <c r="M234" s="205"/>
      <c r="N234" s="41"/>
      <c r="O234" s="41"/>
      <c r="P234" s="41"/>
      <c r="Q234" s="41"/>
      <c r="R234" s="41"/>
      <c r="S234" s="41"/>
      <c r="T234" s="77"/>
      <c r="AT234" s="23" t="s">
        <v>164</v>
      </c>
      <c r="AU234" s="23" t="s">
        <v>82</v>
      </c>
    </row>
    <row r="235" spans="2:51" s="11" customFormat="1" ht="13.5">
      <c r="B235" s="206"/>
      <c r="C235" s="207"/>
      <c r="D235" s="203" t="s">
        <v>166</v>
      </c>
      <c r="E235" s="208" t="s">
        <v>21</v>
      </c>
      <c r="F235" s="209" t="s">
        <v>990</v>
      </c>
      <c r="G235" s="207"/>
      <c r="H235" s="210">
        <v>9.88</v>
      </c>
      <c r="I235" s="211"/>
      <c r="J235" s="207"/>
      <c r="K235" s="207"/>
      <c r="L235" s="212"/>
      <c r="M235" s="213"/>
      <c r="N235" s="214"/>
      <c r="O235" s="214"/>
      <c r="P235" s="214"/>
      <c r="Q235" s="214"/>
      <c r="R235" s="214"/>
      <c r="S235" s="214"/>
      <c r="T235" s="215"/>
      <c r="AT235" s="216" t="s">
        <v>166</v>
      </c>
      <c r="AU235" s="216" t="s">
        <v>82</v>
      </c>
      <c r="AV235" s="11" t="s">
        <v>82</v>
      </c>
      <c r="AW235" s="11" t="s">
        <v>35</v>
      </c>
      <c r="AX235" s="11" t="s">
        <v>72</v>
      </c>
      <c r="AY235" s="216" t="s">
        <v>136</v>
      </c>
    </row>
    <row r="236" spans="2:65" s="1" customFormat="1" ht="22.5" customHeight="1">
      <c r="B236" s="40"/>
      <c r="C236" s="191" t="s">
        <v>300</v>
      </c>
      <c r="D236" s="191" t="s">
        <v>139</v>
      </c>
      <c r="E236" s="192" t="s">
        <v>991</v>
      </c>
      <c r="F236" s="193" t="s">
        <v>992</v>
      </c>
      <c r="G236" s="194" t="s">
        <v>290</v>
      </c>
      <c r="H236" s="195">
        <v>5</v>
      </c>
      <c r="I236" s="196"/>
      <c r="J236" s="197">
        <f>ROUND(I236*H236,2)</f>
        <v>0</v>
      </c>
      <c r="K236" s="193" t="s">
        <v>143</v>
      </c>
      <c r="L236" s="60"/>
      <c r="M236" s="198" t="s">
        <v>21</v>
      </c>
      <c r="N236" s="199" t="s">
        <v>43</v>
      </c>
      <c r="O236" s="41"/>
      <c r="P236" s="200">
        <f>O236*H236</f>
        <v>0</v>
      </c>
      <c r="Q236" s="200">
        <v>0.00159</v>
      </c>
      <c r="R236" s="200">
        <f>Q236*H236</f>
        <v>0.00795</v>
      </c>
      <c r="S236" s="200">
        <v>0</v>
      </c>
      <c r="T236" s="201">
        <f>S236*H236</f>
        <v>0</v>
      </c>
      <c r="AR236" s="23" t="s">
        <v>223</v>
      </c>
      <c r="AT236" s="23" t="s">
        <v>139</v>
      </c>
      <c r="AU236" s="23" t="s">
        <v>82</v>
      </c>
      <c r="AY236" s="23" t="s">
        <v>136</v>
      </c>
      <c r="BE236" s="202">
        <f>IF(N236="základní",J236,0)</f>
        <v>0</v>
      </c>
      <c r="BF236" s="202">
        <f>IF(N236="snížená",J236,0)</f>
        <v>0</v>
      </c>
      <c r="BG236" s="202">
        <f>IF(N236="zákl. přenesená",J236,0)</f>
        <v>0</v>
      </c>
      <c r="BH236" s="202">
        <f>IF(N236="sníž. přenesená",J236,0)</f>
        <v>0</v>
      </c>
      <c r="BI236" s="202">
        <f>IF(N236="nulová",J236,0)</f>
        <v>0</v>
      </c>
      <c r="BJ236" s="23" t="s">
        <v>80</v>
      </c>
      <c r="BK236" s="202">
        <f>ROUND(I236*H236,2)</f>
        <v>0</v>
      </c>
      <c r="BL236" s="23" t="s">
        <v>223</v>
      </c>
      <c r="BM236" s="23" t="s">
        <v>993</v>
      </c>
    </row>
    <row r="237" spans="2:51" s="11" customFormat="1" ht="13.5">
      <c r="B237" s="206"/>
      <c r="C237" s="207"/>
      <c r="D237" s="203" t="s">
        <v>166</v>
      </c>
      <c r="E237" s="208" t="s">
        <v>21</v>
      </c>
      <c r="F237" s="209" t="s">
        <v>994</v>
      </c>
      <c r="G237" s="207"/>
      <c r="H237" s="210">
        <v>5</v>
      </c>
      <c r="I237" s="211"/>
      <c r="J237" s="207"/>
      <c r="K237" s="207"/>
      <c r="L237" s="212"/>
      <c r="M237" s="213"/>
      <c r="N237" s="214"/>
      <c r="O237" s="214"/>
      <c r="P237" s="214"/>
      <c r="Q237" s="214"/>
      <c r="R237" s="214"/>
      <c r="S237" s="214"/>
      <c r="T237" s="215"/>
      <c r="AT237" s="216" t="s">
        <v>166</v>
      </c>
      <c r="AU237" s="216" t="s">
        <v>82</v>
      </c>
      <c r="AV237" s="11" t="s">
        <v>82</v>
      </c>
      <c r="AW237" s="11" t="s">
        <v>35</v>
      </c>
      <c r="AX237" s="11" t="s">
        <v>72</v>
      </c>
      <c r="AY237" s="216" t="s">
        <v>136</v>
      </c>
    </row>
    <row r="238" spans="2:65" s="1" customFormat="1" ht="22.5" customHeight="1">
      <c r="B238" s="40"/>
      <c r="C238" s="191" t="s">
        <v>432</v>
      </c>
      <c r="D238" s="191" t="s">
        <v>139</v>
      </c>
      <c r="E238" s="192" t="s">
        <v>560</v>
      </c>
      <c r="F238" s="193" t="s">
        <v>561</v>
      </c>
      <c r="G238" s="194" t="s">
        <v>290</v>
      </c>
      <c r="H238" s="195">
        <v>18</v>
      </c>
      <c r="I238" s="196"/>
      <c r="J238" s="197">
        <f>ROUND(I238*H238,2)</f>
        <v>0</v>
      </c>
      <c r="K238" s="193" t="s">
        <v>143</v>
      </c>
      <c r="L238" s="60"/>
      <c r="M238" s="198" t="s">
        <v>21</v>
      </c>
      <c r="N238" s="199" t="s">
        <v>43</v>
      </c>
      <c r="O238" s="41"/>
      <c r="P238" s="200">
        <f>O238*H238</f>
        <v>0</v>
      </c>
      <c r="Q238" s="200">
        <v>0.00289</v>
      </c>
      <c r="R238" s="200">
        <f>Q238*H238</f>
        <v>0.052020000000000004</v>
      </c>
      <c r="S238" s="200">
        <v>0</v>
      </c>
      <c r="T238" s="201">
        <f>S238*H238</f>
        <v>0</v>
      </c>
      <c r="AR238" s="23" t="s">
        <v>223</v>
      </c>
      <c r="AT238" s="23" t="s">
        <v>139</v>
      </c>
      <c r="AU238" s="23" t="s">
        <v>82</v>
      </c>
      <c r="AY238" s="23" t="s">
        <v>136</v>
      </c>
      <c r="BE238" s="202">
        <f>IF(N238="základní",J238,0)</f>
        <v>0</v>
      </c>
      <c r="BF238" s="202">
        <f>IF(N238="snížená",J238,0)</f>
        <v>0</v>
      </c>
      <c r="BG238" s="202">
        <f>IF(N238="zákl. přenesená",J238,0)</f>
        <v>0</v>
      </c>
      <c r="BH238" s="202">
        <f>IF(N238="sníž. přenesená",J238,0)</f>
        <v>0</v>
      </c>
      <c r="BI238" s="202">
        <f>IF(N238="nulová",J238,0)</f>
        <v>0</v>
      </c>
      <c r="BJ238" s="23" t="s">
        <v>80</v>
      </c>
      <c r="BK238" s="202">
        <f>ROUND(I238*H238,2)</f>
        <v>0</v>
      </c>
      <c r="BL238" s="23" t="s">
        <v>223</v>
      </c>
      <c r="BM238" s="23" t="s">
        <v>995</v>
      </c>
    </row>
    <row r="239" spans="2:65" s="1" customFormat="1" ht="33.75" customHeight="1">
      <c r="B239" s="40"/>
      <c r="C239" s="191" t="s">
        <v>440</v>
      </c>
      <c r="D239" s="191" t="s">
        <v>139</v>
      </c>
      <c r="E239" s="192" t="s">
        <v>564</v>
      </c>
      <c r="F239" s="193" t="s">
        <v>565</v>
      </c>
      <c r="G239" s="194" t="s">
        <v>202</v>
      </c>
      <c r="H239" s="195">
        <v>1.203</v>
      </c>
      <c r="I239" s="196"/>
      <c r="J239" s="197">
        <f>ROUND(I239*H239,2)</f>
        <v>0</v>
      </c>
      <c r="K239" s="193" t="s">
        <v>143</v>
      </c>
      <c r="L239" s="60"/>
      <c r="M239" s="198" t="s">
        <v>21</v>
      </c>
      <c r="N239" s="199" t="s">
        <v>43</v>
      </c>
      <c r="O239" s="41"/>
      <c r="P239" s="200">
        <f>O239*H239</f>
        <v>0</v>
      </c>
      <c r="Q239" s="200">
        <v>0</v>
      </c>
      <c r="R239" s="200">
        <f>Q239*H239</f>
        <v>0</v>
      </c>
      <c r="S239" s="200">
        <v>0</v>
      </c>
      <c r="T239" s="201">
        <f>S239*H239</f>
        <v>0</v>
      </c>
      <c r="AR239" s="23" t="s">
        <v>223</v>
      </c>
      <c r="AT239" s="23" t="s">
        <v>139</v>
      </c>
      <c r="AU239" s="23" t="s">
        <v>82</v>
      </c>
      <c r="AY239" s="23" t="s">
        <v>136</v>
      </c>
      <c r="BE239" s="202">
        <f>IF(N239="základní",J239,0)</f>
        <v>0</v>
      </c>
      <c r="BF239" s="202">
        <f>IF(N239="snížená",J239,0)</f>
        <v>0</v>
      </c>
      <c r="BG239" s="202">
        <f>IF(N239="zákl. přenesená",J239,0)</f>
        <v>0</v>
      </c>
      <c r="BH239" s="202">
        <f>IF(N239="sníž. přenesená",J239,0)</f>
        <v>0</v>
      </c>
      <c r="BI239" s="202">
        <f>IF(N239="nulová",J239,0)</f>
        <v>0</v>
      </c>
      <c r="BJ239" s="23" t="s">
        <v>80</v>
      </c>
      <c r="BK239" s="202">
        <f>ROUND(I239*H239,2)</f>
        <v>0</v>
      </c>
      <c r="BL239" s="23" t="s">
        <v>223</v>
      </c>
      <c r="BM239" s="23" t="s">
        <v>996</v>
      </c>
    </row>
    <row r="240" spans="2:47" s="1" customFormat="1" ht="135">
      <c r="B240" s="40"/>
      <c r="C240" s="62"/>
      <c r="D240" s="203" t="s">
        <v>164</v>
      </c>
      <c r="E240" s="62"/>
      <c r="F240" s="204" t="s">
        <v>567</v>
      </c>
      <c r="G240" s="62"/>
      <c r="H240" s="62"/>
      <c r="I240" s="162"/>
      <c r="J240" s="62"/>
      <c r="K240" s="62"/>
      <c r="L240" s="60"/>
      <c r="M240" s="205"/>
      <c r="N240" s="41"/>
      <c r="O240" s="41"/>
      <c r="P240" s="41"/>
      <c r="Q240" s="41"/>
      <c r="R240" s="41"/>
      <c r="S240" s="41"/>
      <c r="T240" s="77"/>
      <c r="AT240" s="23" t="s">
        <v>164</v>
      </c>
      <c r="AU240" s="23" t="s">
        <v>82</v>
      </c>
    </row>
    <row r="241" spans="2:63" s="10" customFormat="1" ht="29.25" customHeight="1">
      <c r="B241" s="175"/>
      <c r="C241" s="176"/>
      <c r="D241" s="177" t="s">
        <v>71</v>
      </c>
      <c r="E241" s="189" t="s">
        <v>568</v>
      </c>
      <c r="F241" s="189" t="s">
        <v>569</v>
      </c>
      <c r="G241" s="176"/>
      <c r="H241" s="176"/>
      <c r="I241" s="179"/>
      <c r="J241" s="190">
        <f>BK241</f>
        <v>0</v>
      </c>
      <c r="K241" s="176"/>
      <c r="L241" s="181"/>
      <c r="M241" s="182"/>
      <c r="N241" s="183"/>
      <c r="O241" s="183"/>
      <c r="P241" s="184">
        <f>SUM(P242:P251)</f>
        <v>0</v>
      </c>
      <c r="Q241" s="183"/>
      <c r="R241" s="184">
        <f>SUM(R242:R251)</f>
        <v>0.0100892</v>
      </c>
      <c r="S241" s="183"/>
      <c r="T241" s="185">
        <f>SUM(T242:T251)</f>
        <v>0</v>
      </c>
      <c r="AR241" s="186" t="s">
        <v>82</v>
      </c>
      <c r="AT241" s="187" t="s">
        <v>71</v>
      </c>
      <c r="AU241" s="187" t="s">
        <v>80</v>
      </c>
      <c r="AY241" s="186" t="s">
        <v>136</v>
      </c>
      <c r="BK241" s="188">
        <f>SUM(BK242:BK251)</f>
        <v>0</v>
      </c>
    </row>
    <row r="242" spans="2:65" s="1" customFormat="1" ht="22.5" customHeight="1">
      <c r="B242" s="40"/>
      <c r="C242" s="191" t="s">
        <v>446</v>
      </c>
      <c r="D242" s="191" t="s">
        <v>139</v>
      </c>
      <c r="E242" s="192" t="s">
        <v>579</v>
      </c>
      <c r="F242" s="193" t="s">
        <v>580</v>
      </c>
      <c r="G242" s="194" t="s">
        <v>290</v>
      </c>
      <c r="H242" s="195">
        <v>45.86</v>
      </c>
      <c r="I242" s="196"/>
      <c r="J242" s="197">
        <f>ROUND(I242*H242,2)</f>
        <v>0</v>
      </c>
      <c r="K242" s="193" t="s">
        <v>21</v>
      </c>
      <c r="L242" s="60"/>
      <c r="M242" s="198" t="s">
        <v>21</v>
      </c>
      <c r="N242" s="199" t="s">
        <v>43</v>
      </c>
      <c r="O242" s="41"/>
      <c r="P242" s="200">
        <f>O242*H242</f>
        <v>0</v>
      </c>
      <c r="Q242" s="200">
        <v>0.00022</v>
      </c>
      <c r="R242" s="200">
        <f>Q242*H242</f>
        <v>0.0100892</v>
      </c>
      <c r="S242" s="200">
        <v>0</v>
      </c>
      <c r="T242" s="201">
        <f>S242*H242</f>
        <v>0</v>
      </c>
      <c r="AR242" s="23" t="s">
        <v>223</v>
      </c>
      <c r="AT242" s="23" t="s">
        <v>139</v>
      </c>
      <c r="AU242" s="23" t="s">
        <v>82</v>
      </c>
      <c r="AY242" s="23" t="s">
        <v>136</v>
      </c>
      <c r="BE242" s="202">
        <f>IF(N242="základní",J242,0)</f>
        <v>0</v>
      </c>
      <c r="BF242" s="202">
        <f>IF(N242="snížená",J242,0)</f>
        <v>0</v>
      </c>
      <c r="BG242" s="202">
        <f>IF(N242="zákl. přenesená",J242,0)</f>
        <v>0</v>
      </c>
      <c r="BH242" s="202">
        <f>IF(N242="sníž. přenesená",J242,0)</f>
        <v>0</v>
      </c>
      <c r="BI242" s="202">
        <f>IF(N242="nulová",J242,0)</f>
        <v>0</v>
      </c>
      <c r="BJ242" s="23" t="s">
        <v>80</v>
      </c>
      <c r="BK242" s="202">
        <f>ROUND(I242*H242,2)</f>
        <v>0</v>
      </c>
      <c r="BL242" s="23" t="s">
        <v>223</v>
      </c>
      <c r="BM242" s="23" t="s">
        <v>997</v>
      </c>
    </row>
    <row r="243" spans="2:47" s="1" customFormat="1" ht="81">
      <c r="B243" s="40"/>
      <c r="C243" s="62"/>
      <c r="D243" s="203" t="s">
        <v>164</v>
      </c>
      <c r="E243" s="62"/>
      <c r="F243" s="204" t="s">
        <v>582</v>
      </c>
      <c r="G243" s="62"/>
      <c r="H243" s="62"/>
      <c r="I243" s="162"/>
      <c r="J243" s="62"/>
      <c r="K243" s="62"/>
      <c r="L243" s="60"/>
      <c r="M243" s="205"/>
      <c r="N243" s="41"/>
      <c r="O243" s="41"/>
      <c r="P243" s="41"/>
      <c r="Q243" s="41"/>
      <c r="R243" s="41"/>
      <c r="S243" s="41"/>
      <c r="T243" s="77"/>
      <c r="AT243" s="23" t="s">
        <v>164</v>
      </c>
      <c r="AU243" s="23" t="s">
        <v>82</v>
      </c>
    </row>
    <row r="244" spans="2:51" s="12" customFormat="1" ht="13.5">
      <c r="B244" s="227"/>
      <c r="C244" s="228"/>
      <c r="D244" s="203" t="s">
        <v>166</v>
      </c>
      <c r="E244" s="229" t="s">
        <v>21</v>
      </c>
      <c r="F244" s="230" t="s">
        <v>496</v>
      </c>
      <c r="G244" s="228"/>
      <c r="H244" s="229" t="s">
        <v>21</v>
      </c>
      <c r="I244" s="231"/>
      <c r="J244" s="228"/>
      <c r="K244" s="228"/>
      <c r="L244" s="232"/>
      <c r="M244" s="233"/>
      <c r="N244" s="234"/>
      <c r="O244" s="234"/>
      <c r="P244" s="234"/>
      <c r="Q244" s="234"/>
      <c r="R244" s="234"/>
      <c r="S244" s="234"/>
      <c r="T244" s="235"/>
      <c r="AT244" s="236" t="s">
        <v>166</v>
      </c>
      <c r="AU244" s="236" t="s">
        <v>82</v>
      </c>
      <c r="AV244" s="12" t="s">
        <v>80</v>
      </c>
      <c r="AW244" s="12" t="s">
        <v>35</v>
      </c>
      <c r="AX244" s="12" t="s">
        <v>72</v>
      </c>
      <c r="AY244" s="236" t="s">
        <v>136</v>
      </c>
    </row>
    <row r="245" spans="2:51" s="11" customFormat="1" ht="13.5">
      <c r="B245" s="206"/>
      <c r="C245" s="207"/>
      <c r="D245" s="203" t="s">
        <v>166</v>
      </c>
      <c r="E245" s="208" t="s">
        <v>21</v>
      </c>
      <c r="F245" s="209" t="s">
        <v>998</v>
      </c>
      <c r="G245" s="207"/>
      <c r="H245" s="210">
        <v>20.16</v>
      </c>
      <c r="I245" s="211"/>
      <c r="J245" s="207"/>
      <c r="K245" s="207"/>
      <c r="L245" s="212"/>
      <c r="M245" s="213"/>
      <c r="N245" s="214"/>
      <c r="O245" s="214"/>
      <c r="P245" s="214"/>
      <c r="Q245" s="214"/>
      <c r="R245" s="214"/>
      <c r="S245" s="214"/>
      <c r="T245" s="215"/>
      <c r="AT245" s="216" t="s">
        <v>166</v>
      </c>
      <c r="AU245" s="216" t="s">
        <v>82</v>
      </c>
      <c r="AV245" s="11" t="s">
        <v>82</v>
      </c>
      <c r="AW245" s="11" t="s">
        <v>35</v>
      </c>
      <c r="AX245" s="11" t="s">
        <v>72</v>
      </c>
      <c r="AY245" s="216" t="s">
        <v>136</v>
      </c>
    </row>
    <row r="246" spans="2:51" s="12" customFormat="1" ht="13.5">
      <c r="B246" s="227"/>
      <c r="C246" s="228"/>
      <c r="D246" s="203" t="s">
        <v>166</v>
      </c>
      <c r="E246" s="229" t="s">
        <v>21</v>
      </c>
      <c r="F246" s="230" t="s">
        <v>584</v>
      </c>
      <c r="G246" s="228"/>
      <c r="H246" s="229" t="s">
        <v>21</v>
      </c>
      <c r="I246" s="231"/>
      <c r="J246" s="228"/>
      <c r="K246" s="228"/>
      <c r="L246" s="232"/>
      <c r="M246" s="233"/>
      <c r="N246" s="234"/>
      <c r="O246" s="234"/>
      <c r="P246" s="234"/>
      <c r="Q246" s="234"/>
      <c r="R246" s="234"/>
      <c r="S246" s="234"/>
      <c r="T246" s="235"/>
      <c r="AT246" s="236" t="s">
        <v>166</v>
      </c>
      <c r="AU246" s="236" t="s">
        <v>82</v>
      </c>
      <c r="AV246" s="12" t="s">
        <v>80</v>
      </c>
      <c r="AW246" s="12" t="s">
        <v>35</v>
      </c>
      <c r="AX246" s="12" t="s">
        <v>72</v>
      </c>
      <c r="AY246" s="236" t="s">
        <v>136</v>
      </c>
    </row>
    <row r="247" spans="2:51" s="11" customFormat="1" ht="13.5">
      <c r="B247" s="206"/>
      <c r="C247" s="207"/>
      <c r="D247" s="203" t="s">
        <v>166</v>
      </c>
      <c r="E247" s="208" t="s">
        <v>21</v>
      </c>
      <c r="F247" s="209" t="s">
        <v>999</v>
      </c>
      <c r="G247" s="207"/>
      <c r="H247" s="210">
        <v>15.95</v>
      </c>
      <c r="I247" s="211"/>
      <c r="J247" s="207"/>
      <c r="K247" s="207"/>
      <c r="L247" s="212"/>
      <c r="M247" s="213"/>
      <c r="N247" s="214"/>
      <c r="O247" s="214"/>
      <c r="P247" s="214"/>
      <c r="Q247" s="214"/>
      <c r="R247" s="214"/>
      <c r="S247" s="214"/>
      <c r="T247" s="215"/>
      <c r="AT247" s="216" t="s">
        <v>166</v>
      </c>
      <c r="AU247" s="216" t="s">
        <v>82</v>
      </c>
      <c r="AV247" s="11" t="s">
        <v>82</v>
      </c>
      <c r="AW247" s="11" t="s">
        <v>35</v>
      </c>
      <c r="AX247" s="11" t="s">
        <v>72</v>
      </c>
      <c r="AY247" s="216" t="s">
        <v>136</v>
      </c>
    </row>
    <row r="248" spans="2:51" s="12" customFormat="1" ht="13.5">
      <c r="B248" s="227"/>
      <c r="C248" s="228"/>
      <c r="D248" s="203" t="s">
        <v>166</v>
      </c>
      <c r="E248" s="229" t="s">
        <v>21</v>
      </c>
      <c r="F248" s="230" t="s">
        <v>807</v>
      </c>
      <c r="G248" s="228"/>
      <c r="H248" s="229" t="s">
        <v>21</v>
      </c>
      <c r="I248" s="231"/>
      <c r="J248" s="228"/>
      <c r="K248" s="228"/>
      <c r="L248" s="232"/>
      <c r="M248" s="233"/>
      <c r="N248" s="234"/>
      <c r="O248" s="234"/>
      <c r="P248" s="234"/>
      <c r="Q248" s="234"/>
      <c r="R248" s="234"/>
      <c r="S248" s="234"/>
      <c r="T248" s="235"/>
      <c r="AT248" s="236" t="s">
        <v>166</v>
      </c>
      <c r="AU248" s="236" t="s">
        <v>82</v>
      </c>
      <c r="AV248" s="12" t="s">
        <v>80</v>
      </c>
      <c r="AW248" s="12" t="s">
        <v>35</v>
      </c>
      <c r="AX248" s="12" t="s">
        <v>72</v>
      </c>
      <c r="AY248" s="236" t="s">
        <v>136</v>
      </c>
    </row>
    <row r="249" spans="2:51" s="11" customFormat="1" ht="13.5">
      <c r="B249" s="206"/>
      <c r="C249" s="207"/>
      <c r="D249" s="203" t="s">
        <v>166</v>
      </c>
      <c r="E249" s="208" t="s">
        <v>21</v>
      </c>
      <c r="F249" s="209" t="s">
        <v>985</v>
      </c>
      <c r="G249" s="207"/>
      <c r="H249" s="210">
        <v>9.75</v>
      </c>
      <c r="I249" s="211"/>
      <c r="J249" s="207"/>
      <c r="K249" s="207"/>
      <c r="L249" s="212"/>
      <c r="M249" s="213"/>
      <c r="N249" s="214"/>
      <c r="O249" s="214"/>
      <c r="P249" s="214"/>
      <c r="Q249" s="214"/>
      <c r="R249" s="214"/>
      <c r="S249" s="214"/>
      <c r="T249" s="215"/>
      <c r="AT249" s="216" t="s">
        <v>166</v>
      </c>
      <c r="AU249" s="216" t="s">
        <v>82</v>
      </c>
      <c r="AV249" s="11" t="s">
        <v>82</v>
      </c>
      <c r="AW249" s="11" t="s">
        <v>35</v>
      </c>
      <c r="AX249" s="11" t="s">
        <v>72</v>
      </c>
      <c r="AY249" s="216" t="s">
        <v>136</v>
      </c>
    </row>
    <row r="250" spans="2:65" s="1" customFormat="1" ht="33.75" customHeight="1">
      <c r="B250" s="40"/>
      <c r="C250" s="191" t="s">
        <v>451</v>
      </c>
      <c r="D250" s="191" t="s">
        <v>139</v>
      </c>
      <c r="E250" s="192" t="s">
        <v>589</v>
      </c>
      <c r="F250" s="193" t="s">
        <v>590</v>
      </c>
      <c r="G250" s="194" t="s">
        <v>202</v>
      </c>
      <c r="H250" s="195">
        <v>1.733</v>
      </c>
      <c r="I250" s="196"/>
      <c r="J250" s="197">
        <f>ROUND(I250*H250,2)</f>
        <v>0</v>
      </c>
      <c r="K250" s="193" t="s">
        <v>143</v>
      </c>
      <c r="L250" s="60"/>
      <c r="M250" s="198" t="s">
        <v>21</v>
      </c>
      <c r="N250" s="199" t="s">
        <v>43</v>
      </c>
      <c r="O250" s="41"/>
      <c r="P250" s="200">
        <f>O250*H250</f>
        <v>0</v>
      </c>
      <c r="Q250" s="200">
        <v>0</v>
      </c>
      <c r="R250" s="200">
        <f>Q250*H250</f>
        <v>0</v>
      </c>
      <c r="S250" s="200">
        <v>0</v>
      </c>
      <c r="T250" s="201">
        <f>S250*H250</f>
        <v>0</v>
      </c>
      <c r="AR250" s="23" t="s">
        <v>223</v>
      </c>
      <c r="AT250" s="23" t="s">
        <v>139</v>
      </c>
      <c r="AU250" s="23" t="s">
        <v>82</v>
      </c>
      <c r="AY250" s="23" t="s">
        <v>136</v>
      </c>
      <c r="BE250" s="202">
        <f>IF(N250="základní",J250,0)</f>
        <v>0</v>
      </c>
      <c r="BF250" s="202">
        <f>IF(N250="snížená",J250,0)</f>
        <v>0</v>
      </c>
      <c r="BG250" s="202">
        <f>IF(N250="zákl. přenesená",J250,0)</f>
        <v>0</v>
      </c>
      <c r="BH250" s="202">
        <f>IF(N250="sníž. přenesená",J250,0)</f>
        <v>0</v>
      </c>
      <c r="BI250" s="202">
        <f>IF(N250="nulová",J250,0)</f>
        <v>0</v>
      </c>
      <c r="BJ250" s="23" t="s">
        <v>80</v>
      </c>
      <c r="BK250" s="202">
        <f>ROUND(I250*H250,2)</f>
        <v>0</v>
      </c>
      <c r="BL250" s="23" t="s">
        <v>223</v>
      </c>
      <c r="BM250" s="23" t="s">
        <v>1000</v>
      </c>
    </row>
    <row r="251" spans="2:47" s="1" customFormat="1" ht="135">
      <c r="B251" s="40"/>
      <c r="C251" s="62"/>
      <c r="D251" s="203" t="s">
        <v>164</v>
      </c>
      <c r="E251" s="62"/>
      <c r="F251" s="204" t="s">
        <v>592</v>
      </c>
      <c r="G251" s="62"/>
      <c r="H251" s="62"/>
      <c r="I251" s="162"/>
      <c r="J251" s="62"/>
      <c r="K251" s="62"/>
      <c r="L251" s="60"/>
      <c r="M251" s="205"/>
      <c r="N251" s="41"/>
      <c r="O251" s="41"/>
      <c r="P251" s="41"/>
      <c r="Q251" s="41"/>
      <c r="R251" s="41"/>
      <c r="S251" s="41"/>
      <c r="T251" s="77"/>
      <c r="AT251" s="23" t="s">
        <v>164</v>
      </c>
      <c r="AU251" s="23" t="s">
        <v>82</v>
      </c>
    </row>
    <row r="252" spans="2:63" s="10" customFormat="1" ht="29.25" customHeight="1">
      <c r="B252" s="175"/>
      <c r="C252" s="176"/>
      <c r="D252" s="177" t="s">
        <v>71</v>
      </c>
      <c r="E252" s="189" t="s">
        <v>593</v>
      </c>
      <c r="F252" s="189" t="s">
        <v>594</v>
      </c>
      <c r="G252" s="176"/>
      <c r="H252" s="176"/>
      <c r="I252" s="179"/>
      <c r="J252" s="190">
        <f>BK252</f>
        <v>0</v>
      </c>
      <c r="K252" s="176"/>
      <c r="L252" s="181"/>
      <c r="M252" s="182"/>
      <c r="N252" s="183"/>
      <c r="O252" s="183"/>
      <c r="P252" s="184">
        <f>SUM(P253:P258)</f>
        <v>0</v>
      </c>
      <c r="Q252" s="183"/>
      <c r="R252" s="184">
        <f>SUM(R253:R258)</f>
        <v>0.06309358</v>
      </c>
      <c r="S252" s="183"/>
      <c r="T252" s="185">
        <f>SUM(T253:T258)</f>
        <v>0</v>
      </c>
      <c r="AR252" s="186" t="s">
        <v>82</v>
      </c>
      <c r="AT252" s="187" t="s">
        <v>71</v>
      </c>
      <c r="AU252" s="187" t="s">
        <v>80</v>
      </c>
      <c r="AY252" s="186" t="s">
        <v>136</v>
      </c>
      <c r="BK252" s="188">
        <f>SUM(BK253:BK258)</f>
        <v>0</v>
      </c>
    </row>
    <row r="253" spans="2:65" s="1" customFormat="1" ht="33.75" customHeight="1">
      <c r="B253" s="40"/>
      <c r="C253" s="191" t="s">
        <v>457</v>
      </c>
      <c r="D253" s="191" t="s">
        <v>139</v>
      </c>
      <c r="E253" s="192" t="s">
        <v>596</v>
      </c>
      <c r="F253" s="193" t="s">
        <v>597</v>
      </c>
      <c r="G253" s="194" t="s">
        <v>142</v>
      </c>
      <c r="H253" s="195">
        <v>286.789</v>
      </c>
      <c r="I253" s="196"/>
      <c r="J253" s="197">
        <f>ROUND(I253*H253,2)</f>
        <v>0</v>
      </c>
      <c r="K253" s="193" t="s">
        <v>143</v>
      </c>
      <c r="L253" s="60"/>
      <c r="M253" s="198" t="s">
        <v>21</v>
      </c>
      <c r="N253" s="199" t="s">
        <v>43</v>
      </c>
      <c r="O253" s="41"/>
      <c r="P253" s="200">
        <f>O253*H253</f>
        <v>0</v>
      </c>
      <c r="Q253" s="200">
        <v>0.00022</v>
      </c>
      <c r="R253" s="200">
        <f>Q253*H253</f>
        <v>0.06309358</v>
      </c>
      <c r="S253" s="200">
        <v>0</v>
      </c>
      <c r="T253" s="201">
        <f>S253*H253</f>
        <v>0</v>
      </c>
      <c r="AR253" s="23" t="s">
        <v>223</v>
      </c>
      <c r="AT253" s="23" t="s">
        <v>139</v>
      </c>
      <c r="AU253" s="23" t="s">
        <v>82</v>
      </c>
      <c r="AY253" s="23" t="s">
        <v>136</v>
      </c>
      <c r="BE253" s="202">
        <f>IF(N253="základní",J253,0)</f>
        <v>0</v>
      </c>
      <c r="BF253" s="202">
        <f>IF(N253="snížená",J253,0)</f>
        <v>0</v>
      </c>
      <c r="BG253" s="202">
        <f>IF(N253="zákl. přenesená",J253,0)</f>
        <v>0</v>
      </c>
      <c r="BH253" s="202">
        <f>IF(N253="sníž. přenesená",J253,0)</f>
        <v>0</v>
      </c>
      <c r="BI253" s="202">
        <f>IF(N253="nulová",J253,0)</f>
        <v>0</v>
      </c>
      <c r="BJ253" s="23" t="s">
        <v>80</v>
      </c>
      <c r="BK253" s="202">
        <f>ROUND(I253*H253,2)</f>
        <v>0</v>
      </c>
      <c r="BL253" s="23" t="s">
        <v>223</v>
      </c>
      <c r="BM253" s="23" t="s">
        <v>1001</v>
      </c>
    </row>
    <row r="254" spans="2:47" s="1" customFormat="1" ht="94.5">
      <c r="B254" s="40"/>
      <c r="C254" s="62"/>
      <c r="D254" s="203" t="s">
        <v>164</v>
      </c>
      <c r="E254" s="62"/>
      <c r="F254" s="204" t="s">
        <v>599</v>
      </c>
      <c r="G254" s="62"/>
      <c r="H254" s="62"/>
      <c r="I254" s="162"/>
      <c r="J254" s="62"/>
      <c r="K254" s="62"/>
      <c r="L254" s="60"/>
      <c r="M254" s="205"/>
      <c r="N254" s="41"/>
      <c r="O254" s="41"/>
      <c r="P254" s="41"/>
      <c r="Q254" s="41"/>
      <c r="R254" s="41"/>
      <c r="S254" s="41"/>
      <c r="T254" s="77"/>
      <c r="AT254" s="23" t="s">
        <v>164</v>
      </c>
      <c r="AU254" s="23" t="s">
        <v>82</v>
      </c>
    </row>
    <row r="255" spans="2:51" s="11" customFormat="1" ht="13.5">
      <c r="B255" s="206"/>
      <c r="C255" s="207"/>
      <c r="D255" s="203" t="s">
        <v>166</v>
      </c>
      <c r="E255" s="208" t="s">
        <v>21</v>
      </c>
      <c r="F255" s="209" t="s">
        <v>1002</v>
      </c>
      <c r="G255" s="207"/>
      <c r="H255" s="210">
        <v>215.683</v>
      </c>
      <c r="I255" s="211"/>
      <c r="J255" s="207"/>
      <c r="K255" s="207"/>
      <c r="L255" s="212"/>
      <c r="M255" s="213"/>
      <c r="N255" s="214"/>
      <c r="O255" s="214"/>
      <c r="P255" s="214"/>
      <c r="Q255" s="214"/>
      <c r="R255" s="214"/>
      <c r="S255" s="214"/>
      <c r="T255" s="215"/>
      <c r="AT255" s="216" t="s">
        <v>166</v>
      </c>
      <c r="AU255" s="216" t="s">
        <v>82</v>
      </c>
      <c r="AV255" s="11" t="s">
        <v>82</v>
      </c>
      <c r="AW255" s="11" t="s">
        <v>35</v>
      </c>
      <c r="AX255" s="11" t="s">
        <v>72</v>
      </c>
      <c r="AY255" s="216" t="s">
        <v>136</v>
      </c>
    </row>
    <row r="256" spans="2:51" s="11" customFormat="1" ht="13.5">
      <c r="B256" s="206"/>
      <c r="C256" s="207"/>
      <c r="D256" s="203" t="s">
        <v>166</v>
      </c>
      <c r="E256" s="208" t="s">
        <v>21</v>
      </c>
      <c r="F256" s="209" t="s">
        <v>1003</v>
      </c>
      <c r="G256" s="207"/>
      <c r="H256" s="210">
        <v>17.58</v>
      </c>
      <c r="I256" s="211"/>
      <c r="J256" s="207"/>
      <c r="K256" s="207"/>
      <c r="L256" s="212"/>
      <c r="M256" s="213"/>
      <c r="N256" s="214"/>
      <c r="O256" s="214"/>
      <c r="P256" s="214"/>
      <c r="Q256" s="214"/>
      <c r="R256" s="214"/>
      <c r="S256" s="214"/>
      <c r="T256" s="215"/>
      <c r="AT256" s="216" t="s">
        <v>166</v>
      </c>
      <c r="AU256" s="216" t="s">
        <v>82</v>
      </c>
      <c r="AV256" s="11" t="s">
        <v>82</v>
      </c>
      <c r="AW256" s="11" t="s">
        <v>35</v>
      </c>
      <c r="AX256" s="11" t="s">
        <v>72</v>
      </c>
      <c r="AY256" s="216" t="s">
        <v>136</v>
      </c>
    </row>
    <row r="257" spans="2:51" s="11" customFormat="1" ht="13.5">
      <c r="B257" s="206"/>
      <c r="C257" s="207"/>
      <c r="D257" s="203" t="s">
        <v>166</v>
      </c>
      <c r="E257" s="208" t="s">
        <v>21</v>
      </c>
      <c r="F257" s="209" t="s">
        <v>1004</v>
      </c>
      <c r="G257" s="207"/>
      <c r="H257" s="210">
        <v>10.286</v>
      </c>
      <c r="I257" s="211"/>
      <c r="J257" s="207"/>
      <c r="K257" s="207"/>
      <c r="L257" s="212"/>
      <c r="M257" s="213"/>
      <c r="N257" s="214"/>
      <c r="O257" s="214"/>
      <c r="P257" s="214"/>
      <c r="Q257" s="214"/>
      <c r="R257" s="214"/>
      <c r="S257" s="214"/>
      <c r="T257" s="215"/>
      <c r="AT257" s="216" t="s">
        <v>166</v>
      </c>
      <c r="AU257" s="216" t="s">
        <v>82</v>
      </c>
      <c r="AV257" s="11" t="s">
        <v>82</v>
      </c>
      <c r="AW257" s="11" t="s">
        <v>35</v>
      </c>
      <c r="AX257" s="11" t="s">
        <v>72</v>
      </c>
      <c r="AY257" s="216" t="s">
        <v>136</v>
      </c>
    </row>
    <row r="258" spans="2:51" s="11" customFormat="1" ht="13.5">
      <c r="B258" s="206"/>
      <c r="C258" s="207"/>
      <c r="D258" s="203" t="s">
        <v>166</v>
      </c>
      <c r="E258" s="208" t="s">
        <v>21</v>
      </c>
      <c r="F258" s="209" t="s">
        <v>1005</v>
      </c>
      <c r="G258" s="207"/>
      <c r="H258" s="210">
        <v>43.24</v>
      </c>
      <c r="I258" s="211"/>
      <c r="J258" s="207"/>
      <c r="K258" s="207"/>
      <c r="L258" s="212"/>
      <c r="M258" s="248"/>
      <c r="N258" s="249"/>
      <c r="O258" s="249"/>
      <c r="P258" s="249"/>
      <c r="Q258" s="249"/>
      <c r="R258" s="249"/>
      <c r="S258" s="249"/>
      <c r="T258" s="250"/>
      <c r="AT258" s="216" t="s">
        <v>166</v>
      </c>
      <c r="AU258" s="216" t="s">
        <v>82</v>
      </c>
      <c r="AV258" s="11" t="s">
        <v>82</v>
      </c>
      <c r="AW258" s="11" t="s">
        <v>35</v>
      </c>
      <c r="AX258" s="11" t="s">
        <v>72</v>
      </c>
      <c r="AY258" s="216" t="s">
        <v>136</v>
      </c>
    </row>
    <row r="259" spans="2:12" s="1" customFormat="1" ht="6.75" customHeight="1">
      <c r="B259" s="55"/>
      <c r="C259" s="56"/>
      <c r="D259" s="56"/>
      <c r="E259" s="56"/>
      <c r="F259" s="56"/>
      <c r="G259" s="56"/>
      <c r="H259" s="56"/>
      <c r="I259" s="138"/>
      <c r="J259" s="56"/>
      <c r="K259" s="56"/>
      <c r="L259" s="60"/>
    </row>
  </sheetData>
  <sheetProtection sheet="1" objects="1" scenarios="1" formatColumns="0" formatRows="0" autoFilter="0"/>
  <autoFilter ref="C89:K258"/>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92"/>
  <sheetViews>
    <sheetView showGridLines="0" tabSelected="1" zoomScalePageLayoutView="0" workbookViewId="0" topLeftCell="A1">
      <pane ySplit="1" topLeftCell="A89" activePane="bottomLeft" state="frozen"/>
      <selection pane="topLeft" activeCell="A1" sqref="A1"/>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0"/>
      <c r="B1" s="111"/>
      <c r="C1" s="111"/>
      <c r="D1" s="112" t="s">
        <v>1</v>
      </c>
      <c r="E1" s="111"/>
      <c r="F1" s="113" t="s">
        <v>92</v>
      </c>
      <c r="G1" s="375" t="s">
        <v>93</v>
      </c>
      <c r="H1" s="375"/>
      <c r="I1" s="114"/>
      <c r="J1" s="113" t="s">
        <v>94</v>
      </c>
      <c r="K1" s="112" t="s">
        <v>95</v>
      </c>
      <c r="L1" s="113" t="s">
        <v>96</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35"/>
      <c r="M2" s="335"/>
      <c r="N2" s="335"/>
      <c r="O2" s="335"/>
      <c r="P2" s="335"/>
      <c r="Q2" s="335"/>
      <c r="R2" s="335"/>
      <c r="S2" s="335"/>
      <c r="T2" s="335"/>
      <c r="U2" s="335"/>
      <c r="V2" s="335"/>
      <c r="AT2" s="23" t="s">
        <v>91</v>
      </c>
    </row>
    <row r="3" spans="2:46" ht="6.75" customHeight="1">
      <c r="B3" s="24"/>
      <c r="C3" s="25"/>
      <c r="D3" s="25"/>
      <c r="E3" s="25"/>
      <c r="F3" s="25"/>
      <c r="G3" s="25"/>
      <c r="H3" s="25"/>
      <c r="I3" s="115"/>
      <c r="J3" s="25"/>
      <c r="K3" s="26"/>
      <c r="AT3" s="23" t="s">
        <v>82</v>
      </c>
    </row>
    <row r="4" spans="2:46" ht="36.75" customHeight="1">
      <c r="B4" s="27"/>
      <c r="C4" s="28"/>
      <c r="D4" s="29" t="s">
        <v>97</v>
      </c>
      <c r="E4" s="28"/>
      <c r="F4" s="28"/>
      <c r="G4" s="28"/>
      <c r="H4" s="28"/>
      <c r="I4" s="116"/>
      <c r="J4" s="28"/>
      <c r="K4" s="30"/>
      <c r="M4" s="31" t="s">
        <v>12</v>
      </c>
      <c r="AT4" s="23" t="s">
        <v>6</v>
      </c>
    </row>
    <row r="5" spans="2:11" ht="6.75" customHeight="1">
      <c r="B5" s="27"/>
      <c r="C5" s="28"/>
      <c r="D5" s="28"/>
      <c r="E5" s="28"/>
      <c r="F5" s="28"/>
      <c r="G5" s="28"/>
      <c r="H5" s="28"/>
      <c r="I5" s="116"/>
      <c r="J5" s="28"/>
      <c r="K5" s="30"/>
    </row>
    <row r="6" spans="2:11" ht="15">
      <c r="B6" s="27"/>
      <c r="C6" s="28"/>
      <c r="D6" s="36" t="s">
        <v>18</v>
      </c>
      <c r="E6" s="28"/>
      <c r="F6" s="28"/>
      <c r="G6" s="28"/>
      <c r="H6" s="28"/>
      <c r="I6" s="116"/>
      <c r="J6" s="28"/>
      <c r="K6" s="30"/>
    </row>
    <row r="7" spans="2:11" ht="14.25" customHeight="1">
      <c r="B7" s="27"/>
      <c r="C7" s="28"/>
      <c r="D7" s="28"/>
      <c r="E7" s="376" t="str">
        <f>'Rekapitulace stavby'!K6</f>
        <v>SZŠ - stavební úpravy střechy, K. Vary, Zahradní 719-21</v>
      </c>
      <c r="F7" s="377"/>
      <c r="G7" s="377"/>
      <c r="H7" s="377"/>
      <c r="I7" s="116"/>
      <c r="J7" s="28"/>
      <c r="K7" s="30"/>
    </row>
    <row r="8" spans="2:11" s="1" customFormat="1" ht="15">
      <c r="B8" s="40"/>
      <c r="C8" s="41"/>
      <c r="D8" s="36" t="s">
        <v>98</v>
      </c>
      <c r="E8" s="41"/>
      <c r="F8" s="41"/>
      <c r="G8" s="41"/>
      <c r="H8" s="41"/>
      <c r="I8" s="117"/>
      <c r="J8" s="41"/>
      <c r="K8" s="44"/>
    </row>
    <row r="9" spans="2:11" s="1" customFormat="1" ht="36.75" customHeight="1">
      <c r="B9" s="40"/>
      <c r="C9" s="41"/>
      <c r="D9" s="41"/>
      <c r="E9" s="378" t="s">
        <v>1006</v>
      </c>
      <c r="F9" s="379"/>
      <c r="G9" s="379"/>
      <c r="H9" s="379"/>
      <c r="I9" s="117"/>
      <c r="J9" s="41"/>
      <c r="K9" s="44"/>
    </row>
    <row r="10" spans="2:11" s="1" customFormat="1" ht="13.5">
      <c r="B10" s="40"/>
      <c r="C10" s="41"/>
      <c r="D10" s="41"/>
      <c r="E10" s="41"/>
      <c r="F10" s="41"/>
      <c r="G10" s="41"/>
      <c r="H10" s="41"/>
      <c r="I10" s="117"/>
      <c r="J10" s="41"/>
      <c r="K10" s="44"/>
    </row>
    <row r="11" spans="2:11" s="1" customFormat="1" ht="14.25" customHeight="1">
      <c r="B11" s="40"/>
      <c r="C11" s="41"/>
      <c r="D11" s="36" t="s">
        <v>20</v>
      </c>
      <c r="E11" s="41"/>
      <c r="F11" s="34" t="s">
        <v>21</v>
      </c>
      <c r="G11" s="41"/>
      <c r="H11" s="41"/>
      <c r="I11" s="118" t="s">
        <v>22</v>
      </c>
      <c r="J11" s="34" t="s">
        <v>21</v>
      </c>
      <c r="K11" s="44"/>
    </row>
    <row r="12" spans="2:11" s="1" customFormat="1" ht="14.25" customHeight="1">
      <c r="B12" s="40"/>
      <c r="C12" s="41"/>
      <c r="D12" s="36" t="s">
        <v>23</v>
      </c>
      <c r="E12" s="41"/>
      <c r="F12" s="34" t="s">
        <v>24</v>
      </c>
      <c r="G12" s="41"/>
      <c r="H12" s="41"/>
      <c r="I12" s="118" t="s">
        <v>25</v>
      </c>
      <c r="J12" s="119" t="str">
        <f>'Rekapitulace stavby'!AN8</f>
        <v>27. 4. 2018</v>
      </c>
      <c r="K12" s="44"/>
    </row>
    <row r="13" spans="2:11" s="1" customFormat="1" ht="10.5" customHeight="1">
      <c r="B13" s="40"/>
      <c r="C13" s="41"/>
      <c r="D13" s="41"/>
      <c r="E13" s="41"/>
      <c r="F13" s="41"/>
      <c r="G13" s="41"/>
      <c r="H13" s="41"/>
      <c r="I13" s="117"/>
      <c r="J13" s="41"/>
      <c r="K13" s="44"/>
    </row>
    <row r="14" spans="2:11" s="1" customFormat="1" ht="14.2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75" customHeight="1">
      <c r="B16" s="40"/>
      <c r="C16" s="41"/>
      <c r="D16" s="41"/>
      <c r="E16" s="41"/>
      <c r="F16" s="41"/>
      <c r="G16" s="41"/>
      <c r="H16" s="41"/>
      <c r="I16" s="117"/>
      <c r="J16" s="41"/>
      <c r="K16" s="44"/>
    </row>
    <row r="17" spans="2:11" s="1" customFormat="1" ht="14.25" customHeight="1">
      <c r="B17" s="40"/>
      <c r="C17" s="41"/>
      <c r="D17" s="36" t="s">
        <v>31</v>
      </c>
      <c r="E17" s="41"/>
      <c r="F17" s="41"/>
      <c r="G17" s="41"/>
      <c r="H17" s="41"/>
      <c r="I17" s="118" t="s">
        <v>28</v>
      </c>
      <c r="J17" s="34">
        <f>IF('Rekapitulace stavby'!AN13="Vyplň údaj","",IF('Rekapitulace stavby'!AN13="","",'Rekapitulace stavby'!AN13))</f>
      </c>
      <c r="K17" s="44"/>
    </row>
    <row r="18" spans="2:11" s="1" customFormat="1" ht="18" customHeight="1">
      <c r="B18" s="40"/>
      <c r="C18" s="41"/>
      <c r="D18" s="41"/>
      <c r="E18" s="34">
        <f>IF('Rekapitulace stavby'!E14="Vyplň údaj","",IF('Rekapitulace stavby'!E14="","",'Rekapitulace stavby'!E14))</f>
      </c>
      <c r="F18" s="41"/>
      <c r="G18" s="41"/>
      <c r="H18" s="41"/>
      <c r="I18" s="118" t="s">
        <v>30</v>
      </c>
      <c r="J18" s="34">
        <f>IF('Rekapitulace stavby'!AN14="Vyplň údaj","",IF('Rekapitulace stavby'!AN14="","",'Rekapitulace stavby'!AN14))</f>
      </c>
      <c r="K18" s="44"/>
    </row>
    <row r="19" spans="2:11" s="1" customFormat="1" ht="6.75" customHeight="1">
      <c r="B19" s="40"/>
      <c r="C19" s="41"/>
      <c r="D19" s="41"/>
      <c r="E19" s="41"/>
      <c r="F19" s="41"/>
      <c r="G19" s="41"/>
      <c r="H19" s="41"/>
      <c r="I19" s="117"/>
      <c r="J19" s="41"/>
      <c r="K19" s="44"/>
    </row>
    <row r="20" spans="2:11" s="1" customFormat="1" ht="14.2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75" customHeight="1">
      <c r="B22" s="40"/>
      <c r="C22" s="41"/>
      <c r="D22" s="41"/>
      <c r="E22" s="41"/>
      <c r="F22" s="41"/>
      <c r="G22" s="41"/>
      <c r="H22" s="41"/>
      <c r="I22" s="117"/>
      <c r="J22" s="41"/>
      <c r="K22" s="44"/>
    </row>
    <row r="23" spans="2:11" s="1" customFormat="1" ht="14.25" customHeight="1">
      <c r="B23" s="40"/>
      <c r="C23" s="41"/>
      <c r="D23" s="36" t="s">
        <v>36</v>
      </c>
      <c r="E23" s="41"/>
      <c r="F23" s="41"/>
      <c r="G23" s="41"/>
      <c r="H23" s="41"/>
      <c r="I23" s="117"/>
      <c r="J23" s="41"/>
      <c r="K23" s="44"/>
    </row>
    <row r="24" spans="2:11" s="6" customFormat="1" ht="75" customHeight="1">
      <c r="B24" s="120"/>
      <c r="C24" s="121"/>
      <c r="D24" s="121"/>
      <c r="E24" s="367" t="s">
        <v>37</v>
      </c>
      <c r="F24" s="367"/>
      <c r="G24" s="367"/>
      <c r="H24" s="367"/>
      <c r="I24" s="122"/>
      <c r="J24" s="121"/>
      <c r="K24" s="123"/>
    </row>
    <row r="25" spans="2:11" s="1" customFormat="1" ht="6.75" customHeight="1">
      <c r="B25" s="40"/>
      <c r="C25" s="41"/>
      <c r="D25" s="41"/>
      <c r="E25" s="41"/>
      <c r="F25" s="41"/>
      <c r="G25" s="41"/>
      <c r="H25" s="41"/>
      <c r="I25" s="117"/>
      <c r="J25" s="41"/>
      <c r="K25" s="44"/>
    </row>
    <row r="26" spans="2:11" s="1" customFormat="1" ht="6.75" customHeight="1">
      <c r="B26" s="40"/>
      <c r="C26" s="41"/>
      <c r="D26" s="84"/>
      <c r="E26" s="84"/>
      <c r="F26" s="84"/>
      <c r="G26" s="84"/>
      <c r="H26" s="84"/>
      <c r="I26" s="124"/>
      <c r="J26" s="84"/>
      <c r="K26" s="125"/>
    </row>
    <row r="27" spans="2:11" s="1" customFormat="1" ht="24.75" customHeight="1">
      <c r="B27" s="40"/>
      <c r="C27" s="41"/>
      <c r="D27" s="126" t="s">
        <v>38</v>
      </c>
      <c r="E27" s="41"/>
      <c r="F27" s="41"/>
      <c r="G27" s="41"/>
      <c r="H27" s="41"/>
      <c r="I27" s="117"/>
      <c r="J27" s="127">
        <f>ROUND(J80,2)</f>
        <v>0</v>
      </c>
      <c r="K27" s="44"/>
    </row>
    <row r="28" spans="2:11" s="1" customFormat="1" ht="6.75" customHeight="1">
      <c r="B28" s="40"/>
      <c r="C28" s="41"/>
      <c r="D28" s="84"/>
      <c r="E28" s="84"/>
      <c r="F28" s="84"/>
      <c r="G28" s="84"/>
      <c r="H28" s="84"/>
      <c r="I28" s="124"/>
      <c r="J28" s="84"/>
      <c r="K28" s="125"/>
    </row>
    <row r="29" spans="2:11" s="1" customFormat="1" ht="14.25" customHeight="1">
      <c r="B29" s="40"/>
      <c r="C29" s="41"/>
      <c r="D29" s="41"/>
      <c r="E29" s="41"/>
      <c r="F29" s="45" t="s">
        <v>40</v>
      </c>
      <c r="G29" s="41"/>
      <c r="H29" s="41"/>
      <c r="I29" s="128" t="s">
        <v>39</v>
      </c>
      <c r="J29" s="45" t="s">
        <v>41</v>
      </c>
      <c r="K29" s="44"/>
    </row>
    <row r="30" spans="2:11" s="1" customFormat="1" ht="14.25" customHeight="1">
      <c r="B30" s="40"/>
      <c r="C30" s="41"/>
      <c r="D30" s="48" t="s">
        <v>42</v>
      </c>
      <c r="E30" s="48" t="s">
        <v>43</v>
      </c>
      <c r="F30" s="129">
        <f>ROUND(SUM(BE80:BE91),2)</f>
        <v>0</v>
      </c>
      <c r="G30" s="41"/>
      <c r="H30" s="41"/>
      <c r="I30" s="130">
        <v>0.21</v>
      </c>
      <c r="J30" s="129">
        <f>ROUND(ROUND((SUM(BE80:BE91)),2)*I30,2)</f>
        <v>0</v>
      </c>
      <c r="K30" s="44"/>
    </row>
    <row r="31" spans="2:11" s="1" customFormat="1" ht="14.25" customHeight="1">
      <c r="B31" s="40"/>
      <c r="C31" s="41"/>
      <c r="D31" s="41"/>
      <c r="E31" s="48" t="s">
        <v>44</v>
      </c>
      <c r="F31" s="129">
        <f>ROUND(SUM(BF80:BF91),2)</f>
        <v>0</v>
      </c>
      <c r="G31" s="41"/>
      <c r="H31" s="41"/>
      <c r="I31" s="130">
        <v>0.15</v>
      </c>
      <c r="J31" s="129">
        <f>ROUND(ROUND((SUM(BF80:BF91)),2)*I31,2)</f>
        <v>0</v>
      </c>
      <c r="K31" s="44"/>
    </row>
    <row r="32" spans="2:11" s="1" customFormat="1" ht="14.25" customHeight="1" hidden="1">
      <c r="B32" s="40"/>
      <c r="C32" s="41"/>
      <c r="D32" s="41"/>
      <c r="E32" s="48" t="s">
        <v>45</v>
      </c>
      <c r="F32" s="129">
        <f>ROUND(SUM(BG80:BG91),2)</f>
        <v>0</v>
      </c>
      <c r="G32" s="41"/>
      <c r="H32" s="41"/>
      <c r="I32" s="130">
        <v>0.21</v>
      </c>
      <c r="J32" s="129">
        <v>0</v>
      </c>
      <c r="K32" s="44"/>
    </row>
    <row r="33" spans="2:11" s="1" customFormat="1" ht="14.25" customHeight="1" hidden="1">
      <c r="B33" s="40"/>
      <c r="C33" s="41"/>
      <c r="D33" s="41"/>
      <c r="E33" s="48" t="s">
        <v>46</v>
      </c>
      <c r="F33" s="129">
        <f>ROUND(SUM(BH80:BH91),2)</f>
        <v>0</v>
      </c>
      <c r="G33" s="41"/>
      <c r="H33" s="41"/>
      <c r="I33" s="130">
        <v>0.15</v>
      </c>
      <c r="J33" s="129">
        <v>0</v>
      </c>
      <c r="K33" s="44"/>
    </row>
    <row r="34" spans="2:11" s="1" customFormat="1" ht="14.25" customHeight="1" hidden="1">
      <c r="B34" s="40"/>
      <c r="C34" s="41"/>
      <c r="D34" s="41"/>
      <c r="E34" s="48" t="s">
        <v>47</v>
      </c>
      <c r="F34" s="129">
        <f>ROUND(SUM(BI80:BI91),2)</f>
        <v>0</v>
      </c>
      <c r="G34" s="41"/>
      <c r="H34" s="41"/>
      <c r="I34" s="130">
        <v>0</v>
      </c>
      <c r="J34" s="129">
        <v>0</v>
      </c>
      <c r="K34" s="44"/>
    </row>
    <row r="35" spans="2:11" s="1" customFormat="1" ht="6.75" customHeight="1">
      <c r="B35" s="40"/>
      <c r="C35" s="41"/>
      <c r="D35" s="41"/>
      <c r="E35" s="41"/>
      <c r="F35" s="41"/>
      <c r="G35" s="41"/>
      <c r="H35" s="41"/>
      <c r="I35" s="117"/>
      <c r="J35" s="41"/>
      <c r="K35" s="44"/>
    </row>
    <row r="36" spans="2:11" s="1" customFormat="1" ht="24.75" customHeight="1">
      <c r="B36" s="40"/>
      <c r="C36" s="131"/>
      <c r="D36" s="132" t="s">
        <v>48</v>
      </c>
      <c r="E36" s="78"/>
      <c r="F36" s="78"/>
      <c r="G36" s="133" t="s">
        <v>49</v>
      </c>
      <c r="H36" s="134" t="s">
        <v>50</v>
      </c>
      <c r="I36" s="135"/>
      <c r="J36" s="136">
        <f>SUM(J27:J34)</f>
        <v>0</v>
      </c>
      <c r="K36" s="137"/>
    </row>
    <row r="37" spans="2:11" s="1" customFormat="1" ht="14.25" customHeight="1">
      <c r="B37" s="55"/>
      <c r="C37" s="56"/>
      <c r="D37" s="56"/>
      <c r="E37" s="56"/>
      <c r="F37" s="56"/>
      <c r="G37" s="56"/>
      <c r="H37" s="56"/>
      <c r="I37" s="138"/>
      <c r="J37" s="56"/>
      <c r="K37" s="57"/>
    </row>
    <row r="41" spans="2:11" s="1" customFormat="1" ht="6.75" customHeight="1">
      <c r="B41" s="139"/>
      <c r="C41" s="140"/>
      <c r="D41" s="140"/>
      <c r="E41" s="140"/>
      <c r="F41" s="140"/>
      <c r="G41" s="140"/>
      <c r="H41" s="140"/>
      <c r="I41" s="141"/>
      <c r="J41" s="140"/>
      <c r="K41" s="142"/>
    </row>
    <row r="42" spans="2:11" s="1" customFormat="1" ht="36.75" customHeight="1">
      <c r="B42" s="40"/>
      <c r="C42" s="29" t="s">
        <v>100</v>
      </c>
      <c r="D42" s="41"/>
      <c r="E42" s="41"/>
      <c r="F42" s="41"/>
      <c r="G42" s="41"/>
      <c r="H42" s="41"/>
      <c r="I42" s="117"/>
      <c r="J42" s="41"/>
      <c r="K42" s="44"/>
    </row>
    <row r="43" spans="2:11" s="1" customFormat="1" ht="6.75" customHeight="1">
      <c r="B43" s="40"/>
      <c r="C43" s="41"/>
      <c r="D43" s="41"/>
      <c r="E43" s="41"/>
      <c r="F43" s="41"/>
      <c r="G43" s="41"/>
      <c r="H43" s="41"/>
      <c r="I43" s="117"/>
      <c r="J43" s="41"/>
      <c r="K43" s="44"/>
    </row>
    <row r="44" spans="2:11" s="1" customFormat="1" ht="14.25" customHeight="1">
      <c r="B44" s="40"/>
      <c r="C44" s="36" t="s">
        <v>18</v>
      </c>
      <c r="D44" s="41"/>
      <c r="E44" s="41"/>
      <c r="F44" s="41"/>
      <c r="G44" s="41"/>
      <c r="H44" s="41"/>
      <c r="I44" s="117"/>
      <c r="J44" s="41"/>
      <c r="K44" s="44"/>
    </row>
    <row r="45" spans="2:11" s="1" customFormat="1" ht="14.25" customHeight="1">
      <c r="B45" s="40"/>
      <c r="C45" s="41"/>
      <c r="D45" s="41"/>
      <c r="E45" s="376" t="str">
        <f>E7</f>
        <v>SZŠ - stavební úpravy střechy, K. Vary, Zahradní 719-21</v>
      </c>
      <c r="F45" s="377"/>
      <c r="G45" s="377"/>
      <c r="H45" s="377"/>
      <c r="I45" s="117"/>
      <c r="J45" s="41"/>
      <c r="K45" s="44"/>
    </row>
    <row r="46" spans="2:11" s="1" customFormat="1" ht="14.25" customHeight="1">
      <c r="B46" s="40"/>
      <c r="C46" s="36" t="s">
        <v>98</v>
      </c>
      <c r="D46" s="41"/>
      <c r="E46" s="41"/>
      <c r="F46" s="41"/>
      <c r="G46" s="41"/>
      <c r="H46" s="41"/>
      <c r="I46" s="117"/>
      <c r="J46" s="41"/>
      <c r="K46" s="44"/>
    </row>
    <row r="47" spans="2:11" s="1" customFormat="1" ht="15.75" customHeight="1">
      <c r="B47" s="40"/>
      <c r="C47" s="41"/>
      <c r="D47" s="41"/>
      <c r="E47" s="378" t="str">
        <f>E9</f>
        <v>VON - Vedlejší a ostatní náklady</v>
      </c>
      <c r="F47" s="379"/>
      <c r="G47" s="379"/>
      <c r="H47" s="379"/>
      <c r="I47" s="117"/>
      <c r="J47" s="41"/>
      <c r="K47" s="44"/>
    </row>
    <row r="48" spans="2:11" s="1" customFormat="1" ht="6.75" customHeight="1">
      <c r="B48" s="40"/>
      <c r="C48" s="41"/>
      <c r="D48" s="41"/>
      <c r="E48" s="41"/>
      <c r="F48" s="41"/>
      <c r="G48" s="41"/>
      <c r="H48" s="41"/>
      <c r="I48" s="117"/>
      <c r="J48" s="41"/>
      <c r="K48" s="44"/>
    </row>
    <row r="49" spans="2:11" s="1" customFormat="1" ht="18" customHeight="1">
      <c r="B49" s="40"/>
      <c r="C49" s="36" t="s">
        <v>23</v>
      </c>
      <c r="D49" s="41"/>
      <c r="E49" s="41"/>
      <c r="F49" s="34" t="str">
        <f>F12</f>
        <v>Karlovy Vary</v>
      </c>
      <c r="G49" s="41"/>
      <c r="H49" s="41"/>
      <c r="I49" s="118" t="s">
        <v>25</v>
      </c>
      <c r="J49" s="119" t="str">
        <f>IF(J12="","",J12)</f>
        <v>27. 4. 2018</v>
      </c>
      <c r="K49" s="44"/>
    </row>
    <row r="50" spans="2:11" s="1" customFormat="1" ht="6.75" customHeight="1">
      <c r="B50" s="40"/>
      <c r="C50" s="41"/>
      <c r="D50" s="41"/>
      <c r="E50" s="41"/>
      <c r="F50" s="41"/>
      <c r="G50" s="41"/>
      <c r="H50" s="41"/>
      <c r="I50" s="117"/>
      <c r="J50" s="41"/>
      <c r="K50" s="44"/>
    </row>
    <row r="51" spans="2:11" s="1" customFormat="1" ht="15">
      <c r="B51" s="40"/>
      <c r="C51" s="36" t="s">
        <v>27</v>
      </c>
      <c r="D51" s="41"/>
      <c r="E51" s="41"/>
      <c r="F51" s="34" t="str">
        <f>E15</f>
        <v>SZŠ a VOŠZ K. Vary, příspěvková org.</v>
      </c>
      <c r="G51" s="41"/>
      <c r="H51" s="41"/>
      <c r="I51" s="118" t="s">
        <v>33</v>
      </c>
      <c r="J51" s="367" t="str">
        <f>E21</f>
        <v>Ing. Roman Gajdoš</v>
      </c>
      <c r="K51" s="44"/>
    </row>
    <row r="52" spans="2:11" s="1" customFormat="1" ht="14.25" customHeight="1">
      <c r="B52" s="40"/>
      <c r="C52" s="36" t="s">
        <v>31</v>
      </c>
      <c r="D52" s="41"/>
      <c r="E52" s="41"/>
      <c r="F52" s="34">
        <f>IF(E18="","",E18)</f>
      </c>
      <c r="G52" s="41"/>
      <c r="H52" s="41"/>
      <c r="I52" s="117"/>
      <c r="J52" s="371"/>
      <c r="K52" s="44"/>
    </row>
    <row r="53" spans="2:11" s="1" customFormat="1" ht="9.75" customHeight="1">
      <c r="B53" s="40"/>
      <c r="C53" s="41"/>
      <c r="D53" s="41"/>
      <c r="E53" s="41"/>
      <c r="F53" s="41"/>
      <c r="G53" s="41"/>
      <c r="H53" s="41"/>
      <c r="I53" s="117"/>
      <c r="J53" s="41"/>
      <c r="K53" s="44"/>
    </row>
    <row r="54" spans="2:11" s="1" customFormat="1" ht="29.25" customHeight="1">
      <c r="B54" s="40"/>
      <c r="C54" s="143" t="s">
        <v>101</v>
      </c>
      <c r="D54" s="131"/>
      <c r="E54" s="131"/>
      <c r="F54" s="131"/>
      <c r="G54" s="131"/>
      <c r="H54" s="131"/>
      <c r="I54" s="144"/>
      <c r="J54" s="145" t="s">
        <v>102</v>
      </c>
      <c r="K54" s="146"/>
    </row>
    <row r="55" spans="2:11" s="1" customFormat="1" ht="9.7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J80</f>
        <v>0</v>
      </c>
      <c r="K56" s="44"/>
      <c r="AU56" s="23" t="s">
        <v>104</v>
      </c>
    </row>
    <row r="57" spans="2:11" s="7" customFormat="1" ht="24.75" customHeight="1">
      <c r="B57" s="148"/>
      <c r="C57" s="149"/>
      <c r="D57" s="150" t="s">
        <v>1007</v>
      </c>
      <c r="E57" s="151"/>
      <c r="F57" s="151"/>
      <c r="G57" s="151"/>
      <c r="H57" s="151"/>
      <c r="I57" s="152"/>
      <c r="J57" s="153">
        <f>J81</f>
        <v>0</v>
      </c>
      <c r="K57" s="154"/>
    </row>
    <row r="58" spans="2:11" s="8" customFormat="1" ht="19.5" customHeight="1">
      <c r="B58" s="155"/>
      <c r="C58" s="156"/>
      <c r="D58" s="157" t="s">
        <v>1008</v>
      </c>
      <c r="E58" s="158"/>
      <c r="F58" s="158"/>
      <c r="G58" s="158"/>
      <c r="H58" s="158"/>
      <c r="I58" s="159"/>
      <c r="J58" s="160">
        <f>J82</f>
        <v>0</v>
      </c>
      <c r="K58" s="161"/>
    </row>
    <row r="59" spans="2:11" s="8" customFormat="1" ht="19.5" customHeight="1">
      <c r="B59" s="155"/>
      <c r="C59" s="156"/>
      <c r="D59" s="157" t="s">
        <v>1009</v>
      </c>
      <c r="E59" s="158"/>
      <c r="F59" s="158"/>
      <c r="G59" s="158"/>
      <c r="H59" s="158"/>
      <c r="I59" s="159"/>
      <c r="J59" s="160">
        <f>J84</f>
        <v>0</v>
      </c>
      <c r="K59" s="161"/>
    </row>
    <row r="60" spans="2:11" s="8" customFormat="1" ht="19.5" customHeight="1">
      <c r="B60" s="155"/>
      <c r="C60" s="156"/>
      <c r="D60" s="157" t="s">
        <v>1010</v>
      </c>
      <c r="E60" s="158"/>
      <c r="F60" s="158"/>
      <c r="G60" s="158"/>
      <c r="H60" s="158"/>
      <c r="I60" s="159"/>
      <c r="J60" s="160">
        <f>J88</f>
        <v>0</v>
      </c>
      <c r="K60" s="161"/>
    </row>
    <row r="61" spans="2:11" s="1" customFormat="1" ht="21.75" customHeight="1">
      <c r="B61" s="40"/>
      <c r="C61" s="41"/>
      <c r="D61" s="41"/>
      <c r="E61" s="41"/>
      <c r="F61" s="41"/>
      <c r="G61" s="41"/>
      <c r="H61" s="41"/>
      <c r="I61" s="117"/>
      <c r="J61" s="41"/>
      <c r="K61" s="44"/>
    </row>
    <row r="62" spans="2:11" s="1" customFormat="1" ht="6.75" customHeight="1">
      <c r="B62" s="55"/>
      <c r="C62" s="56"/>
      <c r="D62" s="56"/>
      <c r="E62" s="56"/>
      <c r="F62" s="56"/>
      <c r="G62" s="56"/>
      <c r="H62" s="56"/>
      <c r="I62" s="138"/>
      <c r="J62" s="56"/>
      <c r="K62" s="57"/>
    </row>
    <row r="66" spans="2:12" s="1" customFormat="1" ht="6.75" customHeight="1">
      <c r="B66" s="58"/>
      <c r="C66" s="59"/>
      <c r="D66" s="59"/>
      <c r="E66" s="59"/>
      <c r="F66" s="59"/>
      <c r="G66" s="59"/>
      <c r="H66" s="59"/>
      <c r="I66" s="141"/>
      <c r="J66" s="59"/>
      <c r="K66" s="59"/>
      <c r="L66" s="60"/>
    </row>
    <row r="67" spans="2:12" s="1" customFormat="1" ht="36.75" customHeight="1">
      <c r="B67" s="40"/>
      <c r="C67" s="61" t="s">
        <v>120</v>
      </c>
      <c r="D67" s="62"/>
      <c r="E67" s="62"/>
      <c r="F67" s="62"/>
      <c r="G67" s="62"/>
      <c r="H67" s="62"/>
      <c r="I67" s="162"/>
      <c r="J67" s="62"/>
      <c r="K67" s="62"/>
      <c r="L67" s="60"/>
    </row>
    <row r="68" spans="2:12" s="1" customFormat="1" ht="6.75" customHeight="1">
      <c r="B68" s="40"/>
      <c r="C68" s="62"/>
      <c r="D68" s="62"/>
      <c r="E68" s="62"/>
      <c r="F68" s="62"/>
      <c r="G68" s="62"/>
      <c r="H68" s="62"/>
      <c r="I68" s="162"/>
      <c r="J68" s="62"/>
      <c r="K68" s="62"/>
      <c r="L68" s="60"/>
    </row>
    <row r="69" spans="2:12" s="1" customFormat="1" ht="14.25" customHeight="1">
      <c r="B69" s="40"/>
      <c r="C69" s="64" t="s">
        <v>18</v>
      </c>
      <c r="D69" s="62"/>
      <c r="E69" s="62"/>
      <c r="F69" s="62"/>
      <c r="G69" s="62"/>
      <c r="H69" s="62"/>
      <c r="I69" s="162"/>
      <c r="J69" s="62"/>
      <c r="K69" s="62"/>
      <c r="L69" s="60"/>
    </row>
    <row r="70" spans="2:12" s="1" customFormat="1" ht="14.25" customHeight="1">
      <c r="B70" s="40"/>
      <c r="C70" s="62"/>
      <c r="D70" s="62"/>
      <c r="E70" s="372" t="str">
        <f>E7</f>
        <v>SZŠ - stavební úpravy střechy, K. Vary, Zahradní 719-21</v>
      </c>
      <c r="F70" s="373"/>
      <c r="G70" s="373"/>
      <c r="H70" s="373"/>
      <c r="I70" s="162"/>
      <c r="J70" s="62"/>
      <c r="K70" s="62"/>
      <c r="L70" s="60"/>
    </row>
    <row r="71" spans="2:12" s="1" customFormat="1" ht="14.25" customHeight="1">
      <c r="B71" s="40"/>
      <c r="C71" s="64" t="s">
        <v>98</v>
      </c>
      <c r="D71" s="62"/>
      <c r="E71" s="62"/>
      <c r="F71" s="62"/>
      <c r="G71" s="62"/>
      <c r="H71" s="62"/>
      <c r="I71" s="162"/>
      <c r="J71" s="62"/>
      <c r="K71" s="62"/>
      <c r="L71" s="60"/>
    </row>
    <row r="72" spans="2:12" s="1" customFormat="1" ht="15.75" customHeight="1">
      <c r="B72" s="40"/>
      <c r="C72" s="62"/>
      <c r="D72" s="62"/>
      <c r="E72" s="339" t="str">
        <f>E9</f>
        <v>VON - Vedlejší a ostatní náklady</v>
      </c>
      <c r="F72" s="374"/>
      <c r="G72" s="374"/>
      <c r="H72" s="374"/>
      <c r="I72" s="162"/>
      <c r="J72" s="62"/>
      <c r="K72" s="62"/>
      <c r="L72" s="60"/>
    </row>
    <row r="73" spans="2:12" s="1" customFormat="1" ht="6.75" customHeight="1">
      <c r="B73" s="40"/>
      <c r="C73" s="62"/>
      <c r="D73" s="62"/>
      <c r="E73" s="62"/>
      <c r="F73" s="62"/>
      <c r="G73" s="62"/>
      <c r="H73" s="62"/>
      <c r="I73" s="162"/>
      <c r="J73" s="62"/>
      <c r="K73" s="62"/>
      <c r="L73" s="60"/>
    </row>
    <row r="74" spans="2:12" s="1" customFormat="1" ht="18" customHeight="1">
      <c r="B74" s="40"/>
      <c r="C74" s="64" t="s">
        <v>23</v>
      </c>
      <c r="D74" s="62"/>
      <c r="E74" s="62"/>
      <c r="F74" s="163" t="str">
        <f>F12</f>
        <v>Karlovy Vary</v>
      </c>
      <c r="G74" s="62"/>
      <c r="H74" s="62"/>
      <c r="I74" s="164" t="s">
        <v>25</v>
      </c>
      <c r="J74" s="72" t="str">
        <f>IF(J12="","",J12)</f>
        <v>27. 4. 2018</v>
      </c>
      <c r="K74" s="62"/>
      <c r="L74" s="60"/>
    </row>
    <row r="75" spans="2:12" s="1" customFormat="1" ht="6.75" customHeight="1">
      <c r="B75" s="40"/>
      <c r="C75" s="62"/>
      <c r="D75" s="62"/>
      <c r="E75" s="62"/>
      <c r="F75" s="62"/>
      <c r="G75" s="62"/>
      <c r="H75" s="62"/>
      <c r="I75" s="162"/>
      <c r="J75" s="62"/>
      <c r="K75" s="62"/>
      <c r="L75" s="60"/>
    </row>
    <row r="76" spans="2:12" s="1" customFormat="1" ht="15">
      <c r="B76" s="40"/>
      <c r="C76" s="64" t="s">
        <v>27</v>
      </c>
      <c r="D76" s="62"/>
      <c r="E76" s="62"/>
      <c r="F76" s="163" t="str">
        <f>E15</f>
        <v>SZŠ a VOŠZ K. Vary, příspěvková org.</v>
      </c>
      <c r="G76" s="62"/>
      <c r="H76" s="62"/>
      <c r="I76" s="164" t="s">
        <v>33</v>
      </c>
      <c r="J76" s="163" t="str">
        <f>E21</f>
        <v>Ing. Roman Gajdoš</v>
      </c>
      <c r="K76" s="62"/>
      <c r="L76" s="60"/>
    </row>
    <row r="77" spans="2:12" s="1" customFormat="1" ht="14.25" customHeight="1">
      <c r="B77" s="40"/>
      <c r="C77" s="64" t="s">
        <v>31</v>
      </c>
      <c r="D77" s="62"/>
      <c r="E77" s="62"/>
      <c r="F77" s="163">
        <f>IF(E18="","",E18)</f>
      </c>
      <c r="G77" s="62"/>
      <c r="H77" s="62"/>
      <c r="I77" s="162"/>
      <c r="J77" s="62"/>
      <c r="K77" s="62"/>
      <c r="L77" s="60"/>
    </row>
    <row r="78" spans="2:12" s="1" customFormat="1" ht="9.75" customHeight="1">
      <c r="B78" s="40"/>
      <c r="C78" s="62"/>
      <c r="D78" s="62"/>
      <c r="E78" s="62"/>
      <c r="F78" s="62"/>
      <c r="G78" s="62"/>
      <c r="H78" s="62"/>
      <c r="I78" s="162"/>
      <c r="J78" s="62"/>
      <c r="K78" s="62"/>
      <c r="L78" s="60"/>
    </row>
    <row r="79" spans="2:20" s="9" customFormat="1" ht="29.25" customHeight="1">
      <c r="B79" s="165"/>
      <c r="C79" s="166" t="s">
        <v>121</v>
      </c>
      <c r="D79" s="167" t="s">
        <v>57</v>
      </c>
      <c r="E79" s="167" t="s">
        <v>53</v>
      </c>
      <c r="F79" s="167" t="s">
        <v>122</v>
      </c>
      <c r="G79" s="167" t="s">
        <v>123</v>
      </c>
      <c r="H79" s="167" t="s">
        <v>124</v>
      </c>
      <c r="I79" s="168" t="s">
        <v>125</v>
      </c>
      <c r="J79" s="167" t="s">
        <v>102</v>
      </c>
      <c r="K79" s="169" t="s">
        <v>126</v>
      </c>
      <c r="L79" s="170"/>
      <c r="M79" s="80" t="s">
        <v>127</v>
      </c>
      <c r="N79" s="81" t="s">
        <v>42</v>
      </c>
      <c r="O79" s="81" t="s">
        <v>128</v>
      </c>
      <c r="P79" s="81" t="s">
        <v>129</v>
      </c>
      <c r="Q79" s="81" t="s">
        <v>130</v>
      </c>
      <c r="R79" s="81" t="s">
        <v>131</v>
      </c>
      <c r="S79" s="81" t="s">
        <v>132</v>
      </c>
      <c r="T79" s="82" t="s">
        <v>133</v>
      </c>
    </row>
    <row r="80" spans="2:63" s="1" customFormat="1" ht="29.25" customHeight="1">
      <c r="B80" s="40"/>
      <c r="C80" s="86" t="s">
        <v>103</v>
      </c>
      <c r="D80" s="62"/>
      <c r="E80" s="62"/>
      <c r="F80" s="62"/>
      <c r="G80" s="62"/>
      <c r="H80" s="62"/>
      <c r="I80" s="162"/>
      <c r="J80" s="171">
        <f>BK80</f>
        <v>0</v>
      </c>
      <c r="K80" s="62"/>
      <c r="L80" s="60"/>
      <c r="M80" s="83"/>
      <c r="N80" s="84"/>
      <c r="O80" s="84"/>
      <c r="P80" s="172">
        <f>P81</f>
        <v>0</v>
      </c>
      <c r="Q80" s="84"/>
      <c r="R80" s="172">
        <f>R81</f>
        <v>0</v>
      </c>
      <c r="S80" s="84"/>
      <c r="T80" s="173">
        <f>T81</f>
        <v>0</v>
      </c>
      <c r="AT80" s="23" t="s">
        <v>71</v>
      </c>
      <c r="AU80" s="23" t="s">
        <v>104</v>
      </c>
      <c r="BK80" s="174">
        <f>BK81</f>
        <v>0</v>
      </c>
    </row>
    <row r="81" spans="2:63" s="10" customFormat="1" ht="36.75" customHeight="1">
      <c r="B81" s="175"/>
      <c r="C81" s="176"/>
      <c r="D81" s="177" t="s">
        <v>71</v>
      </c>
      <c r="E81" s="178" t="s">
        <v>1011</v>
      </c>
      <c r="F81" s="178" t="s">
        <v>1012</v>
      </c>
      <c r="G81" s="176"/>
      <c r="H81" s="176"/>
      <c r="I81" s="179"/>
      <c r="J81" s="180">
        <f>BK81</f>
        <v>0</v>
      </c>
      <c r="K81" s="176"/>
      <c r="L81" s="181"/>
      <c r="M81" s="182"/>
      <c r="N81" s="183"/>
      <c r="O81" s="183"/>
      <c r="P81" s="184">
        <f>P82+P84+P88</f>
        <v>0</v>
      </c>
      <c r="Q81" s="183"/>
      <c r="R81" s="184">
        <f>R82+R84+R88</f>
        <v>0</v>
      </c>
      <c r="S81" s="183"/>
      <c r="T81" s="185">
        <f>T82+T84+T88</f>
        <v>0</v>
      </c>
      <c r="AR81" s="186" t="s">
        <v>160</v>
      </c>
      <c r="AT81" s="187" t="s">
        <v>71</v>
      </c>
      <c r="AU81" s="187" t="s">
        <v>72</v>
      </c>
      <c r="AY81" s="186" t="s">
        <v>136</v>
      </c>
      <c r="BK81" s="188">
        <f>BK82+BK84+BK88</f>
        <v>0</v>
      </c>
    </row>
    <row r="82" spans="2:63" s="10" customFormat="1" ht="19.5" customHeight="1">
      <c r="B82" s="175"/>
      <c r="C82" s="176"/>
      <c r="D82" s="177" t="s">
        <v>71</v>
      </c>
      <c r="E82" s="189" t="s">
        <v>1013</v>
      </c>
      <c r="F82" s="189" t="s">
        <v>1014</v>
      </c>
      <c r="G82" s="176"/>
      <c r="H82" s="176"/>
      <c r="I82" s="179"/>
      <c r="J82" s="190">
        <f>BK82</f>
        <v>0</v>
      </c>
      <c r="K82" s="176"/>
      <c r="L82" s="181"/>
      <c r="M82" s="182"/>
      <c r="N82" s="183"/>
      <c r="O82" s="183"/>
      <c r="P82" s="184">
        <f>P83</f>
        <v>0</v>
      </c>
      <c r="Q82" s="183"/>
      <c r="R82" s="184">
        <f>R83</f>
        <v>0</v>
      </c>
      <c r="S82" s="183"/>
      <c r="T82" s="185">
        <f>T83</f>
        <v>0</v>
      </c>
      <c r="AR82" s="186" t="s">
        <v>160</v>
      </c>
      <c r="AT82" s="187" t="s">
        <v>71</v>
      </c>
      <c r="AU82" s="187" t="s">
        <v>80</v>
      </c>
      <c r="AY82" s="186" t="s">
        <v>136</v>
      </c>
      <c r="BK82" s="188">
        <f>BK83</f>
        <v>0</v>
      </c>
    </row>
    <row r="83" spans="2:65" s="1" customFormat="1" ht="14.25" customHeight="1">
      <c r="B83" s="40"/>
      <c r="C83" s="191" t="s">
        <v>80</v>
      </c>
      <c r="D83" s="191" t="s">
        <v>139</v>
      </c>
      <c r="E83" s="192" t="s">
        <v>1015</v>
      </c>
      <c r="F83" s="193" t="s">
        <v>1016</v>
      </c>
      <c r="G83" s="194" t="s">
        <v>1017</v>
      </c>
      <c r="H83" s="195">
        <v>1</v>
      </c>
      <c r="I83" s="196"/>
      <c r="J83" s="197">
        <f>ROUND(I83*H83,2)</f>
        <v>0</v>
      </c>
      <c r="K83" s="193" t="s">
        <v>143</v>
      </c>
      <c r="L83" s="60"/>
      <c r="M83" s="198" t="s">
        <v>21</v>
      </c>
      <c r="N83" s="199" t="s">
        <v>43</v>
      </c>
      <c r="O83" s="41"/>
      <c r="P83" s="200">
        <f>O83*H83</f>
        <v>0</v>
      </c>
      <c r="Q83" s="200">
        <v>0</v>
      </c>
      <c r="R83" s="200">
        <f>Q83*H83</f>
        <v>0</v>
      </c>
      <c r="S83" s="200">
        <v>0</v>
      </c>
      <c r="T83" s="201">
        <f>S83*H83</f>
        <v>0</v>
      </c>
      <c r="AR83" s="23" t="s">
        <v>1018</v>
      </c>
      <c r="AT83" s="23" t="s">
        <v>139</v>
      </c>
      <c r="AU83" s="23" t="s">
        <v>82</v>
      </c>
      <c r="AY83" s="23" t="s">
        <v>136</v>
      </c>
      <c r="BE83" s="202">
        <f>IF(N83="základní",J83,0)</f>
        <v>0</v>
      </c>
      <c r="BF83" s="202">
        <f>IF(N83="snížená",J83,0)</f>
        <v>0</v>
      </c>
      <c r="BG83" s="202">
        <f>IF(N83="zákl. přenesená",J83,0)</f>
        <v>0</v>
      </c>
      <c r="BH83" s="202">
        <f>IF(N83="sníž. přenesená",J83,0)</f>
        <v>0</v>
      </c>
      <c r="BI83" s="202">
        <f>IF(N83="nulová",J83,0)</f>
        <v>0</v>
      </c>
      <c r="BJ83" s="23" t="s">
        <v>80</v>
      </c>
      <c r="BK83" s="202">
        <f>ROUND(I83*H83,2)</f>
        <v>0</v>
      </c>
      <c r="BL83" s="23" t="s">
        <v>1018</v>
      </c>
      <c r="BM83" s="23" t="s">
        <v>1019</v>
      </c>
    </row>
    <row r="84" spans="2:63" s="10" customFormat="1" ht="29.25" customHeight="1">
      <c r="B84" s="175"/>
      <c r="C84" s="176"/>
      <c r="D84" s="177" t="s">
        <v>71</v>
      </c>
      <c r="E84" s="189" t="s">
        <v>1020</v>
      </c>
      <c r="F84" s="189" t="s">
        <v>1021</v>
      </c>
      <c r="G84" s="176"/>
      <c r="H84" s="176"/>
      <c r="I84" s="179"/>
      <c r="J84" s="190">
        <f>BK84</f>
        <v>0</v>
      </c>
      <c r="K84" s="176"/>
      <c r="L84" s="181"/>
      <c r="M84" s="182"/>
      <c r="N84" s="183"/>
      <c r="O84" s="183"/>
      <c r="P84" s="184">
        <f>SUM(P85:P87)</f>
        <v>0</v>
      </c>
      <c r="Q84" s="183"/>
      <c r="R84" s="184">
        <f>SUM(R85:R87)</f>
        <v>0</v>
      </c>
      <c r="S84" s="183"/>
      <c r="T84" s="185">
        <f>SUM(T85:T87)</f>
        <v>0</v>
      </c>
      <c r="AR84" s="186" t="s">
        <v>160</v>
      </c>
      <c r="AT84" s="187" t="s">
        <v>71</v>
      </c>
      <c r="AU84" s="187" t="s">
        <v>80</v>
      </c>
      <c r="AY84" s="186" t="s">
        <v>136</v>
      </c>
      <c r="BK84" s="188">
        <f>SUM(BK85:BK87)</f>
        <v>0</v>
      </c>
    </row>
    <row r="85" spans="2:65" s="1" customFormat="1" ht="14.25" customHeight="1">
      <c r="B85" s="40"/>
      <c r="C85" s="191" t="s">
        <v>82</v>
      </c>
      <c r="D85" s="191" t="s">
        <v>139</v>
      </c>
      <c r="E85" s="192" t="s">
        <v>1022</v>
      </c>
      <c r="F85" s="193" t="s">
        <v>1023</v>
      </c>
      <c r="G85" s="194" t="s">
        <v>1017</v>
      </c>
      <c r="H85" s="195">
        <v>1</v>
      </c>
      <c r="I85" s="196"/>
      <c r="J85" s="197">
        <f>ROUND(I85*H85,2)</f>
        <v>0</v>
      </c>
      <c r="K85" s="193" t="s">
        <v>143</v>
      </c>
      <c r="L85" s="60"/>
      <c r="M85" s="198" t="s">
        <v>21</v>
      </c>
      <c r="N85" s="199" t="s">
        <v>43</v>
      </c>
      <c r="O85" s="41"/>
      <c r="P85" s="200">
        <f>O85*H85</f>
        <v>0</v>
      </c>
      <c r="Q85" s="200">
        <v>0</v>
      </c>
      <c r="R85" s="200">
        <f>Q85*H85</f>
        <v>0</v>
      </c>
      <c r="S85" s="200">
        <v>0</v>
      </c>
      <c r="T85" s="201">
        <f>S85*H85</f>
        <v>0</v>
      </c>
      <c r="AR85" s="23" t="s">
        <v>1018</v>
      </c>
      <c r="AT85" s="23" t="s">
        <v>139</v>
      </c>
      <c r="AU85" s="23" t="s">
        <v>82</v>
      </c>
      <c r="AY85" s="23" t="s">
        <v>136</v>
      </c>
      <c r="BE85" s="202">
        <f>IF(N85="základní",J85,0)</f>
        <v>0</v>
      </c>
      <c r="BF85" s="202">
        <f>IF(N85="snížená",J85,0)</f>
        <v>0</v>
      </c>
      <c r="BG85" s="202">
        <f>IF(N85="zákl. přenesená",J85,0)</f>
        <v>0</v>
      </c>
      <c r="BH85" s="202">
        <f>IF(N85="sníž. přenesená",J85,0)</f>
        <v>0</v>
      </c>
      <c r="BI85" s="202">
        <f>IF(N85="nulová",J85,0)</f>
        <v>0</v>
      </c>
      <c r="BJ85" s="23" t="s">
        <v>80</v>
      </c>
      <c r="BK85" s="202">
        <f>ROUND(I85*H85,2)</f>
        <v>0</v>
      </c>
      <c r="BL85" s="23" t="s">
        <v>1018</v>
      </c>
      <c r="BM85" s="23" t="s">
        <v>1024</v>
      </c>
    </row>
    <row r="86" spans="2:65" s="1" customFormat="1" ht="14.25" customHeight="1">
      <c r="B86" s="40"/>
      <c r="C86" s="191" t="s">
        <v>149</v>
      </c>
      <c r="D86" s="191" t="s">
        <v>139</v>
      </c>
      <c r="E86" s="192" t="s">
        <v>1025</v>
      </c>
      <c r="F86" s="193" t="s">
        <v>1026</v>
      </c>
      <c r="G86" s="194" t="s">
        <v>1017</v>
      </c>
      <c r="H86" s="195">
        <v>1</v>
      </c>
      <c r="I86" s="196"/>
      <c r="J86" s="197">
        <f>ROUND(I86*H86,2)</f>
        <v>0</v>
      </c>
      <c r="K86" s="193" t="s">
        <v>143</v>
      </c>
      <c r="L86" s="60"/>
      <c r="M86" s="198" t="s">
        <v>21</v>
      </c>
      <c r="N86" s="199" t="s">
        <v>43</v>
      </c>
      <c r="O86" s="41"/>
      <c r="P86" s="200">
        <f>O86*H86</f>
        <v>0</v>
      </c>
      <c r="Q86" s="200">
        <v>0</v>
      </c>
      <c r="R86" s="200">
        <f>Q86*H86</f>
        <v>0</v>
      </c>
      <c r="S86" s="200">
        <v>0</v>
      </c>
      <c r="T86" s="201">
        <f>S86*H86</f>
        <v>0</v>
      </c>
      <c r="AR86" s="23" t="s">
        <v>1018</v>
      </c>
      <c r="AT86" s="23" t="s">
        <v>139</v>
      </c>
      <c r="AU86" s="23" t="s">
        <v>82</v>
      </c>
      <c r="AY86" s="23" t="s">
        <v>136</v>
      </c>
      <c r="BE86" s="202">
        <f>IF(N86="základní",J86,0)</f>
        <v>0</v>
      </c>
      <c r="BF86" s="202">
        <f>IF(N86="snížená",J86,0)</f>
        <v>0</v>
      </c>
      <c r="BG86" s="202">
        <f>IF(N86="zákl. přenesená",J86,0)</f>
        <v>0</v>
      </c>
      <c r="BH86" s="202">
        <f>IF(N86="sníž. přenesená",J86,0)</f>
        <v>0</v>
      </c>
      <c r="BI86" s="202">
        <f>IF(N86="nulová",J86,0)</f>
        <v>0</v>
      </c>
      <c r="BJ86" s="23" t="s">
        <v>80</v>
      </c>
      <c r="BK86" s="202">
        <f>ROUND(I86*H86,2)</f>
        <v>0</v>
      </c>
      <c r="BL86" s="23" t="s">
        <v>1018</v>
      </c>
      <c r="BM86" s="23" t="s">
        <v>1027</v>
      </c>
    </row>
    <row r="87" spans="2:47" s="1" customFormat="1" ht="27">
      <c r="B87" s="40"/>
      <c r="C87" s="62"/>
      <c r="D87" s="203" t="s">
        <v>182</v>
      </c>
      <c r="E87" s="62"/>
      <c r="F87" s="204" t="s">
        <v>1028</v>
      </c>
      <c r="G87" s="62"/>
      <c r="H87" s="62"/>
      <c r="I87" s="162"/>
      <c r="J87" s="62"/>
      <c r="K87" s="62"/>
      <c r="L87" s="60"/>
      <c r="M87" s="205"/>
      <c r="N87" s="41"/>
      <c r="O87" s="41"/>
      <c r="P87" s="41"/>
      <c r="Q87" s="41"/>
      <c r="R87" s="41"/>
      <c r="S87" s="41"/>
      <c r="T87" s="77"/>
      <c r="AT87" s="23" t="s">
        <v>182</v>
      </c>
      <c r="AU87" s="23" t="s">
        <v>82</v>
      </c>
    </row>
    <row r="88" spans="2:63" s="10" customFormat="1" ht="29.25" customHeight="1">
      <c r="B88" s="175"/>
      <c r="C88" s="176"/>
      <c r="D88" s="177" t="s">
        <v>71</v>
      </c>
      <c r="E88" s="189" t="s">
        <v>1029</v>
      </c>
      <c r="F88" s="189" t="s">
        <v>1030</v>
      </c>
      <c r="G88" s="176"/>
      <c r="H88" s="176"/>
      <c r="I88" s="179"/>
      <c r="J88" s="190">
        <f>BK88</f>
        <v>0</v>
      </c>
      <c r="K88" s="176"/>
      <c r="L88" s="181"/>
      <c r="M88" s="182"/>
      <c r="N88" s="183"/>
      <c r="O88" s="183"/>
      <c r="P88" s="184">
        <f>SUM(P89:P91)</f>
        <v>0</v>
      </c>
      <c r="Q88" s="183"/>
      <c r="R88" s="184">
        <f>SUM(R89:R91)</f>
        <v>0</v>
      </c>
      <c r="S88" s="183"/>
      <c r="T88" s="185">
        <f>SUM(T89:T91)</f>
        <v>0</v>
      </c>
      <c r="AR88" s="186" t="s">
        <v>160</v>
      </c>
      <c r="AT88" s="187" t="s">
        <v>71</v>
      </c>
      <c r="AU88" s="187" t="s">
        <v>80</v>
      </c>
      <c r="AY88" s="186" t="s">
        <v>136</v>
      </c>
      <c r="BK88" s="188">
        <f>SUM(BK89:BK91)</f>
        <v>0</v>
      </c>
    </row>
    <row r="89" spans="2:65" s="1" customFormat="1" ht="14.25" customHeight="1">
      <c r="B89" s="40"/>
      <c r="C89" s="191" t="s">
        <v>144</v>
      </c>
      <c r="D89" s="191" t="s">
        <v>139</v>
      </c>
      <c r="E89" s="192" t="s">
        <v>1031</v>
      </c>
      <c r="F89" s="193" t="s">
        <v>1032</v>
      </c>
      <c r="G89" s="194" t="s">
        <v>1017</v>
      </c>
      <c r="H89" s="195">
        <v>1</v>
      </c>
      <c r="I89" s="196"/>
      <c r="J89" s="197">
        <f>ROUND(I89*H89,2)</f>
        <v>0</v>
      </c>
      <c r="K89" s="193" t="s">
        <v>143</v>
      </c>
      <c r="L89" s="60"/>
      <c r="M89" s="198" t="s">
        <v>21</v>
      </c>
      <c r="N89" s="199" t="s">
        <v>43</v>
      </c>
      <c r="O89" s="41"/>
      <c r="P89" s="200">
        <f>O89*H89</f>
        <v>0</v>
      </c>
      <c r="Q89" s="200">
        <v>0</v>
      </c>
      <c r="R89" s="200">
        <f>Q89*H89</f>
        <v>0</v>
      </c>
      <c r="S89" s="200">
        <v>0</v>
      </c>
      <c r="T89" s="201">
        <f>S89*H89</f>
        <v>0</v>
      </c>
      <c r="AR89" s="23" t="s">
        <v>1018</v>
      </c>
      <c r="AT89" s="23" t="s">
        <v>139</v>
      </c>
      <c r="AU89" s="23" t="s">
        <v>82</v>
      </c>
      <c r="AY89" s="23" t="s">
        <v>136</v>
      </c>
      <c r="BE89" s="202">
        <f>IF(N89="základní",J89,0)</f>
        <v>0</v>
      </c>
      <c r="BF89" s="202">
        <f>IF(N89="snížená",J89,0)</f>
        <v>0</v>
      </c>
      <c r="BG89" s="202">
        <f>IF(N89="zákl. přenesená",J89,0)</f>
        <v>0</v>
      </c>
      <c r="BH89" s="202">
        <f>IF(N89="sníž. přenesená",J89,0)</f>
        <v>0</v>
      </c>
      <c r="BI89" s="202">
        <f>IF(N89="nulová",J89,0)</f>
        <v>0</v>
      </c>
      <c r="BJ89" s="23" t="s">
        <v>80</v>
      </c>
      <c r="BK89" s="202">
        <f>ROUND(I89*H89,2)</f>
        <v>0</v>
      </c>
      <c r="BL89" s="23" t="s">
        <v>1018</v>
      </c>
      <c r="BM89" s="23" t="s">
        <v>1033</v>
      </c>
    </row>
    <row r="90" spans="2:65" s="1" customFormat="1" ht="14.25" customHeight="1">
      <c r="B90" s="40"/>
      <c r="C90" s="191" t="s">
        <v>160</v>
      </c>
      <c r="D90" s="191" t="s">
        <v>139</v>
      </c>
      <c r="E90" s="192" t="s">
        <v>1034</v>
      </c>
      <c r="F90" s="193" t="s">
        <v>1035</v>
      </c>
      <c r="G90" s="194" t="s">
        <v>1017</v>
      </c>
      <c r="H90" s="195">
        <v>1</v>
      </c>
      <c r="I90" s="196"/>
      <c r="J90" s="197">
        <f>ROUND(I90*H90,2)</f>
        <v>0</v>
      </c>
      <c r="K90" s="193" t="s">
        <v>143</v>
      </c>
      <c r="L90" s="60"/>
      <c r="M90" s="198" t="s">
        <v>21</v>
      </c>
      <c r="N90" s="199" t="s">
        <v>43</v>
      </c>
      <c r="O90" s="41"/>
      <c r="P90" s="200">
        <f>O90*H90</f>
        <v>0</v>
      </c>
      <c r="Q90" s="200">
        <v>0</v>
      </c>
      <c r="R90" s="200">
        <f>Q90*H90</f>
        <v>0</v>
      </c>
      <c r="S90" s="200">
        <v>0</v>
      </c>
      <c r="T90" s="201">
        <f>S90*H90</f>
        <v>0</v>
      </c>
      <c r="AR90" s="23" t="s">
        <v>1018</v>
      </c>
      <c r="AT90" s="23" t="s">
        <v>139</v>
      </c>
      <c r="AU90" s="23" t="s">
        <v>82</v>
      </c>
      <c r="AY90" s="23" t="s">
        <v>136</v>
      </c>
      <c r="BE90" s="202">
        <f>IF(N90="základní",J90,0)</f>
        <v>0</v>
      </c>
      <c r="BF90" s="202">
        <f>IF(N90="snížená",J90,0)</f>
        <v>0</v>
      </c>
      <c r="BG90" s="202">
        <f>IF(N90="zákl. přenesená",J90,0)</f>
        <v>0</v>
      </c>
      <c r="BH90" s="202">
        <f>IF(N90="sníž. přenesená",J90,0)</f>
        <v>0</v>
      </c>
      <c r="BI90" s="202">
        <f>IF(N90="nulová",J90,0)</f>
        <v>0</v>
      </c>
      <c r="BJ90" s="23" t="s">
        <v>80</v>
      </c>
      <c r="BK90" s="202">
        <f>ROUND(I90*H90,2)</f>
        <v>0</v>
      </c>
      <c r="BL90" s="23" t="s">
        <v>1018</v>
      </c>
      <c r="BM90" s="23" t="s">
        <v>1036</v>
      </c>
    </row>
    <row r="91" spans="2:65" s="1" customFormat="1" ht="14.25" customHeight="1">
      <c r="B91" s="40"/>
      <c r="C91" s="191" t="s">
        <v>137</v>
      </c>
      <c r="D91" s="191" t="s">
        <v>139</v>
      </c>
      <c r="E91" s="192" t="s">
        <v>1037</v>
      </c>
      <c r="F91" s="193" t="s">
        <v>1038</v>
      </c>
      <c r="G91" s="194" t="s">
        <v>1017</v>
      </c>
      <c r="H91" s="195">
        <v>1</v>
      </c>
      <c r="I91" s="196"/>
      <c r="J91" s="197">
        <f>ROUND(I91*H91,2)</f>
        <v>0</v>
      </c>
      <c r="K91" s="193" t="s">
        <v>143</v>
      </c>
      <c r="L91" s="60"/>
      <c r="M91" s="198" t="s">
        <v>21</v>
      </c>
      <c r="N91" s="251" t="s">
        <v>43</v>
      </c>
      <c r="O91" s="252"/>
      <c r="P91" s="253">
        <f>O91*H91</f>
        <v>0</v>
      </c>
      <c r="Q91" s="253">
        <v>0</v>
      </c>
      <c r="R91" s="253">
        <f>Q91*H91</f>
        <v>0</v>
      </c>
      <c r="S91" s="253">
        <v>0</v>
      </c>
      <c r="T91" s="254">
        <f>S91*H91</f>
        <v>0</v>
      </c>
      <c r="AR91" s="23" t="s">
        <v>1018</v>
      </c>
      <c r="AT91" s="23" t="s">
        <v>139</v>
      </c>
      <c r="AU91" s="23" t="s">
        <v>82</v>
      </c>
      <c r="AY91" s="23" t="s">
        <v>136</v>
      </c>
      <c r="BE91" s="202">
        <f>IF(N91="základní",J91,0)</f>
        <v>0</v>
      </c>
      <c r="BF91" s="202">
        <f>IF(N91="snížená",J91,0)</f>
        <v>0</v>
      </c>
      <c r="BG91" s="202">
        <f>IF(N91="zákl. přenesená",J91,0)</f>
        <v>0</v>
      </c>
      <c r="BH91" s="202">
        <f>IF(N91="sníž. přenesená",J91,0)</f>
        <v>0</v>
      </c>
      <c r="BI91" s="202">
        <f>IF(N91="nulová",J91,0)</f>
        <v>0</v>
      </c>
      <c r="BJ91" s="23" t="s">
        <v>80</v>
      </c>
      <c r="BK91" s="202">
        <f>ROUND(I91*H91,2)</f>
        <v>0</v>
      </c>
      <c r="BL91" s="23" t="s">
        <v>1018</v>
      </c>
      <c r="BM91" s="23" t="s">
        <v>1039</v>
      </c>
    </row>
    <row r="92" spans="2:12" s="1" customFormat="1" ht="6.75" customHeight="1">
      <c r="B92" s="55"/>
      <c r="C92" s="56"/>
      <c r="D92" s="56"/>
      <c r="E92" s="56"/>
      <c r="F92" s="56"/>
      <c r="G92" s="56"/>
      <c r="H92" s="56"/>
      <c r="I92" s="138"/>
      <c r="J92" s="56"/>
      <c r="K92" s="56"/>
      <c r="L92" s="60"/>
    </row>
  </sheetData>
  <sheetProtection sheet="1" objects="1" scenarios="1" formatColumns="0" formatRows="0" autoFilter="0"/>
  <autoFilter ref="C79:K9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1" t="s">
        <v>1040</v>
      </c>
      <c r="D3" s="381"/>
      <c r="E3" s="381"/>
      <c r="F3" s="381"/>
      <c r="G3" s="381"/>
      <c r="H3" s="381"/>
      <c r="I3" s="381"/>
      <c r="J3" s="381"/>
      <c r="K3" s="260"/>
    </row>
    <row r="4" spans="2:11" ht="25.5" customHeight="1">
      <c r="B4" s="261"/>
      <c r="C4" s="382" t="s">
        <v>1041</v>
      </c>
      <c r="D4" s="382"/>
      <c r="E4" s="382"/>
      <c r="F4" s="382"/>
      <c r="G4" s="382"/>
      <c r="H4" s="382"/>
      <c r="I4" s="382"/>
      <c r="J4" s="382"/>
      <c r="K4" s="262"/>
    </row>
    <row r="5" spans="2:11" ht="5.25" customHeight="1">
      <c r="B5" s="261"/>
      <c r="C5" s="263"/>
      <c r="D5" s="263"/>
      <c r="E5" s="263"/>
      <c r="F5" s="263"/>
      <c r="G5" s="263"/>
      <c r="H5" s="263"/>
      <c r="I5" s="263"/>
      <c r="J5" s="263"/>
      <c r="K5" s="262"/>
    </row>
    <row r="6" spans="2:11" ht="15" customHeight="1">
      <c r="B6" s="261"/>
      <c r="C6" s="380" t="s">
        <v>1042</v>
      </c>
      <c r="D6" s="380"/>
      <c r="E6" s="380"/>
      <c r="F6" s="380"/>
      <c r="G6" s="380"/>
      <c r="H6" s="380"/>
      <c r="I6" s="380"/>
      <c r="J6" s="380"/>
      <c r="K6" s="262"/>
    </row>
    <row r="7" spans="2:11" ht="15" customHeight="1">
      <c r="B7" s="265"/>
      <c r="C7" s="380" t="s">
        <v>1043</v>
      </c>
      <c r="D7" s="380"/>
      <c r="E7" s="380"/>
      <c r="F7" s="380"/>
      <c r="G7" s="380"/>
      <c r="H7" s="380"/>
      <c r="I7" s="380"/>
      <c r="J7" s="380"/>
      <c r="K7" s="262"/>
    </row>
    <row r="8" spans="2:11" ht="12.75" customHeight="1">
      <c r="B8" s="265"/>
      <c r="C8" s="264"/>
      <c r="D8" s="264"/>
      <c r="E8" s="264"/>
      <c r="F8" s="264"/>
      <c r="G8" s="264"/>
      <c r="H8" s="264"/>
      <c r="I8" s="264"/>
      <c r="J8" s="264"/>
      <c r="K8" s="262"/>
    </row>
    <row r="9" spans="2:11" ht="15" customHeight="1">
      <c r="B9" s="265"/>
      <c r="C9" s="380" t="s">
        <v>1044</v>
      </c>
      <c r="D9" s="380"/>
      <c r="E9" s="380"/>
      <c r="F9" s="380"/>
      <c r="G9" s="380"/>
      <c r="H9" s="380"/>
      <c r="I9" s="380"/>
      <c r="J9" s="380"/>
      <c r="K9" s="262"/>
    </row>
    <row r="10" spans="2:11" ht="15" customHeight="1">
      <c r="B10" s="265"/>
      <c r="C10" s="264"/>
      <c r="D10" s="380" t="s">
        <v>1045</v>
      </c>
      <c r="E10" s="380"/>
      <c r="F10" s="380"/>
      <c r="G10" s="380"/>
      <c r="H10" s="380"/>
      <c r="I10" s="380"/>
      <c r="J10" s="380"/>
      <c r="K10" s="262"/>
    </row>
    <row r="11" spans="2:11" ht="15" customHeight="1">
      <c r="B11" s="265"/>
      <c r="C11" s="266"/>
      <c r="D11" s="380" t="s">
        <v>1046</v>
      </c>
      <c r="E11" s="380"/>
      <c r="F11" s="380"/>
      <c r="G11" s="380"/>
      <c r="H11" s="380"/>
      <c r="I11" s="380"/>
      <c r="J11" s="380"/>
      <c r="K11" s="262"/>
    </row>
    <row r="12" spans="2:11" ht="12.75" customHeight="1">
      <c r="B12" s="265"/>
      <c r="C12" s="266"/>
      <c r="D12" s="266"/>
      <c r="E12" s="266"/>
      <c r="F12" s="266"/>
      <c r="G12" s="266"/>
      <c r="H12" s="266"/>
      <c r="I12" s="266"/>
      <c r="J12" s="266"/>
      <c r="K12" s="262"/>
    </row>
    <row r="13" spans="2:11" ht="15" customHeight="1">
      <c r="B13" s="265"/>
      <c r="C13" s="266"/>
      <c r="D13" s="380" t="s">
        <v>1047</v>
      </c>
      <c r="E13" s="380"/>
      <c r="F13" s="380"/>
      <c r="G13" s="380"/>
      <c r="H13" s="380"/>
      <c r="I13" s="380"/>
      <c r="J13" s="380"/>
      <c r="K13" s="262"/>
    </row>
    <row r="14" spans="2:11" ht="15" customHeight="1">
      <c r="B14" s="265"/>
      <c r="C14" s="266"/>
      <c r="D14" s="380" t="s">
        <v>1048</v>
      </c>
      <c r="E14" s="380"/>
      <c r="F14" s="380"/>
      <c r="G14" s="380"/>
      <c r="H14" s="380"/>
      <c r="I14" s="380"/>
      <c r="J14" s="380"/>
      <c r="K14" s="262"/>
    </row>
    <row r="15" spans="2:11" ht="15" customHeight="1">
      <c r="B15" s="265"/>
      <c r="C15" s="266"/>
      <c r="D15" s="380" t="s">
        <v>1049</v>
      </c>
      <c r="E15" s="380"/>
      <c r="F15" s="380"/>
      <c r="G15" s="380"/>
      <c r="H15" s="380"/>
      <c r="I15" s="380"/>
      <c r="J15" s="380"/>
      <c r="K15" s="262"/>
    </row>
    <row r="16" spans="2:11" ht="15" customHeight="1">
      <c r="B16" s="265"/>
      <c r="C16" s="266"/>
      <c r="D16" s="266"/>
      <c r="E16" s="267" t="s">
        <v>79</v>
      </c>
      <c r="F16" s="380" t="s">
        <v>1050</v>
      </c>
      <c r="G16" s="380"/>
      <c r="H16" s="380"/>
      <c r="I16" s="380"/>
      <c r="J16" s="380"/>
      <c r="K16" s="262"/>
    </row>
    <row r="17" spans="2:11" ht="15" customHeight="1">
      <c r="B17" s="265"/>
      <c r="C17" s="266"/>
      <c r="D17" s="266"/>
      <c r="E17" s="267" t="s">
        <v>1051</v>
      </c>
      <c r="F17" s="380" t="s">
        <v>1052</v>
      </c>
      <c r="G17" s="380"/>
      <c r="H17" s="380"/>
      <c r="I17" s="380"/>
      <c r="J17" s="380"/>
      <c r="K17" s="262"/>
    </row>
    <row r="18" spans="2:11" ht="15" customHeight="1">
      <c r="B18" s="265"/>
      <c r="C18" s="266"/>
      <c r="D18" s="266"/>
      <c r="E18" s="267" t="s">
        <v>1053</v>
      </c>
      <c r="F18" s="380" t="s">
        <v>1054</v>
      </c>
      <c r="G18" s="380"/>
      <c r="H18" s="380"/>
      <c r="I18" s="380"/>
      <c r="J18" s="380"/>
      <c r="K18" s="262"/>
    </row>
    <row r="19" spans="2:11" ht="15" customHeight="1">
      <c r="B19" s="265"/>
      <c r="C19" s="266"/>
      <c r="D19" s="266"/>
      <c r="E19" s="267" t="s">
        <v>89</v>
      </c>
      <c r="F19" s="380" t="s">
        <v>90</v>
      </c>
      <c r="G19" s="380"/>
      <c r="H19" s="380"/>
      <c r="I19" s="380"/>
      <c r="J19" s="380"/>
      <c r="K19" s="262"/>
    </row>
    <row r="20" spans="2:11" ht="15" customHeight="1">
      <c r="B20" s="265"/>
      <c r="C20" s="266"/>
      <c r="D20" s="266"/>
      <c r="E20" s="267" t="s">
        <v>1055</v>
      </c>
      <c r="F20" s="380" t="s">
        <v>1056</v>
      </c>
      <c r="G20" s="380"/>
      <c r="H20" s="380"/>
      <c r="I20" s="380"/>
      <c r="J20" s="380"/>
      <c r="K20" s="262"/>
    </row>
    <row r="21" spans="2:11" ht="15" customHeight="1">
      <c r="B21" s="265"/>
      <c r="C21" s="266"/>
      <c r="D21" s="266"/>
      <c r="E21" s="267" t="s">
        <v>1057</v>
      </c>
      <c r="F21" s="380" t="s">
        <v>1058</v>
      </c>
      <c r="G21" s="380"/>
      <c r="H21" s="380"/>
      <c r="I21" s="380"/>
      <c r="J21" s="380"/>
      <c r="K21" s="262"/>
    </row>
    <row r="22" spans="2:11" ht="12.75" customHeight="1">
      <c r="B22" s="265"/>
      <c r="C22" s="266"/>
      <c r="D22" s="266"/>
      <c r="E22" s="266"/>
      <c r="F22" s="266"/>
      <c r="G22" s="266"/>
      <c r="H22" s="266"/>
      <c r="I22" s="266"/>
      <c r="J22" s="266"/>
      <c r="K22" s="262"/>
    </row>
    <row r="23" spans="2:11" ht="15" customHeight="1">
      <c r="B23" s="265"/>
      <c r="C23" s="380" t="s">
        <v>1059</v>
      </c>
      <c r="D23" s="380"/>
      <c r="E23" s="380"/>
      <c r="F23" s="380"/>
      <c r="G23" s="380"/>
      <c r="H23" s="380"/>
      <c r="I23" s="380"/>
      <c r="J23" s="380"/>
      <c r="K23" s="262"/>
    </row>
    <row r="24" spans="2:11" ht="15" customHeight="1">
      <c r="B24" s="265"/>
      <c r="C24" s="380" t="s">
        <v>1060</v>
      </c>
      <c r="D24" s="380"/>
      <c r="E24" s="380"/>
      <c r="F24" s="380"/>
      <c r="G24" s="380"/>
      <c r="H24" s="380"/>
      <c r="I24" s="380"/>
      <c r="J24" s="380"/>
      <c r="K24" s="262"/>
    </row>
    <row r="25" spans="2:11" ht="15" customHeight="1">
      <c r="B25" s="265"/>
      <c r="C25" s="264"/>
      <c r="D25" s="380" t="s">
        <v>1061</v>
      </c>
      <c r="E25" s="380"/>
      <c r="F25" s="380"/>
      <c r="G25" s="380"/>
      <c r="H25" s="380"/>
      <c r="I25" s="380"/>
      <c r="J25" s="380"/>
      <c r="K25" s="262"/>
    </row>
    <row r="26" spans="2:11" ht="15" customHeight="1">
      <c r="B26" s="265"/>
      <c r="C26" s="266"/>
      <c r="D26" s="380" t="s">
        <v>1062</v>
      </c>
      <c r="E26" s="380"/>
      <c r="F26" s="380"/>
      <c r="G26" s="380"/>
      <c r="H26" s="380"/>
      <c r="I26" s="380"/>
      <c r="J26" s="380"/>
      <c r="K26" s="262"/>
    </row>
    <row r="27" spans="2:11" ht="12.75" customHeight="1">
      <c r="B27" s="265"/>
      <c r="C27" s="266"/>
      <c r="D27" s="266"/>
      <c r="E27" s="266"/>
      <c r="F27" s="266"/>
      <c r="G27" s="266"/>
      <c r="H27" s="266"/>
      <c r="I27" s="266"/>
      <c r="J27" s="266"/>
      <c r="K27" s="262"/>
    </row>
    <row r="28" spans="2:11" ht="15" customHeight="1">
      <c r="B28" s="265"/>
      <c r="C28" s="266"/>
      <c r="D28" s="380" t="s">
        <v>1063</v>
      </c>
      <c r="E28" s="380"/>
      <c r="F28" s="380"/>
      <c r="G28" s="380"/>
      <c r="H28" s="380"/>
      <c r="I28" s="380"/>
      <c r="J28" s="380"/>
      <c r="K28" s="262"/>
    </row>
    <row r="29" spans="2:11" ht="15" customHeight="1">
      <c r="B29" s="265"/>
      <c r="C29" s="266"/>
      <c r="D29" s="380" t="s">
        <v>1064</v>
      </c>
      <c r="E29" s="380"/>
      <c r="F29" s="380"/>
      <c r="G29" s="380"/>
      <c r="H29" s="380"/>
      <c r="I29" s="380"/>
      <c r="J29" s="380"/>
      <c r="K29" s="262"/>
    </row>
    <row r="30" spans="2:11" ht="12.75" customHeight="1">
      <c r="B30" s="265"/>
      <c r="C30" s="266"/>
      <c r="D30" s="266"/>
      <c r="E30" s="266"/>
      <c r="F30" s="266"/>
      <c r="G30" s="266"/>
      <c r="H30" s="266"/>
      <c r="I30" s="266"/>
      <c r="J30" s="266"/>
      <c r="K30" s="262"/>
    </row>
    <row r="31" spans="2:11" ht="15" customHeight="1">
      <c r="B31" s="265"/>
      <c r="C31" s="266"/>
      <c r="D31" s="380" t="s">
        <v>1065</v>
      </c>
      <c r="E31" s="380"/>
      <c r="F31" s="380"/>
      <c r="G31" s="380"/>
      <c r="H31" s="380"/>
      <c r="I31" s="380"/>
      <c r="J31" s="380"/>
      <c r="K31" s="262"/>
    </row>
    <row r="32" spans="2:11" ht="15" customHeight="1">
      <c r="B32" s="265"/>
      <c r="C32" s="266"/>
      <c r="D32" s="380" t="s">
        <v>1066</v>
      </c>
      <c r="E32" s="380"/>
      <c r="F32" s="380"/>
      <c r="G32" s="380"/>
      <c r="H32" s="380"/>
      <c r="I32" s="380"/>
      <c r="J32" s="380"/>
      <c r="K32" s="262"/>
    </row>
    <row r="33" spans="2:11" ht="15" customHeight="1">
      <c r="B33" s="265"/>
      <c r="C33" s="266"/>
      <c r="D33" s="380" t="s">
        <v>1067</v>
      </c>
      <c r="E33" s="380"/>
      <c r="F33" s="380"/>
      <c r="G33" s="380"/>
      <c r="H33" s="380"/>
      <c r="I33" s="380"/>
      <c r="J33" s="380"/>
      <c r="K33" s="262"/>
    </row>
    <row r="34" spans="2:11" ht="15" customHeight="1">
      <c r="B34" s="265"/>
      <c r="C34" s="266"/>
      <c r="D34" s="264"/>
      <c r="E34" s="268" t="s">
        <v>121</v>
      </c>
      <c r="F34" s="264"/>
      <c r="G34" s="380" t="s">
        <v>1068</v>
      </c>
      <c r="H34" s="380"/>
      <c r="I34" s="380"/>
      <c r="J34" s="380"/>
      <c r="K34" s="262"/>
    </row>
    <row r="35" spans="2:11" ht="30.75" customHeight="1">
      <c r="B35" s="265"/>
      <c r="C35" s="266"/>
      <c r="D35" s="264"/>
      <c r="E35" s="268" t="s">
        <v>1069</v>
      </c>
      <c r="F35" s="264"/>
      <c r="G35" s="380" t="s">
        <v>1070</v>
      </c>
      <c r="H35" s="380"/>
      <c r="I35" s="380"/>
      <c r="J35" s="380"/>
      <c r="K35" s="262"/>
    </row>
    <row r="36" spans="2:11" ht="15" customHeight="1">
      <c r="B36" s="265"/>
      <c r="C36" s="266"/>
      <c r="D36" s="264"/>
      <c r="E36" s="268" t="s">
        <v>53</v>
      </c>
      <c r="F36" s="264"/>
      <c r="G36" s="380" t="s">
        <v>1071</v>
      </c>
      <c r="H36" s="380"/>
      <c r="I36" s="380"/>
      <c r="J36" s="380"/>
      <c r="K36" s="262"/>
    </row>
    <row r="37" spans="2:11" ht="15" customHeight="1">
      <c r="B37" s="265"/>
      <c r="C37" s="266"/>
      <c r="D37" s="264"/>
      <c r="E37" s="268" t="s">
        <v>122</v>
      </c>
      <c r="F37" s="264"/>
      <c r="G37" s="380" t="s">
        <v>1072</v>
      </c>
      <c r="H37" s="380"/>
      <c r="I37" s="380"/>
      <c r="J37" s="380"/>
      <c r="K37" s="262"/>
    </row>
    <row r="38" spans="2:11" ht="15" customHeight="1">
      <c r="B38" s="265"/>
      <c r="C38" s="266"/>
      <c r="D38" s="264"/>
      <c r="E38" s="268" t="s">
        <v>123</v>
      </c>
      <c r="F38" s="264"/>
      <c r="G38" s="380" t="s">
        <v>1073</v>
      </c>
      <c r="H38" s="380"/>
      <c r="I38" s="380"/>
      <c r="J38" s="380"/>
      <c r="K38" s="262"/>
    </row>
    <row r="39" spans="2:11" ht="15" customHeight="1">
      <c r="B39" s="265"/>
      <c r="C39" s="266"/>
      <c r="D39" s="264"/>
      <c r="E39" s="268" t="s">
        <v>124</v>
      </c>
      <c r="F39" s="264"/>
      <c r="G39" s="380" t="s">
        <v>1074</v>
      </c>
      <c r="H39" s="380"/>
      <c r="I39" s="380"/>
      <c r="J39" s="380"/>
      <c r="K39" s="262"/>
    </row>
    <row r="40" spans="2:11" ht="15" customHeight="1">
      <c r="B40" s="265"/>
      <c r="C40" s="266"/>
      <c r="D40" s="264"/>
      <c r="E40" s="268" t="s">
        <v>1075</v>
      </c>
      <c r="F40" s="264"/>
      <c r="G40" s="380" t="s">
        <v>1076</v>
      </c>
      <c r="H40" s="380"/>
      <c r="I40" s="380"/>
      <c r="J40" s="380"/>
      <c r="K40" s="262"/>
    </row>
    <row r="41" spans="2:11" ht="15" customHeight="1">
      <c r="B41" s="265"/>
      <c r="C41" s="266"/>
      <c r="D41" s="264"/>
      <c r="E41" s="268"/>
      <c r="F41" s="264"/>
      <c r="G41" s="380" t="s">
        <v>1077</v>
      </c>
      <c r="H41" s="380"/>
      <c r="I41" s="380"/>
      <c r="J41" s="380"/>
      <c r="K41" s="262"/>
    </row>
    <row r="42" spans="2:11" ht="15" customHeight="1">
      <c r="B42" s="265"/>
      <c r="C42" s="266"/>
      <c r="D42" s="264"/>
      <c r="E42" s="268" t="s">
        <v>1078</v>
      </c>
      <c r="F42" s="264"/>
      <c r="G42" s="380" t="s">
        <v>1079</v>
      </c>
      <c r="H42" s="380"/>
      <c r="I42" s="380"/>
      <c r="J42" s="380"/>
      <c r="K42" s="262"/>
    </row>
    <row r="43" spans="2:11" ht="15" customHeight="1">
      <c r="B43" s="265"/>
      <c r="C43" s="266"/>
      <c r="D43" s="264"/>
      <c r="E43" s="268" t="s">
        <v>126</v>
      </c>
      <c r="F43" s="264"/>
      <c r="G43" s="380" t="s">
        <v>1080</v>
      </c>
      <c r="H43" s="380"/>
      <c r="I43" s="380"/>
      <c r="J43" s="380"/>
      <c r="K43" s="262"/>
    </row>
    <row r="44" spans="2:11" ht="12.75" customHeight="1">
      <c r="B44" s="265"/>
      <c r="C44" s="266"/>
      <c r="D44" s="264"/>
      <c r="E44" s="264"/>
      <c r="F44" s="264"/>
      <c r="G44" s="264"/>
      <c r="H44" s="264"/>
      <c r="I44" s="264"/>
      <c r="J44" s="264"/>
      <c r="K44" s="262"/>
    </row>
    <row r="45" spans="2:11" ht="15" customHeight="1">
      <c r="B45" s="265"/>
      <c r="C45" s="266"/>
      <c r="D45" s="380" t="s">
        <v>1081</v>
      </c>
      <c r="E45" s="380"/>
      <c r="F45" s="380"/>
      <c r="G45" s="380"/>
      <c r="H45" s="380"/>
      <c r="I45" s="380"/>
      <c r="J45" s="380"/>
      <c r="K45" s="262"/>
    </row>
    <row r="46" spans="2:11" ht="15" customHeight="1">
      <c r="B46" s="265"/>
      <c r="C46" s="266"/>
      <c r="D46" s="266"/>
      <c r="E46" s="380" t="s">
        <v>1082</v>
      </c>
      <c r="F46" s="380"/>
      <c r="G46" s="380"/>
      <c r="H46" s="380"/>
      <c r="I46" s="380"/>
      <c r="J46" s="380"/>
      <c r="K46" s="262"/>
    </row>
    <row r="47" spans="2:11" ht="15" customHeight="1">
      <c r="B47" s="265"/>
      <c r="C47" s="266"/>
      <c r="D47" s="266"/>
      <c r="E47" s="380" t="s">
        <v>1083</v>
      </c>
      <c r="F47" s="380"/>
      <c r="G47" s="380"/>
      <c r="H47" s="380"/>
      <c r="I47" s="380"/>
      <c r="J47" s="380"/>
      <c r="K47" s="262"/>
    </row>
    <row r="48" spans="2:11" ht="15" customHeight="1">
      <c r="B48" s="265"/>
      <c r="C48" s="266"/>
      <c r="D48" s="266"/>
      <c r="E48" s="380" t="s">
        <v>1084</v>
      </c>
      <c r="F48" s="380"/>
      <c r="G48" s="380"/>
      <c r="H48" s="380"/>
      <c r="I48" s="380"/>
      <c r="J48" s="380"/>
      <c r="K48" s="262"/>
    </row>
    <row r="49" spans="2:11" ht="15" customHeight="1">
      <c r="B49" s="265"/>
      <c r="C49" s="266"/>
      <c r="D49" s="380" t="s">
        <v>1085</v>
      </c>
      <c r="E49" s="380"/>
      <c r="F49" s="380"/>
      <c r="G49" s="380"/>
      <c r="H49" s="380"/>
      <c r="I49" s="380"/>
      <c r="J49" s="380"/>
      <c r="K49" s="262"/>
    </row>
    <row r="50" spans="2:11" ht="25.5" customHeight="1">
      <c r="B50" s="261"/>
      <c r="C50" s="382" t="s">
        <v>1086</v>
      </c>
      <c r="D50" s="382"/>
      <c r="E50" s="382"/>
      <c r="F50" s="382"/>
      <c r="G50" s="382"/>
      <c r="H50" s="382"/>
      <c r="I50" s="382"/>
      <c r="J50" s="382"/>
      <c r="K50" s="262"/>
    </row>
    <row r="51" spans="2:11" ht="5.25" customHeight="1">
      <c r="B51" s="261"/>
      <c r="C51" s="263"/>
      <c r="D51" s="263"/>
      <c r="E51" s="263"/>
      <c r="F51" s="263"/>
      <c r="G51" s="263"/>
      <c r="H51" s="263"/>
      <c r="I51" s="263"/>
      <c r="J51" s="263"/>
      <c r="K51" s="262"/>
    </row>
    <row r="52" spans="2:11" ht="15" customHeight="1">
      <c r="B52" s="261"/>
      <c r="C52" s="380" t="s">
        <v>1087</v>
      </c>
      <c r="D52" s="380"/>
      <c r="E52" s="380"/>
      <c r="F52" s="380"/>
      <c r="G52" s="380"/>
      <c r="H52" s="380"/>
      <c r="I52" s="380"/>
      <c r="J52" s="380"/>
      <c r="K52" s="262"/>
    </row>
    <row r="53" spans="2:11" ht="15" customHeight="1">
      <c r="B53" s="261"/>
      <c r="C53" s="380" t="s">
        <v>1088</v>
      </c>
      <c r="D53" s="380"/>
      <c r="E53" s="380"/>
      <c r="F53" s="380"/>
      <c r="G53" s="380"/>
      <c r="H53" s="380"/>
      <c r="I53" s="380"/>
      <c r="J53" s="380"/>
      <c r="K53" s="262"/>
    </row>
    <row r="54" spans="2:11" ht="12.75" customHeight="1">
      <c r="B54" s="261"/>
      <c r="C54" s="264"/>
      <c r="D54" s="264"/>
      <c r="E54" s="264"/>
      <c r="F54" s="264"/>
      <c r="G54" s="264"/>
      <c r="H54" s="264"/>
      <c r="I54" s="264"/>
      <c r="J54" s="264"/>
      <c r="K54" s="262"/>
    </row>
    <row r="55" spans="2:11" ht="15" customHeight="1">
      <c r="B55" s="261"/>
      <c r="C55" s="380" t="s">
        <v>1089</v>
      </c>
      <c r="D55" s="380"/>
      <c r="E55" s="380"/>
      <c r="F55" s="380"/>
      <c r="G55" s="380"/>
      <c r="H55" s="380"/>
      <c r="I55" s="380"/>
      <c r="J55" s="380"/>
      <c r="K55" s="262"/>
    </row>
    <row r="56" spans="2:11" ht="15" customHeight="1">
      <c r="B56" s="261"/>
      <c r="C56" s="266"/>
      <c r="D56" s="380" t="s">
        <v>1090</v>
      </c>
      <c r="E56" s="380"/>
      <c r="F56" s="380"/>
      <c r="G56" s="380"/>
      <c r="H56" s="380"/>
      <c r="I56" s="380"/>
      <c r="J56" s="380"/>
      <c r="K56" s="262"/>
    </row>
    <row r="57" spans="2:11" ht="15" customHeight="1">
      <c r="B57" s="261"/>
      <c r="C57" s="266"/>
      <c r="D57" s="380" t="s">
        <v>1091</v>
      </c>
      <c r="E57" s="380"/>
      <c r="F57" s="380"/>
      <c r="G57" s="380"/>
      <c r="H57" s="380"/>
      <c r="I57" s="380"/>
      <c r="J57" s="380"/>
      <c r="K57" s="262"/>
    </row>
    <row r="58" spans="2:11" ht="15" customHeight="1">
      <c r="B58" s="261"/>
      <c r="C58" s="266"/>
      <c r="D58" s="380" t="s">
        <v>1092</v>
      </c>
      <c r="E58" s="380"/>
      <c r="F58" s="380"/>
      <c r="G58" s="380"/>
      <c r="H58" s="380"/>
      <c r="I58" s="380"/>
      <c r="J58" s="380"/>
      <c r="K58" s="262"/>
    </row>
    <row r="59" spans="2:11" ht="15" customHeight="1">
      <c r="B59" s="261"/>
      <c r="C59" s="266"/>
      <c r="D59" s="380" t="s">
        <v>1093</v>
      </c>
      <c r="E59" s="380"/>
      <c r="F59" s="380"/>
      <c r="G59" s="380"/>
      <c r="H59" s="380"/>
      <c r="I59" s="380"/>
      <c r="J59" s="380"/>
      <c r="K59" s="262"/>
    </row>
    <row r="60" spans="2:11" ht="15" customHeight="1">
      <c r="B60" s="261"/>
      <c r="C60" s="266"/>
      <c r="D60" s="384" t="s">
        <v>1094</v>
      </c>
      <c r="E60" s="384"/>
      <c r="F60" s="384"/>
      <c r="G60" s="384"/>
      <c r="H60" s="384"/>
      <c r="I60" s="384"/>
      <c r="J60" s="384"/>
      <c r="K60" s="262"/>
    </row>
    <row r="61" spans="2:11" ht="15" customHeight="1">
      <c r="B61" s="261"/>
      <c r="C61" s="266"/>
      <c r="D61" s="380" t="s">
        <v>1095</v>
      </c>
      <c r="E61" s="380"/>
      <c r="F61" s="380"/>
      <c r="G61" s="380"/>
      <c r="H61" s="380"/>
      <c r="I61" s="380"/>
      <c r="J61" s="380"/>
      <c r="K61" s="262"/>
    </row>
    <row r="62" spans="2:11" ht="12.75" customHeight="1">
      <c r="B62" s="261"/>
      <c r="C62" s="266"/>
      <c r="D62" s="266"/>
      <c r="E62" s="269"/>
      <c r="F62" s="266"/>
      <c r="G62" s="266"/>
      <c r="H62" s="266"/>
      <c r="I62" s="266"/>
      <c r="J62" s="266"/>
      <c r="K62" s="262"/>
    </row>
    <row r="63" spans="2:11" ht="15" customHeight="1">
      <c r="B63" s="261"/>
      <c r="C63" s="266"/>
      <c r="D63" s="380" t="s">
        <v>1096</v>
      </c>
      <c r="E63" s="380"/>
      <c r="F63" s="380"/>
      <c r="G63" s="380"/>
      <c r="H63" s="380"/>
      <c r="I63" s="380"/>
      <c r="J63" s="380"/>
      <c r="K63" s="262"/>
    </row>
    <row r="64" spans="2:11" ht="15" customHeight="1">
      <c r="B64" s="261"/>
      <c r="C64" s="266"/>
      <c r="D64" s="384" t="s">
        <v>1097</v>
      </c>
      <c r="E64" s="384"/>
      <c r="F64" s="384"/>
      <c r="G64" s="384"/>
      <c r="H64" s="384"/>
      <c r="I64" s="384"/>
      <c r="J64" s="384"/>
      <c r="K64" s="262"/>
    </row>
    <row r="65" spans="2:11" ht="15" customHeight="1">
      <c r="B65" s="261"/>
      <c r="C65" s="266"/>
      <c r="D65" s="380" t="s">
        <v>1098</v>
      </c>
      <c r="E65" s="380"/>
      <c r="F65" s="380"/>
      <c r="G65" s="380"/>
      <c r="H65" s="380"/>
      <c r="I65" s="380"/>
      <c r="J65" s="380"/>
      <c r="K65" s="262"/>
    </row>
    <row r="66" spans="2:11" ht="15" customHeight="1">
      <c r="B66" s="261"/>
      <c r="C66" s="266"/>
      <c r="D66" s="380" t="s">
        <v>1099</v>
      </c>
      <c r="E66" s="380"/>
      <c r="F66" s="380"/>
      <c r="G66" s="380"/>
      <c r="H66" s="380"/>
      <c r="I66" s="380"/>
      <c r="J66" s="380"/>
      <c r="K66" s="262"/>
    </row>
    <row r="67" spans="2:11" ht="15" customHeight="1">
      <c r="B67" s="261"/>
      <c r="C67" s="266"/>
      <c r="D67" s="380" t="s">
        <v>1100</v>
      </c>
      <c r="E67" s="380"/>
      <c r="F67" s="380"/>
      <c r="G67" s="380"/>
      <c r="H67" s="380"/>
      <c r="I67" s="380"/>
      <c r="J67" s="380"/>
      <c r="K67" s="262"/>
    </row>
    <row r="68" spans="2:11" ht="15" customHeight="1">
      <c r="B68" s="261"/>
      <c r="C68" s="266"/>
      <c r="D68" s="380" t="s">
        <v>1101</v>
      </c>
      <c r="E68" s="380"/>
      <c r="F68" s="380"/>
      <c r="G68" s="380"/>
      <c r="H68" s="380"/>
      <c r="I68" s="380"/>
      <c r="J68" s="380"/>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5" t="s">
        <v>96</v>
      </c>
      <c r="D73" s="385"/>
      <c r="E73" s="385"/>
      <c r="F73" s="385"/>
      <c r="G73" s="385"/>
      <c r="H73" s="385"/>
      <c r="I73" s="385"/>
      <c r="J73" s="385"/>
      <c r="K73" s="279"/>
    </row>
    <row r="74" spans="2:11" ht="17.25" customHeight="1">
      <c r="B74" s="278"/>
      <c r="C74" s="280" t="s">
        <v>1102</v>
      </c>
      <c r="D74" s="280"/>
      <c r="E74" s="280"/>
      <c r="F74" s="280" t="s">
        <v>1103</v>
      </c>
      <c r="G74" s="281"/>
      <c r="H74" s="280" t="s">
        <v>122</v>
      </c>
      <c r="I74" s="280" t="s">
        <v>57</v>
      </c>
      <c r="J74" s="280" t="s">
        <v>1104</v>
      </c>
      <c r="K74" s="279"/>
    </row>
    <row r="75" spans="2:11" ht="17.25" customHeight="1">
      <c r="B75" s="278"/>
      <c r="C75" s="282" t="s">
        <v>1105</v>
      </c>
      <c r="D75" s="282"/>
      <c r="E75" s="282"/>
      <c r="F75" s="283" t="s">
        <v>1106</v>
      </c>
      <c r="G75" s="284"/>
      <c r="H75" s="282"/>
      <c r="I75" s="282"/>
      <c r="J75" s="282" t="s">
        <v>1107</v>
      </c>
      <c r="K75" s="279"/>
    </row>
    <row r="76" spans="2:11" ht="5.25" customHeight="1">
      <c r="B76" s="278"/>
      <c r="C76" s="285"/>
      <c r="D76" s="285"/>
      <c r="E76" s="285"/>
      <c r="F76" s="285"/>
      <c r="G76" s="286"/>
      <c r="H76" s="285"/>
      <c r="I76" s="285"/>
      <c r="J76" s="285"/>
      <c r="K76" s="279"/>
    </row>
    <row r="77" spans="2:11" ht="15" customHeight="1">
      <c r="B77" s="278"/>
      <c r="C77" s="268" t="s">
        <v>53</v>
      </c>
      <c r="D77" s="285"/>
      <c r="E77" s="285"/>
      <c r="F77" s="287" t="s">
        <v>1108</v>
      </c>
      <c r="G77" s="286"/>
      <c r="H77" s="268" t="s">
        <v>1109</v>
      </c>
      <c r="I77" s="268" t="s">
        <v>1110</v>
      </c>
      <c r="J77" s="268">
        <v>20</v>
      </c>
      <c r="K77" s="279"/>
    </row>
    <row r="78" spans="2:11" ht="15" customHeight="1">
      <c r="B78" s="278"/>
      <c r="C78" s="268" t="s">
        <v>1111</v>
      </c>
      <c r="D78" s="268"/>
      <c r="E78" s="268"/>
      <c r="F78" s="287" t="s">
        <v>1108</v>
      </c>
      <c r="G78" s="286"/>
      <c r="H78" s="268" t="s">
        <v>1112</v>
      </c>
      <c r="I78" s="268" t="s">
        <v>1110</v>
      </c>
      <c r="J78" s="268">
        <v>120</v>
      </c>
      <c r="K78" s="279"/>
    </row>
    <row r="79" spans="2:11" ht="15" customHeight="1">
      <c r="B79" s="288"/>
      <c r="C79" s="268" t="s">
        <v>1113</v>
      </c>
      <c r="D79" s="268"/>
      <c r="E79" s="268"/>
      <c r="F79" s="287" t="s">
        <v>1114</v>
      </c>
      <c r="G79" s="286"/>
      <c r="H79" s="268" t="s">
        <v>1115</v>
      </c>
      <c r="I79" s="268" t="s">
        <v>1110</v>
      </c>
      <c r="J79" s="268">
        <v>50</v>
      </c>
      <c r="K79" s="279"/>
    </row>
    <row r="80" spans="2:11" ht="15" customHeight="1">
      <c r="B80" s="288"/>
      <c r="C80" s="268" t="s">
        <v>1116</v>
      </c>
      <c r="D80" s="268"/>
      <c r="E80" s="268"/>
      <c r="F80" s="287" t="s">
        <v>1108</v>
      </c>
      <c r="G80" s="286"/>
      <c r="H80" s="268" t="s">
        <v>1117</v>
      </c>
      <c r="I80" s="268" t="s">
        <v>1118</v>
      </c>
      <c r="J80" s="268"/>
      <c r="K80" s="279"/>
    </row>
    <row r="81" spans="2:11" ht="15" customHeight="1">
      <c r="B81" s="288"/>
      <c r="C81" s="289" t="s">
        <v>1119</v>
      </c>
      <c r="D81" s="289"/>
      <c r="E81" s="289"/>
      <c r="F81" s="290" t="s">
        <v>1114</v>
      </c>
      <c r="G81" s="289"/>
      <c r="H81" s="289" t="s">
        <v>1120</v>
      </c>
      <c r="I81" s="289" t="s">
        <v>1110</v>
      </c>
      <c r="J81" s="289">
        <v>15</v>
      </c>
      <c r="K81" s="279"/>
    </row>
    <row r="82" spans="2:11" ht="15" customHeight="1">
      <c r="B82" s="288"/>
      <c r="C82" s="289" t="s">
        <v>1121</v>
      </c>
      <c r="D82" s="289"/>
      <c r="E82" s="289"/>
      <c r="F82" s="290" t="s">
        <v>1114</v>
      </c>
      <c r="G82" s="289"/>
      <c r="H82" s="289" t="s">
        <v>1122</v>
      </c>
      <c r="I82" s="289" t="s">
        <v>1110</v>
      </c>
      <c r="J82" s="289">
        <v>15</v>
      </c>
      <c r="K82" s="279"/>
    </row>
    <row r="83" spans="2:11" ht="15" customHeight="1">
      <c r="B83" s="288"/>
      <c r="C83" s="289" t="s">
        <v>1123</v>
      </c>
      <c r="D83" s="289"/>
      <c r="E83" s="289"/>
      <c r="F83" s="290" t="s">
        <v>1114</v>
      </c>
      <c r="G83" s="289"/>
      <c r="H83" s="289" t="s">
        <v>1124</v>
      </c>
      <c r="I83" s="289" t="s">
        <v>1110</v>
      </c>
      <c r="J83" s="289">
        <v>20</v>
      </c>
      <c r="K83" s="279"/>
    </row>
    <row r="84" spans="2:11" ht="15" customHeight="1">
      <c r="B84" s="288"/>
      <c r="C84" s="289" t="s">
        <v>1125</v>
      </c>
      <c r="D84" s="289"/>
      <c r="E84" s="289"/>
      <c r="F84" s="290" t="s">
        <v>1114</v>
      </c>
      <c r="G84" s="289"/>
      <c r="H84" s="289" t="s">
        <v>1126</v>
      </c>
      <c r="I84" s="289" t="s">
        <v>1110</v>
      </c>
      <c r="J84" s="289">
        <v>20</v>
      </c>
      <c r="K84" s="279"/>
    </row>
    <row r="85" spans="2:11" ht="15" customHeight="1">
      <c r="B85" s="288"/>
      <c r="C85" s="268" t="s">
        <v>1127</v>
      </c>
      <c r="D85" s="268"/>
      <c r="E85" s="268"/>
      <c r="F85" s="287" t="s">
        <v>1114</v>
      </c>
      <c r="G85" s="286"/>
      <c r="H85" s="268" t="s">
        <v>1128</v>
      </c>
      <c r="I85" s="268" t="s">
        <v>1110</v>
      </c>
      <c r="J85" s="268">
        <v>50</v>
      </c>
      <c r="K85" s="279"/>
    </row>
    <row r="86" spans="2:11" ht="15" customHeight="1">
      <c r="B86" s="288"/>
      <c r="C86" s="268" t="s">
        <v>1129</v>
      </c>
      <c r="D86" s="268"/>
      <c r="E86" s="268"/>
      <c r="F86" s="287" t="s">
        <v>1114</v>
      </c>
      <c r="G86" s="286"/>
      <c r="H86" s="268" t="s">
        <v>1130</v>
      </c>
      <c r="I86" s="268" t="s">
        <v>1110</v>
      </c>
      <c r="J86" s="268">
        <v>20</v>
      </c>
      <c r="K86" s="279"/>
    </row>
    <row r="87" spans="2:11" ht="15" customHeight="1">
      <c r="B87" s="288"/>
      <c r="C87" s="268" t="s">
        <v>1131</v>
      </c>
      <c r="D87" s="268"/>
      <c r="E87" s="268"/>
      <c r="F87" s="287" t="s">
        <v>1114</v>
      </c>
      <c r="G87" s="286"/>
      <c r="H87" s="268" t="s">
        <v>1132</v>
      </c>
      <c r="I87" s="268" t="s">
        <v>1110</v>
      </c>
      <c r="J87" s="268">
        <v>20</v>
      </c>
      <c r="K87" s="279"/>
    </row>
    <row r="88" spans="2:11" ht="15" customHeight="1">
      <c r="B88" s="288"/>
      <c r="C88" s="268" t="s">
        <v>1133</v>
      </c>
      <c r="D88" s="268"/>
      <c r="E88" s="268"/>
      <c r="F88" s="287" t="s">
        <v>1114</v>
      </c>
      <c r="G88" s="286"/>
      <c r="H88" s="268" t="s">
        <v>1134</v>
      </c>
      <c r="I88" s="268" t="s">
        <v>1110</v>
      </c>
      <c r="J88" s="268">
        <v>50</v>
      </c>
      <c r="K88" s="279"/>
    </row>
    <row r="89" spans="2:11" ht="15" customHeight="1">
      <c r="B89" s="288"/>
      <c r="C89" s="268" t="s">
        <v>1135</v>
      </c>
      <c r="D89" s="268"/>
      <c r="E89" s="268"/>
      <c r="F89" s="287" t="s">
        <v>1114</v>
      </c>
      <c r="G89" s="286"/>
      <c r="H89" s="268" t="s">
        <v>1135</v>
      </c>
      <c r="I89" s="268" t="s">
        <v>1110</v>
      </c>
      <c r="J89" s="268">
        <v>50</v>
      </c>
      <c r="K89" s="279"/>
    </row>
    <row r="90" spans="2:11" ht="15" customHeight="1">
      <c r="B90" s="288"/>
      <c r="C90" s="268" t="s">
        <v>127</v>
      </c>
      <c r="D90" s="268"/>
      <c r="E90" s="268"/>
      <c r="F90" s="287" t="s">
        <v>1114</v>
      </c>
      <c r="G90" s="286"/>
      <c r="H90" s="268" t="s">
        <v>1136</v>
      </c>
      <c r="I90" s="268" t="s">
        <v>1110</v>
      </c>
      <c r="J90" s="268">
        <v>255</v>
      </c>
      <c r="K90" s="279"/>
    </row>
    <row r="91" spans="2:11" ht="15" customHeight="1">
      <c r="B91" s="288"/>
      <c r="C91" s="268" t="s">
        <v>1137</v>
      </c>
      <c r="D91" s="268"/>
      <c r="E91" s="268"/>
      <c r="F91" s="287" t="s">
        <v>1108</v>
      </c>
      <c r="G91" s="286"/>
      <c r="H91" s="268" t="s">
        <v>1138</v>
      </c>
      <c r="I91" s="268" t="s">
        <v>1139</v>
      </c>
      <c r="J91" s="268"/>
      <c r="K91" s="279"/>
    </row>
    <row r="92" spans="2:11" ht="15" customHeight="1">
      <c r="B92" s="288"/>
      <c r="C92" s="268" t="s">
        <v>1140</v>
      </c>
      <c r="D92" s="268"/>
      <c r="E92" s="268"/>
      <c r="F92" s="287" t="s">
        <v>1108</v>
      </c>
      <c r="G92" s="286"/>
      <c r="H92" s="268" t="s">
        <v>1141</v>
      </c>
      <c r="I92" s="268" t="s">
        <v>1142</v>
      </c>
      <c r="J92" s="268"/>
      <c r="K92" s="279"/>
    </row>
    <row r="93" spans="2:11" ht="15" customHeight="1">
      <c r="B93" s="288"/>
      <c r="C93" s="268" t="s">
        <v>1143</v>
      </c>
      <c r="D93" s="268"/>
      <c r="E93" s="268"/>
      <c r="F93" s="287" t="s">
        <v>1108</v>
      </c>
      <c r="G93" s="286"/>
      <c r="H93" s="268" t="s">
        <v>1143</v>
      </c>
      <c r="I93" s="268" t="s">
        <v>1142</v>
      </c>
      <c r="J93" s="268"/>
      <c r="K93" s="279"/>
    </row>
    <row r="94" spans="2:11" ht="15" customHeight="1">
      <c r="B94" s="288"/>
      <c r="C94" s="268" t="s">
        <v>38</v>
      </c>
      <c r="D94" s="268"/>
      <c r="E94" s="268"/>
      <c r="F94" s="287" t="s">
        <v>1108</v>
      </c>
      <c r="G94" s="286"/>
      <c r="H94" s="268" t="s">
        <v>1144</v>
      </c>
      <c r="I94" s="268" t="s">
        <v>1142</v>
      </c>
      <c r="J94" s="268"/>
      <c r="K94" s="279"/>
    </row>
    <row r="95" spans="2:11" ht="15" customHeight="1">
      <c r="B95" s="288"/>
      <c r="C95" s="268" t="s">
        <v>48</v>
      </c>
      <c r="D95" s="268"/>
      <c r="E95" s="268"/>
      <c r="F95" s="287" t="s">
        <v>1108</v>
      </c>
      <c r="G95" s="286"/>
      <c r="H95" s="268" t="s">
        <v>1145</v>
      </c>
      <c r="I95" s="268" t="s">
        <v>1142</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5" t="s">
        <v>1146</v>
      </c>
      <c r="D100" s="385"/>
      <c r="E100" s="385"/>
      <c r="F100" s="385"/>
      <c r="G100" s="385"/>
      <c r="H100" s="385"/>
      <c r="I100" s="385"/>
      <c r="J100" s="385"/>
      <c r="K100" s="279"/>
    </row>
    <row r="101" spans="2:11" ht="17.25" customHeight="1">
      <c r="B101" s="278"/>
      <c r="C101" s="280" t="s">
        <v>1102</v>
      </c>
      <c r="D101" s="280"/>
      <c r="E101" s="280"/>
      <c r="F101" s="280" t="s">
        <v>1103</v>
      </c>
      <c r="G101" s="281"/>
      <c r="H101" s="280" t="s">
        <v>122</v>
      </c>
      <c r="I101" s="280" t="s">
        <v>57</v>
      </c>
      <c r="J101" s="280" t="s">
        <v>1104</v>
      </c>
      <c r="K101" s="279"/>
    </row>
    <row r="102" spans="2:11" ht="17.25" customHeight="1">
      <c r="B102" s="278"/>
      <c r="C102" s="282" t="s">
        <v>1105</v>
      </c>
      <c r="D102" s="282"/>
      <c r="E102" s="282"/>
      <c r="F102" s="283" t="s">
        <v>1106</v>
      </c>
      <c r="G102" s="284"/>
      <c r="H102" s="282"/>
      <c r="I102" s="282"/>
      <c r="J102" s="282" t="s">
        <v>1107</v>
      </c>
      <c r="K102" s="279"/>
    </row>
    <row r="103" spans="2:11" ht="5.25" customHeight="1">
      <c r="B103" s="278"/>
      <c r="C103" s="280"/>
      <c r="D103" s="280"/>
      <c r="E103" s="280"/>
      <c r="F103" s="280"/>
      <c r="G103" s="296"/>
      <c r="H103" s="280"/>
      <c r="I103" s="280"/>
      <c r="J103" s="280"/>
      <c r="K103" s="279"/>
    </row>
    <row r="104" spans="2:11" ht="15" customHeight="1">
      <c r="B104" s="278"/>
      <c r="C104" s="268" t="s">
        <v>53</v>
      </c>
      <c r="D104" s="285"/>
      <c r="E104" s="285"/>
      <c r="F104" s="287" t="s">
        <v>1108</v>
      </c>
      <c r="G104" s="296"/>
      <c r="H104" s="268" t="s">
        <v>1147</v>
      </c>
      <c r="I104" s="268" t="s">
        <v>1110</v>
      </c>
      <c r="J104" s="268">
        <v>20</v>
      </c>
      <c r="K104" s="279"/>
    </row>
    <row r="105" spans="2:11" ht="15" customHeight="1">
      <c r="B105" s="278"/>
      <c r="C105" s="268" t="s">
        <v>1111</v>
      </c>
      <c r="D105" s="268"/>
      <c r="E105" s="268"/>
      <c r="F105" s="287" t="s">
        <v>1108</v>
      </c>
      <c r="G105" s="268"/>
      <c r="H105" s="268" t="s">
        <v>1147</v>
      </c>
      <c r="I105" s="268" t="s">
        <v>1110</v>
      </c>
      <c r="J105" s="268">
        <v>120</v>
      </c>
      <c r="K105" s="279"/>
    </row>
    <row r="106" spans="2:11" ht="15" customHeight="1">
      <c r="B106" s="288"/>
      <c r="C106" s="268" t="s">
        <v>1113</v>
      </c>
      <c r="D106" s="268"/>
      <c r="E106" s="268"/>
      <c r="F106" s="287" t="s">
        <v>1114</v>
      </c>
      <c r="G106" s="268"/>
      <c r="H106" s="268" t="s">
        <v>1147</v>
      </c>
      <c r="I106" s="268" t="s">
        <v>1110</v>
      </c>
      <c r="J106" s="268">
        <v>50</v>
      </c>
      <c r="K106" s="279"/>
    </row>
    <row r="107" spans="2:11" ht="15" customHeight="1">
      <c r="B107" s="288"/>
      <c r="C107" s="268" t="s">
        <v>1116</v>
      </c>
      <c r="D107" s="268"/>
      <c r="E107" s="268"/>
      <c r="F107" s="287" t="s">
        <v>1108</v>
      </c>
      <c r="G107" s="268"/>
      <c r="H107" s="268" t="s">
        <v>1147</v>
      </c>
      <c r="I107" s="268" t="s">
        <v>1118</v>
      </c>
      <c r="J107" s="268"/>
      <c r="K107" s="279"/>
    </row>
    <row r="108" spans="2:11" ht="15" customHeight="1">
      <c r="B108" s="288"/>
      <c r="C108" s="268" t="s">
        <v>1127</v>
      </c>
      <c r="D108" s="268"/>
      <c r="E108" s="268"/>
      <c r="F108" s="287" t="s">
        <v>1114</v>
      </c>
      <c r="G108" s="268"/>
      <c r="H108" s="268" t="s">
        <v>1147</v>
      </c>
      <c r="I108" s="268" t="s">
        <v>1110</v>
      </c>
      <c r="J108" s="268">
        <v>50</v>
      </c>
      <c r="K108" s="279"/>
    </row>
    <row r="109" spans="2:11" ht="15" customHeight="1">
      <c r="B109" s="288"/>
      <c r="C109" s="268" t="s">
        <v>1135</v>
      </c>
      <c r="D109" s="268"/>
      <c r="E109" s="268"/>
      <c r="F109" s="287" t="s">
        <v>1114</v>
      </c>
      <c r="G109" s="268"/>
      <c r="H109" s="268" t="s">
        <v>1147</v>
      </c>
      <c r="I109" s="268" t="s">
        <v>1110</v>
      </c>
      <c r="J109" s="268">
        <v>50</v>
      </c>
      <c r="K109" s="279"/>
    </row>
    <row r="110" spans="2:11" ht="15" customHeight="1">
      <c r="B110" s="288"/>
      <c r="C110" s="268" t="s">
        <v>1133</v>
      </c>
      <c r="D110" s="268"/>
      <c r="E110" s="268"/>
      <c r="F110" s="287" t="s">
        <v>1114</v>
      </c>
      <c r="G110" s="268"/>
      <c r="H110" s="268" t="s">
        <v>1147</v>
      </c>
      <c r="I110" s="268" t="s">
        <v>1110</v>
      </c>
      <c r="J110" s="268">
        <v>50</v>
      </c>
      <c r="K110" s="279"/>
    </row>
    <row r="111" spans="2:11" ht="15" customHeight="1">
      <c r="B111" s="288"/>
      <c r="C111" s="268" t="s">
        <v>53</v>
      </c>
      <c r="D111" s="268"/>
      <c r="E111" s="268"/>
      <c r="F111" s="287" t="s">
        <v>1108</v>
      </c>
      <c r="G111" s="268"/>
      <c r="H111" s="268" t="s">
        <v>1148</v>
      </c>
      <c r="I111" s="268" t="s">
        <v>1110</v>
      </c>
      <c r="J111" s="268">
        <v>20</v>
      </c>
      <c r="K111" s="279"/>
    </row>
    <row r="112" spans="2:11" ht="15" customHeight="1">
      <c r="B112" s="288"/>
      <c r="C112" s="268" t="s">
        <v>1149</v>
      </c>
      <c r="D112" s="268"/>
      <c r="E112" s="268"/>
      <c r="F112" s="287" t="s">
        <v>1108</v>
      </c>
      <c r="G112" s="268"/>
      <c r="H112" s="268" t="s">
        <v>1150</v>
      </c>
      <c r="I112" s="268" t="s">
        <v>1110</v>
      </c>
      <c r="J112" s="268">
        <v>120</v>
      </c>
      <c r="K112" s="279"/>
    </row>
    <row r="113" spans="2:11" ht="15" customHeight="1">
      <c r="B113" s="288"/>
      <c r="C113" s="268" t="s">
        <v>38</v>
      </c>
      <c r="D113" s="268"/>
      <c r="E113" s="268"/>
      <c r="F113" s="287" t="s">
        <v>1108</v>
      </c>
      <c r="G113" s="268"/>
      <c r="H113" s="268" t="s">
        <v>1151</v>
      </c>
      <c r="I113" s="268" t="s">
        <v>1142</v>
      </c>
      <c r="J113" s="268"/>
      <c r="K113" s="279"/>
    </row>
    <row r="114" spans="2:11" ht="15" customHeight="1">
      <c r="B114" s="288"/>
      <c r="C114" s="268" t="s">
        <v>48</v>
      </c>
      <c r="D114" s="268"/>
      <c r="E114" s="268"/>
      <c r="F114" s="287" t="s">
        <v>1108</v>
      </c>
      <c r="G114" s="268"/>
      <c r="H114" s="268" t="s">
        <v>1152</v>
      </c>
      <c r="I114" s="268" t="s">
        <v>1142</v>
      </c>
      <c r="J114" s="268"/>
      <c r="K114" s="279"/>
    </row>
    <row r="115" spans="2:11" ht="15" customHeight="1">
      <c r="B115" s="288"/>
      <c r="C115" s="268" t="s">
        <v>57</v>
      </c>
      <c r="D115" s="268"/>
      <c r="E115" s="268"/>
      <c r="F115" s="287" t="s">
        <v>1108</v>
      </c>
      <c r="G115" s="268"/>
      <c r="H115" s="268" t="s">
        <v>1153</v>
      </c>
      <c r="I115" s="268" t="s">
        <v>1154</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1" t="s">
        <v>1155</v>
      </c>
      <c r="D120" s="381"/>
      <c r="E120" s="381"/>
      <c r="F120" s="381"/>
      <c r="G120" s="381"/>
      <c r="H120" s="381"/>
      <c r="I120" s="381"/>
      <c r="J120" s="381"/>
      <c r="K120" s="304"/>
    </row>
    <row r="121" spans="2:11" ht="17.25" customHeight="1">
      <c r="B121" s="305"/>
      <c r="C121" s="280" t="s">
        <v>1102</v>
      </c>
      <c r="D121" s="280"/>
      <c r="E121" s="280"/>
      <c r="F121" s="280" t="s">
        <v>1103</v>
      </c>
      <c r="G121" s="281"/>
      <c r="H121" s="280" t="s">
        <v>122</v>
      </c>
      <c r="I121" s="280" t="s">
        <v>57</v>
      </c>
      <c r="J121" s="280" t="s">
        <v>1104</v>
      </c>
      <c r="K121" s="306"/>
    </row>
    <row r="122" spans="2:11" ht="17.25" customHeight="1">
      <c r="B122" s="305"/>
      <c r="C122" s="282" t="s">
        <v>1105</v>
      </c>
      <c r="D122" s="282"/>
      <c r="E122" s="282"/>
      <c r="F122" s="283" t="s">
        <v>1106</v>
      </c>
      <c r="G122" s="284"/>
      <c r="H122" s="282"/>
      <c r="I122" s="282"/>
      <c r="J122" s="282" t="s">
        <v>1107</v>
      </c>
      <c r="K122" s="306"/>
    </row>
    <row r="123" spans="2:11" ht="5.25" customHeight="1">
      <c r="B123" s="307"/>
      <c r="C123" s="285"/>
      <c r="D123" s="285"/>
      <c r="E123" s="285"/>
      <c r="F123" s="285"/>
      <c r="G123" s="268"/>
      <c r="H123" s="285"/>
      <c r="I123" s="285"/>
      <c r="J123" s="285"/>
      <c r="K123" s="308"/>
    </row>
    <row r="124" spans="2:11" ht="15" customHeight="1">
      <c r="B124" s="307"/>
      <c r="C124" s="268" t="s">
        <v>1111</v>
      </c>
      <c r="D124" s="285"/>
      <c r="E124" s="285"/>
      <c r="F124" s="287" t="s">
        <v>1108</v>
      </c>
      <c r="G124" s="268"/>
      <c r="H124" s="268" t="s">
        <v>1147</v>
      </c>
      <c r="I124" s="268" t="s">
        <v>1110</v>
      </c>
      <c r="J124" s="268">
        <v>120</v>
      </c>
      <c r="K124" s="309"/>
    </row>
    <row r="125" spans="2:11" ht="15" customHeight="1">
      <c r="B125" s="307"/>
      <c r="C125" s="268" t="s">
        <v>1156</v>
      </c>
      <c r="D125" s="268"/>
      <c r="E125" s="268"/>
      <c r="F125" s="287" t="s">
        <v>1108</v>
      </c>
      <c r="G125" s="268"/>
      <c r="H125" s="268" t="s">
        <v>1157</v>
      </c>
      <c r="I125" s="268" t="s">
        <v>1110</v>
      </c>
      <c r="J125" s="268" t="s">
        <v>1158</v>
      </c>
      <c r="K125" s="309"/>
    </row>
    <row r="126" spans="2:11" ht="15" customHeight="1">
      <c r="B126" s="307"/>
      <c r="C126" s="268" t="s">
        <v>1057</v>
      </c>
      <c r="D126" s="268"/>
      <c r="E126" s="268"/>
      <c r="F126" s="287" t="s">
        <v>1108</v>
      </c>
      <c r="G126" s="268"/>
      <c r="H126" s="268" t="s">
        <v>1159</v>
      </c>
      <c r="I126" s="268" t="s">
        <v>1110</v>
      </c>
      <c r="J126" s="268" t="s">
        <v>1158</v>
      </c>
      <c r="K126" s="309"/>
    </row>
    <row r="127" spans="2:11" ht="15" customHeight="1">
      <c r="B127" s="307"/>
      <c r="C127" s="268" t="s">
        <v>1119</v>
      </c>
      <c r="D127" s="268"/>
      <c r="E127" s="268"/>
      <c r="F127" s="287" t="s">
        <v>1114</v>
      </c>
      <c r="G127" s="268"/>
      <c r="H127" s="268" t="s">
        <v>1120</v>
      </c>
      <c r="I127" s="268" t="s">
        <v>1110</v>
      </c>
      <c r="J127" s="268">
        <v>15</v>
      </c>
      <c r="K127" s="309"/>
    </row>
    <row r="128" spans="2:11" ht="15" customHeight="1">
      <c r="B128" s="307"/>
      <c r="C128" s="289" t="s">
        <v>1121</v>
      </c>
      <c r="D128" s="289"/>
      <c r="E128" s="289"/>
      <c r="F128" s="290" t="s">
        <v>1114</v>
      </c>
      <c r="G128" s="289"/>
      <c r="H128" s="289" t="s">
        <v>1122</v>
      </c>
      <c r="I128" s="289" t="s">
        <v>1110</v>
      </c>
      <c r="J128" s="289">
        <v>15</v>
      </c>
      <c r="K128" s="309"/>
    </row>
    <row r="129" spans="2:11" ht="15" customHeight="1">
      <c r="B129" s="307"/>
      <c r="C129" s="289" t="s">
        <v>1123</v>
      </c>
      <c r="D129" s="289"/>
      <c r="E129" s="289"/>
      <c r="F129" s="290" t="s">
        <v>1114</v>
      </c>
      <c r="G129" s="289"/>
      <c r="H129" s="289" t="s">
        <v>1124</v>
      </c>
      <c r="I129" s="289" t="s">
        <v>1110</v>
      </c>
      <c r="J129" s="289">
        <v>20</v>
      </c>
      <c r="K129" s="309"/>
    </row>
    <row r="130" spans="2:11" ht="15" customHeight="1">
      <c r="B130" s="307"/>
      <c r="C130" s="289" t="s">
        <v>1125</v>
      </c>
      <c r="D130" s="289"/>
      <c r="E130" s="289"/>
      <c r="F130" s="290" t="s">
        <v>1114</v>
      </c>
      <c r="G130" s="289"/>
      <c r="H130" s="289" t="s">
        <v>1126</v>
      </c>
      <c r="I130" s="289" t="s">
        <v>1110</v>
      </c>
      <c r="J130" s="289">
        <v>20</v>
      </c>
      <c r="K130" s="309"/>
    </row>
    <row r="131" spans="2:11" ht="15" customHeight="1">
      <c r="B131" s="307"/>
      <c r="C131" s="268" t="s">
        <v>1113</v>
      </c>
      <c r="D131" s="268"/>
      <c r="E131" s="268"/>
      <c r="F131" s="287" t="s">
        <v>1114</v>
      </c>
      <c r="G131" s="268"/>
      <c r="H131" s="268" t="s">
        <v>1147</v>
      </c>
      <c r="I131" s="268" t="s">
        <v>1110</v>
      </c>
      <c r="J131" s="268">
        <v>50</v>
      </c>
      <c r="K131" s="309"/>
    </row>
    <row r="132" spans="2:11" ht="15" customHeight="1">
      <c r="B132" s="307"/>
      <c r="C132" s="268" t="s">
        <v>1127</v>
      </c>
      <c r="D132" s="268"/>
      <c r="E132" s="268"/>
      <c r="F132" s="287" t="s">
        <v>1114</v>
      </c>
      <c r="G132" s="268"/>
      <c r="H132" s="268" t="s">
        <v>1147</v>
      </c>
      <c r="I132" s="268" t="s">
        <v>1110</v>
      </c>
      <c r="J132" s="268">
        <v>50</v>
      </c>
      <c r="K132" s="309"/>
    </row>
    <row r="133" spans="2:11" ht="15" customHeight="1">
      <c r="B133" s="307"/>
      <c r="C133" s="268" t="s">
        <v>1133</v>
      </c>
      <c r="D133" s="268"/>
      <c r="E133" s="268"/>
      <c r="F133" s="287" t="s">
        <v>1114</v>
      </c>
      <c r="G133" s="268"/>
      <c r="H133" s="268" t="s">
        <v>1147</v>
      </c>
      <c r="I133" s="268" t="s">
        <v>1110</v>
      </c>
      <c r="J133" s="268">
        <v>50</v>
      </c>
      <c r="K133" s="309"/>
    </row>
    <row r="134" spans="2:11" ht="15" customHeight="1">
      <c r="B134" s="307"/>
      <c r="C134" s="268" t="s">
        <v>1135</v>
      </c>
      <c r="D134" s="268"/>
      <c r="E134" s="268"/>
      <c r="F134" s="287" t="s">
        <v>1114</v>
      </c>
      <c r="G134" s="268"/>
      <c r="H134" s="268" t="s">
        <v>1147</v>
      </c>
      <c r="I134" s="268" t="s">
        <v>1110</v>
      </c>
      <c r="J134" s="268">
        <v>50</v>
      </c>
      <c r="K134" s="309"/>
    </row>
    <row r="135" spans="2:11" ht="15" customHeight="1">
      <c r="B135" s="307"/>
      <c r="C135" s="268" t="s">
        <v>127</v>
      </c>
      <c r="D135" s="268"/>
      <c r="E135" s="268"/>
      <c r="F135" s="287" t="s">
        <v>1114</v>
      </c>
      <c r="G135" s="268"/>
      <c r="H135" s="268" t="s">
        <v>1160</v>
      </c>
      <c r="I135" s="268" t="s">
        <v>1110</v>
      </c>
      <c r="J135" s="268">
        <v>255</v>
      </c>
      <c r="K135" s="309"/>
    </row>
    <row r="136" spans="2:11" ht="15" customHeight="1">
      <c r="B136" s="307"/>
      <c r="C136" s="268" t="s">
        <v>1137</v>
      </c>
      <c r="D136" s="268"/>
      <c r="E136" s="268"/>
      <c r="F136" s="287" t="s">
        <v>1108</v>
      </c>
      <c r="G136" s="268"/>
      <c r="H136" s="268" t="s">
        <v>1161</v>
      </c>
      <c r="I136" s="268" t="s">
        <v>1139</v>
      </c>
      <c r="J136" s="268"/>
      <c r="K136" s="309"/>
    </row>
    <row r="137" spans="2:11" ht="15" customHeight="1">
      <c r="B137" s="307"/>
      <c r="C137" s="268" t="s">
        <v>1140</v>
      </c>
      <c r="D137" s="268"/>
      <c r="E137" s="268"/>
      <c r="F137" s="287" t="s">
        <v>1108</v>
      </c>
      <c r="G137" s="268"/>
      <c r="H137" s="268" t="s">
        <v>1162</v>
      </c>
      <c r="I137" s="268" t="s">
        <v>1142</v>
      </c>
      <c r="J137" s="268"/>
      <c r="K137" s="309"/>
    </row>
    <row r="138" spans="2:11" ht="15" customHeight="1">
      <c r="B138" s="307"/>
      <c r="C138" s="268" t="s">
        <v>1143</v>
      </c>
      <c r="D138" s="268"/>
      <c r="E138" s="268"/>
      <c r="F138" s="287" t="s">
        <v>1108</v>
      </c>
      <c r="G138" s="268"/>
      <c r="H138" s="268" t="s">
        <v>1143</v>
      </c>
      <c r="I138" s="268" t="s">
        <v>1142</v>
      </c>
      <c r="J138" s="268"/>
      <c r="K138" s="309"/>
    </row>
    <row r="139" spans="2:11" ht="15" customHeight="1">
      <c r="B139" s="307"/>
      <c r="C139" s="268" t="s">
        <v>38</v>
      </c>
      <c r="D139" s="268"/>
      <c r="E139" s="268"/>
      <c r="F139" s="287" t="s">
        <v>1108</v>
      </c>
      <c r="G139" s="268"/>
      <c r="H139" s="268" t="s">
        <v>1163</v>
      </c>
      <c r="I139" s="268" t="s">
        <v>1142</v>
      </c>
      <c r="J139" s="268"/>
      <c r="K139" s="309"/>
    </row>
    <row r="140" spans="2:11" ht="15" customHeight="1">
      <c r="B140" s="307"/>
      <c r="C140" s="268" t="s">
        <v>1164</v>
      </c>
      <c r="D140" s="268"/>
      <c r="E140" s="268"/>
      <c r="F140" s="287" t="s">
        <v>1108</v>
      </c>
      <c r="G140" s="268"/>
      <c r="H140" s="268" t="s">
        <v>1165</v>
      </c>
      <c r="I140" s="268" t="s">
        <v>1142</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5" t="s">
        <v>1166</v>
      </c>
      <c r="D145" s="385"/>
      <c r="E145" s="385"/>
      <c r="F145" s="385"/>
      <c r="G145" s="385"/>
      <c r="H145" s="385"/>
      <c r="I145" s="385"/>
      <c r="J145" s="385"/>
      <c r="K145" s="279"/>
    </row>
    <row r="146" spans="2:11" ht="17.25" customHeight="1">
      <c r="B146" s="278"/>
      <c r="C146" s="280" t="s">
        <v>1102</v>
      </c>
      <c r="D146" s="280"/>
      <c r="E146" s="280"/>
      <c r="F146" s="280" t="s">
        <v>1103</v>
      </c>
      <c r="G146" s="281"/>
      <c r="H146" s="280" t="s">
        <v>122</v>
      </c>
      <c r="I146" s="280" t="s">
        <v>57</v>
      </c>
      <c r="J146" s="280" t="s">
        <v>1104</v>
      </c>
      <c r="K146" s="279"/>
    </row>
    <row r="147" spans="2:11" ht="17.25" customHeight="1">
      <c r="B147" s="278"/>
      <c r="C147" s="282" t="s">
        <v>1105</v>
      </c>
      <c r="D147" s="282"/>
      <c r="E147" s="282"/>
      <c r="F147" s="283" t="s">
        <v>1106</v>
      </c>
      <c r="G147" s="284"/>
      <c r="H147" s="282"/>
      <c r="I147" s="282"/>
      <c r="J147" s="282" t="s">
        <v>1107</v>
      </c>
      <c r="K147" s="279"/>
    </row>
    <row r="148" spans="2:11" ht="5.25" customHeight="1">
      <c r="B148" s="288"/>
      <c r="C148" s="285"/>
      <c r="D148" s="285"/>
      <c r="E148" s="285"/>
      <c r="F148" s="285"/>
      <c r="G148" s="286"/>
      <c r="H148" s="285"/>
      <c r="I148" s="285"/>
      <c r="J148" s="285"/>
      <c r="K148" s="309"/>
    </row>
    <row r="149" spans="2:11" ht="15" customHeight="1">
      <c r="B149" s="288"/>
      <c r="C149" s="313" t="s">
        <v>1111</v>
      </c>
      <c r="D149" s="268"/>
      <c r="E149" s="268"/>
      <c r="F149" s="314" t="s">
        <v>1108</v>
      </c>
      <c r="G149" s="268"/>
      <c r="H149" s="313" t="s">
        <v>1147</v>
      </c>
      <c r="I149" s="313" t="s">
        <v>1110</v>
      </c>
      <c r="J149" s="313">
        <v>120</v>
      </c>
      <c r="K149" s="309"/>
    </row>
    <row r="150" spans="2:11" ht="15" customHeight="1">
      <c r="B150" s="288"/>
      <c r="C150" s="313" t="s">
        <v>1156</v>
      </c>
      <c r="D150" s="268"/>
      <c r="E150" s="268"/>
      <c r="F150" s="314" t="s">
        <v>1108</v>
      </c>
      <c r="G150" s="268"/>
      <c r="H150" s="313" t="s">
        <v>1167</v>
      </c>
      <c r="I150" s="313" t="s">
        <v>1110</v>
      </c>
      <c r="J150" s="313" t="s">
        <v>1158</v>
      </c>
      <c r="K150" s="309"/>
    </row>
    <row r="151" spans="2:11" ht="15" customHeight="1">
      <c r="B151" s="288"/>
      <c r="C151" s="313" t="s">
        <v>1057</v>
      </c>
      <c r="D151" s="268"/>
      <c r="E151" s="268"/>
      <c r="F151" s="314" t="s">
        <v>1108</v>
      </c>
      <c r="G151" s="268"/>
      <c r="H151" s="313" t="s">
        <v>1168</v>
      </c>
      <c r="I151" s="313" t="s">
        <v>1110</v>
      </c>
      <c r="J151" s="313" t="s">
        <v>1158</v>
      </c>
      <c r="K151" s="309"/>
    </row>
    <row r="152" spans="2:11" ht="15" customHeight="1">
      <c r="B152" s="288"/>
      <c r="C152" s="313" t="s">
        <v>1113</v>
      </c>
      <c r="D152" s="268"/>
      <c r="E152" s="268"/>
      <c r="F152" s="314" t="s">
        <v>1114</v>
      </c>
      <c r="G152" s="268"/>
      <c r="H152" s="313" t="s">
        <v>1147</v>
      </c>
      <c r="I152" s="313" t="s">
        <v>1110</v>
      </c>
      <c r="J152" s="313">
        <v>50</v>
      </c>
      <c r="K152" s="309"/>
    </row>
    <row r="153" spans="2:11" ht="15" customHeight="1">
      <c r="B153" s="288"/>
      <c r="C153" s="313" t="s">
        <v>1116</v>
      </c>
      <c r="D153" s="268"/>
      <c r="E153" s="268"/>
      <c r="F153" s="314" t="s">
        <v>1108</v>
      </c>
      <c r="G153" s="268"/>
      <c r="H153" s="313" t="s">
        <v>1147</v>
      </c>
      <c r="I153" s="313" t="s">
        <v>1118</v>
      </c>
      <c r="J153" s="313"/>
      <c r="K153" s="309"/>
    </row>
    <row r="154" spans="2:11" ht="15" customHeight="1">
      <c r="B154" s="288"/>
      <c r="C154" s="313" t="s">
        <v>1127</v>
      </c>
      <c r="D154" s="268"/>
      <c r="E154" s="268"/>
      <c r="F154" s="314" t="s">
        <v>1114</v>
      </c>
      <c r="G154" s="268"/>
      <c r="H154" s="313" t="s">
        <v>1147</v>
      </c>
      <c r="I154" s="313" t="s">
        <v>1110</v>
      </c>
      <c r="J154" s="313">
        <v>50</v>
      </c>
      <c r="K154" s="309"/>
    </row>
    <row r="155" spans="2:11" ht="15" customHeight="1">
      <c r="B155" s="288"/>
      <c r="C155" s="313" t="s">
        <v>1135</v>
      </c>
      <c r="D155" s="268"/>
      <c r="E155" s="268"/>
      <c r="F155" s="314" t="s">
        <v>1114</v>
      </c>
      <c r="G155" s="268"/>
      <c r="H155" s="313" t="s">
        <v>1147</v>
      </c>
      <c r="I155" s="313" t="s">
        <v>1110</v>
      </c>
      <c r="J155" s="313">
        <v>50</v>
      </c>
      <c r="K155" s="309"/>
    </row>
    <row r="156" spans="2:11" ht="15" customHeight="1">
      <c r="B156" s="288"/>
      <c r="C156" s="313" t="s">
        <v>1133</v>
      </c>
      <c r="D156" s="268"/>
      <c r="E156" s="268"/>
      <c r="F156" s="314" t="s">
        <v>1114</v>
      </c>
      <c r="G156" s="268"/>
      <c r="H156" s="313" t="s">
        <v>1147</v>
      </c>
      <c r="I156" s="313" t="s">
        <v>1110</v>
      </c>
      <c r="J156" s="313">
        <v>50</v>
      </c>
      <c r="K156" s="309"/>
    </row>
    <row r="157" spans="2:11" ht="15" customHeight="1">
      <c r="B157" s="288"/>
      <c r="C157" s="313" t="s">
        <v>101</v>
      </c>
      <c r="D157" s="268"/>
      <c r="E157" s="268"/>
      <c r="F157" s="314" t="s">
        <v>1108</v>
      </c>
      <c r="G157" s="268"/>
      <c r="H157" s="313" t="s">
        <v>1169</v>
      </c>
      <c r="I157" s="313" t="s">
        <v>1110</v>
      </c>
      <c r="J157" s="313" t="s">
        <v>1170</v>
      </c>
      <c r="K157" s="309"/>
    </row>
    <row r="158" spans="2:11" ht="15" customHeight="1">
      <c r="B158" s="288"/>
      <c r="C158" s="313" t="s">
        <v>1171</v>
      </c>
      <c r="D158" s="268"/>
      <c r="E158" s="268"/>
      <c r="F158" s="314" t="s">
        <v>1108</v>
      </c>
      <c r="G158" s="268"/>
      <c r="H158" s="313" t="s">
        <v>1172</v>
      </c>
      <c r="I158" s="313" t="s">
        <v>1142</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1" t="s">
        <v>1173</v>
      </c>
      <c r="D163" s="381"/>
      <c r="E163" s="381"/>
      <c r="F163" s="381"/>
      <c r="G163" s="381"/>
      <c r="H163" s="381"/>
      <c r="I163" s="381"/>
      <c r="J163" s="381"/>
      <c r="K163" s="260"/>
    </row>
    <row r="164" spans="2:11" ht="17.25" customHeight="1">
      <c r="B164" s="259"/>
      <c r="C164" s="280" t="s">
        <v>1102</v>
      </c>
      <c r="D164" s="280"/>
      <c r="E164" s="280"/>
      <c r="F164" s="280" t="s">
        <v>1103</v>
      </c>
      <c r="G164" s="317"/>
      <c r="H164" s="318" t="s">
        <v>122</v>
      </c>
      <c r="I164" s="318" t="s">
        <v>57</v>
      </c>
      <c r="J164" s="280" t="s">
        <v>1104</v>
      </c>
      <c r="K164" s="260"/>
    </row>
    <row r="165" spans="2:11" ht="17.25" customHeight="1">
      <c r="B165" s="261"/>
      <c r="C165" s="282" t="s">
        <v>1105</v>
      </c>
      <c r="D165" s="282"/>
      <c r="E165" s="282"/>
      <c r="F165" s="283" t="s">
        <v>1106</v>
      </c>
      <c r="G165" s="319"/>
      <c r="H165" s="320"/>
      <c r="I165" s="320"/>
      <c r="J165" s="282" t="s">
        <v>1107</v>
      </c>
      <c r="K165" s="262"/>
    </row>
    <row r="166" spans="2:11" ht="5.25" customHeight="1">
      <c r="B166" s="288"/>
      <c r="C166" s="285"/>
      <c r="D166" s="285"/>
      <c r="E166" s="285"/>
      <c r="F166" s="285"/>
      <c r="G166" s="286"/>
      <c r="H166" s="285"/>
      <c r="I166" s="285"/>
      <c r="J166" s="285"/>
      <c r="K166" s="309"/>
    </row>
    <row r="167" spans="2:11" ht="15" customHeight="1">
      <c r="B167" s="288"/>
      <c r="C167" s="268" t="s">
        <v>1111</v>
      </c>
      <c r="D167" s="268"/>
      <c r="E167" s="268"/>
      <c r="F167" s="287" t="s">
        <v>1108</v>
      </c>
      <c r="G167" s="268"/>
      <c r="H167" s="268" t="s">
        <v>1147</v>
      </c>
      <c r="I167" s="268" t="s">
        <v>1110</v>
      </c>
      <c r="J167" s="268">
        <v>120</v>
      </c>
      <c r="K167" s="309"/>
    </row>
    <row r="168" spans="2:11" ht="15" customHeight="1">
      <c r="B168" s="288"/>
      <c r="C168" s="268" t="s">
        <v>1156</v>
      </c>
      <c r="D168" s="268"/>
      <c r="E168" s="268"/>
      <c r="F168" s="287" t="s">
        <v>1108</v>
      </c>
      <c r="G168" s="268"/>
      <c r="H168" s="268" t="s">
        <v>1157</v>
      </c>
      <c r="I168" s="268" t="s">
        <v>1110</v>
      </c>
      <c r="J168" s="268" t="s">
        <v>1158</v>
      </c>
      <c r="K168" s="309"/>
    </row>
    <row r="169" spans="2:11" ht="15" customHeight="1">
      <c r="B169" s="288"/>
      <c r="C169" s="268" t="s">
        <v>1057</v>
      </c>
      <c r="D169" s="268"/>
      <c r="E169" s="268"/>
      <c r="F169" s="287" t="s">
        <v>1108</v>
      </c>
      <c r="G169" s="268"/>
      <c r="H169" s="268" t="s">
        <v>1174</v>
      </c>
      <c r="I169" s="268" t="s">
        <v>1110</v>
      </c>
      <c r="J169" s="268" t="s">
        <v>1158</v>
      </c>
      <c r="K169" s="309"/>
    </row>
    <row r="170" spans="2:11" ht="15" customHeight="1">
      <c r="B170" s="288"/>
      <c r="C170" s="268" t="s">
        <v>1113</v>
      </c>
      <c r="D170" s="268"/>
      <c r="E170" s="268"/>
      <c r="F170" s="287" t="s">
        <v>1114</v>
      </c>
      <c r="G170" s="268"/>
      <c r="H170" s="268" t="s">
        <v>1174</v>
      </c>
      <c r="I170" s="268" t="s">
        <v>1110</v>
      </c>
      <c r="J170" s="268">
        <v>50</v>
      </c>
      <c r="K170" s="309"/>
    </row>
    <row r="171" spans="2:11" ht="15" customHeight="1">
      <c r="B171" s="288"/>
      <c r="C171" s="268" t="s">
        <v>1116</v>
      </c>
      <c r="D171" s="268"/>
      <c r="E171" s="268"/>
      <c r="F171" s="287" t="s">
        <v>1108</v>
      </c>
      <c r="G171" s="268"/>
      <c r="H171" s="268" t="s">
        <v>1174</v>
      </c>
      <c r="I171" s="268" t="s">
        <v>1118</v>
      </c>
      <c r="J171" s="268"/>
      <c r="K171" s="309"/>
    </row>
    <row r="172" spans="2:11" ht="15" customHeight="1">
      <c r="B172" s="288"/>
      <c r="C172" s="268" t="s">
        <v>1127</v>
      </c>
      <c r="D172" s="268"/>
      <c r="E172" s="268"/>
      <c r="F172" s="287" t="s">
        <v>1114</v>
      </c>
      <c r="G172" s="268"/>
      <c r="H172" s="268" t="s">
        <v>1174</v>
      </c>
      <c r="I172" s="268" t="s">
        <v>1110</v>
      </c>
      <c r="J172" s="268">
        <v>50</v>
      </c>
      <c r="K172" s="309"/>
    </row>
    <row r="173" spans="2:11" ht="15" customHeight="1">
      <c r="B173" s="288"/>
      <c r="C173" s="268" t="s">
        <v>1135</v>
      </c>
      <c r="D173" s="268"/>
      <c r="E173" s="268"/>
      <c r="F173" s="287" t="s">
        <v>1114</v>
      </c>
      <c r="G173" s="268"/>
      <c r="H173" s="268" t="s">
        <v>1174</v>
      </c>
      <c r="I173" s="268" t="s">
        <v>1110</v>
      </c>
      <c r="J173" s="268">
        <v>50</v>
      </c>
      <c r="K173" s="309"/>
    </row>
    <row r="174" spans="2:11" ht="15" customHeight="1">
      <c r="B174" s="288"/>
      <c r="C174" s="268" t="s">
        <v>1133</v>
      </c>
      <c r="D174" s="268"/>
      <c r="E174" s="268"/>
      <c r="F174" s="287" t="s">
        <v>1114</v>
      </c>
      <c r="G174" s="268"/>
      <c r="H174" s="268" t="s">
        <v>1174</v>
      </c>
      <c r="I174" s="268" t="s">
        <v>1110</v>
      </c>
      <c r="J174" s="268">
        <v>50</v>
      </c>
      <c r="K174" s="309"/>
    </row>
    <row r="175" spans="2:11" ht="15" customHeight="1">
      <c r="B175" s="288"/>
      <c r="C175" s="268" t="s">
        <v>121</v>
      </c>
      <c r="D175" s="268"/>
      <c r="E175" s="268"/>
      <c r="F175" s="287" t="s">
        <v>1108</v>
      </c>
      <c r="G175" s="268"/>
      <c r="H175" s="268" t="s">
        <v>1175</v>
      </c>
      <c r="I175" s="268" t="s">
        <v>1176</v>
      </c>
      <c r="J175" s="268"/>
      <c r="K175" s="309"/>
    </row>
    <row r="176" spans="2:11" ht="15" customHeight="1">
      <c r="B176" s="288"/>
      <c r="C176" s="268" t="s">
        <v>57</v>
      </c>
      <c r="D176" s="268"/>
      <c r="E176" s="268"/>
      <c r="F176" s="287" t="s">
        <v>1108</v>
      </c>
      <c r="G176" s="268"/>
      <c r="H176" s="268" t="s">
        <v>1177</v>
      </c>
      <c r="I176" s="268" t="s">
        <v>1178</v>
      </c>
      <c r="J176" s="268">
        <v>1</v>
      </c>
      <c r="K176" s="309"/>
    </row>
    <row r="177" spans="2:11" ht="15" customHeight="1">
      <c r="B177" s="288"/>
      <c r="C177" s="268" t="s">
        <v>53</v>
      </c>
      <c r="D177" s="268"/>
      <c r="E177" s="268"/>
      <c r="F177" s="287" t="s">
        <v>1108</v>
      </c>
      <c r="G177" s="268"/>
      <c r="H177" s="268" t="s">
        <v>1179</v>
      </c>
      <c r="I177" s="268" t="s">
        <v>1110</v>
      </c>
      <c r="J177" s="268">
        <v>20</v>
      </c>
      <c r="K177" s="309"/>
    </row>
    <row r="178" spans="2:11" ht="15" customHeight="1">
      <c r="B178" s="288"/>
      <c r="C178" s="268" t="s">
        <v>122</v>
      </c>
      <c r="D178" s="268"/>
      <c r="E178" s="268"/>
      <c r="F178" s="287" t="s">
        <v>1108</v>
      </c>
      <c r="G178" s="268"/>
      <c r="H178" s="268" t="s">
        <v>1180</v>
      </c>
      <c r="I178" s="268" t="s">
        <v>1110</v>
      </c>
      <c r="J178" s="268">
        <v>255</v>
      </c>
      <c r="K178" s="309"/>
    </row>
    <row r="179" spans="2:11" ht="15" customHeight="1">
      <c r="B179" s="288"/>
      <c r="C179" s="268" t="s">
        <v>123</v>
      </c>
      <c r="D179" s="268"/>
      <c r="E179" s="268"/>
      <c r="F179" s="287" t="s">
        <v>1108</v>
      </c>
      <c r="G179" s="268"/>
      <c r="H179" s="268" t="s">
        <v>1073</v>
      </c>
      <c r="I179" s="268" t="s">
        <v>1110</v>
      </c>
      <c r="J179" s="268">
        <v>10</v>
      </c>
      <c r="K179" s="309"/>
    </row>
    <row r="180" spans="2:11" ht="15" customHeight="1">
      <c r="B180" s="288"/>
      <c r="C180" s="268" t="s">
        <v>124</v>
      </c>
      <c r="D180" s="268"/>
      <c r="E180" s="268"/>
      <c r="F180" s="287" t="s">
        <v>1108</v>
      </c>
      <c r="G180" s="268"/>
      <c r="H180" s="268" t="s">
        <v>1181</v>
      </c>
      <c r="I180" s="268" t="s">
        <v>1142</v>
      </c>
      <c r="J180" s="268"/>
      <c r="K180" s="309"/>
    </row>
    <row r="181" spans="2:11" ht="15" customHeight="1">
      <c r="B181" s="288"/>
      <c r="C181" s="268" t="s">
        <v>1182</v>
      </c>
      <c r="D181" s="268"/>
      <c r="E181" s="268"/>
      <c r="F181" s="287" t="s">
        <v>1108</v>
      </c>
      <c r="G181" s="268"/>
      <c r="H181" s="268" t="s">
        <v>1183</v>
      </c>
      <c r="I181" s="268" t="s">
        <v>1142</v>
      </c>
      <c r="J181" s="268"/>
      <c r="K181" s="309"/>
    </row>
    <row r="182" spans="2:11" ht="15" customHeight="1">
      <c r="B182" s="288"/>
      <c r="C182" s="268" t="s">
        <v>1171</v>
      </c>
      <c r="D182" s="268"/>
      <c r="E182" s="268"/>
      <c r="F182" s="287" t="s">
        <v>1108</v>
      </c>
      <c r="G182" s="268"/>
      <c r="H182" s="268" t="s">
        <v>1184</v>
      </c>
      <c r="I182" s="268" t="s">
        <v>1142</v>
      </c>
      <c r="J182" s="268"/>
      <c r="K182" s="309"/>
    </row>
    <row r="183" spans="2:11" ht="15" customHeight="1">
      <c r="B183" s="288"/>
      <c r="C183" s="268" t="s">
        <v>126</v>
      </c>
      <c r="D183" s="268"/>
      <c r="E183" s="268"/>
      <c r="F183" s="287" t="s">
        <v>1114</v>
      </c>
      <c r="G183" s="268"/>
      <c r="H183" s="268" t="s">
        <v>1185</v>
      </c>
      <c r="I183" s="268" t="s">
        <v>1110</v>
      </c>
      <c r="J183" s="268">
        <v>50</v>
      </c>
      <c r="K183" s="309"/>
    </row>
    <row r="184" spans="2:11" ht="15" customHeight="1">
      <c r="B184" s="288"/>
      <c r="C184" s="268" t="s">
        <v>1186</v>
      </c>
      <c r="D184" s="268"/>
      <c r="E184" s="268"/>
      <c r="F184" s="287" t="s">
        <v>1114</v>
      </c>
      <c r="G184" s="268"/>
      <c r="H184" s="268" t="s">
        <v>1187</v>
      </c>
      <c r="I184" s="268" t="s">
        <v>1188</v>
      </c>
      <c r="J184" s="268"/>
      <c r="K184" s="309"/>
    </row>
    <row r="185" spans="2:11" ht="15" customHeight="1">
      <c r="B185" s="288"/>
      <c r="C185" s="268" t="s">
        <v>1189</v>
      </c>
      <c r="D185" s="268"/>
      <c r="E185" s="268"/>
      <c r="F185" s="287" t="s">
        <v>1114</v>
      </c>
      <c r="G185" s="268"/>
      <c r="H185" s="268" t="s">
        <v>1190</v>
      </c>
      <c r="I185" s="268" t="s">
        <v>1188</v>
      </c>
      <c r="J185" s="268"/>
      <c r="K185" s="309"/>
    </row>
    <row r="186" spans="2:11" ht="15" customHeight="1">
      <c r="B186" s="288"/>
      <c r="C186" s="268" t="s">
        <v>1191</v>
      </c>
      <c r="D186" s="268"/>
      <c r="E186" s="268"/>
      <c r="F186" s="287" t="s">
        <v>1114</v>
      </c>
      <c r="G186" s="268"/>
      <c r="H186" s="268" t="s">
        <v>1192</v>
      </c>
      <c r="I186" s="268" t="s">
        <v>1188</v>
      </c>
      <c r="J186" s="268"/>
      <c r="K186" s="309"/>
    </row>
    <row r="187" spans="2:11" ht="15" customHeight="1">
      <c r="B187" s="288"/>
      <c r="C187" s="321" t="s">
        <v>1193</v>
      </c>
      <c r="D187" s="268"/>
      <c r="E187" s="268"/>
      <c r="F187" s="287" t="s">
        <v>1114</v>
      </c>
      <c r="G187" s="268"/>
      <c r="H187" s="268" t="s">
        <v>1194</v>
      </c>
      <c r="I187" s="268" t="s">
        <v>1195</v>
      </c>
      <c r="J187" s="322" t="s">
        <v>1196</v>
      </c>
      <c r="K187" s="309"/>
    </row>
    <row r="188" spans="2:11" ht="15" customHeight="1">
      <c r="B188" s="288"/>
      <c r="C188" s="273" t="s">
        <v>42</v>
      </c>
      <c r="D188" s="268"/>
      <c r="E188" s="268"/>
      <c r="F188" s="287" t="s">
        <v>1108</v>
      </c>
      <c r="G188" s="268"/>
      <c r="H188" s="264" t="s">
        <v>1197</v>
      </c>
      <c r="I188" s="268" t="s">
        <v>1198</v>
      </c>
      <c r="J188" s="268"/>
      <c r="K188" s="309"/>
    </row>
    <row r="189" spans="2:11" ht="15" customHeight="1">
      <c r="B189" s="288"/>
      <c r="C189" s="273" t="s">
        <v>1199</v>
      </c>
      <c r="D189" s="268"/>
      <c r="E189" s="268"/>
      <c r="F189" s="287" t="s">
        <v>1108</v>
      </c>
      <c r="G189" s="268"/>
      <c r="H189" s="268" t="s">
        <v>1200</v>
      </c>
      <c r="I189" s="268" t="s">
        <v>1142</v>
      </c>
      <c r="J189" s="268"/>
      <c r="K189" s="309"/>
    </row>
    <row r="190" spans="2:11" ht="15" customHeight="1">
      <c r="B190" s="288"/>
      <c r="C190" s="273" t="s">
        <v>1201</v>
      </c>
      <c r="D190" s="268"/>
      <c r="E190" s="268"/>
      <c r="F190" s="287" t="s">
        <v>1108</v>
      </c>
      <c r="G190" s="268"/>
      <c r="H190" s="268" t="s">
        <v>1202</v>
      </c>
      <c r="I190" s="268" t="s">
        <v>1142</v>
      </c>
      <c r="J190" s="268"/>
      <c r="K190" s="309"/>
    </row>
    <row r="191" spans="2:11" ht="15" customHeight="1">
      <c r="B191" s="288"/>
      <c r="C191" s="273" t="s">
        <v>1203</v>
      </c>
      <c r="D191" s="268"/>
      <c r="E191" s="268"/>
      <c r="F191" s="287" t="s">
        <v>1114</v>
      </c>
      <c r="G191" s="268"/>
      <c r="H191" s="268" t="s">
        <v>1204</v>
      </c>
      <c r="I191" s="268" t="s">
        <v>1142</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1">
      <c r="B197" s="259"/>
      <c r="C197" s="381" t="s">
        <v>1205</v>
      </c>
      <c r="D197" s="381"/>
      <c r="E197" s="381"/>
      <c r="F197" s="381"/>
      <c r="G197" s="381"/>
      <c r="H197" s="381"/>
      <c r="I197" s="381"/>
      <c r="J197" s="381"/>
      <c r="K197" s="260"/>
    </row>
    <row r="198" spans="2:11" ht="25.5" customHeight="1">
      <c r="B198" s="259"/>
      <c r="C198" s="324" t="s">
        <v>1206</v>
      </c>
      <c r="D198" s="324"/>
      <c r="E198" s="324"/>
      <c r="F198" s="324" t="s">
        <v>1207</v>
      </c>
      <c r="G198" s="325"/>
      <c r="H198" s="386" t="s">
        <v>1208</v>
      </c>
      <c r="I198" s="386"/>
      <c r="J198" s="386"/>
      <c r="K198" s="260"/>
    </row>
    <row r="199" spans="2:11" ht="5.25" customHeight="1">
      <c r="B199" s="288"/>
      <c r="C199" s="285"/>
      <c r="D199" s="285"/>
      <c r="E199" s="285"/>
      <c r="F199" s="285"/>
      <c r="G199" s="268"/>
      <c r="H199" s="285"/>
      <c r="I199" s="285"/>
      <c r="J199" s="285"/>
      <c r="K199" s="309"/>
    </row>
    <row r="200" spans="2:11" ht="15" customHeight="1">
      <c r="B200" s="288"/>
      <c r="C200" s="268" t="s">
        <v>1198</v>
      </c>
      <c r="D200" s="268"/>
      <c r="E200" s="268"/>
      <c r="F200" s="287" t="s">
        <v>43</v>
      </c>
      <c r="G200" s="268"/>
      <c r="H200" s="383" t="s">
        <v>1209</v>
      </c>
      <c r="I200" s="383"/>
      <c r="J200" s="383"/>
      <c r="K200" s="309"/>
    </row>
    <row r="201" spans="2:11" ht="15" customHeight="1">
      <c r="B201" s="288"/>
      <c r="C201" s="294"/>
      <c r="D201" s="268"/>
      <c r="E201" s="268"/>
      <c r="F201" s="287" t="s">
        <v>44</v>
      </c>
      <c r="G201" s="268"/>
      <c r="H201" s="383" t="s">
        <v>1210</v>
      </c>
      <c r="I201" s="383"/>
      <c r="J201" s="383"/>
      <c r="K201" s="309"/>
    </row>
    <row r="202" spans="2:11" ht="15" customHeight="1">
      <c r="B202" s="288"/>
      <c r="C202" s="294"/>
      <c r="D202" s="268"/>
      <c r="E202" s="268"/>
      <c r="F202" s="287" t="s">
        <v>47</v>
      </c>
      <c r="G202" s="268"/>
      <c r="H202" s="383" t="s">
        <v>1211</v>
      </c>
      <c r="I202" s="383"/>
      <c r="J202" s="383"/>
      <c r="K202" s="309"/>
    </row>
    <row r="203" spans="2:11" ht="15" customHeight="1">
      <c r="B203" s="288"/>
      <c r="C203" s="268"/>
      <c r="D203" s="268"/>
      <c r="E203" s="268"/>
      <c r="F203" s="287" t="s">
        <v>45</v>
      </c>
      <c r="G203" s="268"/>
      <c r="H203" s="383" t="s">
        <v>1212</v>
      </c>
      <c r="I203" s="383"/>
      <c r="J203" s="383"/>
      <c r="K203" s="309"/>
    </row>
    <row r="204" spans="2:11" ht="15" customHeight="1">
      <c r="B204" s="288"/>
      <c r="C204" s="268"/>
      <c r="D204" s="268"/>
      <c r="E204" s="268"/>
      <c r="F204" s="287" t="s">
        <v>46</v>
      </c>
      <c r="G204" s="268"/>
      <c r="H204" s="383" t="s">
        <v>1213</v>
      </c>
      <c r="I204" s="383"/>
      <c r="J204" s="383"/>
      <c r="K204" s="309"/>
    </row>
    <row r="205" spans="2:11" ht="15" customHeight="1">
      <c r="B205" s="288"/>
      <c r="C205" s="268"/>
      <c r="D205" s="268"/>
      <c r="E205" s="268"/>
      <c r="F205" s="287"/>
      <c r="G205" s="268"/>
      <c r="H205" s="268"/>
      <c r="I205" s="268"/>
      <c r="J205" s="268"/>
      <c r="K205" s="309"/>
    </row>
    <row r="206" spans="2:11" ht="15" customHeight="1">
      <c r="B206" s="288"/>
      <c r="C206" s="268" t="s">
        <v>1154</v>
      </c>
      <c r="D206" s="268"/>
      <c r="E206" s="268"/>
      <c r="F206" s="287" t="s">
        <v>79</v>
      </c>
      <c r="G206" s="268"/>
      <c r="H206" s="383" t="s">
        <v>1214</v>
      </c>
      <c r="I206" s="383"/>
      <c r="J206" s="383"/>
      <c r="K206" s="309"/>
    </row>
    <row r="207" spans="2:11" ht="15" customHeight="1">
      <c r="B207" s="288"/>
      <c r="C207" s="294"/>
      <c r="D207" s="268"/>
      <c r="E207" s="268"/>
      <c r="F207" s="287" t="s">
        <v>1053</v>
      </c>
      <c r="G207" s="268"/>
      <c r="H207" s="383" t="s">
        <v>1054</v>
      </c>
      <c r="I207" s="383"/>
      <c r="J207" s="383"/>
      <c r="K207" s="309"/>
    </row>
    <row r="208" spans="2:11" ht="15" customHeight="1">
      <c r="B208" s="288"/>
      <c r="C208" s="268"/>
      <c r="D208" s="268"/>
      <c r="E208" s="268"/>
      <c r="F208" s="287" t="s">
        <v>1051</v>
      </c>
      <c r="G208" s="268"/>
      <c r="H208" s="383" t="s">
        <v>1215</v>
      </c>
      <c r="I208" s="383"/>
      <c r="J208" s="383"/>
      <c r="K208" s="309"/>
    </row>
    <row r="209" spans="2:11" ht="15" customHeight="1">
      <c r="B209" s="326"/>
      <c r="C209" s="294"/>
      <c r="D209" s="294"/>
      <c r="E209" s="294"/>
      <c r="F209" s="287" t="s">
        <v>89</v>
      </c>
      <c r="G209" s="273"/>
      <c r="H209" s="387" t="s">
        <v>90</v>
      </c>
      <c r="I209" s="387"/>
      <c r="J209" s="387"/>
      <c r="K209" s="327"/>
    </row>
    <row r="210" spans="2:11" ht="15" customHeight="1">
      <c r="B210" s="326"/>
      <c r="C210" s="294"/>
      <c r="D210" s="294"/>
      <c r="E210" s="294"/>
      <c r="F210" s="287" t="s">
        <v>1055</v>
      </c>
      <c r="G210" s="273"/>
      <c r="H210" s="387" t="s">
        <v>1216</v>
      </c>
      <c r="I210" s="387"/>
      <c r="J210" s="387"/>
      <c r="K210" s="327"/>
    </row>
    <row r="211" spans="2:11" ht="15" customHeight="1">
      <c r="B211" s="326"/>
      <c r="C211" s="294"/>
      <c r="D211" s="294"/>
      <c r="E211" s="294"/>
      <c r="F211" s="328"/>
      <c r="G211" s="273"/>
      <c r="H211" s="329"/>
      <c r="I211" s="329"/>
      <c r="J211" s="329"/>
      <c r="K211" s="327"/>
    </row>
    <row r="212" spans="2:11" ht="15" customHeight="1">
      <c r="B212" s="326"/>
      <c r="C212" s="268" t="s">
        <v>1178</v>
      </c>
      <c r="D212" s="294"/>
      <c r="E212" s="294"/>
      <c r="F212" s="287">
        <v>1</v>
      </c>
      <c r="G212" s="273"/>
      <c r="H212" s="387" t="s">
        <v>1217</v>
      </c>
      <c r="I212" s="387"/>
      <c r="J212" s="387"/>
      <c r="K212" s="327"/>
    </row>
    <row r="213" spans="2:11" ht="15" customHeight="1">
      <c r="B213" s="326"/>
      <c r="C213" s="294"/>
      <c r="D213" s="294"/>
      <c r="E213" s="294"/>
      <c r="F213" s="287">
        <v>2</v>
      </c>
      <c r="G213" s="273"/>
      <c r="H213" s="387" t="s">
        <v>1218</v>
      </c>
      <c r="I213" s="387"/>
      <c r="J213" s="387"/>
      <c r="K213" s="327"/>
    </row>
    <row r="214" spans="2:11" ht="15" customHeight="1">
      <c r="B214" s="326"/>
      <c r="C214" s="294"/>
      <c r="D214" s="294"/>
      <c r="E214" s="294"/>
      <c r="F214" s="287">
        <v>3</v>
      </c>
      <c r="G214" s="273"/>
      <c r="H214" s="387" t="s">
        <v>1219</v>
      </c>
      <c r="I214" s="387"/>
      <c r="J214" s="387"/>
      <c r="K214" s="327"/>
    </row>
    <row r="215" spans="2:11" ht="15" customHeight="1">
      <c r="B215" s="326"/>
      <c r="C215" s="294"/>
      <c r="D215" s="294"/>
      <c r="E215" s="294"/>
      <c r="F215" s="287">
        <v>4</v>
      </c>
      <c r="G215" s="273"/>
      <c r="H215" s="387" t="s">
        <v>1220</v>
      </c>
      <c r="I215" s="387"/>
      <c r="J215" s="387"/>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06:J206"/>
    <mergeCell ref="H204:J204"/>
    <mergeCell ref="H202:J202"/>
    <mergeCell ref="H198:J198"/>
    <mergeCell ref="C163:J163"/>
    <mergeCell ref="C120:J120"/>
    <mergeCell ref="C145:J145"/>
    <mergeCell ref="C197:J197"/>
    <mergeCell ref="H215:J215"/>
    <mergeCell ref="H213:J213"/>
    <mergeCell ref="H210:J210"/>
    <mergeCell ref="H209:J209"/>
    <mergeCell ref="H207:J207"/>
    <mergeCell ref="D65:J65"/>
    <mergeCell ref="C100:J100"/>
    <mergeCell ref="D61:J61"/>
    <mergeCell ref="D67:J67"/>
    <mergeCell ref="D68:J68"/>
    <mergeCell ref="C73:J73"/>
    <mergeCell ref="C52:J52"/>
    <mergeCell ref="C53:J53"/>
    <mergeCell ref="C55:J55"/>
    <mergeCell ref="D56:J56"/>
    <mergeCell ref="D57:J57"/>
    <mergeCell ref="H200:J200"/>
    <mergeCell ref="D60:J60"/>
    <mergeCell ref="D63:J63"/>
    <mergeCell ref="D64:J64"/>
    <mergeCell ref="D66:J66"/>
    <mergeCell ref="D58:J58"/>
    <mergeCell ref="D59:J59"/>
    <mergeCell ref="C50:J50"/>
    <mergeCell ref="G38:J38"/>
    <mergeCell ref="G39:J39"/>
    <mergeCell ref="G40:J40"/>
    <mergeCell ref="G41:J41"/>
    <mergeCell ref="G42:J42"/>
    <mergeCell ref="G43:J43"/>
    <mergeCell ref="D45:J45"/>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LAPTOP-D\Daniela</dc:creator>
  <cp:keywords/>
  <dc:description/>
  <cp:lastModifiedBy>Švejstilová Hana</cp:lastModifiedBy>
  <dcterms:created xsi:type="dcterms:W3CDTF">2018-04-30T10:55:06Z</dcterms:created>
  <dcterms:modified xsi:type="dcterms:W3CDTF">2018-05-02T07:34:09Z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