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kapitulace stavby" sheetId="1" r:id="rId1"/>
    <sheet name="ST - Stavební část" sheetId="2" r:id="rId2"/>
    <sheet name="SIP - Silnoproud" sheetId="3" r:id="rId3"/>
    <sheet name="SLP - Slabouproud" sheetId="4" r:id="rId4"/>
    <sheet name="VRN - Vedlejší rozpočtové..." sheetId="5" r:id="rId5"/>
  </sheets>
  <definedNames/>
  <calcPr fullCalcOnLoad="1"/>
</workbook>
</file>

<file path=xl/sharedStrings.xml><?xml version="1.0" encoding="utf-8"?>
<sst xmlns="http://schemas.openxmlformats.org/spreadsheetml/2006/main" count="3286" uniqueCount="716">
  <si>
    <t>Export VZ</t>
  </si>
  <si>
    <t>List obsahuje:</t>
  </si>
  <si>
    <t>3.0</t>
  </si>
  <si>
    <t>ZAMOK</t>
  </si>
  <si>
    <t>False</t>
  </si>
  <si>
    <t>{8129f0a8-35b5-4e0e-b6a6-797700021609}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</si>
  <si>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</si>
  <si>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</si>
  <si>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</si>
  <si>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</si>
  <si>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</si>
  <si>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</si>
  <si>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</si>
  <si>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</si>
  <si>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S-1701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</si>
  <si>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</si>
  <si>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</si>
  <si>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muzea v Sokolově - rozšíření výstavní expozice část - 5</t>
  </si>
  <si>
    <t>0,1</t>
  </si>
  <si>
    <t>KSO:</t>
  </si>
  <si>
    <t>CC-CZ:</t>
  </si>
  <si>
    <t>1</t>
  </si>
  <si>
    <t>Místo:</t>
  </si>
  <si>
    <t>Sokolov</t>
  </si>
  <si>
    <t>Datum:</t>
  </si>
  <si>
    <t>10</t>
  </si>
  <si>
    <t>100</t>
  </si>
  <si>
    <t>Zadavatel:</t>
  </si>
  <si>
    <t>IČ:</t>
  </si>
  <si>
    <t>Muzeum Sokolov p.o.</t>
  </si>
  <si>
    <t>DIČ:</t>
  </si>
  <si>
    <t>Uchazeč:</t>
  </si>
  <si>
    <t>Vyplň údaj</t>
  </si>
  <si>
    <t>Projektant:</t>
  </si>
  <si>
    <t>Jurica a.s. - Ateliér Sokolov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</si>
  <si>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</si>
  <si>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</si>
  <si>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Nedílnou součástí Rozpočtu a Výkazu výměr je projektová dokumentace. Nabídkové ceny mohou být vyrvářeny dle Výkazu výměr pouze s projektem a jeho Výkazem výměr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</si>
  <si>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</si>
  <si>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</si>
  <si>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</si>
  <si>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</si>
  <si>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</si>
  <si>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</si>
  <si>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</si>
  <si>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</si>
  <si>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</si>
  <si>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</si>
  <si>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</si>
  <si>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</si>
  <si>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</si>
  <si>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</si>
  <si>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</si>
  <si>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</si>
  <si>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</si>
  <si>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</si>
  <si>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</si>
  <si>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</si>
  <si>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</si>
  <si>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</si>
  <si>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</si>
  <si>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</si>
  <si>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</si>
  <si>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</si>
  <si>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</si>
  <si>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</si>
  <si>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</si>
  <si>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</si>
  <si>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</si>
  <si>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</si>
  <si>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</si>
  <si>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</si>
  <si>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</si>
  <si>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</si>
  <si>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</si>
  <si>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</si>
  <si>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</t>
  </si>
  <si>
    <t>Stavební část</t>
  </si>
  <si>
    <t>STA</t>
  </si>
  <si>
    <t>{3150a975-524b-4325-b32a-ea3dc7c6f1ca}</t>
  </si>
  <si>
    <t>2</t>
  </si>
  <si>
    <t>SIP</t>
  </si>
  <si>
    <t>Silnoproud</t>
  </si>
  <si>
    <t>{84e9b0ab-de0d-4c08-82eb-5036a9b112e4}</t>
  </si>
  <si>
    <t>SLP</t>
  </si>
  <si>
    <t>Slabouproud</t>
  </si>
  <si>
    <t>{119456dd-e016-49af-a34c-ffe63e09bac1}</t>
  </si>
  <si>
    <t>VRN</t>
  </si>
  <si>
    <t>Vedlejší rozpočtové náklady</t>
  </si>
  <si>
    <t>{8491467c-ea27-4314-bf51-c7460f671a4c}</t>
  </si>
  <si>
    <t>Zpět na list:</t>
  </si>
  <si>
    <t>KRYCÍ LIST SOUPISU</t>
  </si>
  <si>
    <t>Objekt:</t>
  </si>
  <si>
    <t>ST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</si>
  <si>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</si>
  <si>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</si>
  <si>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</si>
  <si>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</si>
  <si>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</si>
  <si>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</si>
  <si>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</si>
  <si>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</si>
  <si>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</si>
  <si>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</si>
  <si>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</si>
  <si>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734 - Ústřední vytápění - armatury</t>
  </si>
  <si>
    <t xml:space="preserve">    762 - Konstrukce tesařské</t>
  </si>
  <si>
    <t xml:space="preserve">    763 - Konstrukce montované z desek, dílců a panelů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</si>
  <si>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</si>
  <si>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</si>
  <si>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</si>
  <si>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</si>
  <si>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</si>
  <si>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</si>
  <si>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</si>
  <si>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</si>
  <si>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</si>
  <si>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</si>
  <si>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</si>
  <si>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</si>
  <si>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</si>
  <si>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</si>
  <si>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</si>
  <si>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</si>
  <si>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</si>
  <si>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</si>
  <si>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</si>
  <si>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</si>
  <si>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</si>
  <si>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</si>
  <si>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</si>
  <si>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</si>
  <si>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</si>
  <si>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611325411</t>
  </si>
  <si>
    <t>Oprava vnitřní vápenocementové hladké omítky stropů v rozsahu plochy do 10%</t>
  </si>
  <si>
    <t>m2</t>
  </si>
  <si>
    <t>CS ÚRS 2016 01</t>
  </si>
  <si>
    <t>4</t>
  </si>
  <si>
    <t>322962899</t>
  </si>
  <si>
    <t>PSC</t>
  </si>
  <si>
    <t xml:space="preserve">Poznámka k souboru cen:
1. Pro ocenění opravy omítek plochy do 1 m2 se použijí ceny souboru cen 61. 32-52.. Vápenocementová     nebo vápenná omítka jednotlivých malých ploch. </t>
  </si>
  <si>
    <t>VV</t>
  </si>
  <si>
    <t>123+37,3+48,3</t>
  </si>
  <si>
    <t>612325421</t>
  </si>
  <si>
    <t>Oprava vnitřní vápenocementové štukové omítky stěn v rozsahu plochy do 10%</t>
  </si>
  <si>
    <t>-1056774660</t>
  </si>
  <si>
    <t>PP</t>
  </si>
  <si>
    <t>Oprava vápenocementové nebo vápenné omítky vnitřních ploch štukové dvouvrstvé, tloušťky do 20 mm stěn, v rozsahu opravované plochy do 10%</t>
  </si>
  <si>
    <t>"m.č. 202"  4,67*(27,5*2+4,1)-(1,*1,8*6+2,09*1,215+0,6*1,97+2,0*2,0)</t>
  </si>
  <si>
    <t>"m.č. 204"  3,95*(2*3,14*3,3)-(1,0*1,8*2+1,7*2,62+2,0*2,44)</t>
  </si>
  <si>
    <t>"m.č. 205"  4,58*(7,51+1,9+4,6+0,455+1,75+1,736+1,61+1,73+2,92)-(1,0*1,8*2+2,0*2,45+2,4*2,44)</t>
  </si>
  <si>
    <t>ostění</t>
  </si>
  <si>
    <t>0,75*2,9*2*10+0,75*1,5*10</t>
  </si>
  <si>
    <t>0,95*2,92*2+1,7*0,95</t>
  </si>
  <si>
    <t>0,7*2,44*2+2,2*0,7</t>
  </si>
  <si>
    <t>1,6*2,45*2+1,6*2,0</t>
  </si>
  <si>
    <t>Součet</t>
  </si>
  <si>
    <t>3</t>
  </si>
  <si>
    <t>619991001</t>
  </si>
  <si>
    <t>Zakrytí podlah fólií přilepenou lepící páskou</t>
  </si>
  <si>
    <t>1093887067</t>
  </si>
  <si>
    <t>Zakrytí vnitřních ploch před znečištěním včetně pozdějšího odkrytí podlah fólií přilepenou lepící páskou</t>
  </si>
  <si>
    <t xml:space="preserve">Poznámka k souboru cen:
1. U ceny -1011 se množství měrných jednotek určuje v m2 rozvinuté plochy jednotlivých konstrukcí a     prvků. 2. Zakrytí výplní otvorů se oceňuje příslušnými cenami souboru cen 629 99-10.. Zakrytí vnějších     ploch před znečištěním. </t>
  </si>
  <si>
    <t>m.č. 202 při malování</t>
  </si>
  <si>
    <t>130</t>
  </si>
  <si>
    <t>619991011</t>
  </si>
  <si>
    <t>Obalení konstrukcí a prvků fólií přilepenou lepící páskou</t>
  </si>
  <si>
    <t>671719864</t>
  </si>
  <si>
    <t>Zakrytí vnitřních ploch před znečištěním včetně pozdějšího odkrytí konstrukcí a prvků obalením fólií a přelepením páskou</t>
  </si>
  <si>
    <t>okna</t>
  </si>
  <si>
    <t>1,2*1,9*10</t>
  </si>
  <si>
    <t>parapety</t>
  </si>
  <si>
    <t>1,1*0,3*10</t>
  </si>
  <si>
    <t>dveře</t>
  </si>
  <si>
    <t>1,3*2,15+2,0*2,5</t>
  </si>
  <si>
    <t>5</t>
  </si>
  <si>
    <t>619991012</t>
  </si>
  <si>
    <t>Ochrana stávajících expozic a vybavení</t>
  </si>
  <si>
    <t>kpl</t>
  </si>
  <si>
    <t>R - položka</t>
  </si>
  <si>
    <t>-1795923257</t>
  </si>
  <si>
    <t>632481211</t>
  </si>
  <si>
    <t>Separační vrstva z papíru potaženého fólií</t>
  </si>
  <si>
    <t>296779928</t>
  </si>
  <si>
    <t>Separační vrstva k oddělení podlahových vrstev z papíru potaženého fólií</t>
  </si>
  <si>
    <t>komunikace</t>
  </si>
  <si>
    <t>60</t>
  </si>
  <si>
    <t>9</t>
  </si>
  <si>
    <t>Ostatní konstrukce a práce-bourání</t>
  </si>
  <si>
    <t>7</t>
  </si>
  <si>
    <t>952901114</t>
  </si>
  <si>
    <t>Vyčištění budov bytové a občanské výstavby při výšce podlaží přes 4 m</t>
  </si>
  <si>
    <t>50661969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</si>
  <si>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</si>
  <si>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(123+37,3+48,3)</t>
  </si>
  <si>
    <t>8</t>
  </si>
  <si>
    <t>953941211</t>
  </si>
  <si>
    <t>Osazování kovových konzol nebo kotev bez jejich dodání</t>
  </si>
  <si>
    <t>kus</t>
  </si>
  <si>
    <t>-1600944544</t>
  </si>
  <si>
    <t xml:space="preserve">Poznámka k souboru cen:
1. V cenách nejsou započteny náklady na dodávku kovových předmětů; tyto se oceňují ve specifikaci.     Ztratné se nestanoví. 2. Cenu -2841 lze použít pro osazení rámu pod pružinový (roštový) ocelový základ např. domovních     praček, odstředivek, ždímaček, motorových zařízení, ventilátorů apod. 3. Cena -2851 je určena pro zednické osazení zábradlí ze samostatných dílů nevyžadující samostatnou     montáž. 4. Ceny platí za každé zalití. </t>
  </si>
  <si>
    <t>konzoly na hasičáky</t>
  </si>
  <si>
    <t>968062456</t>
  </si>
  <si>
    <t>Vybourání dřevěných dveřních zárubní pl přes 2 m2</t>
  </si>
  <si>
    <t>-510044155</t>
  </si>
  <si>
    <t>Vybourání dřevěných rámů oken s křídly, dveřních zárubní, vrat, stěn, ostění nebo obkladů dveřních zárubní, plochy přes 2 m2</t>
  </si>
  <si>
    <t xml:space="preserve">Poznámka k souboru cen:
1. V cenách -2244 až -2747 jsou započteny i náklady na vyvěšení křídel. </t>
  </si>
  <si>
    <t>2,094*1,215</t>
  </si>
  <si>
    <t>976082131</t>
  </si>
  <si>
    <t>Vybourání objímek, držáků nebo věšáků ze zdiva cihelného</t>
  </si>
  <si>
    <t>-1111305512</t>
  </si>
  <si>
    <t>Vybourání drobných zámečnických a jiných konstrukcí objímek, držáků, věšáků, záclonových konzol, lustrových skob apod., ze zdiva cihelného</t>
  </si>
  <si>
    <t>držák na hasičák</t>
  </si>
  <si>
    <t>11</t>
  </si>
  <si>
    <t>978021121</t>
  </si>
  <si>
    <t>Otlučení cementových omítek vnitřních stěn o rozsahu do 10 %</t>
  </si>
  <si>
    <t>468509969</t>
  </si>
  <si>
    <t>Otlučení vnitřních cementových omítek stěn, stropů stěn, v rozsahu do 10 %</t>
  </si>
  <si>
    <t>12</t>
  </si>
  <si>
    <t>978021221</t>
  </si>
  <si>
    <t>Otlučení cementových omítek vnitřních stropů o rozsahu do 10 %</t>
  </si>
  <si>
    <t>1415469163</t>
  </si>
  <si>
    <t>Otlučení vnitřních cementových omítek stěn, stropů stropů, v rozsahu do 10 %</t>
  </si>
  <si>
    <t>13</t>
  </si>
  <si>
    <t>978023411</t>
  </si>
  <si>
    <t>Vyškrabání spár zdiva cihelného mimo komínového</t>
  </si>
  <si>
    <t>1118490796</t>
  </si>
  <si>
    <t>Vyškrabání cementové malty ze spár zdiva cihelného mimo komínového</t>
  </si>
  <si>
    <t>14</t>
  </si>
  <si>
    <t>97805 002</t>
  </si>
  <si>
    <t>Orientační systém (samolepky únikový východ, ..)</t>
  </si>
  <si>
    <t>ks</t>
  </si>
  <si>
    <t>-989208051</t>
  </si>
  <si>
    <t>997</t>
  </si>
  <si>
    <t>Přesun sutě</t>
  </si>
  <si>
    <t>997013213</t>
  </si>
  <si>
    <t>Vnitrostaveništní doprava suti a vybouraných hmot pro budovy v do 12 m ručně</t>
  </si>
  <si>
    <t>t</t>
  </si>
  <si>
    <t>-1500493895</t>
  </si>
  <si>
    <t xml:space="preserve">Poznámka k souboru cen:
1. V cenách -3111 až -3217 jsou započteny i náklady na:     a) vodorovnou dopravu na uvedenou vzdálenost,     b) svislou dopravu pro uvedenou výšku budovy,     c) naložení na vodorovný dopravní prostředek pro odvoz na skládku nebo meziskládku,     d) náklady na rozhrnutí a urovnání suti na dopravním prostředku. 2. Jestliže se pro svislý přesun použije shoz nebo zařízení investora (např. výtah v budově), užije     se pro ocenění dopravy suti cena -3111 (pro nejmenší výšku, tj. 6 m). 3. Montáž, demontáž a pronájem shozu se ocení cenami souboru cen 997 01-33 Shoz suti. </t>
  </si>
  <si>
    <t>16</t>
  </si>
  <si>
    <t>997013501</t>
  </si>
  <si>
    <t>Odvoz suti a vybouraných hmot na skládku nebo meziskládku do 1 km se složením</t>
  </si>
  <si>
    <t>-1722997126</t>
  </si>
  <si>
    <t>Odvoz suti a vybouraných hmot na skládku nebo meziskládku se složením, na vzdálenost do 1 km</t>
  </si>
  <si>
    <t>17</t>
  </si>
  <si>
    <t>997013509</t>
  </si>
  <si>
    <t>Příplatek k odvozu suti a vybouraných hmot na skládku ZKD 1 km přes 1 km</t>
  </si>
  <si>
    <t>-2082421373</t>
  </si>
  <si>
    <t>Odvoz suti a vybouraných hmot na skládku nebo meziskládku se složením, na vzdálenost Příplatek k ceně za každý další i započatý 1 km přes 1 km</t>
  </si>
  <si>
    <t>8,252*9 'Přepočtené koeficientem množství</t>
  </si>
  <si>
    <t>18</t>
  </si>
  <si>
    <t>997013831</t>
  </si>
  <si>
    <t>Poplatek za uložení stavebního směsného odpadu na skládce (skládkovné)</t>
  </si>
  <si>
    <t>-558863163</t>
  </si>
  <si>
    <t>Poplatek za uložení stavebního odpadu na skládce (skládkovné) směsného</t>
  </si>
  <si>
    <t>998</t>
  </si>
  <si>
    <t>Přesun hmot</t>
  </si>
  <si>
    <t>19</t>
  </si>
  <si>
    <t>998011002</t>
  </si>
  <si>
    <t>Přesun hmot pro budovy zděné v do 12 m</t>
  </si>
  <si>
    <t>-1609882003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</si>
  <si>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</si>
  <si>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</si>
  <si>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</si>
  <si>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734</t>
  </si>
  <si>
    <t>Ústřední vytápění - armatury</t>
  </si>
  <si>
    <t>20</t>
  </si>
  <si>
    <t>7344400</t>
  </si>
  <si>
    <t>Demontáž Trasco sytému</t>
  </si>
  <si>
    <t>831035916</t>
  </si>
  <si>
    <t xml:space="preserve">
</t>
  </si>
  <si>
    <t>7344410</t>
  </si>
  <si>
    <t>Vypuštění, napuštění systému</t>
  </si>
  <si>
    <t>1273722196</t>
  </si>
  <si>
    <t>22</t>
  </si>
  <si>
    <t>7344420</t>
  </si>
  <si>
    <t>Termostatická hlavice (dod+mtž)</t>
  </si>
  <si>
    <t>1741808932</t>
  </si>
  <si>
    <t>762</t>
  </si>
  <si>
    <t>Konstrukce tesařské</t>
  </si>
  <si>
    <t>23</t>
  </si>
  <si>
    <t>762511274</t>
  </si>
  <si>
    <t>Podlahové kce podkladové z desek OSB tl 18 mm broušených na pero a drážku šroubovaných</t>
  </si>
  <si>
    <t>236575710</t>
  </si>
  <si>
    <t>Podlahové konstrukce podkladové z dřevoštěpkových desek OSB jednovrstvých šroubovaných na pero a drážku broušených, tloušťky desky 18 mm</t>
  </si>
  <si>
    <t>37,3+48,3</t>
  </si>
  <si>
    <t>24</t>
  </si>
  <si>
    <t>762526110</t>
  </si>
  <si>
    <t>Položení polštáře pod podlahy při osové vzdálenosti 65 cm</t>
  </si>
  <si>
    <t>116674735</t>
  </si>
  <si>
    <t>Položení podlah položení polštářů pod podlahy osové vzdálenosti do 650 mm</t>
  </si>
  <si>
    <t>25</t>
  </si>
  <si>
    <t>M</t>
  </si>
  <si>
    <t>605151110</t>
  </si>
  <si>
    <t>řezivo jehličnaté boční prkno jakost I.-II. 2 - 3 cm</t>
  </si>
  <si>
    <t>m3</t>
  </si>
  <si>
    <t>32</t>
  </si>
  <si>
    <t>1830770734</t>
  </si>
  <si>
    <t>řezivo jehličnaté neopracované, prkna krajinová a krajiny řezivo jehličnaté - prkna 2 - 3 cm řezivo boční jakost I.-II.</t>
  </si>
  <si>
    <t>cca 1/3 plochy místnosti</t>
  </si>
  <si>
    <t>37,3/3*0,018*1,1</t>
  </si>
  <si>
    <t>48,3/3*0,018*1,1</t>
  </si>
  <si>
    <t>0,565*1,05 'Přepočtené koeficientem množství</t>
  </si>
  <si>
    <t>26</t>
  </si>
  <si>
    <t>762526811</t>
  </si>
  <si>
    <t>Demontáž podlah z dřevotřísky, překližky, sololitu tloušťky do 20 mm bez polštářů</t>
  </si>
  <si>
    <t>-739074470</t>
  </si>
  <si>
    <t>Demontáž podlah z desek dřevotřískových, překližkových, sololitových tl. do 20 mm bez polštářů</t>
  </si>
  <si>
    <t>27</t>
  </si>
  <si>
    <t>762595001</t>
  </si>
  <si>
    <t>Spojovací prostředky pro položení dřevěných podlah a zakrytí kanálů</t>
  </si>
  <si>
    <t>-740930585</t>
  </si>
  <si>
    <t>Spojovací prostředky podlah, konstrukcí podkladových, zakrytí kanálů a výkopů hřebíky, vruty</t>
  </si>
  <si>
    <t>28</t>
  </si>
  <si>
    <t>998762102</t>
  </si>
  <si>
    <t>Přesun hmot tonážní pro kce tesařské v objektech v do 12 m</t>
  </si>
  <si>
    <t>-2078862074</t>
  </si>
  <si>
    <t>Přesun hmot pro konstrukce tesařské stanovený z hmotnosti přesunovaného materiálu vodorovná dopravní vzdálenost do 50 m v objektech výšky přes 6 do 12 m</t>
  </si>
  <si>
    <t>763</t>
  </si>
  <si>
    <t>Konstrukce montované z desek, dílců a panelů</t>
  </si>
  <si>
    <t>29</t>
  </si>
  <si>
    <t>763121413</t>
  </si>
  <si>
    <t>SDK stěna předsazená tl 87,5 mm profil CW+UW 75 deska 1xA 12,5 bez TI EI 15</t>
  </si>
  <si>
    <t>868124678</t>
  </si>
  <si>
    <t>Stěna předsazená ze sádrokartonových desek s nosnou konstrukcí z ocelových profilů CW, UW jednoduše opláštěná deskou standardní A tl. 12,5 mm, bez TI, EI 15 stěna tl. 87,5 mm, profil 75</t>
  </si>
  <si>
    <t>dočasná příčka</t>
  </si>
  <si>
    <t>2,0*2,45</t>
  </si>
  <si>
    <t>4,146*4,67-0,8*1,97</t>
  </si>
  <si>
    <t>30</t>
  </si>
  <si>
    <t>283292580</t>
  </si>
  <si>
    <t>fólie hořlavá parotěsná JUTAFOL N Standard 110 g/m2</t>
  </si>
  <si>
    <t>1155982993</t>
  </si>
  <si>
    <t>fólie z plastů ostatních a speciálně upravené podstřešní a parotěsné folie JUTAFOL N Standard hořlavé parotěsná folie (parozábrana) rozměr role: 1,5 x 50 m 110 g/m2</t>
  </si>
  <si>
    <t>31</t>
  </si>
  <si>
    <t>231534510</t>
  </si>
  <si>
    <t>tmel akrylátový AKROTMEL S2 310 ml</t>
  </si>
  <si>
    <t>885988145</t>
  </si>
  <si>
    <t>tmely akrylátový tmel AKROTMEL S2 310 ml</t>
  </si>
  <si>
    <t>763122811</t>
  </si>
  <si>
    <t>Demontáž desek jednoduché opláštění SDK předsazená/šachtová stěna</t>
  </si>
  <si>
    <t>1873863779</t>
  </si>
  <si>
    <t>Demontáž předsazených nebo šachtových stěn ze sádrokartonových desek desek na nosné konstrukci, opláštění jednoduché</t>
  </si>
  <si>
    <t>33</t>
  </si>
  <si>
    <t>763181311</t>
  </si>
  <si>
    <t>Montáž jednokřídlové kovové zárubně v do 2,75 m SDK příčka</t>
  </si>
  <si>
    <t>-2100628256</t>
  </si>
  <si>
    <t>Výplně otvorů konstrukcí ze sádrokartonových desek montáž zárubně kovové s příslušenstvím pro příčky výšky do 2,75 m nebo zátěže dveřního křídla do 25 kg, s profily CW a UW jednokřídlové</t>
  </si>
  <si>
    <t>34</t>
  </si>
  <si>
    <t>553315230</t>
  </si>
  <si>
    <t>zárubeň ocelová pro sádrokarton S 100 900 L/P</t>
  </si>
  <si>
    <t>692927512</t>
  </si>
  <si>
    <t>zárubně kovové zárubně ocelové pro sádrokarton S 100  900 L/P</t>
  </si>
  <si>
    <t>35</t>
  </si>
  <si>
    <t>763181811</t>
  </si>
  <si>
    <t>Demontáž jednokřídlové kovové zárubně v do 2,75 m SDK příčka</t>
  </si>
  <si>
    <t>2043472131</t>
  </si>
  <si>
    <t>Demontáž kovových zárubní konstrukcí ze sádrokartonových příček výšky do 2,75 m jednokřídlových</t>
  </si>
  <si>
    <t>36</t>
  </si>
  <si>
    <t>998763101</t>
  </si>
  <si>
    <t>Přesun hmot tonážní pro dřevostavby v objektech v do 12 m</t>
  </si>
  <si>
    <t>-105661192</t>
  </si>
  <si>
    <t>Přesun hmot pro dřevostavby v objektech výšky do 12 m</t>
  </si>
  <si>
    <t>766</t>
  </si>
  <si>
    <t>Konstrukce truhlářské</t>
  </si>
  <si>
    <t>37</t>
  </si>
  <si>
    <t>766660001</t>
  </si>
  <si>
    <t>Montáž dveřních křídel otvíravých 1křídlových š do 0,8 m do ocelové zárubně</t>
  </si>
  <si>
    <t>-467494361</t>
  </si>
  <si>
    <t>Montáž dveřních křídel dřevěných nebo plastových otevíravých do ocelové zárubně povrchově upravených jednokřídlových, šířky do 800 mm</t>
  </si>
  <si>
    <t xml:space="preserve">Poznámka k souboru cen:
1. Cenami -0021 až -0031, -0161 až -0163, -0181 až -0183, se oceňují dveře s protipožární odolností     do 30 min. 2. V cenách -0201 až -0272 je započtena i montáž okopného plechu, stavěče křídel a držadel kyvných     dveří. 3. V cenách -0311 až -0324 jsou započtené i náklady na osazení kování, vodícího trnu, dorazů,     seřízení pojezdů a následné vyrovnání a seřízení dveřních křídel. 4. V cenách -0351 až -0358 jsou započtené i náklady na osazení kování, vodícího trnu, dorazů,     seřízení pojezdů na stěnu a následné vyrovnání a seřízení dveřních křídel. 5. V ceně -0722 je započtena montáž zámku, zámkové vložky a osazení štítku s klikou 6. V cenách -0311 až -0324 nejsou započtené náklady na sestavení a osazení stavebního pouzdra, tyto     náklady se oceňují cenami souboru cen 642 94-6 . . . Osazení stavebního pouzdra posuvných dveří do     zděné příčky, katalogu 801-1 Budovy a haly - zděné a monolitické. </t>
  </si>
  <si>
    <t>38</t>
  </si>
  <si>
    <t>611600520</t>
  </si>
  <si>
    <t>dveře dřevěné vnitřní hladké plné 1křídlové 80x197 bez povrchové úpravy</t>
  </si>
  <si>
    <t>1144344490</t>
  </si>
  <si>
    <t>Dveře dřevěné vnitřní hladké (bez povrchové úpravy nebo s povrchovou úpravou) bez povrchové úpravy dveře vnitřní hladké - plné alfa 01 jednokřídlové 80 x 197 cm</t>
  </si>
  <si>
    <t>39</t>
  </si>
  <si>
    <t>766660111</t>
  </si>
  <si>
    <t>Montáž dveřních křídel otvíravých 2křídlových š do 1,45 m do dřevěné rámové zárubně</t>
  </si>
  <si>
    <t>-1533031271</t>
  </si>
  <si>
    <t>40</t>
  </si>
  <si>
    <t>766681121</t>
  </si>
  <si>
    <t>Montáž zárubní rámových pro dveře dvoukřídlové rozměru 1250 mm</t>
  </si>
  <si>
    <t>-943752668</t>
  </si>
  <si>
    <t>Montáž zárubní dřevěných, plastových nebo z lamina rámových, pro dveře dvoukřídlové, rozměru 1250 x 1970 mm</t>
  </si>
  <si>
    <t>41</t>
  </si>
  <si>
    <t>61121/P</t>
  </si>
  <si>
    <t>dveře dřevěné vnitřní kazetové 1215x2094 mm vč. rámové zárubně (specifikace dle PD)</t>
  </si>
  <si>
    <t>-831345380</t>
  </si>
  <si>
    <t>42</t>
  </si>
  <si>
    <t>766691914</t>
  </si>
  <si>
    <t>Vyvěšení nebo zavěšení dřevěných křídel dveří pl do 2 m2</t>
  </si>
  <si>
    <t>1683001654</t>
  </si>
  <si>
    <t>Ostatní práce vyvěšení nebo zavěšení křídel s případným uložením a opětovným zavěšením po provedení stavebních změn dřevěných dveřních, plochy do 2 m2</t>
  </si>
  <si>
    <t xml:space="preserve">Poznámka k souboru cen:
1. Ceny -1931 a -1932 lze užít jen pro křídlo mající současně obě jmenované funkce. </t>
  </si>
  <si>
    <t xml:space="preserve">vyvěšení </t>
  </si>
  <si>
    <t>2+1</t>
  </si>
  <si>
    <t>43</t>
  </si>
  <si>
    <t>998766102</t>
  </si>
  <si>
    <t>Přesun hmot tonážní pro konstrukce truhlářské v objektech v do 12 m</t>
  </si>
  <si>
    <t>1762484333</t>
  </si>
  <si>
    <t>Přesun hmot pro konstrukce truhlářské stanovený z hmotnosti přesunovaného materiálu vodorovná dopravní vzdálenost do 50 m v objektech výšky přes 6 do 12 m</t>
  </si>
  <si>
    <t>776</t>
  </si>
  <si>
    <t>Podlahy povlakové</t>
  </si>
  <si>
    <t>44</t>
  </si>
  <si>
    <t>775413120</t>
  </si>
  <si>
    <t>Montáž podlahové lišty ze dřeva tvrdého nebo měkkého připevněné vruty s přetmelením</t>
  </si>
  <si>
    <t>m</t>
  </si>
  <si>
    <t>651390160</t>
  </si>
  <si>
    <t>Montáž podlahového soklíku nebo lišty obvodové (soklové) dřevěné bez základního nátěru lišty ze dřeva tvrdého nebo měkkého, v přírodní barvě připevněné vruty, s přetmelením</t>
  </si>
  <si>
    <t>"m.č. 204"  2*3,14*3,3-(1,7+2,0)+0,7*2+1,0*2+0,77*2</t>
  </si>
  <si>
    <t>"m.č. 205"  7,5+1,9+2,6+1,0*2+0,455+1,7+1,7+1,6+1,7+2,92+0,75*4</t>
  </si>
  <si>
    <t>45</t>
  </si>
  <si>
    <t>614181541</t>
  </si>
  <si>
    <t>lišta dřevěná smrk 30x20 mm</t>
  </si>
  <si>
    <t>393774171</t>
  </si>
  <si>
    <t>46,7038095238095*1,05 'Přepočtené koeficientem množství</t>
  </si>
  <si>
    <t>46</t>
  </si>
  <si>
    <t>776201814</t>
  </si>
  <si>
    <t>Demontáž povlakových podlahovin volně položených podlepených páskou</t>
  </si>
  <si>
    <t>-688665077</t>
  </si>
  <si>
    <t>47</t>
  </si>
  <si>
    <t>776211111</t>
  </si>
  <si>
    <t>Lepení textilních pásů</t>
  </si>
  <si>
    <t>-153107460</t>
  </si>
  <si>
    <t xml:space="preserve">Poznámka k souboru cen:
1. V cenách 776 21-2111 a 776 21-2121 montáž volným položením jsou započteny i náklady na dodávku     pásky. </t>
  </si>
  <si>
    <t>48</t>
  </si>
  <si>
    <t>697510010</t>
  </si>
  <si>
    <t>koberec zátěžový-vysoká zátěž, ATLAS SUPER, šíře 4 m</t>
  </si>
  <si>
    <t>-1590613434</t>
  </si>
  <si>
    <t>85,6*1,1 'Přepočtené koeficientem množství</t>
  </si>
  <si>
    <t>49</t>
  </si>
  <si>
    <t>998776102</t>
  </si>
  <si>
    <t>Přesun hmot tonážní pro podlahy povlakové v objektech v do 12 m</t>
  </si>
  <si>
    <t>-1203966021</t>
  </si>
  <si>
    <t>Přesun hmot pro podlahy povlakové stanovený z hmotnosti přesunovaného materiálu vodorovná dopravní vzdálenost do 50 m v objektech výšky přes 6 do 12 m</t>
  </si>
  <si>
    <t>783</t>
  </si>
  <si>
    <t>Dokončovací práce - nátěry</t>
  </si>
  <si>
    <t>50</t>
  </si>
  <si>
    <t>783114101</t>
  </si>
  <si>
    <t>Základní jednonásobný syntetický nátěr truhlářských konstrukcí</t>
  </si>
  <si>
    <t>1643170868</t>
  </si>
  <si>
    <t>Základní nátěr truhlářských konstrukcí jednonásobný syntetický</t>
  </si>
  <si>
    <t>lišta podlahová</t>
  </si>
  <si>
    <t>49,039*(0,03+0,03)*2</t>
  </si>
  <si>
    <t>51</t>
  </si>
  <si>
    <t>783118101</t>
  </si>
  <si>
    <t>Lazurovací jednonásobný syntetický nátěr truhlářských konstrukcí</t>
  </si>
  <si>
    <t>1379603061</t>
  </si>
  <si>
    <t>Lazurovací nátěr truhlářských konstrukcí jednonásobný syntetický</t>
  </si>
  <si>
    <t>52</t>
  </si>
  <si>
    <t>783617117</t>
  </si>
  <si>
    <t>Krycí dvojnásobný syntetický nátěr článkových otopných těles</t>
  </si>
  <si>
    <t>-1512086332</t>
  </si>
  <si>
    <t>0,15*0,6*18*6</t>
  </si>
  <si>
    <t>0,15*0,6*35</t>
  </si>
  <si>
    <t>0,15*0,9*17</t>
  </si>
  <si>
    <t>53</t>
  </si>
  <si>
    <t>783617611</t>
  </si>
  <si>
    <t>Krycí dvojnásobný syntetický nátěr potrubí do DN 50 mm</t>
  </si>
  <si>
    <t>1961768095</t>
  </si>
  <si>
    <t>30+24+3*8</t>
  </si>
  <si>
    <t>784</t>
  </si>
  <si>
    <t>Dokončovací práce - malby</t>
  </si>
  <si>
    <t>54</t>
  </si>
  <si>
    <t>784111033</t>
  </si>
  <si>
    <t>Omytí podkladu v místnostech výšky do 5,00 m</t>
  </si>
  <si>
    <t>-667643236</t>
  </si>
  <si>
    <t>Omytí podkladu v místnostech výšky přes 3,80 do 5,00 m</t>
  </si>
  <si>
    <t>55</t>
  </si>
  <si>
    <t>784221113</t>
  </si>
  <si>
    <t>Dvojnásobné bílé malby  ze směsí za sucha středně otěruvzdorných v místnostech do 5,00 m</t>
  </si>
  <si>
    <t>898420461</t>
  </si>
  <si>
    <t>Malby z malířských směsí otěruvzdorných za sucha dvojnásobné, bílé za sucha otěruvzdorné středně v místnostech výšky přes 3,80 do 5,00 m</t>
  </si>
  <si>
    <t>500,841+208,6</t>
  </si>
  <si>
    <t>56</t>
  </si>
  <si>
    <t>784221153</t>
  </si>
  <si>
    <t>Příplatek k cenám 2x maleb za sucha otěruvzdorných za barevnou malbu v odstínu středně sytém</t>
  </si>
  <si>
    <t>-2053353566</t>
  </si>
  <si>
    <t>Malby z malířských směsí otěruvzdorných za sucha Příplatek k cenám dvojnásobných maleb na tónovacích automatech, v odstínu středně sytém</t>
  </si>
  <si>
    <t>57</t>
  </si>
  <si>
    <t>784496500</t>
  </si>
  <si>
    <t>Neutralizační nátěr pro vápenné štuky</t>
  </si>
  <si>
    <t>-1511174624</t>
  </si>
  <si>
    <t>786</t>
  </si>
  <si>
    <t>Dokončovací práce - čalounické úpravy</t>
  </si>
  <si>
    <t>58</t>
  </si>
  <si>
    <t>786626111</t>
  </si>
  <si>
    <t>Montáž lamelové žaluzie vnitřní nebo do oken dvojitých dřevěných</t>
  </si>
  <si>
    <t>1715571886</t>
  </si>
  <si>
    <t>Montáž zastiňujících žaluzií lamelových vnitřních nebo do oken dvojitých dřevěných</t>
  </si>
  <si>
    <t>1,0*2,85*4</t>
  </si>
  <si>
    <t>59</t>
  </si>
  <si>
    <t>786626211</t>
  </si>
  <si>
    <t>Demontáž vertikální žaluzie vnitřní, ulložení na suchém a bezprašném místě</t>
  </si>
  <si>
    <t>1714146951</t>
  </si>
  <si>
    <t>SIP - Silnoproud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</si>
  <si>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</si>
  <si>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</si>
  <si>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</si>
  <si>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</si>
  <si>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>974082112</t>
  </si>
  <si>
    <t>Vysekání rýh pro vodiče v omítce MV nebo MVC stěn š do 30 mm</t>
  </si>
  <si>
    <t>-253626411</t>
  </si>
  <si>
    <t>545920821</t>
  </si>
  <si>
    <t>Vnitrostaveništní doprava suti a vybouraných hmot vodorovně do 50 m svisle ručně (nošením po schodech) pro budovy a haly výšky přes 9 do 12 m</t>
  </si>
  <si>
    <t>-323787836</t>
  </si>
  <si>
    <t>795613836</t>
  </si>
  <si>
    <t>0,25*9 'Přepočtené koeficientem množství</t>
  </si>
  <si>
    <t>-562767331</t>
  </si>
  <si>
    <t>743</t>
  </si>
  <si>
    <t>Elektromontáže - hrubá montáž</t>
  </si>
  <si>
    <t>743111113</t>
  </si>
  <si>
    <t>Montáž trubka plastová tuhá D 16 mm uložená pevně</t>
  </si>
  <si>
    <t>2002655868</t>
  </si>
  <si>
    <t>Montáž trubek elektroinstalačních s nasunutím nebo našroubováním do krabic plastových tuhých, typ 15.., FFKuS, uložených pevně D 16 mm</t>
  </si>
  <si>
    <t>345711520</t>
  </si>
  <si>
    <t>trubka elektroinstalační ohebná Monoflex z PH 1416/1</t>
  </si>
  <si>
    <t>508486548</t>
  </si>
  <si>
    <t>materiál úložný elektroinstalační trubky elektroinstalační ohebné, Monoflex 320N , PVC typ           počet m ve svazku 1416/1  100</t>
  </si>
  <si>
    <t>P</t>
  </si>
  <si>
    <t>Poznámka k položce:
EAN 8595057600423</t>
  </si>
  <si>
    <t>743414111</t>
  </si>
  <si>
    <t>Montáž rozvodka zapuštěná plastová kruhová typ KU68/2-1903, KR97</t>
  </si>
  <si>
    <t>498058859</t>
  </si>
  <si>
    <t>Montáž krabic elektroinstalačních bez napojení na trubky a lišty, demontáže a montáže víčka a přístroje rozvodek se zapojením vodičů na svorkovnici zapuštěných plastových kruhových, typ KU68/2-1903, KR97</t>
  </si>
  <si>
    <t>40+5+1</t>
  </si>
  <si>
    <t>345715110</t>
  </si>
  <si>
    <t>krabice přístrojová instalační KP 68/2</t>
  </si>
  <si>
    <t>722195197</t>
  </si>
  <si>
    <t>materiál úložný elektroinstalační krabice přístrojové instalační z plastické hmoty KP 68/2  500 V,  D69 x 30mm</t>
  </si>
  <si>
    <t>Poznámka k položce:
EAN 8595057600089</t>
  </si>
  <si>
    <t>345715112</t>
  </si>
  <si>
    <t>krabice přístrojová instalační KR 68</t>
  </si>
  <si>
    <t>696157500</t>
  </si>
  <si>
    <t>345715630</t>
  </si>
  <si>
    <t>rozvodka krabicová z PH KR 97/5</t>
  </si>
  <si>
    <t>-1790621259</t>
  </si>
  <si>
    <t>materiál úložný elektroinstalační rozvodky krabicové z PH KR 97/5  500 V, D103 x 50mm</t>
  </si>
  <si>
    <t>Poznámka k položce:
EAN 8595057600256</t>
  </si>
  <si>
    <t>743414321</t>
  </si>
  <si>
    <t>Montáž rozvodka nástěnná plast čtyřhranná ACIDUR vodič D do 4mm2</t>
  </si>
  <si>
    <t>-1336318430</t>
  </si>
  <si>
    <t>Montáž krabic elektroinstalačních bez napojení na trubky a lišty, demontáže a montáže víčka a přístroje rozvodek se zapojením vodičů na svorkovnici nástěnných plastových čtyřhranných ACIDUR pro vodiče D do 4 mm2</t>
  </si>
  <si>
    <t>345715632</t>
  </si>
  <si>
    <t>krabice elektroinstalační rozvodná Acidur 6455-11</t>
  </si>
  <si>
    <t>-891010039</t>
  </si>
  <si>
    <t>743414325</t>
  </si>
  <si>
    <t>Podružný materiál ( Wago svorky, svorky ochranného pospojení, drobný úchytný materiál a sádra )</t>
  </si>
  <si>
    <t>2030772330</t>
  </si>
  <si>
    <t>744</t>
  </si>
  <si>
    <t>Elektromontáže - rozvody vodičů měděných</t>
  </si>
  <si>
    <t>744441100</t>
  </si>
  <si>
    <t>Montáž kabel Cu sk.1 do 1 kV do 0,40 kg uložený pevně</t>
  </si>
  <si>
    <t>-1201644633</t>
  </si>
  <si>
    <t>Montáž kabelů měděných do 1 kV bez ukončení, uložených pevně sk. 1 - CYKY, NYM, NYY, YSLY, počtu a průřezu žil 2x1,5 až 6 mm2, 3x1,5 až 6 mm2, 4x1,5 až 4 mm2, 5x1,5 až 2,5 mm2, 7x1,5 až 2,5 mm2</t>
  </si>
  <si>
    <t>200+100+150</t>
  </si>
  <si>
    <t>341110300</t>
  </si>
  <si>
    <t>kabel silový s Cu jádrem CYKY 3x1,5 mm2</t>
  </si>
  <si>
    <t>-658000423</t>
  </si>
  <si>
    <t>kabely silové s měděným jádrem pro jmenovité napětí 750 V CYKY   TP-KK-134/01 průřez   Cu číslo  bázová cena mm2       kg/m      Kč/m 3 x 1,5     0,044     11,25</t>
  </si>
  <si>
    <t>341110360</t>
  </si>
  <si>
    <t>kabel silový s Cu jádrem CYKY 3x2,5 mm2</t>
  </si>
  <si>
    <t>-603918218</t>
  </si>
  <si>
    <t>kabely silové s měděným jádrem pro jmenovité napětí 750 V CYKY   TP-KK-134/01 průřez   Cu číslo  bázová cena mm2       kg/m      Kč/m 3 x 2,5     0,074     17,65</t>
  </si>
  <si>
    <t>341110900</t>
  </si>
  <si>
    <t>kabel silový s Cu jádrem CYKY 5x1,5 mm2</t>
  </si>
  <si>
    <t>-707036048</t>
  </si>
  <si>
    <t>kabely silové s měděným jádrem pro jmenovité napětí 750 V CYKY   TP-KK-134/01 průřez   Cu číslo  bázová cena mm2       kg/m      Kč/m 5 x  1,5     0,074     18,10</t>
  </si>
  <si>
    <t>747</t>
  </si>
  <si>
    <t>Elektromontáže - kompletace rozvodů</t>
  </si>
  <si>
    <t>747111111</t>
  </si>
  <si>
    <t>Montáž vypínač nástěnný 1-jednopólový prostředí obyčejné nebo vlhké</t>
  </si>
  <si>
    <t>88804163</t>
  </si>
  <si>
    <t>Montáž spínačů jedno nebo dvoupólových nástěnných se zapojením vodičů, pro prostředí obyčejné nebo vlhké vypínačů, řazení 1-jednopólových</t>
  </si>
  <si>
    <t>345355151</t>
  </si>
  <si>
    <t>spínač jednopólový 250V, 10A, na DIN lištu</t>
  </si>
  <si>
    <t>-1562701592</t>
  </si>
  <si>
    <t>747161340</t>
  </si>
  <si>
    <t>Montáž zásuvek nástěnných šroubové připojení 3P+PE se zapojením vodičů</t>
  </si>
  <si>
    <t>1523115604</t>
  </si>
  <si>
    <t>Montáž zásuvek domovních se zapojením vodičů šroubové připojení nástěnných do 25 A, provedení 3P + PE</t>
  </si>
  <si>
    <t>11+18</t>
  </si>
  <si>
    <t>345551230</t>
  </si>
  <si>
    <t>zásuvka 2násobná 16A Tango bílá, slonová kost</t>
  </si>
  <si>
    <t>691285262</t>
  </si>
  <si>
    <t>spoje zásuvkové 10 A a 10/16 A zásuvky komplet zásuvka 2násobná 5512-2249 Tango bílý, slonová kost</t>
  </si>
  <si>
    <t>345551030</t>
  </si>
  <si>
    <t>zásuvka 1násobná 16A Tango bílý, slonová kost</t>
  </si>
  <si>
    <t>810992983</t>
  </si>
  <si>
    <t>Spoje zásuvkové 10 A a 10/16 A zásuvky komplet zásuvka 1násobná 5517-2389 Tango bílý, slonová kost</t>
  </si>
  <si>
    <t>747240114</t>
  </si>
  <si>
    <t xml:space="preserve">Montáž proudových chráničů dvoupólových </t>
  </si>
  <si>
    <t>-692047518</t>
  </si>
  <si>
    <t>358890561</t>
  </si>
  <si>
    <t>chránič proudový 2pólový 25/0,03A, na DIN lištu</t>
  </si>
  <si>
    <t>710572173</t>
  </si>
  <si>
    <t>747511222</t>
  </si>
  <si>
    <t>Montáž spínače automatického se snímačem pohybu</t>
  </si>
  <si>
    <t>-739906058</t>
  </si>
  <si>
    <t>345364805</t>
  </si>
  <si>
    <t>Spínač automatický se snímačem pohybu ABB 3299A-A22180</t>
  </si>
  <si>
    <t>594395075</t>
  </si>
  <si>
    <t>748</t>
  </si>
  <si>
    <t>Elektromontáže - osvětlovací zařízení a svítidla</t>
  </si>
  <si>
    <t>748123201</t>
  </si>
  <si>
    <t>Demontáž lustru</t>
  </si>
  <si>
    <t>1162164745</t>
  </si>
  <si>
    <t>748123211</t>
  </si>
  <si>
    <t>Montáž svítidlo LED průmyslové závěsné lampa</t>
  </si>
  <si>
    <t>395722312</t>
  </si>
  <si>
    <t>Montáž svítidel LED se zapojením vodičů průmyslových závěsných lamp</t>
  </si>
  <si>
    <t>123001</t>
  </si>
  <si>
    <t>lustr velký, 12x LED</t>
  </si>
  <si>
    <t>-1915474310</t>
  </si>
  <si>
    <t>123002</t>
  </si>
  <si>
    <t>světelný zdroj LED E14(27) - dle typu lustru</t>
  </si>
  <si>
    <t>2073518771</t>
  </si>
  <si>
    <t>SLP - Slabouproud</t>
  </si>
  <si>
    <t>9 - Ostatní konstrukce a práce-bourání</t>
  </si>
  <si>
    <t>997 - Přesun sutě</t>
  </si>
  <si>
    <t>M - Práce a dodávky M</t>
  </si>
  <si>
    <t xml:space="preserve">    21-M - Elektromontáže</t>
  </si>
  <si>
    <t>972033261</t>
  </si>
  <si>
    <t>Vybourání otvorů v klenbách z cihel pl do 0,09 m2 tl do 300 mm</t>
  </si>
  <si>
    <t>2042078584</t>
  </si>
  <si>
    <t>Vybourání otvorů v klenbách z cihel bez odstranění podlahy a násypu, plochy do 0,09 m2, tl. do 300 mm</t>
  </si>
  <si>
    <t>1405203924</t>
  </si>
  <si>
    <t>Vysekání rýh pro vodiče v omítce vápenné nebo vápenocementové stěn, šířky do 30 mm</t>
  </si>
  <si>
    <t>-1302149443</t>
  </si>
  <si>
    <t xml:space="preserve">Poznámka k souboru cen:
1. Délka odvozu suti je vzdálenost od místa naložení suti na dopravní prostředek až po místo     složení na určené skládce nebo meziskládce. 2. V ceně -3501 jsou započteny i náklady na složení suti na skládku nebo meziskládku. 3. Ceny jsou určeny pro odvoz suti na skládku nebo meziskládku jakýmkoliv způsobem silniční dopravy     (i prostřednictvím kontejnerů). 4. Odvoz suti z meziskládky se oceňuje cenou 997 01-3511. </t>
  </si>
  <si>
    <t>424267485</t>
  </si>
  <si>
    <t>0,159*9 'Přepočtené koeficientem množství</t>
  </si>
  <si>
    <t>997013803</t>
  </si>
  <si>
    <t>Poplatek za uložení stavebního odpadu z keramických materiálů na skládce (skládkovné)</t>
  </si>
  <si>
    <t>43568307</t>
  </si>
  <si>
    <t>Poplatek za uložení stavebního odpadu na skládce (skládkovné) z keramických materiálů</t>
  </si>
  <si>
    <t xml:space="preserve">Poznámka k souboru cen:
1. Ceny uvedené v souboru lze po dohodě upravit podle místních podmínek. 2. Uložení odpadů neuvedených v souboru cen se oceňuje individuálně. 3. V cenách je započítán poplatek za ukládaní odpadu dle zákona 185/2001 Sb. 4. Případné drcení stavebního odpadu lze ocenit souborem cen 997 00-60 Drcení stavebního odpadu     z katalogu 800-6 Demolice objektů. </t>
  </si>
  <si>
    <t>612135101</t>
  </si>
  <si>
    <t>Hrubá výplň rýh ve stěnách maltou jakékoli šířky rýhy</t>
  </si>
  <si>
    <t>813290454</t>
  </si>
  <si>
    <t>Hrubá výplň rýh maltou jakékoli šířky rýhy ve stěnách</t>
  </si>
  <si>
    <t xml:space="preserve">Poznámka k souboru cen:
1. V cenách nejsou započteny náklady na omítku rýh, tyto se ocení příšlušnými cenami tohoto     katalogu. </t>
  </si>
  <si>
    <t>12,000*0,03</t>
  </si>
  <si>
    <t>743111115</t>
  </si>
  <si>
    <t>Montáž trubka plastová tuhá D 23 mm uložená pevně</t>
  </si>
  <si>
    <t>Montáž trubek elektroinstalačních s nasunutím nebo našroubováním do krabic plastových tuhých, typ 15.., FFKuS, uložených pevně D 23 mm</t>
  </si>
  <si>
    <t>345711540</t>
  </si>
  <si>
    <t>trubka elektroinstalační ohebná Monoflex z PH 1423/1</t>
  </si>
  <si>
    <t>Materiál úložný elektroinstalační trubky elektroinstalační ohebné, Monoflex 320N , PVC typ           počet m ve svazku 1423/1  100</t>
  </si>
  <si>
    <t>Poznámka k položce:
EAN 8595057600430</t>
  </si>
  <si>
    <t>743312110</t>
  </si>
  <si>
    <t>Montáž lišta a kanálek vkládací šířky do 20 mm s víčkem</t>
  </si>
  <si>
    <t>Montáž lišt a kanálků elektroinstalačních se spojkami, ohyby a rohy a s nasunutím do krabic vkládacích s víčkem, šířky do 20 mm</t>
  </si>
  <si>
    <t>345718350</t>
  </si>
  <si>
    <t>lišta elektroinstalační vkládací LV 24 x 22</t>
  </si>
  <si>
    <t>Materiál úložný elektroinstalační lišty elektroinstalační plastové vkládací LV bílé LV 24 x 22</t>
  </si>
  <si>
    <t>60/2</t>
  </si>
  <si>
    <t>744422910</t>
  </si>
  <si>
    <t>Montáž kabel Cu do 1 kV do 0,40 kg trubka nebo lišta zatažená</t>
  </si>
  <si>
    <t>Montáž kabelů měděných do 1 kV bez ukončení, uložených v trubkách nebo lištách zatažených jmenovitě neuvedených, hmotnosti do 0,40 kg</t>
  </si>
  <si>
    <t>3,5+60</t>
  </si>
  <si>
    <t>3,5*3+50*3</t>
  </si>
  <si>
    <t>Kabel UTP CAT6</t>
  </si>
  <si>
    <t>Práce a dodávky M</t>
  </si>
  <si>
    <t>21-M</t>
  </si>
  <si>
    <t>Elektromontáže</t>
  </si>
  <si>
    <t>210 002</t>
  </si>
  <si>
    <t>EZS, tříštivé čidlo - čidla obalit folií, po dokončení folii sundat</t>
  </si>
  <si>
    <t>64</t>
  </si>
  <si>
    <t>210 003</t>
  </si>
  <si>
    <t>CCTV - kamera Dmtž</t>
  </si>
  <si>
    <t>210 004</t>
  </si>
  <si>
    <t>EPS - odhlášení z ústředny, dmtž čidel, zpětná mtž čidel</t>
  </si>
  <si>
    <t>210 006</t>
  </si>
  <si>
    <t>reproduktor - dmtž, zpětná mtž</t>
  </si>
  <si>
    <t>210 008</t>
  </si>
  <si>
    <t>Montáž kamery</t>
  </si>
  <si>
    <t>210 08.1</t>
  </si>
  <si>
    <t>CCTV - kamera IP DS-2CD2122FWD-I (2,8) (vč. ojektivu a držáku pro boxové kamery)</t>
  </si>
  <si>
    <t>256</t>
  </si>
  <si>
    <t>210 020</t>
  </si>
  <si>
    <t>Nastavení kamery, naprogramování</t>
  </si>
  <si>
    <t>210 021</t>
  </si>
  <si>
    <t>Nastavení Videorecorderu- rozšíření o 4 kamery</t>
  </si>
  <si>
    <t xml:space="preserve">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</si>
  <si>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</si>
  <si>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</si>
  <si>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</si>
  <si>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</si>
  <si>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</si>
  <si>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VRN1</t>
  </si>
  <si>
    <t>Průzkumné, geodetické a projektové práce</t>
  </si>
  <si>
    <t>013254000</t>
  </si>
  <si>
    <t>Dokumentace skutečného provedení stavby</t>
  </si>
  <si>
    <t>1024</t>
  </si>
  <si>
    <t>626357027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</si>
  <si>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</si>
  <si>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</si>
  <si>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</si>
  <si>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</si>
  <si>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%</t>
  </si>
  <si>
    <t>-1175626663</t>
  </si>
  <si>
    <t>Základní rozdělení průvodních činností a nákladů zařízení staveniště</t>
  </si>
  <si>
    <t>VRN4</t>
  </si>
  <si>
    <t>Inženýrská činnost</t>
  </si>
  <si>
    <t>044002000</t>
  </si>
  <si>
    <t>Revize</t>
  </si>
  <si>
    <t>961824948</t>
  </si>
  <si>
    <t>Hlavní tituly průvodních činností a nákladů inženýrská činnost revize</t>
  </si>
  <si>
    <t>VRN6</t>
  </si>
  <si>
    <t>Územní vlivy</t>
  </si>
  <si>
    <t>065002000</t>
  </si>
  <si>
    <t>Mimostaveništní doprava materiálů</t>
  </si>
  <si>
    <t>1739214539</t>
  </si>
  <si>
    <t>Hlavní tituly průvodních činností a nákladů územní vlivy mimostaveništní doprava materiálů a výrobků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</si>
</sst>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@"/>
    <numFmt numFmtId="167" formatCode="#,##0.00"/>
    <numFmt numFmtId="168" formatCode="#,##0.00%"/>
    <numFmt numFmtId="169" formatCode="DD\.MM\.YYYY"/>
    <numFmt numFmtId="170" formatCode="#,##0.00000"/>
    <numFmt numFmtId="171" formatCode="#,##0.000"/>
  </numFmts>
  <fonts count="35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sz val="8"/>
      <color indexed="63"/>
      <name val="Trebuchet MS"/>
      <family val="2"/>
    </font>
    <font>
      <sz val="7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8">
    <xf numFmtId="164" fontId="0" fillId="0" borderId="0" xfId="0" applyAlignment="1">
      <alignment/>
    </xf>
    <xf numFmtId="164" fontId="2" fillId="2" borderId="0" xfId="0" applyFont="1" applyFill="1" applyAlignment="1">
      <alignment horizontal="left" vertical="center"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left"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4" fillId="0" borderId="0" xfId="0" applyFont="1" applyBorder="1" applyAlignment="1">
      <alignment horizontal="left" vertical="center"/>
    </xf>
    <xf numFmtId="164" fontId="0" fillId="0" borderId="5" xfId="0" applyBorder="1" applyAlignment="1">
      <alignment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Font="1" applyBorder="1" applyAlignment="1">
      <alignment horizontal="left" vertical="top"/>
    </xf>
    <xf numFmtId="164" fontId="8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left" vertical="top" wrapText="1"/>
    </xf>
    <xf numFmtId="164" fontId="10" fillId="0" borderId="0" xfId="0" applyFont="1" applyBorder="1" applyAlignment="1">
      <alignment horizontal="left" vertical="top"/>
    </xf>
    <xf numFmtId="164" fontId="10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horizontal="left" vertical="center"/>
    </xf>
    <xf numFmtId="165" fontId="8" fillId="3" borderId="0" xfId="0" applyNumberFormat="1" applyFont="1" applyFill="1" applyBorder="1" applyAlignment="1" applyProtection="1">
      <alignment horizontal="left" vertical="center"/>
      <protection locked="0"/>
    </xf>
    <xf numFmtId="166" fontId="8" fillId="3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0" fillId="0" borderId="0" xfId="0" applyFont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11" fillId="0" borderId="7" xfId="0" applyFont="1" applyBorder="1" applyAlignment="1">
      <alignment horizontal="left" vertical="center"/>
    </xf>
    <xf numFmtId="164" fontId="0" fillId="0" borderId="7" xfId="0" applyFont="1" applyBorder="1" applyAlignment="1">
      <alignment vertical="center"/>
    </xf>
    <xf numFmtId="167" fontId="11" fillId="0" borderId="7" xfId="0" applyNumberFormat="1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12" fillId="0" borderId="0" xfId="0" applyFont="1" applyBorder="1" applyAlignment="1">
      <alignment horizontal="right" vertical="center"/>
    </xf>
    <xf numFmtId="164" fontId="12" fillId="0" borderId="0" xfId="0" applyFont="1" applyAlignment="1">
      <alignment vertical="center"/>
    </xf>
    <xf numFmtId="164" fontId="12" fillId="0" borderId="4" xfId="0" applyFont="1" applyBorder="1" applyAlignment="1">
      <alignment vertical="center"/>
    </xf>
    <xf numFmtId="164" fontId="12" fillId="0" borderId="0" xfId="0" applyFont="1" applyBorder="1" applyAlignment="1">
      <alignment vertical="center"/>
    </xf>
    <xf numFmtId="164" fontId="12" fillId="0" borderId="0" xfId="0" applyFont="1" applyBorder="1" applyAlignment="1">
      <alignment horizontal="left" vertical="center"/>
    </xf>
    <xf numFmtId="168" fontId="12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vertical="center"/>
    </xf>
    <xf numFmtId="164" fontId="12" fillId="0" borderId="5" xfId="0" applyFont="1" applyBorder="1" applyAlignment="1">
      <alignment vertical="center"/>
    </xf>
    <xf numFmtId="164" fontId="0" fillId="4" borderId="0" xfId="0" applyFont="1" applyFill="1" applyBorder="1" applyAlignment="1">
      <alignment vertical="center"/>
    </xf>
    <xf numFmtId="164" fontId="10" fillId="4" borderId="8" xfId="0" applyFont="1" applyFill="1" applyBorder="1" applyAlignment="1">
      <alignment horizontal="left" vertical="center"/>
    </xf>
    <xf numFmtId="164" fontId="0" fillId="4" borderId="9" xfId="0" applyFont="1" applyFill="1" applyBorder="1" applyAlignment="1">
      <alignment vertical="center"/>
    </xf>
    <xf numFmtId="164" fontId="10" fillId="4" borderId="9" xfId="0" applyFont="1" applyFill="1" applyBorder="1" applyAlignment="1">
      <alignment horizontal="center" vertical="center"/>
    </xf>
    <xf numFmtId="164" fontId="10" fillId="4" borderId="9" xfId="0" applyFont="1" applyFill="1" applyBorder="1" applyAlignment="1">
      <alignment horizontal="left" vertical="center"/>
    </xf>
    <xf numFmtId="167" fontId="10" fillId="4" borderId="10" xfId="0" applyNumberFormat="1" applyFont="1" applyFill="1" applyBorder="1" applyAlignment="1">
      <alignment vertical="center"/>
    </xf>
    <xf numFmtId="164" fontId="0" fillId="4" borderId="5" xfId="0" applyFont="1" applyFill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4" fillId="0" borderId="0" xfId="0" applyFont="1" applyAlignment="1">
      <alignment horizontal="left" vertical="center"/>
    </xf>
    <xf numFmtId="164" fontId="8" fillId="0" borderId="0" xfId="0" applyFont="1" applyAlignment="1">
      <alignment vertical="center"/>
    </xf>
    <xf numFmtId="164" fontId="8" fillId="0" borderId="4" xfId="0" applyFont="1" applyBorder="1" applyAlignment="1">
      <alignment vertical="center"/>
    </xf>
    <xf numFmtId="164" fontId="7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4" xfId="0" applyFont="1" applyBorder="1" applyAlignment="1">
      <alignment vertical="center"/>
    </xf>
    <xf numFmtId="164" fontId="10" fillId="0" borderId="0" xfId="0" applyFont="1" applyAlignment="1">
      <alignment horizontal="left" vertical="center"/>
    </xf>
    <xf numFmtId="164" fontId="10" fillId="0" borderId="0" xfId="0" applyFont="1" applyBorder="1" applyAlignment="1">
      <alignment horizontal="left" vertical="center" wrapText="1"/>
    </xf>
    <xf numFmtId="164" fontId="13" fillId="0" borderId="0" xfId="0" applyFont="1" applyAlignment="1">
      <alignment vertical="center"/>
    </xf>
    <xf numFmtId="169" fontId="8" fillId="0" borderId="0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vertical="center"/>
    </xf>
    <xf numFmtId="164" fontId="14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8" fillId="4" borderId="8" xfId="0" applyFont="1" applyFill="1" applyBorder="1" applyAlignment="1">
      <alignment horizontal="center" vertical="center"/>
    </xf>
    <xf numFmtId="164" fontId="8" fillId="4" borderId="9" xfId="0" applyFont="1" applyFill="1" applyBorder="1" applyAlignment="1">
      <alignment horizontal="center" vertical="center"/>
    </xf>
    <xf numFmtId="164" fontId="8" fillId="4" borderId="9" xfId="0" applyFont="1" applyFill="1" applyBorder="1" applyAlignment="1">
      <alignment horizontal="right" vertical="center"/>
    </xf>
    <xf numFmtId="164" fontId="8" fillId="4" borderId="10" xfId="0" applyFont="1" applyFill="1" applyBorder="1" applyAlignment="1">
      <alignment horizontal="center" vertical="center"/>
    </xf>
    <xf numFmtId="164" fontId="7" fillId="0" borderId="18" xfId="0" applyFont="1" applyBorder="1" applyAlignment="1">
      <alignment horizontal="center" vertical="center" wrapText="1"/>
    </xf>
    <xf numFmtId="164" fontId="7" fillId="0" borderId="19" xfId="0" applyFont="1" applyBorder="1" applyAlignment="1">
      <alignment horizontal="center" vertical="center" wrapText="1"/>
    </xf>
    <xf numFmtId="164" fontId="7" fillId="0" borderId="20" xfId="0" applyFont="1" applyBorder="1" applyAlignment="1">
      <alignment horizontal="center" vertical="center" wrapText="1"/>
    </xf>
    <xf numFmtId="164" fontId="0" fillId="0" borderId="14" xfId="0" applyFont="1" applyBorder="1" applyAlignment="1">
      <alignment vertical="center"/>
    </xf>
    <xf numFmtId="164" fontId="15" fillId="0" borderId="0" xfId="0" applyFont="1" applyAlignment="1">
      <alignment horizontal="left" vertical="center"/>
    </xf>
    <xf numFmtId="164" fontId="15" fillId="0" borderId="0" xfId="0" applyFont="1" applyAlignment="1">
      <alignment vertical="center"/>
    </xf>
    <xf numFmtId="167" fontId="15" fillId="0" borderId="0" xfId="0" applyNumberFormat="1" applyFont="1" applyBorder="1" applyAlignment="1">
      <alignment horizontal="right" vertical="center"/>
    </xf>
    <xf numFmtId="167" fontId="15" fillId="0" borderId="0" xfId="0" applyNumberFormat="1" applyFont="1" applyBorder="1" applyAlignment="1">
      <alignment vertical="center"/>
    </xf>
    <xf numFmtId="164" fontId="10" fillId="0" borderId="0" xfId="0" applyFont="1" applyAlignment="1">
      <alignment horizontal="center" vertical="center"/>
    </xf>
    <xf numFmtId="167" fontId="14" fillId="0" borderId="21" xfId="0" applyNumberFormat="1" applyFont="1" applyBorder="1" applyAlignment="1">
      <alignment vertical="center"/>
    </xf>
    <xf numFmtId="167" fontId="14" fillId="0" borderId="0" xfId="0" applyNumberFormat="1" applyFont="1" applyBorder="1" applyAlignment="1">
      <alignment vertical="center"/>
    </xf>
    <xf numFmtId="170" fontId="14" fillId="0" borderId="0" xfId="0" applyNumberFormat="1" applyFont="1" applyBorder="1" applyAlignment="1">
      <alignment vertical="center"/>
    </xf>
    <xf numFmtId="167" fontId="14" fillId="0" borderId="17" xfId="0" applyNumberFormat="1" applyFont="1" applyBorder="1" applyAlignment="1">
      <alignment vertical="center"/>
    </xf>
    <xf numFmtId="164" fontId="16" fillId="0" borderId="0" xfId="0" applyFont="1" applyAlignment="1">
      <alignment horizontal="left" vertical="center"/>
    </xf>
    <xf numFmtId="164" fontId="17" fillId="0" borderId="0" xfId="0" applyFont="1" applyAlignment="1">
      <alignment vertical="center"/>
    </xf>
    <xf numFmtId="164" fontId="17" fillId="0" borderId="4" xfId="0" applyFont="1" applyBorder="1" applyAlignment="1">
      <alignment vertical="center"/>
    </xf>
    <xf numFmtId="164" fontId="18" fillId="0" borderId="0" xfId="0" applyFont="1" applyAlignment="1">
      <alignment vertical="center"/>
    </xf>
    <xf numFmtId="164" fontId="18" fillId="0" borderId="0" xfId="0" applyFont="1" applyBorder="1" applyAlignment="1">
      <alignment horizontal="left" vertical="center" wrapText="1"/>
    </xf>
    <xf numFmtId="164" fontId="19" fillId="0" borderId="0" xfId="0" applyFont="1" applyAlignment="1">
      <alignment vertical="center"/>
    </xf>
    <xf numFmtId="167" fontId="19" fillId="0" borderId="0" xfId="0" applyNumberFormat="1" applyFont="1" applyBorder="1" applyAlignment="1">
      <alignment vertical="center"/>
    </xf>
    <xf numFmtId="164" fontId="20" fillId="0" borderId="0" xfId="0" applyFont="1" applyAlignment="1">
      <alignment horizontal="center" vertical="center"/>
    </xf>
    <xf numFmtId="167" fontId="21" fillId="0" borderId="21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70" fontId="21" fillId="0" borderId="0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center"/>
    </xf>
    <xf numFmtId="164" fontId="17" fillId="0" borderId="0" xfId="0" applyFont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23" xfId="0" applyNumberFormat="1" applyFont="1" applyBorder="1" applyAlignment="1">
      <alignment vertical="center"/>
    </xf>
    <xf numFmtId="170" fontId="21" fillId="0" borderId="23" xfId="0" applyNumberFormat="1" applyFont="1" applyBorder="1" applyAlignment="1">
      <alignment vertical="center"/>
    </xf>
    <xf numFmtId="167" fontId="21" fillId="0" borderId="24" xfId="0" applyNumberFormat="1" applyFont="1" applyBorder="1" applyAlignment="1">
      <alignment vertical="center"/>
    </xf>
    <xf numFmtId="164" fontId="0" fillId="0" borderId="0" xfId="0" applyAlignment="1" applyProtection="1">
      <alignment/>
      <protection locked="0"/>
    </xf>
    <xf numFmtId="164" fontId="0" fillId="2" borderId="0" xfId="0" applyFill="1" applyBorder="1" applyAlignment="1">
      <alignment/>
    </xf>
    <xf numFmtId="164" fontId="0" fillId="2" borderId="0" xfId="0" applyFill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7" fillId="0" borderId="0" xfId="0" applyFont="1" applyBorder="1" applyAlignment="1">
      <alignment horizontal="left" vertical="center" wrapText="1"/>
    </xf>
    <xf numFmtId="164" fontId="0" fillId="0" borderId="0" xfId="0" applyFont="1" applyBorder="1" applyAlignment="1" applyProtection="1">
      <alignment vertical="center"/>
      <protection locked="0"/>
    </xf>
    <xf numFmtId="164" fontId="7" fillId="0" borderId="0" xfId="0" applyFont="1" applyBorder="1" applyAlignment="1" applyProtection="1">
      <alignment horizontal="left" vertical="center"/>
      <protection locked="0"/>
    </xf>
    <xf numFmtId="164" fontId="0" fillId="0" borderId="0" xfId="0" applyFont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 applyProtection="1">
      <alignment vertical="center" wrapText="1"/>
      <protection locked="0"/>
    </xf>
    <xf numFmtId="164" fontId="0" fillId="0" borderId="5" xfId="0" applyFont="1" applyBorder="1" applyAlignment="1">
      <alignment vertical="center" wrapText="1"/>
    </xf>
    <xf numFmtId="164" fontId="0" fillId="0" borderId="15" xfId="0" applyFont="1" applyBorder="1" applyAlignment="1" applyProtection="1">
      <alignment vertical="center"/>
      <protection locked="0"/>
    </xf>
    <xf numFmtId="164" fontId="0" fillId="0" borderId="25" xfId="0" applyFont="1" applyBorder="1" applyAlignment="1">
      <alignment vertical="center"/>
    </xf>
    <xf numFmtId="164" fontId="11" fillId="0" borderId="0" xfId="0" applyFont="1" applyBorder="1" applyAlignment="1">
      <alignment horizontal="left" vertical="center"/>
    </xf>
    <xf numFmtId="164" fontId="12" fillId="0" borderId="0" xfId="0" applyFont="1" applyBorder="1" applyAlignment="1" applyProtection="1">
      <alignment horizontal="right" vertical="center"/>
      <protection locked="0"/>
    </xf>
    <xf numFmtId="167" fontId="12" fillId="0" borderId="0" xfId="0" applyNumberFormat="1" applyFont="1" applyBorder="1" applyAlignment="1">
      <alignment vertical="center"/>
    </xf>
    <xf numFmtId="168" fontId="12" fillId="0" borderId="0" xfId="0" applyNumberFormat="1" applyFont="1" applyBorder="1" applyAlignment="1" applyProtection="1">
      <alignment horizontal="right" vertical="center"/>
      <protection locked="0"/>
    </xf>
    <xf numFmtId="164" fontId="10" fillId="4" borderId="9" xfId="0" applyFont="1" applyFill="1" applyBorder="1" applyAlignment="1">
      <alignment horizontal="right" vertical="center"/>
    </xf>
    <xf numFmtId="164" fontId="0" fillId="4" borderId="9" xfId="0" applyFont="1" applyFill="1" applyBorder="1" applyAlignment="1" applyProtection="1">
      <alignment vertical="center"/>
      <protection locked="0"/>
    </xf>
    <xf numFmtId="167" fontId="10" fillId="4" borderId="9" xfId="0" applyNumberFormat="1" applyFont="1" applyFill="1" applyBorder="1" applyAlignment="1">
      <alignment vertical="center"/>
    </xf>
    <xf numFmtId="164" fontId="0" fillId="4" borderId="26" xfId="0" applyFont="1" applyFill="1" applyBorder="1" applyAlignment="1">
      <alignment vertical="center"/>
    </xf>
    <xf numFmtId="164" fontId="0" fillId="0" borderId="12" xfId="0" applyFont="1" applyBorder="1" applyAlignment="1" applyProtection="1">
      <alignment vertical="center"/>
      <protection locked="0"/>
    </xf>
    <xf numFmtId="164" fontId="0" fillId="0" borderId="2" xfId="0" applyFont="1" applyBorder="1" applyAlignment="1" applyProtection="1">
      <alignment vertical="center"/>
      <protection locked="0"/>
    </xf>
    <xf numFmtId="164" fontId="0" fillId="0" borderId="3" xfId="0" applyFont="1" applyBorder="1" applyAlignment="1">
      <alignment vertical="center"/>
    </xf>
    <xf numFmtId="164" fontId="8" fillId="4" borderId="0" xfId="0" applyFont="1" applyFill="1" applyBorder="1" applyAlignment="1">
      <alignment horizontal="left" vertical="center"/>
    </xf>
    <xf numFmtId="164" fontId="0" fillId="4" borderId="0" xfId="0" applyFont="1" applyFill="1" applyBorder="1" applyAlignment="1" applyProtection="1">
      <alignment vertical="center"/>
      <protection locked="0"/>
    </xf>
    <xf numFmtId="164" fontId="8" fillId="4" borderId="0" xfId="0" applyFont="1" applyFill="1" applyBorder="1" applyAlignment="1">
      <alignment horizontal="right" vertical="center"/>
    </xf>
    <xf numFmtId="164" fontId="15" fillId="0" borderId="0" xfId="0" applyFont="1" applyBorder="1" applyAlignment="1">
      <alignment horizontal="left" vertical="center"/>
    </xf>
    <xf numFmtId="164" fontId="22" fillId="0" borderId="0" xfId="0" applyFont="1" applyAlignment="1">
      <alignment vertical="center"/>
    </xf>
    <xf numFmtId="164" fontId="22" fillId="0" borderId="4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2" fillId="0" borderId="23" xfId="0" applyFont="1" applyBorder="1" applyAlignment="1">
      <alignment horizontal="left" vertical="center"/>
    </xf>
    <xf numFmtId="164" fontId="22" fillId="0" borderId="23" xfId="0" applyFont="1" applyBorder="1" applyAlignment="1">
      <alignment vertical="center"/>
    </xf>
    <xf numFmtId="164" fontId="22" fillId="0" borderId="23" xfId="0" applyFont="1" applyBorder="1" applyAlignment="1" applyProtection="1">
      <alignment vertical="center"/>
      <protection locked="0"/>
    </xf>
    <xf numFmtId="167" fontId="22" fillId="0" borderId="23" xfId="0" applyNumberFormat="1" applyFont="1" applyBorder="1" applyAlignment="1">
      <alignment vertical="center"/>
    </xf>
    <xf numFmtId="164" fontId="22" fillId="0" borderId="5" xfId="0" applyFont="1" applyBorder="1" applyAlignment="1">
      <alignment vertical="center"/>
    </xf>
    <xf numFmtId="164" fontId="23" fillId="0" borderId="0" xfId="0" applyFont="1" applyAlignment="1">
      <alignment vertical="center"/>
    </xf>
    <xf numFmtId="164" fontId="23" fillId="0" borderId="4" xfId="0" applyFont="1" applyBorder="1" applyAlignment="1">
      <alignment vertical="center"/>
    </xf>
    <xf numFmtId="164" fontId="23" fillId="0" borderId="0" xfId="0" applyFont="1" applyBorder="1" applyAlignment="1">
      <alignment vertical="center"/>
    </xf>
    <xf numFmtId="164" fontId="23" fillId="0" borderId="23" xfId="0" applyFont="1" applyBorder="1" applyAlignment="1">
      <alignment horizontal="left" vertical="center"/>
    </xf>
    <xf numFmtId="164" fontId="23" fillId="0" borderId="23" xfId="0" applyFont="1" applyBorder="1" applyAlignment="1">
      <alignment vertical="center"/>
    </xf>
    <xf numFmtId="164" fontId="23" fillId="0" borderId="23" xfId="0" applyFont="1" applyBorder="1" applyAlignment="1" applyProtection="1">
      <alignment vertical="center"/>
      <protection locked="0"/>
    </xf>
    <xf numFmtId="167" fontId="23" fillId="0" borderId="23" xfId="0" applyNumberFormat="1" applyFont="1" applyBorder="1" applyAlignment="1">
      <alignment vertical="center"/>
    </xf>
    <xf numFmtId="164" fontId="23" fillId="0" borderId="5" xfId="0" applyFont="1" applyBorder="1" applyAlignment="1">
      <alignment vertical="center"/>
    </xf>
    <xf numFmtId="164" fontId="0" fillId="0" borderId="0" xfId="0" applyFont="1" applyAlignment="1" applyProtection="1">
      <alignment vertical="center"/>
      <protection locked="0"/>
    </xf>
    <xf numFmtId="164" fontId="8" fillId="0" borderId="0" xfId="0" applyFont="1" applyAlignment="1">
      <alignment horizontal="left" vertical="center"/>
    </xf>
    <xf numFmtId="164" fontId="7" fillId="0" borderId="0" xfId="0" applyFont="1" applyAlignment="1" applyProtection="1">
      <alignment horizontal="left" vertical="center"/>
      <protection locked="0"/>
    </xf>
    <xf numFmtId="169" fontId="8" fillId="0" borderId="0" xfId="0" applyNumberFormat="1" applyFont="1" applyAlignment="1">
      <alignment horizontal="left" vertical="center"/>
    </xf>
    <xf numFmtId="164" fontId="0" fillId="0" borderId="0" xfId="0" applyFont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8" fillId="4" borderId="18" xfId="0" applyFont="1" applyFill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 wrapText="1"/>
    </xf>
    <xf numFmtId="164" fontId="24" fillId="4" borderId="19" xfId="0" applyFont="1" applyFill="1" applyBorder="1" applyAlignment="1" applyProtection="1">
      <alignment horizontal="center" vertical="center" wrapText="1"/>
      <protection locked="0"/>
    </xf>
    <xf numFmtId="164" fontId="8" fillId="4" borderId="20" xfId="0" applyFont="1" applyFill="1" applyBorder="1" applyAlignment="1">
      <alignment horizontal="center" vertical="center" wrapText="1"/>
    </xf>
    <xf numFmtId="167" fontId="15" fillId="0" borderId="0" xfId="0" applyNumberFormat="1" applyFont="1" applyAlignment="1">
      <alignment/>
    </xf>
    <xf numFmtId="170" fontId="25" fillId="0" borderId="15" xfId="0" applyNumberFormat="1" applyFont="1" applyBorder="1" applyAlignment="1">
      <alignment/>
    </xf>
    <xf numFmtId="170" fontId="25" fillId="0" borderId="16" xfId="0" applyNumberFormat="1" applyFont="1" applyBorder="1" applyAlignment="1">
      <alignment/>
    </xf>
    <xf numFmtId="167" fontId="26" fillId="0" borderId="0" xfId="0" applyNumberFormat="1" applyFont="1" applyAlignment="1">
      <alignment vertical="center"/>
    </xf>
    <xf numFmtId="164" fontId="27" fillId="0" borderId="0" xfId="0" applyFont="1" applyAlignment="1">
      <alignment/>
    </xf>
    <xf numFmtId="164" fontId="27" fillId="0" borderId="4" xfId="0" applyFont="1" applyBorder="1" applyAlignment="1">
      <alignment/>
    </xf>
    <xf numFmtId="164" fontId="27" fillId="0" borderId="0" xfId="0" applyFont="1" applyAlignment="1">
      <alignment horizontal="left"/>
    </xf>
    <xf numFmtId="164" fontId="22" fillId="0" borderId="0" xfId="0" applyFont="1" applyAlignment="1">
      <alignment horizontal="left"/>
    </xf>
    <xf numFmtId="164" fontId="27" fillId="0" borderId="0" xfId="0" applyFont="1" applyAlignment="1" applyProtection="1">
      <alignment/>
      <protection locked="0"/>
    </xf>
    <xf numFmtId="167" fontId="22" fillId="0" borderId="0" xfId="0" applyNumberFormat="1" applyFont="1" applyAlignment="1">
      <alignment/>
    </xf>
    <xf numFmtId="164" fontId="27" fillId="0" borderId="21" xfId="0" applyFont="1" applyBorder="1" applyAlignment="1">
      <alignment/>
    </xf>
    <xf numFmtId="164" fontId="2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170" fontId="27" fillId="0" borderId="17" xfId="0" applyNumberFormat="1" applyFont="1" applyBorder="1" applyAlignment="1">
      <alignment/>
    </xf>
    <xf numFmtId="164" fontId="27" fillId="0" borderId="0" xfId="0" applyFont="1" applyAlignment="1">
      <alignment horizontal="center"/>
    </xf>
    <xf numFmtId="167" fontId="27" fillId="0" borderId="0" xfId="0" applyNumberFormat="1" applyFont="1" applyAlignment="1">
      <alignment vertical="center"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left"/>
    </xf>
    <xf numFmtId="167" fontId="23" fillId="0" borderId="0" xfId="0" applyNumberFormat="1" applyFont="1" applyBorder="1" applyAlignment="1">
      <alignment/>
    </xf>
    <xf numFmtId="164" fontId="0" fillId="0" borderId="4" xfId="0" applyFont="1" applyBorder="1" applyAlignment="1" applyProtection="1">
      <alignment vertical="center"/>
      <protection/>
    </xf>
    <xf numFmtId="164" fontId="0" fillId="0" borderId="27" xfId="0" applyFont="1" applyBorder="1" applyAlignment="1" applyProtection="1">
      <alignment horizontal="center" vertical="center"/>
      <protection/>
    </xf>
    <xf numFmtId="166" fontId="0" fillId="0" borderId="27" xfId="0" applyNumberFormat="1" applyFont="1" applyBorder="1" applyAlignment="1" applyProtection="1">
      <alignment horizontal="left" vertical="center" wrapText="1"/>
      <protection/>
    </xf>
    <xf numFmtId="164" fontId="0" fillId="0" borderId="27" xfId="0" applyFont="1" applyBorder="1" applyAlignment="1" applyProtection="1">
      <alignment horizontal="left" vertical="center" wrapText="1"/>
      <protection/>
    </xf>
    <xf numFmtId="164" fontId="0" fillId="0" borderId="27" xfId="0" applyFont="1" applyBorder="1" applyAlignment="1" applyProtection="1">
      <alignment horizontal="center" vertical="center" wrapText="1"/>
      <protection/>
    </xf>
    <xf numFmtId="171" fontId="0" fillId="0" borderId="27" xfId="0" applyNumberFormat="1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167" fontId="0" fillId="0" borderId="27" xfId="0" applyNumberFormat="1" applyFont="1" applyBorder="1" applyAlignment="1" applyProtection="1">
      <alignment vertical="center"/>
      <protection/>
    </xf>
    <xf numFmtId="164" fontId="12" fillId="3" borderId="27" xfId="0" applyFont="1" applyFill="1" applyBorder="1" applyAlignment="1" applyProtection="1">
      <alignment horizontal="left" vertical="center"/>
      <protection locked="0"/>
    </xf>
    <xf numFmtId="164" fontId="12" fillId="0" borderId="0" xfId="0" applyFont="1" applyBorder="1" applyAlignment="1">
      <alignment horizontal="center" vertical="center"/>
    </xf>
    <xf numFmtId="170" fontId="12" fillId="0" borderId="0" xfId="0" applyNumberFormat="1" applyFont="1" applyBorder="1" applyAlignment="1">
      <alignment vertical="center"/>
    </xf>
    <xf numFmtId="170" fontId="12" fillId="0" borderId="17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164" fontId="28" fillId="0" borderId="0" xfId="0" applyFont="1" applyAlignment="1">
      <alignment horizontal="left" vertical="center"/>
    </xf>
    <xf numFmtId="164" fontId="29" fillId="0" borderId="0" xfId="0" applyFont="1" applyAlignment="1">
      <alignment vertical="center" wrapText="1"/>
    </xf>
    <xf numFmtId="164" fontId="0" fillId="0" borderId="21" xfId="0" applyFont="1" applyBorder="1" applyAlignment="1">
      <alignment vertical="center"/>
    </xf>
    <xf numFmtId="164" fontId="30" fillId="0" borderId="0" xfId="0" applyFont="1" applyAlignment="1">
      <alignment vertical="center"/>
    </xf>
    <xf numFmtId="164" fontId="30" fillId="0" borderId="4" xfId="0" applyFont="1" applyBorder="1" applyAlignment="1">
      <alignment vertical="center"/>
    </xf>
    <xf numFmtId="164" fontId="28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left" vertical="center" wrapText="1"/>
    </xf>
    <xf numFmtId="171" fontId="30" fillId="0" borderId="0" xfId="0" applyNumberFormat="1" applyFont="1" applyBorder="1" applyAlignment="1">
      <alignment vertical="center"/>
    </xf>
    <xf numFmtId="164" fontId="30" fillId="0" borderId="0" xfId="0" applyFont="1" applyAlignment="1" applyProtection="1">
      <alignment vertical="center"/>
      <protection locked="0"/>
    </xf>
    <xf numFmtId="164" fontId="30" fillId="0" borderId="21" xfId="0" applyFont="1" applyBorder="1" applyAlignment="1">
      <alignment vertical="center"/>
    </xf>
    <xf numFmtId="164" fontId="30" fillId="0" borderId="0" xfId="0" applyFont="1" applyBorder="1" applyAlignment="1">
      <alignment vertical="center"/>
    </xf>
    <xf numFmtId="164" fontId="30" fillId="0" borderId="17" xfId="0" applyFont="1" applyBorder="1" applyAlignment="1">
      <alignment vertical="center"/>
    </xf>
    <xf numFmtId="164" fontId="30" fillId="0" borderId="0" xfId="0" applyFont="1" applyAlignment="1">
      <alignment horizontal="left" vertical="center"/>
    </xf>
    <xf numFmtId="164" fontId="31" fillId="0" borderId="0" xfId="0" applyFont="1" applyAlignment="1">
      <alignment horizontal="left" vertical="center" wrapText="1"/>
    </xf>
    <xf numFmtId="164" fontId="30" fillId="0" borderId="0" xfId="0" applyFont="1" applyAlignment="1">
      <alignment horizontal="left" vertical="center" wrapText="1"/>
    </xf>
    <xf numFmtId="171" fontId="30" fillId="0" borderId="0" xfId="0" applyNumberFormat="1" applyFont="1" applyAlignment="1">
      <alignment vertical="center"/>
    </xf>
    <xf numFmtId="164" fontId="32" fillId="0" borderId="0" xfId="0" applyFont="1" applyAlignment="1">
      <alignment vertical="center"/>
    </xf>
    <xf numFmtId="164" fontId="32" fillId="0" borderId="4" xfId="0" applyFont="1" applyBorder="1" applyAlignment="1">
      <alignment vertical="center"/>
    </xf>
    <xf numFmtId="164" fontId="32" fillId="0" borderId="0" xfId="0" applyFont="1" applyAlignment="1">
      <alignment horizontal="left" vertical="center"/>
    </xf>
    <xf numFmtId="164" fontId="32" fillId="0" borderId="0" xfId="0" applyFont="1" applyAlignment="1">
      <alignment horizontal="left" vertical="center" wrapText="1"/>
    </xf>
    <xf numFmtId="164" fontId="32" fillId="0" borderId="0" xfId="0" applyFont="1" applyAlignment="1" applyProtection="1">
      <alignment vertical="center"/>
      <protection locked="0"/>
    </xf>
    <xf numFmtId="164" fontId="32" fillId="0" borderId="21" xfId="0" applyFont="1" applyBorder="1" applyAlignment="1">
      <alignment vertical="center"/>
    </xf>
    <xf numFmtId="164" fontId="32" fillId="0" borderId="0" xfId="0" applyFont="1" applyBorder="1" applyAlignment="1">
      <alignment vertical="center"/>
    </xf>
    <xf numFmtId="164" fontId="32" fillId="0" borderId="17" xfId="0" applyFont="1" applyBorder="1" applyAlignment="1">
      <alignment vertical="center"/>
    </xf>
    <xf numFmtId="164" fontId="33" fillId="0" borderId="0" xfId="0" applyFont="1" applyAlignment="1">
      <alignment vertical="center"/>
    </xf>
    <xf numFmtId="164" fontId="33" fillId="0" borderId="4" xfId="0" applyFont="1" applyBorder="1" applyAlignment="1">
      <alignment vertical="center"/>
    </xf>
    <xf numFmtId="164" fontId="33" fillId="0" borderId="0" xfId="0" applyFont="1" applyBorder="1" applyAlignment="1">
      <alignment horizontal="left" vertical="center"/>
    </xf>
    <xf numFmtId="164" fontId="33" fillId="0" borderId="0" xfId="0" applyFont="1" applyBorder="1" applyAlignment="1">
      <alignment horizontal="left" vertical="center" wrapText="1"/>
    </xf>
    <xf numFmtId="171" fontId="33" fillId="0" borderId="0" xfId="0" applyNumberFormat="1" applyFont="1" applyBorder="1" applyAlignment="1">
      <alignment vertical="center"/>
    </xf>
    <xf numFmtId="164" fontId="33" fillId="0" borderId="0" xfId="0" applyFont="1" applyAlignment="1" applyProtection="1">
      <alignment vertical="center"/>
      <protection locked="0"/>
    </xf>
    <xf numFmtId="164" fontId="33" fillId="0" borderId="21" xfId="0" applyFont="1" applyBorder="1" applyAlignment="1">
      <alignment vertical="center"/>
    </xf>
    <xf numFmtId="164" fontId="33" fillId="0" borderId="0" xfId="0" applyFont="1" applyBorder="1" applyAlignment="1">
      <alignment vertical="center"/>
    </xf>
    <xf numFmtId="164" fontId="33" fillId="0" borderId="17" xfId="0" applyFont="1" applyBorder="1" applyAlignment="1">
      <alignment vertical="center"/>
    </xf>
    <xf numFmtId="164" fontId="33" fillId="0" borderId="0" xfId="0" applyFont="1" applyAlignment="1">
      <alignment horizontal="left" vertical="center"/>
    </xf>
    <xf numFmtId="164" fontId="31" fillId="0" borderId="0" xfId="0" applyFont="1" applyBorder="1" applyAlignment="1">
      <alignment horizontal="left" vertical="center" wrapText="1"/>
    </xf>
    <xf numFmtId="164" fontId="29" fillId="0" borderId="0" xfId="0" applyFont="1" applyBorder="1" applyAlignment="1">
      <alignment vertical="center" wrapText="1"/>
    </xf>
    <xf numFmtId="164" fontId="34" fillId="0" borderId="27" xfId="0" applyFont="1" applyBorder="1" applyAlignment="1" applyProtection="1">
      <alignment horizontal="center" vertical="center"/>
      <protection/>
    </xf>
    <xf numFmtId="166" fontId="34" fillId="0" borderId="27" xfId="0" applyNumberFormat="1" applyFont="1" applyBorder="1" applyAlignment="1" applyProtection="1">
      <alignment horizontal="left" vertical="center" wrapText="1"/>
      <protection/>
    </xf>
    <xf numFmtId="164" fontId="34" fillId="0" borderId="27" xfId="0" applyFont="1" applyBorder="1" applyAlignment="1" applyProtection="1">
      <alignment horizontal="left" vertical="center" wrapText="1"/>
      <protection/>
    </xf>
    <xf numFmtId="164" fontId="34" fillId="0" borderId="27" xfId="0" applyFont="1" applyBorder="1" applyAlignment="1" applyProtection="1">
      <alignment horizontal="center" vertical="center" wrapText="1"/>
      <protection/>
    </xf>
    <xf numFmtId="171" fontId="34" fillId="0" borderId="27" xfId="0" applyNumberFormat="1" applyFont="1" applyBorder="1" applyAlignment="1" applyProtection="1">
      <alignment vertical="center"/>
      <protection/>
    </xf>
    <xf numFmtId="167" fontId="34" fillId="3" borderId="27" xfId="0" applyNumberFormat="1" applyFont="1" applyFill="1" applyBorder="1" applyAlignment="1" applyProtection="1">
      <alignment vertical="center"/>
      <protection locked="0"/>
    </xf>
    <xf numFmtId="167" fontId="34" fillId="0" borderId="27" xfId="0" applyNumberFormat="1" applyFont="1" applyBorder="1" applyAlignment="1" applyProtection="1">
      <alignment vertical="center"/>
      <protection/>
    </xf>
    <xf numFmtId="164" fontId="34" fillId="0" borderId="4" xfId="0" applyFont="1" applyBorder="1" applyAlignment="1">
      <alignment vertical="center"/>
    </xf>
    <xf numFmtId="164" fontId="34" fillId="3" borderId="27" xfId="0" applyFont="1" applyFill="1" applyBorder="1" applyAlignment="1" applyProtection="1">
      <alignment horizontal="left" vertical="center"/>
      <protection locked="0"/>
    </xf>
    <xf numFmtId="164" fontId="34" fillId="0" borderId="0" xfId="0" applyFont="1" applyBorder="1" applyAlignment="1">
      <alignment horizontal="center" vertical="center"/>
    </xf>
    <xf numFmtId="164" fontId="33" fillId="0" borderId="0" xfId="0" applyFont="1" applyAlignment="1">
      <alignment horizontal="left" vertical="center" wrapText="1"/>
    </xf>
    <xf numFmtId="171" fontId="33" fillId="0" borderId="0" xfId="0" applyNumberFormat="1" applyFont="1" applyAlignment="1">
      <alignment vertical="center"/>
    </xf>
    <xf numFmtId="164" fontId="0" fillId="0" borderId="22" xfId="0" applyFont="1" applyBorder="1" applyAlignment="1">
      <alignment vertical="center"/>
    </xf>
    <xf numFmtId="164" fontId="0" fillId="0" borderId="23" xfId="0" applyFont="1" applyBorder="1" applyAlignment="1">
      <alignment vertical="center"/>
    </xf>
    <xf numFmtId="164" fontId="0" fillId="0" borderId="24" xfId="0" applyFont="1" applyBorder="1" applyAlignment="1">
      <alignment vertical="center"/>
    </xf>
    <xf numFmtId="164" fontId="34" fillId="0" borderId="23" xfId="0" applyFont="1" applyBorder="1" applyAlignment="1">
      <alignment horizontal="center" vertical="center"/>
    </xf>
    <xf numFmtId="170" fontId="12" fillId="0" borderId="23" xfId="0" applyNumberFormat="1" applyFont="1" applyBorder="1" applyAlignment="1">
      <alignment vertical="center"/>
    </xf>
    <xf numFmtId="170" fontId="12" fillId="0" borderId="24" xfId="0" applyNumberFormat="1" applyFont="1" applyBorder="1" applyAlignment="1">
      <alignment vertical="center"/>
    </xf>
    <xf numFmtId="164" fontId="22" fillId="0" borderId="0" xfId="0" applyFont="1" applyBorder="1" applyAlignment="1">
      <alignment horizontal="left"/>
    </xf>
    <xf numFmtId="167" fontId="22" fillId="0" borderId="0" xfId="0" applyNumberFormat="1" applyFont="1" applyBorder="1" applyAlignment="1">
      <alignment/>
    </xf>
    <xf numFmtId="164" fontId="12" fillId="0" borderId="23" xfId="0" applyFont="1" applyBorder="1" applyAlignment="1">
      <alignment horizontal="center" vertical="center"/>
    </xf>
    <xf numFmtId="171" fontId="0" fillId="3" borderId="27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57"/>
  <sheetViews>
    <sheetView showGridLines="0" workbookViewId="0" topLeftCell="A1">
      <pane ySplit="1" topLeftCell="A2" activePane="bottomLeft" state="frozen"/>
      <selection pane="topLeft" activeCell="A1" sqref="A1"/>
      <selection pane="bottomLeft" activeCell="AB7" sqref="AB7"/>
    </sheetView>
  </sheetViews>
  <sheetFormatPr defaultColWidth="12" defaultRowHeight="13.5"/>
  <cols>
    <col min="1" max="1" width="1.66796875" style="0" customWidth="1"/>
    <col min="2" max="2" width="2.16015625" style="0" customWidth="1"/>
    <col min="3" max="3" width="5.5" style="0" customWidth="1"/>
    <col min="4" max="33" width="3.5" style="0" customWidth="1"/>
    <col min="34" max="34" width="4.33203125" style="0" customWidth="1"/>
    <col min="35" max="35" width="41.83203125" style="0" customWidth="1"/>
    <col min="36" max="37" width="3.33203125" style="0" customWidth="1"/>
    <col min="38" max="38" width="11" style="0" customWidth="1"/>
    <col min="39" max="39" width="4.33203125" style="0" customWidth="1"/>
    <col min="40" max="40" width="17.66015625" style="0" customWidth="1"/>
    <col min="41" max="41" width="9.83203125" style="0" customWidth="1"/>
    <col min="42" max="42" width="5.5" style="0" customWidth="1"/>
    <col min="43" max="43" width="20.66015625" style="0" customWidth="1"/>
    <col min="44" max="44" width="18" style="0" customWidth="1"/>
    <col min="45" max="56" width="0" style="0" hidden="1" customWidth="1"/>
    <col min="57" max="57" width="87.83203125" style="0" customWidth="1"/>
    <col min="71" max="91" width="0" style="0" hidden="1" customWidth="1"/>
  </cols>
  <sheetData>
    <row r="1" spans="1:74" ht="21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 t="s">
        <v>2</v>
      </c>
      <c r="BB1" s="1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T1" s="4" t="s">
        <v>4</v>
      </c>
      <c r="BU1" s="4" t="s">
        <v>4</v>
      </c>
      <c r="BV1" s="4" t="s">
        <v>5</v>
      </c>
    </row>
    <row r="2" spans="44:72" ht="36.75" customHeight="1"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S2" s="6" t="s">
        <v>6</v>
      </c>
      <c r="BT2" s="6" t="s">
        <v>7</v>
      </c>
    </row>
    <row r="3" spans="2:72" ht="6.7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ht="36.75" customHeight="1">
      <c r="B4" s="10"/>
      <c r="C4" s="5"/>
      <c r="D4" s="11" t="s">
        <v>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12"/>
      <c r="AS4" s="13" t="s">
        <v>10</v>
      </c>
      <c r="BE4" s="14" t="s">
        <v>11</v>
      </c>
      <c r="BS4" s="6" t="s">
        <v>12</v>
      </c>
    </row>
    <row r="5" spans="2:71" ht="14.25" customHeight="1">
      <c r="B5" s="10"/>
      <c r="C5" s="5"/>
      <c r="D5" s="15" t="s">
        <v>13</v>
      </c>
      <c r="E5" s="5"/>
      <c r="F5" s="5"/>
      <c r="G5" s="5"/>
      <c r="H5" s="5"/>
      <c r="I5" s="5"/>
      <c r="J5" s="5"/>
      <c r="K5" s="16" t="s">
        <v>14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5"/>
      <c r="AQ5" s="12"/>
      <c r="BE5" s="17" t="s">
        <v>15</v>
      </c>
      <c r="BS5" s="6" t="s">
        <v>6</v>
      </c>
    </row>
    <row r="6" spans="2:71" ht="36.75" customHeight="1">
      <c r="B6" s="10"/>
      <c r="C6" s="5"/>
      <c r="D6" s="18" t="s">
        <v>16</v>
      </c>
      <c r="E6" s="5"/>
      <c r="F6" s="5"/>
      <c r="G6" s="5"/>
      <c r="H6" s="5"/>
      <c r="I6" s="5"/>
      <c r="J6" s="5"/>
      <c r="K6" s="19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5"/>
      <c r="AQ6" s="12"/>
      <c r="BE6" s="17"/>
      <c r="BS6" s="6" t="s">
        <v>18</v>
      </c>
    </row>
    <row r="7" spans="2:71" ht="14.25" customHeight="1">
      <c r="B7" s="10"/>
      <c r="C7" s="5"/>
      <c r="D7" s="20" t="s">
        <v>19</v>
      </c>
      <c r="E7" s="5"/>
      <c r="F7" s="5"/>
      <c r="G7" s="5"/>
      <c r="H7" s="5"/>
      <c r="I7" s="5"/>
      <c r="J7" s="5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20" t="s">
        <v>20</v>
      </c>
      <c r="AL7" s="5"/>
      <c r="AM7" s="5"/>
      <c r="AN7" s="16"/>
      <c r="AO7" s="5"/>
      <c r="AP7" s="5"/>
      <c r="AQ7" s="12"/>
      <c r="BE7" s="17"/>
      <c r="BS7" s="6" t="s">
        <v>21</v>
      </c>
    </row>
    <row r="8" spans="2:71" ht="14.25" customHeight="1">
      <c r="B8" s="10"/>
      <c r="C8" s="5"/>
      <c r="D8" s="20" t="s">
        <v>22</v>
      </c>
      <c r="E8" s="5"/>
      <c r="F8" s="5"/>
      <c r="G8" s="5"/>
      <c r="H8" s="5"/>
      <c r="I8" s="5"/>
      <c r="J8" s="5"/>
      <c r="K8" s="16" t="s">
        <v>23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20" t="s">
        <v>24</v>
      </c>
      <c r="AL8" s="5"/>
      <c r="AM8" s="5"/>
      <c r="AN8" s="21">
        <v>42905</v>
      </c>
      <c r="AO8" s="5"/>
      <c r="AP8" s="5"/>
      <c r="AQ8" s="12"/>
      <c r="BE8" s="17"/>
      <c r="BS8" s="6" t="s">
        <v>25</v>
      </c>
    </row>
    <row r="9" spans="2:71" ht="14.25" customHeight="1"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2"/>
      <c r="BE9" s="17"/>
      <c r="BS9" s="6" t="s">
        <v>26</v>
      </c>
    </row>
    <row r="10" spans="2:71" ht="14.25" customHeight="1">
      <c r="B10" s="10"/>
      <c r="C10" s="5"/>
      <c r="D10" s="20" t="s">
        <v>27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20" t="s">
        <v>28</v>
      </c>
      <c r="AL10" s="5"/>
      <c r="AM10" s="5"/>
      <c r="AN10" s="16"/>
      <c r="AO10" s="5"/>
      <c r="AP10" s="5"/>
      <c r="AQ10" s="12"/>
      <c r="BE10" s="17"/>
      <c r="BS10" s="6" t="s">
        <v>18</v>
      </c>
    </row>
    <row r="11" spans="2:71" ht="18" customHeight="1">
      <c r="B11" s="10"/>
      <c r="C11" s="5"/>
      <c r="D11" s="5"/>
      <c r="E11" s="16" t="s">
        <v>29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20" t="s">
        <v>30</v>
      </c>
      <c r="AL11" s="5"/>
      <c r="AM11" s="5"/>
      <c r="AN11" s="16"/>
      <c r="AO11" s="5"/>
      <c r="AP11" s="5"/>
      <c r="AQ11" s="12"/>
      <c r="BE11" s="17"/>
      <c r="BS11" s="6" t="s">
        <v>18</v>
      </c>
    </row>
    <row r="12" spans="2:71" ht="6.75" customHeight="1"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12"/>
      <c r="BE12" s="17"/>
      <c r="BS12" s="6" t="s">
        <v>18</v>
      </c>
    </row>
    <row r="13" spans="2:71" ht="14.25" customHeight="1">
      <c r="B13" s="10"/>
      <c r="C13" s="5"/>
      <c r="D13" s="20" t="s">
        <v>31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20" t="s">
        <v>28</v>
      </c>
      <c r="AL13" s="5"/>
      <c r="AM13" s="5"/>
      <c r="AN13" s="22" t="s">
        <v>32</v>
      </c>
      <c r="AO13" s="5"/>
      <c r="AP13" s="5"/>
      <c r="AQ13" s="12"/>
      <c r="BE13" s="17"/>
      <c r="BS13" s="6" t="s">
        <v>18</v>
      </c>
    </row>
    <row r="14" spans="2:71" ht="12.75">
      <c r="B14" s="10"/>
      <c r="C14" s="5"/>
      <c r="D14" s="5"/>
      <c r="E14" s="22" t="s">
        <v>32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0" t="s">
        <v>30</v>
      </c>
      <c r="AL14" s="5"/>
      <c r="AM14" s="5"/>
      <c r="AN14" s="22" t="s">
        <v>32</v>
      </c>
      <c r="AO14" s="5"/>
      <c r="AP14" s="5"/>
      <c r="AQ14" s="12"/>
      <c r="BE14" s="17"/>
      <c r="BS14" s="6" t="s">
        <v>18</v>
      </c>
    </row>
    <row r="15" spans="2:71" ht="6.75" customHeight="1"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12"/>
      <c r="BE15" s="17"/>
      <c r="BS15" s="6" t="s">
        <v>4</v>
      </c>
    </row>
    <row r="16" spans="2:71" ht="14.25" customHeight="1">
      <c r="B16" s="10"/>
      <c r="C16" s="5"/>
      <c r="D16" s="20" t="s">
        <v>33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20" t="s">
        <v>28</v>
      </c>
      <c r="AL16" s="5"/>
      <c r="AM16" s="5"/>
      <c r="AN16" s="16"/>
      <c r="AO16" s="5"/>
      <c r="AP16" s="5"/>
      <c r="AQ16" s="12"/>
      <c r="BE16" s="17"/>
      <c r="BS16" s="6" t="s">
        <v>4</v>
      </c>
    </row>
    <row r="17" spans="2:71" ht="18" customHeight="1">
      <c r="B17" s="10"/>
      <c r="C17" s="5"/>
      <c r="D17" s="5"/>
      <c r="E17" s="16" t="s">
        <v>34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20" t="s">
        <v>30</v>
      </c>
      <c r="AL17" s="5"/>
      <c r="AM17" s="5"/>
      <c r="AN17" s="16"/>
      <c r="AO17" s="5"/>
      <c r="AP17" s="5"/>
      <c r="AQ17" s="12"/>
      <c r="BE17" s="17"/>
      <c r="BS17" s="6" t="s">
        <v>35</v>
      </c>
    </row>
    <row r="18" spans="2:71" ht="6.75" customHeight="1"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12"/>
      <c r="BE18" s="17"/>
      <c r="BS18" s="6" t="s">
        <v>6</v>
      </c>
    </row>
    <row r="19" spans="2:71" ht="14.25" customHeight="1">
      <c r="B19" s="10"/>
      <c r="C19" s="5"/>
      <c r="D19" s="20" t="s">
        <v>36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12"/>
      <c r="BE19" s="17"/>
      <c r="BS19" s="6" t="s">
        <v>6</v>
      </c>
    </row>
    <row r="20" spans="2:71" ht="77.25" customHeight="1">
      <c r="B20" s="10"/>
      <c r="C20" s="5"/>
      <c r="D20" s="5"/>
      <c r="E20" s="23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5"/>
      <c r="AP20" s="5"/>
      <c r="AQ20" s="12"/>
      <c r="BE20" s="17"/>
      <c r="BS20" s="6" t="s">
        <v>4</v>
      </c>
    </row>
    <row r="21" spans="2:57" ht="6.75" customHeight="1"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12"/>
      <c r="BE21" s="17"/>
    </row>
    <row r="22" spans="2:57" ht="6.75" customHeight="1">
      <c r="B22" s="10"/>
      <c r="C22" s="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5"/>
      <c r="AQ22" s="12"/>
      <c r="BE22" s="17"/>
    </row>
    <row r="23" spans="2:57" s="25" customFormat="1" ht="25.5" customHeight="1">
      <c r="B23" s="26"/>
      <c r="C23" s="27"/>
      <c r="D23" s="28" t="s">
        <v>38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>
        <f>ROUND(AG51,2)</f>
        <v>0</v>
      </c>
      <c r="AL23" s="30"/>
      <c r="AM23" s="30"/>
      <c r="AN23" s="30"/>
      <c r="AO23" s="30"/>
      <c r="AP23" s="27"/>
      <c r="AQ23" s="31"/>
      <c r="BE23" s="17"/>
    </row>
    <row r="24" spans="2:57" s="25" customFormat="1" ht="6.75" customHeight="1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1"/>
      <c r="BE24" s="17"/>
    </row>
    <row r="25" spans="2:57" s="25" customFormat="1" ht="12.75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32" t="s">
        <v>39</v>
      </c>
      <c r="M25" s="32"/>
      <c r="N25" s="32"/>
      <c r="O25" s="32"/>
      <c r="P25" s="27"/>
      <c r="Q25" s="27"/>
      <c r="R25" s="27"/>
      <c r="S25" s="27"/>
      <c r="T25" s="27"/>
      <c r="U25" s="27"/>
      <c r="V25" s="27"/>
      <c r="W25" s="32" t="s">
        <v>40</v>
      </c>
      <c r="X25" s="32"/>
      <c r="Y25" s="32"/>
      <c r="Z25" s="32"/>
      <c r="AA25" s="32"/>
      <c r="AB25" s="32"/>
      <c r="AC25" s="32"/>
      <c r="AD25" s="32"/>
      <c r="AE25" s="32"/>
      <c r="AF25" s="27"/>
      <c r="AG25" s="27"/>
      <c r="AH25" s="27"/>
      <c r="AI25" s="27"/>
      <c r="AJ25" s="27"/>
      <c r="AK25" s="32" t="s">
        <v>41</v>
      </c>
      <c r="AL25" s="32"/>
      <c r="AM25" s="32"/>
      <c r="AN25" s="32"/>
      <c r="AO25" s="32"/>
      <c r="AP25" s="27"/>
      <c r="AQ25" s="31"/>
      <c r="BE25" s="17"/>
    </row>
    <row r="26" spans="2:57" s="33" customFormat="1" ht="14.25" customHeight="1">
      <c r="B26" s="34"/>
      <c r="C26" s="35"/>
      <c r="D26" s="36" t="s">
        <v>42</v>
      </c>
      <c r="E26" s="35"/>
      <c r="F26" s="36" t="s">
        <v>43</v>
      </c>
      <c r="G26" s="35"/>
      <c r="H26" s="35"/>
      <c r="I26" s="35"/>
      <c r="J26" s="35"/>
      <c r="K26" s="35"/>
      <c r="L26" s="37">
        <v>0.21</v>
      </c>
      <c r="M26" s="37"/>
      <c r="N26" s="37"/>
      <c r="O26" s="37"/>
      <c r="P26" s="35"/>
      <c r="Q26" s="35"/>
      <c r="R26" s="35"/>
      <c r="S26" s="35"/>
      <c r="T26" s="35"/>
      <c r="U26" s="35"/>
      <c r="V26" s="35"/>
      <c r="W26" s="38">
        <f>ROUND(AZ51,2)</f>
        <v>0</v>
      </c>
      <c r="X26" s="38"/>
      <c r="Y26" s="38"/>
      <c r="Z26" s="38"/>
      <c r="AA26" s="38"/>
      <c r="AB26" s="38"/>
      <c r="AC26" s="38"/>
      <c r="AD26" s="38"/>
      <c r="AE26" s="38"/>
      <c r="AF26" s="35"/>
      <c r="AG26" s="35"/>
      <c r="AH26" s="35"/>
      <c r="AI26" s="35"/>
      <c r="AJ26" s="35"/>
      <c r="AK26" s="38">
        <f>ROUND(AV51,2)</f>
        <v>0</v>
      </c>
      <c r="AL26" s="38"/>
      <c r="AM26" s="38"/>
      <c r="AN26" s="38"/>
      <c r="AO26" s="38"/>
      <c r="AP26" s="35"/>
      <c r="AQ26" s="39"/>
      <c r="BE26" s="17"/>
    </row>
    <row r="27" spans="2:57" s="33" customFormat="1" ht="14.25" customHeight="1">
      <c r="B27" s="34"/>
      <c r="C27" s="35"/>
      <c r="D27" s="35"/>
      <c r="E27" s="35"/>
      <c r="F27" s="36" t="s">
        <v>44</v>
      </c>
      <c r="G27" s="35"/>
      <c r="H27" s="35"/>
      <c r="I27" s="35"/>
      <c r="J27" s="35"/>
      <c r="K27" s="35"/>
      <c r="L27" s="37">
        <v>0.15</v>
      </c>
      <c r="M27" s="37"/>
      <c r="N27" s="37"/>
      <c r="O27" s="37"/>
      <c r="P27" s="35"/>
      <c r="Q27" s="35"/>
      <c r="R27" s="35"/>
      <c r="S27" s="35"/>
      <c r="T27" s="35"/>
      <c r="U27" s="35"/>
      <c r="V27" s="35"/>
      <c r="W27" s="38">
        <f>ROUND(BA51,2)</f>
        <v>0</v>
      </c>
      <c r="X27" s="38"/>
      <c r="Y27" s="38"/>
      <c r="Z27" s="38"/>
      <c r="AA27" s="38"/>
      <c r="AB27" s="38"/>
      <c r="AC27" s="38"/>
      <c r="AD27" s="38"/>
      <c r="AE27" s="38"/>
      <c r="AF27" s="35"/>
      <c r="AG27" s="35"/>
      <c r="AH27" s="35"/>
      <c r="AI27" s="35"/>
      <c r="AJ27" s="35"/>
      <c r="AK27" s="38">
        <f>ROUND(AW51,2)</f>
        <v>0</v>
      </c>
      <c r="AL27" s="38"/>
      <c r="AM27" s="38"/>
      <c r="AN27" s="38"/>
      <c r="AO27" s="38"/>
      <c r="AP27" s="35"/>
      <c r="AQ27" s="39"/>
      <c r="BE27" s="17"/>
    </row>
    <row r="28" spans="2:57" s="33" customFormat="1" ht="14.25" customHeight="1" hidden="1">
      <c r="B28" s="34"/>
      <c r="C28" s="35"/>
      <c r="D28" s="35"/>
      <c r="E28" s="35"/>
      <c r="F28" s="36" t="s">
        <v>45</v>
      </c>
      <c r="G28" s="35"/>
      <c r="H28" s="35"/>
      <c r="I28" s="35"/>
      <c r="J28" s="35"/>
      <c r="K28" s="35"/>
      <c r="L28" s="37">
        <v>0.21</v>
      </c>
      <c r="M28" s="37"/>
      <c r="N28" s="37"/>
      <c r="O28" s="37"/>
      <c r="P28" s="35"/>
      <c r="Q28" s="35"/>
      <c r="R28" s="35"/>
      <c r="S28" s="35"/>
      <c r="T28" s="35"/>
      <c r="U28" s="35"/>
      <c r="V28" s="35"/>
      <c r="W28" s="38">
        <f>ROUND(BB51,2)</f>
        <v>0</v>
      </c>
      <c r="X28" s="38"/>
      <c r="Y28" s="38"/>
      <c r="Z28" s="38"/>
      <c r="AA28" s="38"/>
      <c r="AB28" s="38"/>
      <c r="AC28" s="38"/>
      <c r="AD28" s="38"/>
      <c r="AE28" s="38"/>
      <c r="AF28" s="35"/>
      <c r="AG28" s="35"/>
      <c r="AH28" s="35"/>
      <c r="AI28" s="35"/>
      <c r="AJ28" s="35"/>
      <c r="AK28" s="38">
        <v>0</v>
      </c>
      <c r="AL28" s="38"/>
      <c r="AM28" s="38"/>
      <c r="AN28" s="38"/>
      <c r="AO28" s="38"/>
      <c r="AP28" s="35"/>
      <c r="AQ28" s="39"/>
      <c r="BE28" s="17"/>
    </row>
    <row r="29" spans="2:57" s="33" customFormat="1" ht="14.25" customHeight="1" hidden="1">
      <c r="B29" s="34"/>
      <c r="C29" s="35"/>
      <c r="D29" s="35"/>
      <c r="E29" s="35"/>
      <c r="F29" s="36" t="s">
        <v>46</v>
      </c>
      <c r="G29" s="35"/>
      <c r="H29" s="35"/>
      <c r="I29" s="35"/>
      <c r="J29" s="35"/>
      <c r="K29" s="35"/>
      <c r="L29" s="37">
        <v>0.15</v>
      </c>
      <c r="M29" s="37"/>
      <c r="N29" s="37"/>
      <c r="O29" s="37"/>
      <c r="P29" s="35"/>
      <c r="Q29" s="35"/>
      <c r="R29" s="35"/>
      <c r="S29" s="35"/>
      <c r="T29" s="35"/>
      <c r="U29" s="35"/>
      <c r="V29" s="35"/>
      <c r="W29" s="38">
        <f>ROUND(BC51,2)</f>
        <v>0</v>
      </c>
      <c r="X29" s="38"/>
      <c r="Y29" s="38"/>
      <c r="Z29" s="38"/>
      <c r="AA29" s="38"/>
      <c r="AB29" s="38"/>
      <c r="AC29" s="38"/>
      <c r="AD29" s="38"/>
      <c r="AE29" s="38"/>
      <c r="AF29" s="35"/>
      <c r="AG29" s="35"/>
      <c r="AH29" s="35"/>
      <c r="AI29" s="35"/>
      <c r="AJ29" s="35"/>
      <c r="AK29" s="38">
        <v>0</v>
      </c>
      <c r="AL29" s="38"/>
      <c r="AM29" s="38"/>
      <c r="AN29" s="38"/>
      <c r="AO29" s="38"/>
      <c r="AP29" s="35"/>
      <c r="AQ29" s="39"/>
      <c r="BE29" s="17"/>
    </row>
    <row r="30" spans="2:57" s="33" customFormat="1" ht="14.25" customHeight="1" hidden="1">
      <c r="B30" s="34"/>
      <c r="C30" s="35"/>
      <c r="D30" s="35"/>
      <c r="E30" s="35"/>
      <c r="F30" s="36" t="s">
        <v>47</v>
      </c>
      <c r="G30" s="35"/>
      <c r="H30" s="35"/>
      <c r="I30" s="35"/>
      <c r="J30" s="35"/>
      <c r="K30" s="35"/>
      <c r="L30" s="37">
        <v>0</v>
      </c>
      <c r="M30" s="37"/>
      <c r="N30" s="37"/>
      <c r="O30" s="37"/>
      <c r="P30" s="35"/>
      <c r="Q30" s="35"/>
      <c r="R30" s="35"/>
      <c r="S30" s="35"/>
      <c r="T30" s="35"/>
      <c r="U30" s="35"/>
      <c r="V30" s="35"/>
      <c r="W30" s="38">
        <f>ROUND(BD51,2)</f>
        <v>0</v>
      </c>
      <c r="X30" s="38"/>
      <c r="Y30" s="38"/>
      <c r="Z30" s="38"/>
      <c r="AA30" s="38"/>
      <c r="AB30" s="38"/>
      <c r="AC30" s="38"/>
      <c r="AD30" s="38"/>
      <c r="AE30" s="38"/>
      <c r="AF30" s="35"/>
      <c r="AG30" s="35"/>
      <c r="AH30" s="35"/>
      <c r="AI30" s="35"/>
      <c r="AJ30" s="35"/>
      <c r="AK30" s="38">
        <v>0</v>
      </c>
      <c r="AL30" s="38"/>
      <c r="AM30" s="38"/>
      <c r="AN30" s="38"/>
      <c r="AO30" s="38"/>
      <c r="AP30" s="35"/>
      <c r="AQ30" s="39"/>
      <c r="BE30" s="17"/>
    </row>
    <row r="31" spans="2:57" s="25" customFormat="1" ht="6.75" customHeight="1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31"/>
      <c r="BE31" s="17"/>
    </row>
    <row r="32" spans="2:57" s="25" customFormat="1" ht="25.5" customHeight="1">
      <c r="B32" s="26"/>
      <c r="C32" s="40"/>
      <c r="D32" s="41" t="s">
        <v>48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 t="s">
        <v>49</v>
      </c>
      <c r="U32" s="42"/>
      <c r="V32" s="42"/>
      <c r="W32" s="42"/>
      <c r="X32" s="44" t="s">
        <v>50</v>
      </c>
      <c r="Y32" s="44"/>
      <c r="Z32" s="44"/>
      <c r="AA32" s="44"/>
      <c r="AB32" s="44"/>
      <c r="AC32" s="42"/>
      <c r="AD32" s="42"/>
      <c r="AE32" s="42"/>
      <c r="AF32" s="42"/>
      <c r="AG32" s="42"/>
      <c r="AH32" s="42"/>
      <c r="AI32" s="42"/>
      <c r="AJ32" s="42"/>
      <c r="AK32" s="45">
        <f>SUM(AK23:AK30)</f>
        <v>0</v>
      </c>
      <c r="AL32" s="45"/>
      <c r="AM32" s="45"/>
      <c r="AN32" s="45"/>
      <c r="AO32" s="45"/>
      <c r="AP32" s="40"/>
      <c r="AQ32" s="46"/>
      <c r="BE32" s="17"/>
    </row>
    <row r="33" spans="2:43" s="25" customFormat="1" ht="6.75" customHeight="1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31"/>
    </row>
    <row r="34" spans="2:43" s="25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6" ht="147" customHeight="1"/>
    <row r="37" ht="56.25" customHeight="1"/>
    <row r="38" spans="2:44" s="25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26"/>
    </row>
    <row r="39" spans="2:44" s="25" customFormat="1" ht="36.75" customHeight="1">
      <c r="B39" s="26"/>
      <c r="C39" s="52" t="s">
        <v>51</v>
      </c>
      <c r="AR39" s="26"/>
    </row>
    <row r="40" spans="2:44" s="25" customFormat="1" ht="6.75" customHeight="1">
      <c r="B40" s="26"/>
      <c r="AR40" s="26"/>
    </row>
    <row r="41" spans="2:44" s="53" customFormat="1" ht="14.25" customHeight="1">
      <c r="B41" s="54"/>
      <c r="C41" s="55" t="s">
        <v>13</v>
      </c>
      <c r="L41" s="53">
        <f aca="true" t="shared" si="0" ref="L41:L42">K5</f>
        <v>0</v>
      </c>
      <c r="AR41" s="54"/>
    </row>
    <row r="42" spans="2:44" s="56" customFormat="1" ht="36.75" customHeight="1">
      <c r="B42" s="57"/>
      <c r="C42" s="58" t="s">
        <v>16</v>
      </c>
      <c r="L42" s="59">
        <f t="shared" si="0"/>
        <v>0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R42" s="57"/>
    </row>
    <row r="43" spans="2:44" s="25" customFormat="1" ht="6.75" customHeight="1">
      <c r="B43" s="26"/>
      <c r="AR43" s="26"/>
    </row>
    <row r="44" spans="2:44" s="25" customFormat="1" ht="12.75">
      <c r="B44" s="26"/>
      <c r="C44" s="55" t="s">
        <v>22</v>
      </c>
      <c r="L44" s="60">
        <f>IF(K8="","",K8)</f>
        <v>0</v>
      </c>
      <c r="AI44" s="55" t="s">
        <v>24</v>
      </c>
      <c r="AM44" s="61">
        <f>IF(AN8="","",AN8)</f>
        <v>42905</v>
      </c>
      <c r="AN44" s="61"/>
      <c r="AR44" s="26"/>
    </row>
    <row r="45" spans="2:44" s="25" customFormat="1" ht="6.75" customHeight="1">
      <c r="B45" s="26"/>
      <c r="AR45" s="26"/>
    </row>
    <row r="46" spans="2:56" s="25" customFormat="1" ht="12.75">
      <c r="B46" s="26"/>
      <c r="C46" s="55" t="s">
        <v>27</v>
      </c>
      <c r="L46" s="53">
        <f>IF(E11="","",E11)</f>
        <v>0</v>
      </c>
      <c r="AI46" s="55" t="s">
        <v>33</v>
      </c>
      <c r="AM46" s="62">
        <f>IF(E17="","",E17)</f>
        <v>0</v>
      </c>
      <c r="AN46" s="62"/>
      <c r="AO46" s="62"/>
      <c r="AP46" s="62"/>
      <c r="AR46" s="26"/>
      <c r="AS46" s="63" t="s">
        <v>52</v>
      </c>
      <c r="AT46" s="63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25" customFormat="1" ht="12.75">
      <c r="B47" s="26"/>
      <c r="C47" s="55" t="s">
        <v>31</v>
      </c>
      <c r="L47" s="53">
        <f>IF(E14="Vyplň údaj","",E14)</f>
        <v>0</v>
      </c>
      <c r="AR47" s="26"/>
      <c r="AS47" s="63"/>
      <c r="AT47" s="63"/>
      <c r="AU47" s="27"/>
      <c r="AV47" s="27"/>
      <c r="AW47" s="27"/>
      <c r="AX47" s="27"/>
      <c r="AY47" s="27"/>
      <c r="AZ47" s="27"/>
      <c r="BA47" s="27"/>
      <c r="BB47" s="27"/>
      <c r="BC47" s="27"/>
      <c r="BD47" s="66"/>
    </row>
    <row r="48" spans="2:56" s="25" customFormat="1" ht="10.5" customHeight="1">
      <c r="B48" s="26"/>
      <c r="AR48" s="26"/>
      <c r="AS48" s="63"/>
      <c r="AT48" s="63"/>
      <c r="AU48" s="27"/>
      <c r="AV48" s="27"/>
      <c r="AW48" s="27"/>
      <c r="AX48" s="27"/>
      <c r="AY48" s="27"/>
      <c r="AZ48" s="27"/>
      <c r="BA48" s="27"/>
      <c r="BB48" s="27"/>
      <c r="BC48" s="27"/>
      <c r="BD48" s="66"/>
    </row>
    <row r="49" spans="2:56" s="25" customFormat="1" ht="29.25" customHeight="1">
      <c r="B49" s="26"/>
      <c r="C49" s="67" t="s">
        <v>53</v>
      </c>
      <c r="D49" s="67"/>
      <c r="E49" s="67"/>
      <c r="F49" s="67"/>
      <c r="G49" s="67"/>
      <c r="H49" s="42"/>
      <c r="I49" s="68" t="s">
        <v>54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9" t="s">
        <v>55</v>
      </c>
      <c r="AH49" s="69"/>
      <c r="AI49" s="69"/>
      <c r="AJ49" s="69"/>
      <c r="AK49" s="69"/>
      <c r="AL49" s="69"/>
      <c r="AM49" s="69"/>
      <c r="AN49" s="68" t="s">
        <v>56</v>
      </c>
      <c r="AO49" s="68"/>
      <c r="AP49" s="68"/>
      <c r="AQ49" s="70" t="s">
        <v>57</v>
      </c>
      <c r="AR49" s="26"/>
      <c r="AS49" s="71" t="s">
        <v>58</v>
      </c>
      <c r="AT49" s="72" t="s">
        <v>59</v>
      </c>
      <c r="AU49" s="72" t="s">
        <v>60</v>
      </c>
      <c r="AV49" s="72" t="s">
        <v>61</v>
      </c>
      <c r="AW49" s="72" t="s">
        <v>62</v>
      </c>
      <c r="AX49" s="72" t="s">
        <v>63</v>
      </c>
      <c r="AY49" s="72" t="s">
        <v>64</v>
      </c>
      <c r="AZ49" s="72" t="s">
        <v>65</v>
      </c>
      <c r="BA49" s="72" t="s">
        <v>66</v>
      </c>
      <c r="BB49" s="72" t="s">
        <v>67</v>
      </c>
      <c r="BC49" s="72" t="s">
        <v>68</v>
      </c>
      <c r="BD49" s="73" t="s">
        <v>69</v>
      </c>
    </row>
    <row r="50" spans="2:56" s="25" customFormat="1" ht="10.5" customHeight="1">
      <c r="B50" s="26"/>
      <c r="AR50" s="26"/>
      <c r="AS50" s="7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56" customFormat="1" ht="32.25" customHeight="1">
      <c r="B51" s="57"/>
      <c r="C51" s="75" t="s">
        <v>70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7">
        <f>ROUND(SUM(AG52:AG55),2)</f>
        <v>0</v>
      </c>
      <c r="AH51" s="77"/>
      <c r="AI51" s="77"/>
      <c r="AJ51" s="77"/>
      <c r="AK51" s="77"/>
      <c r="AL51" s="77"/>
      <c r="AM51" s="77"/>
      <c r="AN51" s="78">
        <f aca="true" t="shared" si="1" ref="AN51:AN55">SUM(AG51,AT51)</f>
        <v>0</v>
      </c>
      <c r="AO51" s="78"/>
      <c r="AP51" s="78"/>
      <c r="AQ51" s="79"/>
      <c r="AR51" s="57"/>
      <c r="AS51" s="80">
        <f>ROUND(SUM(AS52:AS55),2)</f>
        <v>0</v>
      </c>
      <c r="AT51" s="81">
        <f aca="true" t="shared" si="2" ref="AT51:AT55">ROUND(SUM(AV51:AW51),2)</f>
        <v>0</v>
      </c>
      <c r="AU51" s="82">
        <f>ROUND(SUM(AU52:AU55),5)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ROUND(SUM(AZ52:AZ55),2)</f>
        <v>0</v>
      </c>
      <c r="BA51" s="81">
        <f>ROUND(SUM(BA52:BA55),2)</f>
        <v>0</v>
      </c>
      <c r="BB51" s="81">
        <f>ROUND(SUM(BB52:BB55),2)</f>
        <v>0</v>
      </c>
      <c r="BC51" s="81">
        <f>ROUND(SUM(BC52:BC55),2)</f>
        <v>0</v>
      </c>
      <c r="BD51" s="83">
        <f>ROUND(SUM(BD52:BD55),2)</f>
        <v>0</v>
      </c>
      <c r="BS51" s="58" t="s">
        <v>71</v>
      </c>
      <c r="BT51" s="58" t="s">
        <v>72</v>
      </c>
      <c r="BU51" s="84" t="s">
        <v>73</v>
      </c>
      <c r="BV51" s="58" t="s">
        <v>74</v>
      </c>
      <c r="BW51" s="58" t="s">
        <v>5</v>
      </c>
      <c r="BX51" s="58" t="s">
        <v>75</v>
      </c>
      <c r="CL51" s="58"/>
    </row>
    <row r="52" spans="2:91" s="85" customFormat="1" ht="27" customHeight="1">
      <c r="B52" s="86"/>
      <c r="C52" s="87"/>
      <c r="D52" s="88" t="s">
        <v>76</v>
      </c>
      <c r="E52" s="88"/>
      <c r="F52" s="88"/>
      <c r="G52" s="88"/>
      <c r="H52" s="88"/>
      <c r="I52" s="89"/>
      <c r="J52" s="88" t="s">
        <v>77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0">
        <f>'ST - Stavební část'!J27</f>
        <v>0</v>
      </c>
      <c r="AH52" s="90"/>
      <c r="AI52" s="90"/>
      <c r="AJ52" s="90"/>
      <c r="AK52" s="90"/>
      <c r="AL52" s="90"/>
      <c r="AM52" s="90"/>
      <c r="AN52" s="90">
        <f t="shared" si="1"/>
        <v>0</v>
      </c>
      <c r="AO52" s="90"/>
      <c r="AP52" s="90"/>
      <c r="AQ52" s="91" t="s">
        <v>78</v>
      </c>
      <c r="AR52" s="86"/>
      <c r="AS52" s="92">
        <v>0</v>
      </c>
      <c r="AT52" s="93">
        <f t="shared" si="2"/>
        <v>0</v>
      </c>
      <c r="AU52" s="94">
        <f>'ST - Stavební část'!P90</f>
        <v>0</v>
      </c>
      <c r="AV52" s="93">
        <f>'ST - Stavební část'!J30</f>
        <v>0</v>
      </c>
      <c r="AW52" s="93">
        <f>'ST - Stavební část'!J31</f>
        <v>0</v>
      </c>
      <c r="AX52" s="93">
        <f>'ST - Stavební část'!J32</f>
        <v>0</v>
      </c>
      <c r="AY52" s="93">
        <f>'ST - Stavební část'!J33</f>
        <v>0</v>
      </c>
      <c r="AZ52" s="93">
        <f>'ST - Stavební část'!F30</f>
        <v>0</v>
      </c>
      <c r="BA52" s="93">
        <f>'ST - Stavební část'!F31</f>
        <v>0</v>
      </c>
      <c r="BB52" s="93">
        <f>'ST - Stavební část'!F32</f>
        <v>0</v>
      </c>
      <c r="BC52" s="93">
        <f>'ST - Stavební část'!F33</f>
        <v>0</v>
      </c>
      <c r="BD52" s="95">
        <f>'ST - Stavební část'!F34</f>
        <v>0</v>
      </c>
      <c r="BT52" s="96" t="s">
        <v>21</v>
      </c>
      <c r="BV52" s="96" t="s">
        <v>74</v>
      </c>
      <c r="BW52" s="96" t="s">
        <v>79</v>
      </c>
      <c r="BX52" s="96" t="s">
        <v>5</v>
      </c>
      <c r="CL52" s="96"/>
      <c r="CM52" s="96" t="s">
        <v>80</v>
      </c>
    </row>
    <row r="53" spans="2:91" s="85" customFormat="1" ht="27" customHeight="1">
      <c r="B53" s="86"/>
      <c r="C53" s="87"/>
      <c r="D53" s="88" t="s">
        <v>81</v>
      </c>
      <c r="E53" s="88"/>
      <c r="F53" s="88"/>
      <c r="G53" s="88"/>
      <c r="H53" s="88"/>
      <c r="I53" s="89"/>
      <c r="J53" s="88" t="s">
        <v>82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90">
        <f>'SIP - Silnoproud'!J27</f>
        <v>0</v>
      </c>
      <c r="AH53" s="90"/>
      <c r="AI53" s="90"/>
      <c r="AJ53" s="90"/>
      <c r="AK53" s="90"/>
      <c r="AL53" s="90"/>
      <c r="AM53" s="90"/>
      <c r="AN53" s="90">
        <f t="shared" si="1"/>
        <v>0</v>
      </c>
      <c r="AO53" s="90"/>
      <c r="AP53" s="90"/>
      <c r="AQ53" s="91" t="s">
        <v>78</v>
      </c>
      <c r="AR53" s="86"/>
      <c r="AS53" s="92">
        <v>0</v>
      </c>
      <c r="AT53" s="93">
        <f t="shared" si="2"/>
        <v>0</v>
      </c>
      <c r="AU53" s="94">
        <f>'SIP - Silnoproud'!P84</f>
        <v>0</v>
      </c>
      <c r="AV53" s="93">
        <f>'SIP - Silnoproud'!J30</f>
        <v>0</v>
      </c>
      <c r="AW53" s="93">
        <f>'SIP - Silnoproud'!J31</f>
        <v>0</v>
      </c>
      <c r="AX53" s="93">
        <f>'SIP - Silnoproud'!J32</f>
        <v>0</v>
      </c>
      <c r="AY53" s="93">
        <f>'SIP - Silnoproud'!J33</f>
        <v>0</v>
      </c>
      <c r="AZ53" s="93">
        <f>'SIP - Silnoproud'!F30</f>
        <v>0</v>
      </c>
      <c r="BA53" s="93">
        <f>'SIP - Silnoproud'!F31</f>
        <v>0</v>
      </c>
      <c r="BB53" s="93">
        <f>'SIP - Silnoproud'!F32</f>
        <v>0</v>
      </c>
      <c r="BC53" s="93">
        <f>'SIP - Silnoproud'!F33</f>
        <v>0</v>
      </c>
      <c r="BD53" s="95">
        <f>'SIP - Silnoproud'!F34</f>
        <v>0</v>
      </c>
      <c r="BT53" s="96" t="s">
        <v>21</v>
      </c>
      <c r="BV53" s="96" t="s">
        <v>74</v>
      </c>
      <c r="BW53" s="96" t="s">
        <v>83</v>
      </c>
      <c r="BX53" s="96" t="s">
        <v>5</v>
      </c>
      <c r="CL53" s="96"/>
      <c r="CM53" s="96" t="s">
        <v>80</v>
      </c>
    </row>
    <row r="54" spans="2:91" s="85" customFormat="1" ht="27" customHeight="1">
      <c r="B54" s="86"/>
      <c r="C54" s="87"/>
      <c r="D54" s="88" t="s">
        <v>84</v>
      </c>
      <c r="E54" s="88"/>
      <c r="F54" s="88"/>
      <c r="G54" s="88"/>
      <c r="H54" s="88"/>
      <c r="I54" s="89"/>
      <c r="J54" s="88" t="s">
        <v>85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90">
        <f>'SLP - Slabouproud'!J27</f>
        <v>0</v>
      </c>
      <c r="AH54" s="90"/>
      <c r="AI54" s="90"/>
      <c r="AJ54" s="90"/>
      <c r="AK54" s="90"/>
      <c r="AL54" s="90"/>
      <c r="AM54" s="90"/>
      <c r="AN54" s="90">
        <f t="shared" si="1"/>
        <v>0</v>
      </c>
      <c r="AO54" s="90"/>
      <c r="AP54" s="90"/>
      <c r="AQ54" s="91" t="s">
        <v>78</v>
      </c>
      <c r="AR54" s="86"/>
      <c r="AS54" s="92">
        <v>0</v>
      </c>
      <c r="AT54" s="93">
        <f t="shared" si="2"/>
        <v>0</v>
      </c>
      <c r="AU54" s="94">
        <f>'SLP - Slabouproud'!P85</f>
        <v>0</v>
      </c>
      <c r="AV54" s="93">
        <f>'SLP - Slabouproud'!J30</f>
        <v>0</v>
      </c>
      <c r="AW54" s="93">
        <f>'SLP - Slabouproud'!J31</f>
        <v>0</v>
      </c>
      <c r="AX54" s="93">
        <f>'SLP - Slabouproud'!J32</f>
        <v>0</v>
      </c>
      <c r="AY54" s="93">
        <f>'SLP - Slabouproud'!J33</f>
        <v>0</v>
      </c>
      <c r="AZ54" s="93">
        <f>'SLP - Slabouproud'!F30</f>
        <v>0</v>
      </c>
      <c r="BA54" s="93">
        <f>'SLP - Slabouproud'!F31</f>
        <v>0</v>
      </c>
      <c r="BB54" s="93">
        <f>'SLP - Slabouproud'!F32</f>
        <v>0</v>
      </c>
      <c r="BC54" s="93">
        <f>'SLP - Slabouproud'!F33</f>
        <v>0</v>
      </c>
      <c r="BD54" s="95">
        <f>'SLP - Slabouproud'!F34</f>
        <v>0</v>
      </c>
      <c r="BT54" s="96" t="s">
        <v>21</v>
      </c>
      <c r="BV54" s="96" t="s">
        <v>74</v>
      </c>
      <c r="BW54" s="96" t="s">
        <v>86</v>
      </c>
      <c r="BX54" s="96" t="s">
        <v>5</v>
      </c>
      <c r="CL54" s="96"/>
      <c r="CM54" s="96" t="s">
        <v>80</v>
      </c>
    </row>
    <row r="55" spans="2:91" s="85" customFormat="1" ht="27" customHeight="1">
      <c r="B55" s="86"/>
      <c r="C55" s="87"/>
      <c r="D55" s="88" t="s">
        <v>87</v>
      </c>
      <c r="E55" s="88"/>
      <c r="F55" s="88"/>
      <c r="G55" s="88"/>
      <c r="H55" s="88"/>
      <c r="I55" s="89"/>
      <c r="J55" s="88" t="s">
        <v>88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90">
        <f>'VRN - Vedlejší rozpočtové...'!J27</f>
        <v>0</v>
      </c>
      <c r="AH55" s="90"/>
      <c r="AI55" s="90"/>
      <c r="AJ55" s="90"/>
      <c r="AK55" s="90"/>
      <c r="AL55" s="90"/>
      <c r="AM55" s="90"/>
      <c r="AN55" s="90">
        <f t="shared" si="1"/>
        <v>0</v>
      </c>
      <c r="AO55" s="90"/>
      <c r="AP55" s="90"/>
      <c r="AQ55" s="91" t="s">
        <v>78</v>
      </c>
      <c r="AR55" s="86"/>
      <c r="AS55" s="97">
        <v>0</v>
      </c>
      <c r="AT55" s="98">
        <f t="shared" si="2"/>
        <v>0</v>
      </c>
      <c r="AU55" s="99">
        <f>'VRN - Vedlejší rozpočtové...'!P81</f>
        <v>0</v>
      </c>
      <c r="AV55" s="98">
        <f>'VRN - Vedlejší rozpočtové...'!J30</f>
        <v>0</v>
      </c>
      <c r="AW55" s="98">
        <f>'VRN - Vedlejší rozpočtové...'!J31</f>
        <v>0</v>
      </c>
      <c r="AX55" s="98">
        <f>'VRN - Vedlejší rozpočtové...'!J32</f>
        <v>0</v>
      </c>
      <c r="AY55" s="98">
        <f>'VRN - Vedlejší rozpočtové...'!J33</f>
        <v>0</v>
      </c>
      <c r="AZ55" s="98">
        <f>'VRN - Vedlejší rozpočtové...'!F30</f>
        <v>0</v>
      </c>
      <c r="BA55" s="98">
        <f>'VRN - Vedlejší rozpočtové...'!F31</f>
        <v>0</v>
      </c>
      <c r="BB55" s="98">
        <f>'VRN - Vedlejší rozpočtové...'!F32</f>
        <v>0</v>
      </c>
      <c r="BC55" s="98">
        <f>'VRN - Vedlejší rozpočtové...'!F33</f>
        <v>0</v>
      </c>
      <c r="BD55" s="100">
        <f>'VRN - Vedlejší rozpočtové...'!F34</f>
        <v>0</v>
      </c>
      <c r="BT55" s="96" t="s">
        <v>21</v>
      </c>
      <c r="BV55" s="96" t="s">
        <v>74</v>
      </c>
      <c r="BW55" s="96" t="s">
        <v>89</v>
      </c>
      <c r="BX55" s="96" t="s">
        <v>5</v>
      </c>
      <c r="CL55" s="96"/>
      <c r="CM55" s="96" t="s">
        <v>80</v>
      </c>
    </row>
    <row r="56" spans="2:44" s="25" customFormat="1" ht="30" customHeight="1">
      <c r="B56" s="26"/>
      <c r="AR56" s="26"/>
    </row>
    <row r="57" spans="2:44" s="25" customFormat="1" ht="6.7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26"/>
    </row>
  </sheetData>
  <sheetProtection selectLockedCells="1" selectUnlockedCells="1"/>
  <mergeCells count="53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  <mergeCell ref="D53:H53"/>
    <mergeCell ref="J53:AF53"/>
    <mergeCell ref="AG53:AM53"/>
    <mergeCell ref="AN53:AP53"/>
    <mergeCell ref="D54:H54"/>
    <mergeCell ref="J54:AF54"/>
    <mergeCell ref="AG54:AM54"/>
    <mergeCell ref="AN54:AP54"/>
    <mergeCell ref="D55:H55"/>
    <mergeCell ref="J55:AF55"/>
    <mergeCell ref="AG55:AM55"/>
    <mergeCell ref="AN55:AP55"/>
  </mergeCells>
  <printOptions/>
  <pageMargins left="0.5833333333333334" right="0.5833333333333334" top="0.5833333333333334" bottom="0.5833333333333334" header="0.5118055555555555" footer="0.5118055555555555"/>
  <pageSetup horizontalDpi="300" verticalDpi="3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80"/>
  <sheetViews>
    <sheetView showGridLines="0" tabSelected="1" workbookViewId="0" topLeftCell="A1">
      <pane ySplit="1" topLeftCell="A92" activePane="bottomLeft" state="frozen"/>
      <selection pane="topLeft" activeCell="A1" sqref="A1"/>
      <selection pane="bottomLeft" activeCell="A1" sqref="A1"/>
    </sheetView>
  </sheetViews>
  <sheetFormatPr defaultColWidth="12" defaultRowHeight="13.5"/>
  <cols>
    <col min="1" max="1" width="1.66796875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6" width="99.16015625" style="0" customWidth="1"/>
    <col min="7" max="7" width="11.5" style="0" customWidth="1"/>
    <col min="8" max="8" width="14.66015625" style="0" customWidth="1"/>
    <col min="9" max="9" width="16.66015625" style="101" customWidth="1"/>
    <col min="10" max="10" width="31" style="0" customWidth="1"/>
    <col min="11" max="11" width="20.5" style="0" customWidth="1"/>
    <col min="13" max="21" width="0" style="0" hidden="1" customWidth="1"/>
    <col min="22" max="22" width="16.33203125" style="0" customWidth="1"/>
    <col min="23" max="23" width="21.5" style="0" customWidth="1"/>
    <col min="24" max="24" width="16.33203125" style="0" customWidth="1"/>
    <col min="25" max="25" width="19.83203125" style="0" customWidth="1"/>
    <col min="26" max="26" width="14.5" style="0" customWidth="1"/>
    <col min="27" max="27" width="19.83203125" style="0" customWidth="1"/>
    <col min="28" max="28" width="21.5" style="0" customWidth="1"/>
    <col min="29" max="29" width="14.5" style="0" customWidth="1"/>
    <col min="30" max="30" width="19.83203125" style="0" customWidth="1"/>
    <col min="31" max="31" width="21.5" style="0" customWidth="1"/>
    <col min="44" max="65" width="0" style="0" hidden="1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02"/>
      <c r="H1" s="102"/>
      <c r="I1" s="103"/>
      <c r="J1" s="2"/>
      <c r="K1" s="3" t="s">
        <v>90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7.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79</v>
      </c>
    </row>
    <row r="3" spans="2:46" ht="6.75" customHeight="1">
      <c r="B3" s="7"/>
      <c r="C3" s="8"/>
      <c r="D3" s="8"/>
      <c r="E3" s="8"/>
      <c r="F3" s="8"/>
      <c r="G3" s="8"/>
      <c r="H3" s="8"/>
      <c r="I3" s="104"/>
      <c r="J3" s="8"/>
      <c r="K3" s="9"/>
      <c r="AT3" s="6" t="s">
        <v>80</v>
      </c>
    </row>
    <row r="4" spans="2:46" ht="36.75" customHeight="1">
      <c r="B4" s="10"/>
      <c r="C4" s="5"/>
      <c r="D4" s="11" t="s">
        <v>91</v>
      </c>
      <c r="E4" s="5"/>
      <c r="F4" s="5"/>
      <c r="G4" s="5"/>
      <c r="H4" s="5"/>
      <c r="I4" s="105"/>
      <c r="J4" s="5"/>
      <c r="K4" s="12"/>
      <c r="M4" s="13" t="s">
        <v>10</v>
      </c>
      <c r="AT4" s="6" t="s">
        <v>4</v>
      </c>
    </row>
    <row r="5" spans="2:11" ht="6.75" customHeight="1">
      <c r="B5" s="10"/>
      <c r="C5" s="5"/>
      <c r="D5" s="5"/>
      <c r="E5" s="5"/>
      <c r="F5" s="5"/>
      <c r="G5" s="5"/>
      <c r="H5" s="5"/>
      <c r="I5" s="105"/>
      <c r="J5" s="5"/>
      <c r="K5" s="12"/>
    </row>
    <row r="6" spans="2:11" ht="12.75">
      <c r="B6" s="10"/>
      <c r="C6" s="5"/>
      <c r="D6" s="20" t="s">
        <v>16</v>
      </c>
      <c r="E6" s="5"/>
      <c r="F6" s="5"/>
      <c r="G6" s="5"/>
      <c r="H6" s="5"/>
      <c r="I6" s="105"/>
      <c r="J6" s="5"/>
      <c r="K6" s="12"/>
    </row>
    <row r="7" spans="2:11" ht="22.5" customHeight="1">
      <c r="B7" s="10"/>
      <c r="C7" s="5"/>
      <c r="D7" s="5"/>
      <c r="E7" s="106">
        <f>'Rekapitulace stavby'!K6</f>
        <v>0</v>
      </c>
      <c r="F7" s="106"/>
      <c r="G7" s="106"/>
      <c r="H7" s="106"/>
      <c r="I7" s="105"/>
      <c r="J7" s="5"/>
      <c r="K7" s="12"/>
    </row>
    <row r="8" spans="2:11" s="25" customFormat="1" ht="12.75">
      <c r="B8" s="26"/>
      <c r="C8" s="27"/>
      <c r="D8" s="20" t="s">
        <v>92</v>
      </c>
      <c r="E8" s="27"/>
      <c r="F8" s="27"/>
      <c r="G8" s="27"/>
      <c r="H8" s="27"/>
      <c r="I8" s="107"/>
      <c r="J8" s="27"/>
      <c r="K8" s="31"/>
    </row>
    <row r="9" spans="2:11" s="25" customFormat="1" ht="36.75" customHeight="1">
      <c r="B9" s="26"/>
      <c r="C9" s="27"/>
      <c r="D9" s="27"/>
      <c r="E9" s="59" t="s">
        <v>93</v>
      </c>
      <c r="F9" s="59"/>
      <c r="G9" s="59"/>
      <c r="H9" s="59"/>
      <c r="I9" s="107"/>
      <c r="J9" s="27"/>
      <c r="K9" s="31"/>
    </row>
    <row r="10" spans="2:11" s="25" customFormat="1" ht="12.75">
      <c r="B10" s="26"/>
      <c r="C10" s="27"/>
      <c r="D10" s="27"/>
      <c r="E10" s="27"/>
      <c r="F10" s="27"/>
      <c r="G10" s="27"/>
      <c r="H10" s="27"/>
      <c r="I10" s="107"/>
      <c r="J10" s="27"/>
      <c r="K10" s="31"/>
    </row>
    <row r="11" spans="2:11" s="25" customFormat="1" ht="14.25" customHeight="1">
      <c r="B11" s="26"/>
      <c r="C11" s="27"/>
      <c r="D11" s="20" t="s">
        <v>19</v>
      </c>
      <c r="E11" s="27"/>
      <c r="F11" s="16"/>
      <c r="G11" s="27"/>
      <c r="H11" s="27"/>
      <c r="I11" s="108" t="s">
        <v>20</v>
      </c>
      <c r="J11" s="16"/>
      <c r="K11" s="31"/>
    </row>
    <row r="12" spans="2:11" s="25" customFormat="1" ht="14.25" customHeight="1">
      <c r="B12" s="26"/>
      <c r="C12" s="27"/>
      <c r="D12" s="20" t="s">
        <v>22</v>
      </c>
      <c r="E12" s="27"/>
      <c r="F12" s="16" t="s">
        <v>23</v>
      </c>
      <c r="G12" s="27"/>
      <c r="H12" s="27"/>
      <c r="I12" s="108" t="s">
        <v>24</v>
      </c>
      <c r="J12" s="61">
        <f>'Rekapitulace stavby'!AN8</f>
        <v>42905</v>
      </c>
      <c r="K12" s="31"/>
    </row>
    <row r="13" spans="2:11" s="25" customFormat="1" ht="10.5" customHeight="1">
      <c r="B13" s="26"/>
      <c r="C13" s="27"/>
      <c r="D13" s="27"/>
      <c r="E13" s="27"/>
      <c r="F13" s="27"/>
      <c r="G13" s="27"/>
      <c r="H13" s="27"/>
      <c r="I13" s="107"/>
      <c r="J13" s="27"/>
      <c r="K13" s="31"/>
    </row>
    <row r="14" spans="2:11" s="25" customFormat="1" ht="14.25" customHeight="1">
      <c r="B14" s="26"/>
      <c r="C14" s="27"/>
      <c r="D14" s="20" t="s">
        <v>27</v>
      </c>
      <c r="E14" s="27"/>
      <c r="F14" s="27"/>
      <c r="G14" s="27"/>
      <c r="H14" s="27"/>
      <c r="I14" s="108" t="s">
        <v>28</v>
      </c>
      <c r="J14" s="16"/>
      <c r="K14" s="31"/>
    </row>
    <row r="15" spans="2:11" s="25" customFormat="1" ht="18" customHeight="1">
      <c r="B15" s="26"/>
      <c r="C15" s="27"/>
      <c r="D15" s="27"/>
      <c r="E15" s="16" t="s">
        <v>29</v>
      </c>
      <c r="F15" s="27"/>
      <c r="G15" s="27"/>
      <c r="H15" s="27"/>
      <c r="I15" s="108" t="s">
        <v>30</v>
      </c>
      <c r="J15" s="16"/>
      <c r="K15" s="31"/>
    </row>
    <row r="16" spans="2:11" s="25" customFormat="1" ht="6.75" customHeight="1">
      <c r="B16" s="26"/>
      <c r="C16" s="27"/>
      <c r="D16" s="27"/>
      <c r="E16" s="27"/>
      <c r="F16" s="27"/>
      <c r="G16" s="27"/>
      <c r="H16" s="27"/>
      <c r="I16" s="107"/>
      <c r="J16" s="27"/>
      <c r="K16" s="31"/>
    </row>
    <row r="17" spans="2:11" s="25" customFormat="1" ht="14.25" customHeight="1">
      <c r="B17" s="26"/>
      <c r="C17" s="27"/>
      <c r="D17" s="20" t="s">
        <v>31</v>
      </c>
      <c r="E17" s="27"/>
      <c r="F17" s="27"/>
      <c r="G17" s="27"/>
      <c r="H17" s="27"/>
      <c r="I17" s="108" t="s">
        <v>28</v>
      </c>
      <c r="J17" s="16">
        <f>IF('Rekapitulace stavby'!AN13="Vyplň údaj","",IF('Rekapitulace stavby'!AN13="","",'Rekapitulace stavby'!AN13))</f>
      </c>
      <c r="K17" s="31"/>
    </row>
    <row r="18" spans="2:11" s="25" customFormat="1" ht="18" customHeight="1">
      <c r="B18" s="26"/>
      <c r="C18" s="27"/>
      <c r="D18" s="27"/>
      <c r="E18" s="16">
        <f>IF('Rekapitulace stavby'!E14="Vyplň údaj","",IF('Rekapitulace stavby'!E14="","",'Rekapitulace stavby'!E14))</f>
      </c>
      <c r="F18" s="27"/>
      <c r="G18" s="27"/>
      <c r="H18" s="27"/>
      <c r="I18" s="108" t="s">
        <v>30</v>
      </c>
      <c r="J18" s="16">
        <f>IF('Rekapitulace stavby'!AN14="Vyplň údaj","",IF('Rekapitulace stavby'!AN14="","",'Rekapitulace stavby'!AN14))</f>
      </c>
      <c r="K18" s="31"/>
    </row>
    <row r="19" spans="2:11" s="25" customFormat="1" ht="6.75" customHeight="1">
      <c r="B19" s="26"/>
      <c r="C19" s="27"/>
      <c r="D19" s="27"/>
      <c r="E19" s="27"/>
      <c r="F19" s="27"/>
      <c r="G19" s="27"/>
      <c r="H19" s="27"/>
      <c r="I19" s="107"/>
      <c r="J19" s="27"/>
      <c r="K19" s="31"/>
    </row>
    <row r="20" spans="2:11" s="25" customFormat="1" ht="14.25" customHeight="1">
      <c r="B20" s="26"/>
      <c r="C20" s="27"/>
      <c r="D20" s="20" t="s">
        <v>33</v>
      </c>
      <c r="E20" s="27"/>
      <c r="F20" s="27"/>
      <c r="G20" s="27"/>
      <c r="H20" s="27"/>
      <c r="I20" s="108" t="s">
        <v>28</v>
      </c>
      <c r="J20" s="16"/>
      <c r="K20" s="31"/>
    </row>
    <row r="21" spans="2:11" s="25" customFormat="1" ht="18" customHeight="1">
      <c r="B21" s="26"/>
      <c r="C21" s="27"/>
      <c r="D21" s="27"/>
      <c r="E21" s="16" t="s">
        <v>34</v>
      </c>
      <c r="F21" s="27"/>
      <c r="G21" s="27"/>
      <c r="H21" s="27"/>
      <c r="I21" s="108" t="s">
        <v>30</v>
      </c>
      <c r="J21" s="16"/>
      <c r="K21" s="31"/>
    </row>
    <row r="22" spans="2:11" s="25" customFormat="1" ht="6.75" customHeight="1">
      <c r="B22" s="26"/>
      <c r="C22" s="27"/>
      <c r="D22" s="27"/>
      <c r="E22" s="27"/>
      <c r="F22" s="27"/>
      <c r="G22" s="27"/>
      <c r="H22" s="27"/>
      <c r="I22" s="107"/>
      <c r="J22" s="27"/>
      <c r="K22" s="31"/>
    </row>
    <row r="23" spans="2:11" s="25" customFormat="1" ht="14.25" customHeight="1">
      <c r="B23" s="26"/>
      <c r="C23" s="27"/>
      <c r="D23" s="20" t="s">
        <v>36</v>
      </c>
      <c r="E23" s="27"/>
      <c r="F23" s="27"/>
      <c r="G23" s="27"/>
      <c r="H23" s="27"/>
      <c r="I23" s="107"/>
      <c r="J23" s="27"/>
      <c r="K23" s="31"/>
    </row>
    <row r="24" spans="2:11" s="109" customFormat="1" ht="22.5" customHeight="1">
      <c r="B24" s="110"/>
      <c r="C24" s="111"/>
      <c r="D24" s="111"/>
      <c r="E24" s="23"/>
      <c r="F24" s="23"/>
      <c r="G24" s="23"/>
      <c r="H24" s="23"/>
      <c r="I24" s="112"/>
      <c r="J24" s="111"/>
      <c r="K24" s="113"/>
    </row>
    <row r="25" spans="2:11" s="25" customFormat="1" ht="6.75" customHeight="1">
      <c r="B25" s="26"/>
      <c r="C25" s="27"/>
      <c r="D25" s="27"/>
      <c r="E25" s="27"/>
      <c r="F25" s="27"/>
      <c r="G25" s="27"/>
      <c r="H25" s="27"/>
      <c r="I25" s="107"/>
      <c r="J25" s="27"/>
      <c r="K25" s="31"/>
    </row>
    <row r="26" spans="2:11" s="25" customFormat="1" ht="6.75" customHeight="1">
      <c r="B26" s="26"/>
      <c r="C26" s="27"/>
      <c r="D26" s="64"/>
      <c r="E26" s="64"/>
      <c r="F26" s="64"/>
      <c r="G26" s="64"/>
      <c r="H26" s="64"/>
      <c r="I26" s="114"/>
      <c r="J26" s="64"/>
      <c r="K26" s="115"/>
    </row>
    <row r="27" spans="2:11" s="25" customFormat="1" ht="24.75" customHeight="1">
      <c r="B27" s="26"/>
      <c r="C27" s="27"/>
      <c r="D27" s="116" t="s">
        <v>38</v>
      </c>
      <c r="E27" s="27"/>
      <c r="F27" s="27"/>
      <c r="G27" s="27"/>
      <c r="H27" s="27"/>
      <c r="I27" s="107"/>
      <c r="J27" s="78">
        <f>ROUND(J90,2)</f>
        <v>0</v>
      </c>
      <c r="K27" s="31"/>
    </row>
    <row r="28" spans="2:11" s="25" customFormat="1" ht="6.75" customHeight="1">
      <c r="B28" s="26"/>
      <c r="C28" s="27"/>
      <c r="D28" s="64"/>
      <c r="E28" s="64"/>
      <c r="F28" s="64"/>
      <c r="G28" s="64"/>
      <c r="H28" s="64"/>
      <c r="I28" s="114"/>
      <c r="J28" s="64"/>
      <c r="K28" s="115"/>
    </row>
    <row r="29" spans="2:11" s="25" customFormat="1" ht="14.25" customHeight="1">
      <c r="B29" s="26"/>
      <c r="C29" s="27"/>
      <c r="D29" s="27"/>
      <c r="E29" s="27"/>
      <c r="F29" s="32" t="s">
        <v>40</v>
      </c>
      <c r="G29" s="27"/>
      <c r="H29" s="27"/>
      <c r="I29" s="117" t="s">
        <v>39</v>
      </c>
      <c r="J29" s="32" t="s">
        <v>41</v>
      </c>
      <c r="K29" s="31"/>
    </row>
    <row r="30" spans="2:11" s="25" customFormat="1" ht="14.25" customHeight="1">
      <c r="B30" s="26"/>
      <c r="C30" s="27"/>
      <c r="D30" s="36" t="s">
        <v>42</v>
      </c>
      <c r="E30" s="36" t="s">
        <v>43</v>
      </c>
      <c r="F30" s="118">
        <f>ROUND(SUM(BE90:BE279),2)</f>
        <v>0</v>
      </c>
      <c r="G30" s="27"/>
      <c r="H30" s="27"/>
      <c r="I30" s="119">
        <v>0.21</v>
      </c>
      <c r="J30" s="118">
        <f>ROUND(ROUND((SUM(BE90:BE279)),2)*I30,2)</f>
        <v>0</v>
      </c>
      <c r="K30" s="31"/>
    </row>
    <row r="31" spans="2:11" s="25" customFormat="1" ht="14.25" customHeight="1">
      <c r="B31" s="26"/>
      <c r="C31" s="27"/>
      <c r="D31" s="27"/>
      <c r="E31" s="36" t="s">
        <v>44</v>
      </c>
      <c r="F31" s="118">
        <f>ROUND(SUM(BF90:BF279),2)</f>
        <v>0</v>
      </c>
      <c r="G31" s="27"/>
      <c r="H31" s="27"/>
      <c r="I31" s="119">
        <v>0.15</v>
      </c>
      <c r="J31" s="118">
        <f>ROUND(ROUND((SUM(BF90:BF279)),2)*I31,2)</f>
        <v>0</v>
      </c>
      <c r="K31" s="31"/>
    </row>
    <row r="32" spans="2:11" s="25" customFormat="1" ht="14.25" customHeight="1" hidden="1">
      <c r="B32" s="26"/>
      <c r="C32" s="27"/>
      <c r="D32" s="27"/>
      <c r="E32" s="36" t="s">
        <v>45</v>
      </c>
      <c r="F32" s="118">
        <f>ROUND(SUM(BG90:BG279),2)</f>
        <v>0</v>
      </c>
      <c r="G32" s="27"/>
      <c r="H32" s="27"/>
      <c r="I32" s="119">
        <v>0.21</v>
      </c>
      <c r="J32" s="118">
        <v>0</v>
      </c>
      <c r="K32" s="31"/>
    </row>
    <row r="33" spans="2:11" s="25" customFormat="1" ht="14.25" customHeight="1" hidden="1">
      <c r="B33" s="26"/>
      <c r="C33" s="27"/>
      <c r="D33" s="27"/>
      <c r="E33" s="36" t="s">
        <v>46</v>
      </c>
      <c r="F33" s="118">
        <f>ROUND(SUM(BH90:BH279),2)</f>
        <v>0</v>
      </c>
      <c r="G33" s="27"/>
      <c r="H33" s="27"/>
      <c r="I33" s="119">
        <v>0.15</v>
      </c>
      <c r="J33" s="118">
        <v>0</v>
      </c>
      <c r="K33" s="31"/>
    </row>
    <row r="34" spans="2:11" s="25" customFormat="1" ht="14.25" customHeight="1" hidden="1">
      <c r="B34" s="26"/>
      <c r="C34" s="27"/>
      <c r="D34" s="27"/>
      <c r="E34" s="36" t="s">
        <v>47</v>
      </c>
      <c r="F34" s="118">
        <f>ROUND(SUM(BI90:BI279),2)</f>
        <v>0</v>
      </c>
      <c r="G34" s="27"/>
      <c r="H34" s="27"/>
      <c r="I34" s="119">
        <v>0</v>
      </c>
      <c r="J34" s="118">
        <v>0</v>
      </c>
      <c r="K34" s="31"/>
    </row>
    <row r="35" spans="2:11" s="25" customFormat="1" ht="6.75" customHeight="1">
      <c r="B35" s="26"/>
      <c r="C35" s="27"/>
      <c r="D35" s="27"/>
      <c r="E35" s="27"/>
      <c r="F35" s="27"/>
      <c r="G35" s="27"/>
      <c r="H35" s="27"/>
      <c r="I35" s="107"/>
      <c r="J35" s="27"/>
      <c r="K35" s="31"/>
    </row>
    <row r="36" spans="2:11" s="25" customFormat="1" ht="24.75" customHeight="1">
      <c r="B36" s="26"/>
      <c r="C36" s="40"/>
      <c r="D36" s="41" t="s">
        <v>48</v>
      </c>
      <c r="E36" s="42"/>
      <c r="F36" s="42"/>
      <c r="G36" s="120" t="s">
        <v>49</v>
      </c>
      <c r="H36" s="43" t="s">
        <v>50</v>
      </c>
      <c r="I36" s="121"/>
      <c r="J36" s="122">
        <f>SUM(J27:J34)</f>
        <v>0</v>
      </c>
      <c r="K36" s="123"/>
    </row>
    <row r="37" spans="2:11" s="25" customFormat="1" ht="14.25" customHeight="1">
      <c r="B37" s="47"/>
      <c r="C37" s="48"/>
      <c r="D37" s="48"/>
      <c r="E37" s="48"/>
      <c r="F37" s="48"/>
      <c r="G37" s="48"/>
      <c r="H37" s="48"/>
      <c r="I37" s="124"/>
      <c r="J37" s="48"/>
      <c r="K37" s="49"/>
    </row>
    <row r="38" ht="234" customHeight="1"/>
    <row r="39" ht="30.75" customHeight="1"/>
    <row r="41" spans="2:11" s="25" customFormat="1" ht="6.75" customHeight="1">
      <c r="B41" s="50"/>
      <c r="C41" s="51"/>
      <c r="D41" s="51"/>
      <c r="E41" s="51"/>
      <c r="F41" s="51"/>
      <c r="G41" s="51"/>
      <c r="H41" s="51"/>
      <c r="I41" s="125"/>
      <c r="J41" s="51"/>
      <c r="K41" s="126"/>
    </row>
    <row r="42" spans="2:11" s="25" customFormat="1" ht="36.75" customHeight="1">
      <c r="B42" s="26"/>
      <c r="C42" s="11" t="s">
        <v>94</v>
      </c>
      <c r="D42" s="27"/>
      <c r="E42" s="27"/>
      <c r="F42" s="27"/>
      <c r="G42" s="27"/>
      <c r="H42" s="27"/>
      <c r="I42" s="107"/>
      <c r="J42" s="27"/>
      <c r="K42" s="31"/>
    </row>
    <row r="43" spans="2:11" s="25" customFormat="1" ht="6.75" customHeight="1">
      <c r="B43" s="26"/>
      <c r="C43" s="27"/>
      <c r="D43" s="27"/>
      <c r="E43" s="27"/>
      <c r="F43" s="27"/>
      <c r="G43" s="27"/>
      <c r="H43" s="27"/>
      <c r="I43" s="107"/>
      <c r="J43" s="27"/>
      <c r="K43" s="31"/>
    </row>
    <row r="44" spans="2:11" s="25" customFormat="1" ht="14.25" customHeight="1">
      <c r="B44" s="26"/>
      <c r="C44" s="20" t="s">
        <v>16</v>
      </c>
      <c r="D44" s="27"/>
      <c r="E44" s="27"/>
      <c r="F44" s="27"/>
      <c r="G44" s="27"/>
      <c r="H44" s="27"/>
      <c r="I44" s="107"/>
      <c r="J44" s="27"/>
      <c r="K44" s="31"/>
    </row>
    <row r="45" spans="2:11" s="25" customFormat="1" ht="22.5" customHeight="1">
      <c r="B45" s="26"/>
      <c r="C45" s="27"/>
      <c r="D45" s="27"/>
      <c r="E45" s="106">
        <f>E7</f>
        <v>0</v>
      </c>
      <c r="F45" s="106"/>
      <c r="G45" s="106"/>
      <c r="H45" s="106"/>
      <c r="I45" s="107"/>
      <c r="J45" s="27"/>
      <c r="K45" s="31"/>
    </row>
    <row r="46" spans="2:11" s="25" customFormat="1" ht="14.25" customHeight="1">
      <c r="B46" s="26"/>
      <c r="C46" s="20" t="s">
        <v>92</v>
      </c>
      <c r="D46" s="27"/>
      <c r="E46" s="27"/>
      <c r="F46" s="27"/>
      <c r="G46" s="27"/>
      <c r="H46" s="27"/>
      <c r="I46" s="107"/>
      <c r="J46" s="27"/>
      <c r="K46" s="31"/>
    </row>
    <row r="47" spans="2:11" s="25" customFormat="1" ht="23.25" customHeight="1">
      <c r="B47" s="26"/>
      <c r="C47" s="27"/>
      <c r="D47" s="27"/>
      <c r="E47" s="59">
        <f>E9</f>
        <v>0</v>
      </c>
      <c r="F47" s="59"/>
      <c r="G47" s="59"/>
      <c r="H47" s="59"/>
      <c r="I47" s="107"/>
      <c r="J47" s="27"/>
      <c r="K47" s="31"/>
    </row>
    <row r="48" spans="2:11" s="25" customFormat="1" ht="6.75" customHeight="1">
      <c r="B48" s="26"/>
      <c r="C48" s="27"/>
      <c r="D48" s="27"/>
      <c r="E48" s="27"/>
      <c r="F48" s="27"/>
      <c r="G48" s="27"/>
      <c r="H48" s="27"/>
      <c r="I48" s="107"/>
      <c r="J48" s="27"/>
      <c r="K48" s="31"/>
    </row>
    <row r="49" spans="2:11" s="25" customFormat="1" ht="18" customHeight="1">
      <c r="B49" s="26"/>
      <c r="C49" s="20" t="s">
        <v>22</v>
      </c>
      <c r="D49" s="27"/>
      <c r="E49" s="27"/>
      <c r="F49" s="16" t="str">
        <f>F12</f>
        <v>Sokolov</v>
      </c>
      <c r="G49" s="27"/>
      <c r="H49" s="27"/>
      <c r="I49" s="108" t="s">
        <v>24</v>
      </c>
      <c r="J49" s="61">
        <f>IF(J12="","",J12)</f>
        <v>42905</v>
      </c>
      <c r="K49" s="31"/>
    </row>
    <row r="50" spans="2:11" s="25" customFormat="1" ht="6.75" customHeight="1">
      <c r="B50" s="26"/>
      <c r="C50" s="27"/>
      <c r="D50" s="27"/>
      <c r="E50" s="27"/>
      <c r="F50" s="27"/>
      <c r="G50" s="27"/>
      <c r="H50" s="27"/>
      <c r="I50" s="107"/>
      <c r="J50" s="27"/>
      <c r="K50" s="31"/>
    </row>
    <row r="51" spans="2:11" s="25" customFormat="1" ht="12.75">
      <c r="B51" s="26"/>
      <c r="C51" s="20" t="s">
        <v>27</v>
      </c>
      <c r="D51" s="27"/>
      <c r="E51" s="27"/>
      <c r="F51" s="16" t="str">
        <f>E15</f>
        <v>Muzeum Sokolov p.o.</v>
      </c>
      <c r="G51" s="27"/>
      <c r="H51" s="27"/>
      <c r="I51" s="108" t="s">
        <v>33</v>
      </c>
      <c r="J51" s="16" t="str">
        <f>E21</f>
        <v>Jurica a.s. - Ateliér Sokolov</v>
      </c>
      <c r="K51" s="31"/>
    </row>
    <row r="52" spans="2:11" s="25" customFormat="1" ht="14.25" customHeight="1">
      <c r="B52" s="26"/>
      <c r="C52" s="20" t="s">
        <v>31</v>
      </c>
      <c r="D52" s="27"/>
      <c r="E52" s="27"/>
      <c r="F52" s="16">
        <f>IF(E18="","",E18)</f>
      </c>
      <c r="G52" s="27"/>
      <c r="H52" s="27"/>
      <c r="I52" s="107"/>
      <c r="J52" s="27"/>
      <c r="K52" s="31"/>
    </row>
    <row r="53" spans="2:11" s="25" customFormat="1" ht="9.75" customHeight="1">
      <c r="B53" s="26"/>
      <c r="C53" s="27"/>
      <c r="D53" s="27"/>
      <c r="E53" s="27"/>
      <c r="F53" s="27"/>
      <c r="G53" s="27"/>
      <c r="H53" s="27"/>
      <c r="I53" s="107"/>
      <c r="J53" s="27"/>
      <c r="K53" s="31"/>
    </row>
    <row r="54" spans="2:11" s="25" customFormat="1" ht="29.25" customHeight="1">
      <c r="B54" s="26"/>
      <c r="C54" s="127" t="s">
        <v>95</v>
      </c>
      <c r="D54" s="40"/>
      <c r="E54" s="40"/>
      <c r="F54" s="40"/>
      <c r="G54" s="40"/>
      <c r="H54" s="40"/>
      <c r="I54" s="128"/>
      <c r="J54" s="129" t="s">
        <v>96</v>
      </c>
      <c r="K54" s="46"/>
    </row>
    <row r="55" spans="2:11" s="25" customFormat="1" ht="9.75" customHeight="1">
      <c r="B55" s="26"/>
      <c r="C55" s="27"/>
      <c r="D55" s="27"/>
      <c r="E55" s="27"/>
      <c r="F55" s="27"/>
      <c r="G55" s="27"/>
      <c r="H55" s="27"/>
      <c r="I55" s="107"/>
      <c r="J55" s="27"/>
      <c r="K55" s="31"/>
    </row>
    <row r="56" spans="2:47" s="25" customFormat="1" ht="29.25" customHeight="1">
      <c r="B56" s="26"/>
      <c r="C56" s="130" t="s">
        <v>97</v>
      </c>
      <c r="D56" s="27"/>
      <c r="E56" s="27"/>
      <c r="F56" s="27"/>
      <c r="G56" s="27"/>
      <c r="H56" s="27"/>
      <c r="I56" s="107"/>
      <c r="J56" s="78">
        <f aca="true" t="shared" si="0" ref="J56:J58">J90</f>
        <v>0</v>
      </c>
      <c r="K56" s="31"/>
      <c r="AU56" s="6" t="s">
        <v>98</v>
      </c>
    </row>
    <row r="57" spans="2:11" s="131" customFormat="1" ht="24.75" customHeight="1">
      <c r="B57" s="132"/>
      <c r="C57" s="133"/>
      <c r="D57" s="134" t="s">
        <v>99</v>
      </c>
      <c r="E57" s="135"/>
      <c r="F57" s="135"/>
      <c r="G57" s="135"/>
      <c r="H57" s="135"/>
      <c r="I57" s="136"/>
      <c r="J57" s="137">
        <f t="shared" si="0"/>
        <v>0</v>
      </c>
      <c r="K57" s="138"/>
    </row>
    <row r="58" spans="2:11" s="139" customFormat="1" ht="19.5" customHeight="1">
      <c r="B58" s="140"/>
      <c r="C58" s="141"/>
      <c r="D58" s="142" t="s">
        <v>100</v>
      </c>
      <c r="E58" s="143"/>
      <c r="F58" s="143"/>
      <c r="G58" s="143"/>
      <c r="H58" s="143"/>
      <c r="I58" s="144"/>
      <c r="J58" s="145">
        <f t="shared" si="0"/>
        <v>0</v>
      </c>
      <c r="K58" s="146"/>
    </row>
    <row r="59" spans="2:11" s="139" customFormat="1" ht="19.5" customHeight="1">
      <c r="B59" s="140"/>
      <c r="C59" s="141"/>
      <c r="D59" s="142" t="s">
        <v>101</v>
      </c>
      <c r="E59" s="143"/>
      <c r="F59" s="143"/>
      <c r="G59" s="143"/>
      <c r="H59" s="143"/>
      <c r="I59" s="144"/>
      <c r="J59" s="145">
        <f>J129</f>
        <v>0</v>
      </c>
      <c r="K59" s="146"/>
    </row>
    <row r="60" spans="2:11" s="139" customFormat="1" ht="19.5" customHeight="1">
      <c r="B60" s="140"/>
      <c r="C60" s="141"/>
      <c r="D60" s="142" t="s">
        <v>102</v>
      </c>
      <c r="E60" s="143"/>
      <c r="F60" s="143"/>
      <c r="G60" s="143"/>
      <c r="H60" s="143"/>
      <c r="I60" s="144"/>
      <c r="J60" s="145">
        <f>J153</f>
        <v>0</v>
      </c>
      <c r="K60" s="146"/>
    </row>
    <row r="61" spans="2:11" s="139" customFormat="1" ht="19.5" customHeight="1">
      <c r="B61" s="140"/>
      <c r="C61" s="141"/>
      <c r="D61" s="142" t="s">
        <v>103</v>
      </c>
      <c r="E61" s="143"/>
      <c r="F61" s="143"/>
      <c r="G61" s="143"/>
      <c r="H61" s="143"/>
      <c r="I61" s="144"/>
      <c r="J61" s="145">
        <f>J163</f>
        <v>0</v>
      </c>
      <c r="K61" s="146"/>
    </row>
    <row r="62" spans="2:11" s="131" customFormat="1" ht="24.75" customHeight="1">
      <c r="B62" s="132"/>
      <c r="C62" s="133"/>
      <c r="D62" s="134" t="s">
        <v>104</v>
      </c>
      <c r="E62" s="135"/>
      <c r="F62" s="135"/>
      <c r="G62" s="135"/>
      <c r="H62" s="135"/>
      <c r="I62" s="136"/>
      <c r="J62" s="137">
        <f aca="true" t="shared" si="1" ref="J62:J63">J166</f>
        <v>0</v>
      </c>
      <c r="K62" s="138"/>
    </row>
    <row r="63" spans="2:11" s="139" customFormat="1" ht="19.5" customHeight="1">
      <c r="B63" s="140"/>
      <c r="C63" s="141"/>
      <c r="D63" s="142" t="s">
        <v>105</v>
      </c>
      <c r="E63" s="143"/>
      <c r="F63" s="143"/>
      <c r="G63" s="143"/>
      <c r="H63" s="143"/>
      <c r="I63" s="144"/>
      <c r="J63" s="145">
        <f t="shared" si="1"/>
        <v>0</v>
      </c>
      <c r="K63" s="146"/>
    </row>
    <row r="64" spans="2:11" s="139" customFormat="1" ht="19.5" customHeight="1">
      <c r="B64" s="140"/>
      <c r="C64" s="141"/>
      <c r="D64" s="142" t="s">
        <v>106</v>
      </c>
      <c r="E64" s="143"/>
      <c r="F64" s="143"/>
      <c r="G64" s="143"/>
      <c r="H64" s="143"/>
      <c r="I64" s="144"/>
      <c r="J64" s="145">
        <f>J174</f>
        <v>0</v>
      </c>
      <c r="K64" s="146"/>
    </row>
    <row r="65" spans="2:11" s="139" customFormat="1" ht="19.5" customHeight="1">
      <c r="B65" s="140"/>
      <c r="C65" s="141"/>
      <c r="D65" s="142" t="s">
        <v>107</v>
      </c>
      <c r="E65" s="143"/>
      <c r="F65" s="143"/>
      <c r="G65" s="143"/>
      <c r="H65" s="143"/>
      <c r="I65" s="144"/>
      <c r="J65" s="145">
        <f>J194</f>
        <v>0</v>
      </c>
      <c r="K65" s="146"/>
    </row>
    <row r="66" spans="2:11" s="139" customFormat="1" ht="19.5" customHeight="1">
      <c r="B66" s="140"/>
      <c r="C66" s="141"/>
      <c r="D66" s="142" t="s">
        <v>108</v>
      </c>
      <c r="E66" s="143"/>
      <c r="F66" s="143"/>
      <c r="G66" s="143"/>
      <c r="H66" s="143"/>
      <c r="I66" s="144"/>
      <c r="J66" s="145">
        <f>J215</f>
        <v>0</v>
      </c>
      <c r="K66" s="146"/>
    </row>
    <row r="67" spans="2:11" s="139" customFormat="1" ht="19.5" customHeight="1">
      <c r="B67" s="140"/>
      <c r="C67" s="141"/>
      <c r="D67" s="142" t="s">
        <v>109</v>
      </c>
      <c r="E67" s="143"/>
      <c r="F67" s="143"/>
      <c r="G67" s="143"/>
      <c r="H67" s="143"/>
      <c r="I67" s="144"/>
      <c r="J67" s="145">
        <f>J232</f>
        <v>0</v>
      </c>
      <c r="K67" s="146"/>
    </row>
    <row r="68" spans="2:11" s="139" customFormat="1" ht="19.5" customHeight="1">
      <c r="B68" s="140"/>
      <c r="C68" s="141"/>
      <c r="D68" s="142" t="s">
        <v>110</v>
      </c>
      <c r="E68" s="143"/>
      <c r="F68" s="143"/>
      <c r="G68" s="143"/>
      <c r="H68" s="143"/>
      <c r="I68" s="144"/>
      <c r="J68" s="145">
        <f>J250</f>
        <v>0</v>
      </c>
      <c r="K68" s="146"/>
    </row>
    <row r="69" spans="2:11" s="139" customFormat="1" ht="19.5" customHeight="1">
      <c r="B69" s="140"/>
      <c r="C69" s="141"/>
      <c r="D69" s="142" t="s">
        <v>111</v>
      </c>
      <c r="E69" s="143"/>
      <c r="F69" s="143"/>
      <c r="G69" s="143"/>
      <c r="H69" s="143"/>
      <c r="I69" s="144"/>
      <c r="J69" s="145">
        <f>J264</f>
        <v>0</v>
      </c>
      <c r="K69" s="146"/>
    </row>
    <row r="70" spans="2:11" s="139" customFormat="1" ht="19.5" customHeight="1">
      <c r="B70" s="140"/>
      <c r="C70" s="141"/>
      <c r="D70" s="142" t="s">
        <v>112</v>
      </c>
      <c r="E70" s="143"/>
      <c r="F70" s="143"/>
      <c r="G70" s="143"/>
      <c r="H70" s="143"/>
      <c r="I70" s="144"/>
      <c r="J70" s="145">
        <f>J274</f>
        <v>0</v>
      </c>
      <c r="K70" s="146"/>
    </row>
    <row r="71" spans="2:11" s="25" customFormat="1" ht="21.75" customHeight="1">
      <c r="B71" s="26"/>
      <c r="C71" s="27"/>
      <c r="D71" s="27"/>
      <c r="E71" s="27"/>
      <c r="F71" s="27"/>
      <c r="G71" s="27"/>
      <c r="H71" s="27"/>
      <c r="I71" s="107"/>
      <c r="J71" s="27"/>
      <c r="K71" s="31"/>
    </row>
    <row r="72" spans="2:11" s="25" customFormat="1" ht="6.75" customHeight="1">
      <c r="B72" s="47"/>
      <c r="C72" s="48"/>
      <c r="D72" s="48"/>
      <c r="E72" s="48"/>
      <c r="F72" s="48"/>
      <c r="G72" s="48"/>
      <c r="H72" s="48"/>
      <c r="I72" s="124"/>
      <c r="J72" s="48"/>
      <c r="K72" s="49"/>
    </row>
    <row r="73" ht="129.75" customHeight="1"/>
    <row r="74" ht="45" customHeight="1"/>
    <row r="76" spans="2:12" s="25" customFormat="1" ht="6.75" customHeight="1">
      <c r="B76" s="50"/>
      <c r="C76" s="51"/>
      <c r="D76" s="51"/>
      <c r="E76" s="51"/>
      <c r="F76" s="51"/>
      <c r="G76" s="51"/>
      <c r="H76" s="51"/>
      <c r="I76" s="125"/>
      <c r="J76" s="51"/>
      <c r="K76" s="51"/>
      <c r="L76" s="26"/>
    </row>
    <row r="77" spans="2:12" s="25" customFormat="1" ht="36.75" customHeight="1">
      <c r="B77" s="26"/>
      <c r="C77" s="52" t="s">
        <v>113</v>
      </c>
      <c r="I77" s="147"/>
      <c r="L77" s="26"/>
    </row>
    <row r="78" spans="2:12" s="25" customFormat="1" ht="6.75" customHeight="1">
      <c r="B78" s="26"/>
      <c r="I78" s="147"/>
      <c r="L78" s="26"/>
    </row>
    <row r="79" spans="2:12" s="25" customFormat="1" ht="14.25" customHeight="1">
      <c r="B79" s="26"/>
      <c r="C79" s="55" t="s">
        <v>16</v>
      </c>
      <c r="I79" s="147"/>
      <c r="L79" s="26"/>
    </row>
    <row r="80" spans="2:12" s="25" customFormat="1" ht="22.5" customHeight="1">
      <c r="B80" s="26"/>
      <c r="E80" s="106">
        <f>E7</f>
        <v>0</v>
      </c>
      <c r="F80" s="106"/>
      <c r="G80" s="106"/>
      <c r="H80" s="106"/>
      <c r="I80" s="147"/>
      <c r="L80" s="26"/>
    </row>
    <row r="81" spans="2:12" s="25" customFormat="1" ht="14.25" customHeight="1">
      <c r="B81" s="26"/>
      <c r="C81" s="55" t="s">
        <v>92</v>
      </c>
      <c r="I81" s="147"/>
      <c r="L81" s="26"/>
    </row>
    <row r="82" spans="2:12" s="25" customFormat="1" ht="23.25" customHeight="1">
      <c r="B82" s="26"/>
      <c r="E82" s="59">
        <f>E9</f>
        <v>0</v>
      </c>
      <c r="F82" s="59"/>
      <c r="G82" s="59"/>
      <c r="H82" s="59"/>
      <c r="I82" s="147"/>
      <c r="L82" s="26"/>
    </row>
    <row r="83" spans="2:12" s="25" customFormat="1" ht="6.75" customHeight="1">
      <c r="B83" s="26"/>
      <c r="I83" s="147"/>
      <c r="L83" s="26"/>
    </row>
    <row r="84" spans="2:12" s="25" customFormat="1" ht="18" customHeight="1">
      <c r="B84" s="26"/>
      <c r="C84" s="55" t="s">
        <v>22</v>
      </c>
      <c r="F84" s="148" t="str">
        <f>F12</f>
        <v>Sokolov</v>
      </c>
      <c r="I84" s="149" t="s">
        <v>24</v>
      </c>
      <c r="J84" s="150">
        <f>IF(J12="","",J12)</f>
        <v>42905</v>
      </c>
      <c r="L84" s="26"/>
    </row>
    <row r="85" spans="2:12" s="25" customFormat="1" ht="6.75" customHeight="1">
      <c r="B85" s="26"/>
      <c r="I85" s="147"/>
      <c r="L85" s="26"/>
    </row>
    <row r="86" spans="2:12" s="25" customFormat="1" ht="12.75">
      <c r="B86" s="26"/>
      <c r="C86" s="55" t="s">
        <v>27</v>
      </c>
      <c r="F86" s="148" t="str">
        <f>E15</f>
        <v>Muzeum Sokolov p.o.</v>
      </c>
      <c r="I86" s="149" t="s">
        <v>33</v>
      </c>
      <c r="J86" s="148" t="str">
        <f>E21</f>
        <v>Jurica a.s. - Ateliér Sokolov</v>
      </c>
      <c r="L86" s="26"/>
    </row>
    <row r="87" spans="2:12" s="25" customFormat="1" ht="14.25" customHeight="1">
      <c r="B87" s="26"/>
      <c r="C87" s="55" t="s">
        <v>31</v>
      </c>
      <c r="F87" s="148">
        <f>IF(E18="","",E18)</f>
      </c>
      <c r="I87" s="147"/>
      <c r="L87" s="26"/>
    </row>
    <row r="88" spans="2:12" s="25" customFormat="1" ht="9.75" customHeight="1">
      <c r="B88" s="26"/>
      <c r="I88" s="147"/>
      <c r="L88" s="26"/>
    </row>
    <row r="89" spans="2:20" s="151" customFormat="1" ht="29.25" customHeight="1">
      <c r="B89" s="152"/>
      <c r="C89" s="153" t="s">
        <v>114</v>
      </c>
      <c r="D89" s="154" t="s">
        <v>57</v>
      </c>
      <c r="E89" s="154" t="s">
        <v>53</v>
      </c>
      <c r="F89" s="154" t="s">
        <v>115</v>
      </c>
      <c r="G89" s="154" t="s">
        <v>116</v>
      </c>
      <c r="H89" s="154" t="s">
        <v>117</v>
      </c>
      <c r="I89" s="155" t="s">
        <v>118</v>
      </c>
      <c r="J89" s="154" t="s">
        <v>96</v>
      </c>
      <c r="K89" s="156" t="s">
        <v>119</v>
      </c>
      <c r="L89" s="152"/>
      <c r="M89" s="71" t="s">
        <v>120</v>
      </c>
      <c r="N89" s="72" t="s">
        <v>42</v>
      </c>
      <c r="O89" s="72" t="s">
        <v>121</v>
      </c>
      <c r="P89" s="72" t="s">
        <v>122</v>
      </c>
      <c r="Q89" s="72" t="s">
        <v>123</v>
      </c>
      <c r="R89" s="72" t="s">
        <v>124</v>
      </c>
      <c r="S89" s="72" t="s">
        <v>125</v>
      </c>
      <c r="T89" s="73" t="s">
        <v>126</v>
      </c>
    </row>
    <row r="90" spans="2:63" s="25" customFormat="1" ht="29.25" customHeight="1">
      <c r="B90" s="26"/>
      <c r="C90" s="75" t="s">
        <v>97</v>
      </c>
      <c r="I90" s="147"/>
      <c r="J90" s="157">
        <f aca="true" t="shared" si="2" ref="J90:J92">BK90</f>
        <v>0</v>
      </c>
      <c r="L90" s="26"/>
      <c r="M90" s="74"/>
      <c r="N90" s="64"/>
      <c r="O90" s="64"/>
      <c r="P90" s="158">
        <f>P91+P166</f>
        <v>0</v>
      </c>
      <c r="Q90" s="64"/>
      <c r="R90" s="158">
        <f>R91+R166</f>
        <v>6.124627555600001</v>
      </c>
      <c r="S90" s="64"/>
      <c r="T90" s="159">
        <f>T91+T166</f>
        <v>8.2518362</v>
      </c>
      <c r="AT90" s="6" t="s">
        <v>71</v>
      </c>
      <c r="AU90" s="6" t="s">
        <v>98</v>
      </c>
      <c r="BK90" s="160">
        <f>BK91+BK166</f>
        <v>0</v>
      </c>
    </row>
    <row r="91" spans="2:63" s="161" customFormat="1" ht="36.75" customHeight="1">
      <c r="B91" s="162"/>
      <c r="D91" s="163" t="s">
        <v>71</v>
      </c>
      <c r="E91" s="164" t="s">
        <v>127</v>
      </c>
      <c r="F91" s="164" t="s">
        <v>128</v>
      </c>
      <c r="I91" s="165"/>
      <c r="J91" s="166">
        <f t="shared" si="2"/>
        <v>0</v>
      </c>
      <c r="L91" s="162"/>
      <c r="M91" s="167"/>
      <c r="N91" s="168"/>
      <c r="O91" s="168"/>
      <c r="P91" s="169">
        <f>P92+P129+P153+P163</f>
        <v>0</v>
      </c>
      <c r="Q91" s="168"/>
      <c r="R91" s="169">
        <f>R92+R129+R153+R163</f>
        <v>3.9790525000000003</v>
      </c>
      <c r="S91" s="168"/>
      <c r="T91" s="170">
        <f>T92+T129+T153+T163</f>
        <v>4.419653</v>
      </c>
      <c r="AR91" s="163" t="s">
        <v>21</v>
      </c>
      <c r="AT91" s="171" t="s">
        <v>71</v>
      </c>
      <c r="AU91" s="171" t="s">
        <v>72</v>
      </c>
      <c r="AY91" s="163" t="s">
        <v>129</v>
      </c>
      <c r="BK91" s="172">
        <f>BK92+BK129+BK153+BK163</f>
        <v>0</v>
      </c>
    </row>
    <row r="92" spans="2:63" s="161" customFormat="1" ht="19.5" customHeight="1">
      <c r="B92" s="162"/>
      <c r="D92" s="173" t="s">
        <v>71</v>
      </c>
      <c r="E92" s="174" t="s">
        <v>130</v>
      </c>
      <c r="F92" s="174" t="s">
        <v>131</v>
      </c>
      <c r="I92" s="165"/>
      <c r="J92" s="175">
        <f t="shared" si="2"/>
        <v>0</v>
      </c>
      <c r="L92" s="162"/>
      <c r="M92" s="167"/>
      <c r="N92" s="168"/>
      <c r="O92" s="168"/>
      <c r="P92" s="169">
        <f>SUM(P93:P128)</f>
        <v>0</v>
      </c>
      <c r="Q92" s="168"/>
      <c r="R92" s="169">
        <f>SUM(R93:R128)</f>
        <v>3.9660285</v>
      </c>
      <c r="S92" s="168"/>
      <c r="T92" s="170">
        <f>SUM(T93:T128)</f>
        <v>0</v>
      </c>
      <c r="AR92" s="163" t="s">
        <v>21</v>
      </c>
      <c r="AT92" s="171" t="s">
        <v>71</v>
      </c>
      <c r="AU92" s="171" t="s">
        <v>21</v>
      </c>
      <c r="AY92" s="163" t="s">
        <v>129</v>
      </c>
      <c r="BK92" s="172">
        <f>SUM(BK93:BK128)</f>
        <v>0</v>
      </c>
    </row>
    <row r="93" spans="2:65" s="25" customFormat="1" ht="22.5" customHeight="1">
      <c r="B93" s="176"/>
      <c r="C93" s="177" t="s">
        <v>21</v>
      </c>
      <c r="D93" s="177" t="s">
        <v>132</v>
      </c>
      <c r="E93" s="178" t="s">
        <v>133</v>
      </c>
      <c r="F93" s="179" t="s">
        <v>134</v>
      </c>
      <c r="G93" s="180" t="s">
        <v>135</v>
      </c>
      <c r="H93" s="181">
        <v>208.6</v>
      </c>
      <c r="I93" s="182"/>
      <c r="J93" s="183">
        <f>ROUND(I93*H93,2)</f>
        <v>0</v>
      </c>
      <c r="K93" s="179" t="s">
        <v>136</v>
      </c>
      <c r="L93" s="26"/>
      <c r="M93" s="184"/>
      <c r="N93" s="185" t="s">
        <v>43</v>
      </c>
      <c r="O93" s="27"/>
      <c r="P93" s="186">
        <f>O93*H93</f>
        <v>0</v>
      </c>
      <c r="Q93" s="186">
        <v>0.0051</v>
      </c>
      <c r="R93" s="186">
        <f>Q93*H93</f>
        <v>1.06386</v>
      </c>
      <c r="S93" s="186">
        <v>0</v>
      </c>
      <c r="T93" s="187">
        <f>S93*H93</f>
        <v>0</v>
      </c>
      <c r="AR93" s="6" t="s">
        <v>137</v>
      </c>
      <c r="AT93" s="6" t="s">
        <v>132</v>
      </c>
      <c r="AU93" s="6" t="s">
        <v>80</v>
      </c>
      <c r="AY93" s="6" t="s">
        <v>129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6" t="s">
        <v>21</v>
      </c>
      <c r="BK93" s="188">
        <f>ROUND(I93*H93,2)</f>
        <v>0</v>
      </c>
      <c r="BL93" s="6" t="s">
        <v>137</v>
      </c>
      <c r="BM93" s="6" t="s">
        <v>138</v>
      </c>
    </row>
    <row r="94" spans="2:47" s="25" customFormat="1" ht="42" customHeight="1">
      <c r="B94" s="26"/>
      <c r="D94" s="189" t="s">
        <v>139</v>
      </c>
      <c r="F94" s="190" t="s">
        <v>140</v>
      </c>
      <c r="I94" s="147"/>
      <c r="L94" s="26"/>
      <c r="M94" s="191"/>
      <c r="N94" s="27"/>
      <c r="O94" s="27"/>
      <c r="P94" s="27"/>
      <c r="Q94" s="27"/>
      <c r="R94" s="27"/>
      <c r="S94" s="27"/>
      <c r="T94" s="66"/>
      <c r="AT94" s="6" t="s">
        <v>139</v>
      </c>
      <c r="AU94" s="6" t="s">
        <v>80</v>
      </c>
    </row>
    <row r="95" spans="2:51" s="192" customFormat="1" ht="22.5" customHeight="1">
      <c r="B95" s="193"/>
      <c r="D95" s="194" t="s">
        <v>141</v>
      </c>
      <c r="E95" s="195"/>
      <c r="F95" s="196" t="s">
        <v>142</v>
      </c>
      <c r="H95" s="197">
        <v>208.6</v>
      </c>
      <c r="I95" s="198"/>
      <c r="L95" s="193"/>
      <c r="M95" s="199"/>
      <c r="N95" s="200"/>
      <c r="O95" s="200"/>
      <c r="P95" s="200"/>
      <c r="Q95" s="200"/>
      <c r="R95" s="200"/>
      <c r="S95" s="200"/>
      <c r="T95" s="201"/>
      <c r="AT95" s="202" t="s">
        <v>141</v>
      </c>
      <c r="AU95" s="202" t="s">
        <v>80</v>
      </c>
      <c r="AV95" s="192" t="s">
        <v>80</v>
      </c>
      <c r="AW95" s="192" t="s">
        <v>35</v>
      </c>
      <c r="AX95" s="192" t="s">
        <v>21</v>
      </c>
      <c r="AY95" s="202" t="s">
        <v>129</v>
      </c>
    </row>
    <row r="96" spans="2:65" s="25" customFormat="1" ht="22.5" customHeight="1">
      <c r="B96" s="176"/>
      <c r="C96" s="177" t="s">
        <v>80</v>
      </c>
      <c r="D96" s="177" t="s">
        <v>132</v>
      </c>
      <c r="E96" s="178" t="s">
        <v>143</v>
      </c>
      <c r="F96" s="179" t="s">
        <v>144</v>
      </c>
      <c r="G96" s="180" t="s">
        <v>135</v>
      </c>
      <c r="H96" s="181">
        <v>500.841</v>
      </c>
      <c r="I96" s="182"/>
      <c r="J96" s="183">
        <f>ROUND(I96*H96,2)</f>
        <v>0</v>
      </c>
      <c r="K96" s="179" t="s">
        <v>136</v>
      </c>
      <c r="L96" s="26"/>
      <c r="M96" s="184"/>
      <c r="N96" s="185" t="s">
        <v>43</v>
      </c>
      <c r="O96" s="27"/>
      <c r="P96" s="186">
        <f>O96*H96</f>
        <v>0</v>
      </c>
      <c r="Q96" s="186">
        <v>0.0057</v>
      </c>
      <c r="R96" s="186">
        <f>Q96*H96</f>
        <v>2.8547937</v>
      </c>
      <c r="S96" s="186">
        <v>0</v>
      </c>
      <c r="T96" s="187">
        <f>S96*H96</f>
        <v>0</v>
      </c>
      <c r="AR96" s="6" t="s">
        <v>137</v>
      </c>
      <c r="AT96" s="6" t="s">
        <v>132</v>
      </c>
      <c r="AU96" s="6" t="s">
        <v>80</v>
      </c>
      <c r="AY96" s="6" t="s">
        <v>129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6" t="s">
        <v>21</v>
      </c>
      <c r="BK96" s="188">
        <f>ROUND(I96*H96,2)</f>
        <v>0</v>
      </c>
      <c r="BL96" s="6" t="s">
        <v>137</v>
      </c>
      <c r="BM96" s="6" t="s">
        <v>145</v>
      </c>
    </row>
    <row r="97" spans="2:47" s="25" customFormat="1" ht="30" customHeight="1">
      <c r="B97" s="26"/>
      <c r="D97" s="189" t="s">
        <v>146</v>
      </c>
      <c r="F97" s="203" t="s">
        <v>147</v>
      </c>
      <c r="I97" s="147"/>
      <c r="L97" s="26"/>
      <c r="M97" s="191"/>
      <c r="N97" s="27"/>
      <c r="O97" s="27"/>
      <c r="P97" s="27"/>
      <c r="Q97" s="27"/>
      <c r="R97" s="27"/>
      <c r="S97" s="27"/>
      <c r="T97" s="66"/>
      <c r="AT97" s="6" t="s">
        <v>146</v>
      </c>
      <c r="AU97" s="6" t="s">
        <v>80</v>
      </c>
    </row>
    <row r="98" spans="2:47" s="25" customFormat="1" ht="42" customHeight="1">
      <c r="B98" s="26"/>
      <c r="D98" s="189" t="s">
        <v>139</v>
      </c>
      <c r="F98" s="190" t="s">
        <v>140</v>
      </c>
      <c r="I98" s="147"/>
      <c r="L98" s="26"/>
      <c r="M98" s="191"/>
      <c r="N98" s="27"/>
      <c r="O98" s="27"/>
      <c r="P98" s="27"/>
      <c r="Q98" s="27"/>
      <c r="R98" s="27"/>
      <c r="S98" s="27"/>
      <c r="T98" s="66"/>
      <c r="AT98" s="6" t="s">
        <v>139</v>
      </c>
      <c r="AU98" s="6" t="s">
        <v>80</v>
      </c>
    </row>
    <row r="99" spans="2:51" s="192" customFormat="1" ht="22.5" customHeight="1">
      <c r="B99" s="193"/>
      <c r="D99" s="189" t="s">
        <v>141</v>
      </c>
      <c r="E99" s="202"/>
      <c r="F99" s="204" t="s">
        <v>148</v>
      </c>
      <c r="H99" s="205">
        <v>257.476</v>
      </c>
      <c r="I99" s="198"/>
      <c r="L99" s="193"/>
      <c r="M99" s="199"/>
      <c r="N99" s="200"/>
      <c r="O99" s="200"/>
      <c r="P99" s="200"/>
      <c r="Q99" s="200"/>
      <c r="R99" s="200"/>
      <c r="S99" s="200"/>
      <c r="T99" s="201"/>
      <c r="AT99" s="202" t="s">
        <v>141</v>
      </c>
      <c r="AU99" s="202" t="s">
        <v>80</v>
      </c>
      <c r="AV99" s="192" t="s">
        <v>80</v>
      </c>
      <c r="AW99" s="192" t="s">
        <v>35</v>
      </c>
      <c r="AX99" s="192" t="s">
        <v>72</v>
      </c>
      <c r="AY99" s="202" t="s">
        <v>129</v>
      </c>
    </row>
    <row r="100" spans="2:51" s="192" customFormat="1" ht="22.5" customHeight="1">
      <c r="B100" s="193"/>
      <c r="D100" s="189" t="s">
        <v>141</v>
      </c>
      <c r="E100" s="202"/>
      <c r="F100" s="204" t="s">
        <v>149</v>
      </c>
      <c r="H100" s="205">
        <v>68.926</v>
      </c>
      <c r="I100" s="198"/>
      <c r="L100" s="193"/>
      <c r="M100" s="199"/>
      <c r="N100" s="200"/>
      <c r="O100" s="200"/>
      <c r="P100" s="200"/>
      <c r="Q100" s="200"/>
      <c r="R100" s="200"/>
      <c r="S100" s="200"/>
      <c r="T100" s="201"/>
      <c r="AT100" s="202" t="s">
        <v>141</v>
      </c>
      <c r="AU100" s="202" t="s">
        <v>80</v>
      </c>
      <c r="AV100" s="192" t="s">
        <v>80</v>
      </c>
      <c r="AW100" s="192" t="s">
        <v>35</v>
      </c>
      <c r="AX100" s="192" t="s">
        <v>72</v>
      </c>
      <c r="AY100" s="202" t="s">
        <v>129</v>
      </c>
    </row>
    <row r="101" spans="2:51" s="192" customFormat="1" ht="31.5" customHeight="1">
      <c r="B101" s="193"/>
      <c r="D101" s="189" t="s">
        <v>141</v>
      </c>
      <c r="E101" s="202"/>
      <c r="F101" s="204" t="s">
        <v>150</v>
      </c>
      <c r="H101" s="205">
        <v>96.53</v>
      </c>
      <c r="I101" s="198"/>
      <c r="L101" s="193"/>
      <c r="M101" s="199"/>
      <c r="N101" s="200"/>
      <c r="O101" s="200"/>
      <c r="P101" s="200"/>
      <c r="Q101" s="200"/>
      <c r="R101" s="200"/>
      <c r="S101" s="200"/>
      <c r="T101" s="201"/>
      <c r="AT101" s="202" t="s">
        <v>141</v>
      </c>
      <c r="AU101" s="202" t="s">
        <v>80</v>
      </c>
      <c r="AV101" s="192" t="s">
        <v>80</v>
      </c>
      <c r="AW101" s="192" t="s">
        <v>35</v>
      </c>
      <c r="AX101" s="192" t="s">
        <v>72</v>
      </c>
      <c r="AY101" s="202" t="s">
        <v>129</v>
      </c>
    </row>
    <row r="102" spans="2:51" s="206" customFormat="1" ht="22.5" customHeight="1">
      <c r="B102" s="207"/>
      <c r="D102" s="189" t="s">
        <v>141</v>
      </c>
      <c r="E102" s="208"/>
      <c r="F102" s="209" t="s">
        <v>151</v>
      </c>
      <c r="H102" s="208"/>
      <c r="I102" s="210"/>
      <c r="L102" s="207"/>
      <c r="M102" s="211"/>
      <c r="N102" s="212"/>
      <c r="O102" s="212"/>
      <c r="P102" s="212"/>
      <c r="Q102" s="212"/>
      <c r="R102" s="212"/>
      <c r="S102" s="212"/>
      <c r="T102" s="213"/>
      <c r="AT102" s="208" t="s">
        <v>141</v>
      </c>
      <c r="AU102" s="208" t="s">
        <v>80</v>
      </c>
      <c r="AV102" s="206" t="s">
        <v>21</v>
      </c>
      <c r="AW102" s="206" t="s">
        <v>35</v>
      </c>
      <c r="AX102" s="206" t="s">
        <v>72</v>
      </c>
      <c r="AY102" s="208" t="s">
        <v>129</v>
      </c>
    </row>
    <row r="103" spans="2:51" s="192" customFormat="1" ht="22.5" customHeight="1">
      <c r="B103" s="193"/>
      <c r="D103" s="189" t="s">
        <v>141</v>
      </c>
      <c r="E103" s="202"/>
      <c r="F103" s="204" t="s">
        <v>152</v>
      </c>
      <c r="H103" s="205">
        <v>54.75</v>
      </c>
      <c r="I103" s="198"/>
      <c r="L103" s="193"/>
      <c r="M103" s="199"/>
      <c r="N103" s="200"/>
      <c r="O103" s="200"/>
      <c r="P103" s="200"/>
      <c r="Q103" s="200"/>
      <c r="R103" s="200"/>
      <c r="S103" s="200"/>
      <c r="T103" s="201"/>
      <c r="AT103" s="202" t="s">
        <v>141</v>
      </c>
      <c r="AU103" s="202" t="s">
        <v>80</v>
      </c>
      <c r="AV103" s="192" t="s">
        <v>80</v>
      </c>
      <c r="AW103" s="192" t="s">
        <v>35</v>
      </c>
      <c r="AX103" s="192" t="s">
        <v>72</v>
      </c>
      <c r="AY103" s="202" t="s">
        <v>129</v>
      </c>
    </row>
    <row r="104" spans="2:51" s="192" customFormat="1" ht="22.5" customHeight="1">
      <c r="B104" s="193"/>
      <c r="D104" s="189" t="s">
        <v>141</v>
      </c>
      <c r="E104" s="202"/>
      <c r="F104" s="204" t="s">
        <v>153</v>
      </c>
      <c r="H104" s="205">
        <v>7.163</v>
      </c>
      <c r="I104" s="198"/>
      <c r="L104" s="193"/>
      <c r="M104" s="199"/>
      <c r="N104" s="200"/>
      <c r="O104" s="200"/>
      <c r="P104" s="200"/>
      <c r="Q104" s="200"/>
      <c r="R104" s="200"/>
      <c r="S104" s="200"/>
      <c r="T104" s="201"/>
      <c r="AT104" s="202" t="s">
        <v>141</v>
      </c>
      <c r="AU104" s="202" t="s">
        <v>80</v>
      </c>
      <c r="AV104" s="192" t="s">
        <v>80</v>
      </c>
      <c r="AW104" s="192" t="s">
        <v>35</v>
      </c>
      <c r="AX104" s="192" t="s">
        <v>72</v>
      </c>
      <c r="AY104" s="202" t="s">
        <v>129</v>
      </c>
    </row>
    <row r="105" spans="2:51" s="192" customFormat="1" ht="22.5" customHeight="1">
      <c r="B105" s="193"/>
      <c r="D105" s="189" t="s">
        <v>141</v>
      </c>
      <c r="E105" s="202"/>
      <c r="F105" s="204" t="s">
        <v>154</v>
      </c>
      <c r="H105" s="205">
        <v>4.956</v>
      </c>
      <c r="I105" s="198"/>
      <c r="L105" s="193"/>
      <c r="M105" s="199"/>
      <c r="N105" s="200"/>
      <c r="O105" s="200"/>
      <c r="P105" s="200"/>
      <c r="Q105" s="200"/>
      <c r="R105" s="200"/>
      <c r="S105" s="200"/>
      <c r="T105" s="201"/>
      <c r="AT105" s="202" t="s">
        <v>141</v>
      </c>
      <c r="AU105" s="202" t="s">
        <v>80</v>
      </c>
      <c r="AV105" s="192" t="s">
        <v>80</v>
      </c>
      <c r="AW105" s="192" t="s">
        <v>35</v>
      </c>
      <c r="AX105" s="192" t="s">
        <v>72</v>
      </c>
      <c r="AY105" s="202" t="s">
        <v>129</v>
      </c>
    </row>
    <row r="106" spans="2:51" s="192" customFormat="1" ht="22.5" customHeight="1">
      <c r="B106" s="193"/>
      <c r="D106" s="189" t="s">
        <v>141</v>
      </c>
      <c r="E106" s="202"/>
      <c r="F106" s="204" t="s">
        <v>155</v>
      </c>
      <c r="H106" s="205">
        <v>11.04</v>
      </c>
      <c r="I106" s="198"/>
      <c r="L106" s="193"/>
      <c r="M106" s="199"/>
      <c r="N106" s="200"/>
      <c r="O106" s="200"/>
      <c r="P106" s="200"/>
      <c r="Q106" s="200"/>
      <c r="R106" s="200"/>
      <c r="S106" s="200"/>
      <c r="T106" s="201"/>
      <c r="AT106" s="202" t="s">
        <v>141</v>
      </c>
      <c r="AU106" s="202" t="s">
        <v>80</v>
      </c>
      <c r="AV106" s="192" t="s">
        <v>80</v>
      </c>
      <c r="AW106" s="192" t="s">
        <v>35</v>
      </c>
      <c r="AX106" s="192" t="s">
        <v>72</v>
      </c>
      <c r="AY106" s="202" t="s">
        <v>129</v>
      </c>
    </row>
    <row r="107" spans="2:51" s="214" customFormat="1" ht="22.5" customHeight="1">
      <c r="B107" s="215"/>
      <c r="D107" s="194" t="s">
        <v>141</v>
      </c>
      <c r="E107" s="216"/>
      <c r="F107" s="217" t="s">
        <v>156</v>
      </c>
      <c r="H107" s="218">
        <v>500.841</v>
      </c>
      <c r="I107" s="219"/>
      <c r="L107" s="215"/>
      <c r="M107" s="220"/>
      <c r="N107" s="221"/>
      <c r="O107" s="221"/>
      <c r="P107" s="221"/>
      <c r="Q107" s="221"/>
      <c r="R107" s="221"/>
      <c r="S107" s="221"/>
      <c r="T107" s="222"/>
      <c r="AT107" s="223" t="s">
        <v>141</v>
      </c>
      <c r="AU107" s="223" t="s">
        <v>80</v>
      </c>
      <c r="AV107" s="214" t="s">
        <v>137</v>
      </c>
      <c r="AW107" s="214" t="s">
        <v>35</v>
      </c>
      <c r="AX107" s="214" t="s">
        <v>21</v>
      </c>
      <c r="AY107" s="223" t="s">
        <v>129</v>
      </c>
    </row>
    <row r="108" spans="2:65" s="25" customFormat="1" ht="22.5" customHeight="1">
      <c r="B108" s="176"/>
      <c r="C108" s="177" t="s">
        <v>157</v>
      </c>
      <c r="D108" s="177" t="s">
        <v>132</v>
      </c>
      <c r="E108" s="178" t="s">
        <v>158</v>
      </c>
      <c r="F108" s="179" t="s">
        <v>159</v>
      </c>
      <c r="G108" s="180" t="s">
        <v>135</v>
      </c>
      <c r="H108" s="181">
        <v>130</v>
      </c>
      <c r="I108" s="182"/>
      <c r="J108" s="183">
        <f>ROUND(I108*H108,2)</f>
        <v>0</v>
      </c>
      <c r="K108" s="179" t="s">
        <v>136</v>
      </c>
      <c r="L108" s="26"/>
      <c r="M108" s="184"/>
      <c r="N108" s="185" t="s">
        <v>43</v>
      </c>
      <c r="O108" s="27"/>
      <c r="P108" s="186">
        <f>O108*H108</f>
        <v>0</v>
      </c>
      <c r="Q108" s="186">
        <v>0.00012</v>
      </c>
      <c r="R108" s="186">
        <f>Q108*H108</f>
        <v>0.015600000000000001</v>
      </c>
      <c r="S108" s="186">
        <v>0</v>
      </c>
      <c r="T108" s="187">
        <f>S108*H108</f>
        <v>0</v>
      </c>
      <c r="AR108" s="6" t="s">
        <v>137</v>
      </c>
      <c r="AT108" s="6" t="s">
        <v>132</v>
      </c>
      <c r="AU108" s="6" t="s">
        <v>80</v>
      </c>
      <c r="AY108" s="6" t="s">
        <v>129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6" t="s">
        <v>21</v>
      </c>
      <c r="BK108" s="188">
        <f>ROUND(I108*H108,2)</f>
        <v>0</v>
      </c>
      <c r="BL108" s="6" t="s">
        <v>137</v>
      </c>
      <c r="BM108" s="6" t="s">
        <v>160</v>
      </c>
    </row>
    <row r="109" spans="2:47" s="25" customFormat="1" ht="22.5" customHeight="1">
      <c r="B109" s="26"/>
      <c r="D109" s="189" t="s">
        <v>146</v>
      </c>
      <c r="F109" s="203" t="s">
        <v>161</v>
      </c>
      <c r="I109" s="147"/>
      <c r="L109" s="26"/>
      <c r="M109" s="191"/>
      <c r="N109" s="27"/>
      <c r="O109" s="27"/>
      <c r="P109" s="27"/>
      <c r="Q109" s="27"/>
      <c r="R109" s="27"/>
      <c r="S109" s="27"/>
      <c r="T109" s="66"/>
      <c r="AT109" s="6" t="s">
        <v>146</v>
      </c>
      <c r="AU109" s="6" t="s">
        <v>80</v>
      </c>
    </row>
    <row r="110" spans="2:47" s="25" customFormat="1" ht="54" customHeight="1">
      <c r="B110" s="26"/>
      <c r="D110" s="189" t="s">
        <v>139</v>
      </c>
      <c r="F110" s="190" t="s">
        <v>162</v>
      </c>
      <c r="I110" s="147"/>
      <c r="L110" s="26"/>
      <c r="M110" s="191"/>
      <c r="N110" s="27"/>
      <c r="O110" s="27"/>
      <c r="P110" s="27"/>
      <c r="Q110" s="27"/>
      <c r="R110" s="27"/>
      <c r="S110" s="27"/>
      <c r="T110" s="66"/>
      <c r="AT110" s="6" t="s">
        <v>139</v>
      </c>
      <c r="AU110" s="6" t="s">
        <v>80</v>
      </c>
    </row>
    <row r="111" spans="2:51" s="206" customFormat="1" ht="22.5" customHeight="1">
      <c r="B111" s="207"/>
      <c r="D111" s="189" t="s">
        <v>141</v>
      </c>
      <c r="E111" s="208"/>
      <c r="F111" s="209" t="s">
        <v>163</v>
      </c>
      <c r="H111" s="208"/>
      <c r="I111" s="210"/>
      <c r="L111" s="207"/>
      <c r="M111" s="211"/>
      <c r="N111" s="212"/>
      <c r="O111" s="212"/>
      <c r="P111" s="212"/>
      <c r="Q111" s="212"/>
      <c r="R111" s="212"/>
      <c r="S111" s="212"/>
      <c r="T111" s="213"/>
      <c r="AT111" s="208" t="s">
        <v>141</v>
      </c>
      <c r="AU111" s="208" t="s">
        <v>80</v>
      </c>
      <c r="AV111" s="206" t="s">
        <v>21</v>
      </c>
      <c r="AW111" s="206" t="s">
        <v>35</v>
      </c>
      <c r="AX111" s="206" t="s">
        <v>72</v>
      </c>
      <c r="AY111" s="208" t="s">
        <v>129</v>
      </c>
    </row>
    <row r="112" spans="2:51" s="192" customFormat="1" ht="22.5" customHeight="1">
      <c r="B112" s="193"/>
      <c r="D112" s="194" t="s">
        <v>141</v>
      </c>
      <c r="E112" s="195"/>
      <c r="F112" s="196" t="s">
        <v>164</v>
      </c>
      <c r="H112" s="197">
        <v>130</v>
      </c>
      <c r="I112" s="198"/>
      <c r="L112" s="193"/>
      <c r="M112" s="199"/>
      <c r="N112" s="200"/>
      <c r="O112" s="200"/>
      <c r="P112" s="200"/>
      <c r="Q112" s="200"/>
      <c r="R112" s="200"/>
      <c r="S112" s="200"/>
      <c r="T112" s="201"/>
      <c r="AT112" s="202" t="s">
        <v>141</v>
      </c>
      <c r="AU112" s="202" t="s">
        <v>80</v>
      </c>
      <c r="AV112" s="192" t="s">
        <v>80</v>
      </c>
      <c r="AW112" s="192" t="s">
        <v>35</v>
      </c>
      <c r="AX112" s="192" t="s">
        <v>21</v>
      </c>
      <c r="AY112" s="202" t="s">
        <v>129</v>
      </c>
    </row>
    <row r="113" spans="2:65" s="25" customFormat="1" ht="22.5" customHeight="1">
      <c r="B113" s="176"/>
      <c r="C113" s="177" t="s">
        <v>137</v>
      </c>
      <c r="D113" s="177" t="s">
        <v>132</v>
      </c>
      <c r="E113" s="178" t="s">
        <v>165</v>
      </c>
      <c r="F113" s="179" t="s">
        <v>166</v>
      </c>
      <c r="G113" s="180" t="s">
        <v>135</v>
      </c>
      <c r="H113" s="181">
        <v>33.895</v>
      </c>
      <c r="I113" s="182"/>
      <c r="J113" s="183">
        <f>ROUND(I113*H113,2)</f>
        <v>0</v>
      </c>
      <c r="K113" s="179" t="s">
        <v>136</v>
      </c>
      <c r="L113" s="26"/>
      <c r="M113" s="184"/>
      <c r="N113" s="185" t="s">
        <v>43</v>
      </c>
      <c r="O113" s="27"/>
      <c r="P113" s="186">
        <f>O113*H113</f>
        <v>0</v>
      </c>
      <c r="Q113" s="186">
        <v>0.00024</v>
      </c>
      <c r="R113" s="186">
        <f>Q113*H113</f>
        <v>0.008134800000000001</v>
      </c>
      <c r="S113" s="186">
        <v>0</v>
      </c>
      <c r="T113" s="187">
        <f>S113*H113</f>
        <v>0</v>
      </c>
      <c r="AR113" s="6" t="s">
        <v>137</v>
      </c>
      <c r="AT113" s="6" t="s">
        <v>132</v>
      </c>
      <c r="AU113" s="6" t="s">
        <v>80</v>
      </c>
      <c r="AY113" s="6" t="s">
        <v>129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6" t="s">
        <v>21</v>
      </c>
      <c r="BK113" s="188">
        <f>ROUND(I113*H113,2)</f>
        <v>0</v>
      </c>
      <c r="BL113" s="6" t="s">
        <v>137</v>
      </c>
      <c r="BM113" s="6" t="s">
        <v>167</v>
      </c>
    </row>
    <row r="114" spans="2:47" s="25" customFormat="1" ht="30" customHeight="1">
      <c r="B114" s="26"/>
      <c r="D114" s="189" t="s">
        <v>146</v>
      </c>
      <c r="F114" s="203" t="s">
        <v>168</v>
      </c>
      <c r="I114" s="147"/>
      <c r="L114" s="26"/>
      <c r="M114" s="191"/>
      <c r="N114" s="27"/>
      <c r="O114" s="27"/>
      <c r="P114" s="27"/>
      <c r="Q114" s="27"/>
      <c r="R114" s="27"/>
      <c r="S114" s="27"/>
      <c r="T114" s="66"/>
      <c r="AT114" s="6" t="s">
        <v>146</v>
      </c>
      <c r="AU114" s="6" t="s">
        <v>80</v>
      </c>
    </row>
    <row r="115" spans="2:47" s="25" customFormat="1" ht="54" customHeight="1">
      <c r="B115" s="26"/>
      <c r="D115" s="189" t="s">
        <v>139</v>
      </c>
      <c r="F115" s="190" t="s">
        <v>162</v>
      </c>
      <c r="I115" s="147"/>
      <c r="L115" s="26"/>
      <c r="M115" s="191"/>
      <c r="N115" s="27"/>
      <c r="O115" s="27"/>
      <c r="P115" s="27"/>
      <c r="Q115" s="27"/>
      <c r="R115" s="27"/>
      <c r="S115" s="27"/>
      <c r="T115" s="66"/>
      <c r="AT115" s="6" t="s">
        <v>139</v>
      </c>
      <c r="AU115" s="6" t="s">
        <v>80</v>
      </c>
    </row>
    <row r="116" spans="2:51" s="206" customFormat="1" ht="22.5" customHeight="1">
      <c r="B116" s="207"/>
      <c r="D116" s="189" t="s">
        <v>141</v>
      </c>
      <c r="E116" s="208"/>
      <c r="F116" s="209" t="s">
        <v>169</v>
      </c>
      <c r="H116" s="208"/>
      <c r="I116" s="210"/>
      <c r="L116" s="207"/>
      <c r="M116" s="211"/>
      <c r="N116" s="212"/>
      <c r="O116" s="212"/>
      <c r="P116" s="212"/>
      <c r="Q116" s="212"/>
      <c r="R116" s="212"/>
      <c r="S116" s="212"/>
      <c r="T116" s="213"/>
      <c r="AT116" s="208" t="s">
        <v>141</v>
      </c>
      <c r="AU116" s="208" t="s">
        <v>80</v>
      </c>
      <c r="AV116" s="206" t="s">
        <v>21</v>
      </c>
      <c r="AW116" s="206" t="s">
        <v>35</v>
      </c>
      <c r="AX116" s="206" t="s">
        <v>72</v>
      </c>
      <c r="AY116" s="208" t="s">
        <v>129</v>
      </c>
    </row>
    <row r="117" spans="2:51" s="192" customFormat="1" ht="22.5" customHeight="1">
      <c r="B117" s="193"/>
      <c r="D117" s="189" t="s">
        <v>141</v>
      </c>
      <c r="E117" s="202"/>
      <c r="F117" s="204" t="s">
        <v>170</v>
      </c>
      <c r="H117" s="205">
        <v>22.8</v>
      </c>
      <c r="I117" s="198"/>
      <c r="L117" s="193"/>
      <c r="M117" s="199"/>
      <c r="N117" s="200"/>
      <c r="O117" s="200"/>
      <c r="P117" s="200"/>
      <c r="Q117" s="200"/>
      <c r="R117" s="200"/>
      <c r="S117" s="200"/>
      <c r="T117" s="201"/>
      <c r="AT117" s="202" t="s">
        <v>141</v>
      </c>
      <c r="AU117" s="202" t="s">
        <v>80</v>
      </c>
      <c r="AV117" s="192" t="s">
        <v>80</v>
      </c>
      <c r="AW117" s="192" t="s">
        <v>35</v>
      </c>
      <c r="AX117" s="192" t="s">
        <v>72</v>
      </c>
      <c r="AY117" s="202" t="s">
        <v>129</v>
      </c>
    </row>
    <row r="118" spans="2:51" s="206" customFormat="1" ht="22.5" customHeight="1">
      <c r="B118" s="207"/>
      <c r="D118" s="189" t="s">
        <v>141</v>
      </c>
      <c r="E118" s="208"/>
      <c r="F118" s="209" t="s">
        <v>171</v>
      </c>
      <c r="H118" s="208"/>
      <c r="I118" s="210"/>
      <c r="L118" s="207"/>
      <c r="M118" s="211"/>
      <c r="N118" s="212"/>
      <c r="O118" s="212"/>
      <c r="P118" s="212"/>
      <c r="Q118" s="212"/>
      <c r="R118" s="212"/>
      <c r="S118" s="212"/>
      <c r="T118" s="213"/>
      <c r="AT118" s="208" t="s">
        <v>141</v>
      </c>
      <c r="AU118" s="208" t="s">
        <v>80</v>
      </c>
      <c r="AV118" s="206" t="s">
        <v>21</v>
      </c>
      <c r="AW118" s="206" t="s">
        <v>35</v>
      </c>
      <c r="AX118" s="206" t="s">
        <v>72</v>
      </c>
      <c r="AY118" s="208" t="s">
        <v>129</v>
      </c>
    </row>
    <row r="119" spans="2:51" s="192" customFormat="1" ht="22.5" customHeight="1">
      <c r="B119" s="193"/>
      <c r="D119" s="189" t="s">
        <v>141</v>
      </c>
      <c r="E119" s="202"/>
      <c r="F119" s="204" t="s">
        <v>172</v>
      </c>
      <c r="H119" s="205">
        <v>3.3</v>
      </c>
      <c r="I119" s="198"/>
      <c r="L119" s="193"/>
      <c r="M119" s="199"/>
      <c r="N119" s="200"/>
      <c r="O119" s="200"/>
      <c r="P119" s="200"/>
      <c r="Q119" s="200"/>
      <c r="R119" s="200"/>
      <c r="S119" s="200"/>
      <c r="T119" s="201"/>
      <c r="AT119" s="202" t="s">
        <v>141</v>
      </c>
      <c r="AU119" s="202" t="s">
        <v>80</v>
      </c>
      <c r="AV119" s="192" t="s">
        <v>80</v>
      </c>
      <c r="AW119" s="192" t="s">
        <v>35</v>
      </c>
      <c r="AX119" s="192" t="s">
        <v>72</v>
      </c>
      <c r="AY119" s="202" t="s">
        <v>129</v>
      </c>
    </row>
    <row r="120" spans="2:51" s="206" customFormat="1" ht="22.5" customHeight="1">
      <c r="B120" s="207"/>
      <c r="D120" s="189" t="s">
        <v>141</v>
      </c>
      <c r="E120" s="208"/>
      <c r="F120" s="209" t="s">
        <v>173</v>
      </c>
      <c r="H120" s="208"/>
      <c r="I120" s="210"/>
      <c r="L120" s="207"/>
      <c r="M120" s="211"/>
      <c r="N120" s="212"/>
      <c r="O120" s="212"/>
      <c r="P120" s="212"/>
      <c r="Q120" s="212"/>
      <c r="R120" s="212"/>
      <c r="S120" s="212"/>
      <c r="T120" s="213"/>
      <c r="AT120" s="208" t="s">
        <v>141</v>
      </c>
      <c r="AU120" s="208" t="s">
        <v>80</v>
      </c>
      <c r="AV120" s="206" t="s">
        <v>21</v>
      </c>
      <c r="AW120" s="206" t="s">
        <v>35</v>
      </c>
      <c r="AX120" s="206" t="s">
        <v>72</v>
      </c>
      <c r="AY120" s="208" t="s">
        <v>129</v>
      </c>
    </row>
    <row r="121" spans="2:51" s="192" customFormat="1" ht="22.5" customHeight="1">
      <c r="B121" s="193"/>
      <c r="D121" s="189" t="s">
        <v>141</v>
      </c>
      <c r="E121" s="202"/>
      <c r="F121" s="204" t="s">
        <v>174</v>
      </c>
      <c r="H121" s="205">
        <v>7.795</v>
      </c>
      <c r="I121" s="198"/>
      <c r="L121" s="193"/>
      <c r="M121" s="199"/>
      <c r="N121" s="200"/>
      <c r="O121" s="200"/>
      <c r="P121" s="200"/>
      <c r="Q121" s="200"/>
      <c r="R121" s="200"/>
      <c r="S121" s="200"/>
      <c r="T121" s="201"/>
      <c r="AT121" s="202" t="s">
        <v>141</v>
      </c>
      <c r="AU121" s="202" t="s">
        <v>80</v>
      </c>
      <c r="AV121" s="192" t="s">
        <v>80</v>
      </c>
      <c r="AW121" s="192" t="s">
        <v>35</v>
      </c>
      <c r="AX121" s="192" t="s">
        <v>72</v>
      </c>
      <c r="AY121" s="202" t="s">
        <v>129</v>
      </c>
    </row>
    <row r="122" spans="2:51" s="214" customFormat="1" ht="22.5" customHeight="1">
      <c r="B122" s="215"/>
      <c r="D122" s="194" t="s">
        <v>141</v>
      </c>
      <c r="E122" s="216"/>
      <c r="F122" s="217" t="s">
        <v>156</v>
      </c>
      <c r="H122" s="218">
        <v>33.895</v>
      </c>
      <c r="I122" s="219"/>
      <c r="L122" s="215"/>
      <c r="M122" s="220"/>
      <c r="N122" s="221"/>
      <c r="O122" s="221"/>
      <c r="P122" s="221"/>
      <c r="Q122" s="221"/>
      <c r="R122" s="221"/>
      <c r="S122" s="221"/>
      <c r="T122" s="222"/>
      <c r="AT122" s="223" t="s">
        <v>141</v>
      </c>
      <c r="AU122" s="223" t="s">
        <v>80</v>
      </c>
      <c r="AV122" s="214" t="s">
        <v>137</v>
      </c>
      <c r="AW122" s="214" t="s">
        <v>35</v>
      </c>
      <c r="AX122" s="214" t="s">
        <v>21</v>
      </c>
      <c r="AY122" s="223" t="s">
        <v>129</v>
      </c>
    </row>
    <row r="123" spans="2:65" s="25" customFormat="1" ht="22.5" customHeight="1">
      <c r="B123" s="176"/>
      <c r="C123" s="177" t="s">
        <v>175</v>
      </c>
      <c r="D123" s="177" t="s">
        <v>132</v>
      </c>
      <c r="E123" s="178" t="s">
        <v>176</v>
      </c>
      <c r="F123" s="179" t="s">
        <v>177</v>
      </c>
      <c r="G123" s="180" t="s">
        <v>178</v>
      </c>
      <c r="H123" s="181">
        <v>1</v>
      </c>
      <c r="I123" s="182"/>
      <c r="J123" s="183">
        <f>ROUND(I123*H123,2)</f>
        <v>0</v>
      </c>
      <c r="K123" s="179" t="s">
        <v>179</v>
      </c>
      <c r="L123" s="26"/>
      <c r="M123" s="184"/>
      <c r="N123" s="185" t="s">
        <v>43</v>
      </c>
      <c r="O123" s="27"/>
      <c r="P123" s="186">
        <f>O123*H123</f>
        <v>0</v>
      </c>
      <c r="Q123" s="186">
        <v>0.00024</v>
      </c>
      <c r="R123" s="186">
        <f>Q123*H123</f>
        <v>0.00024</v>
      </c>
      <c r="S123" s="186">
        <v>0</v>
      </c>
      <c r="T123" s="187">
        <f>S123*H123</f>
        <v>0</v>
      </c>
      <c r="AR123" s="6" t="s">
        <v>137</v>
      </c>
      <c r="AT123" s="6" t="s">
        <v>132</v>
      </c>
      <c r="AU123" s="6" t="s">
        <v>80</v>
      </c>
      <c r="AY123" s="6" t="s">
        <v>129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6" t="s">
        <v>21</v>
      </c>
      <c r="BK123" s="188">
        <f>ROUND(I123*H123,2)</f>
        <v>0</v>
      </c>
      <c r="BL123" s="6" t="s">
        <v>137</v>
      </c>
      <c r="BM123" s="6" t="s">
        <v>180</v>
      </c>
    </row>
    <row r="124" spans="2:47" s="25" customFormat="1" ht="30" customHeight="1">
      <c r="B124" s="26"/>
      <c r="D124" s="194" t="s">
        <v>146</v>
      </c>
      <c r="F124" s="224" t="s">
        <v>168</v>
      </c>
      <c r="I124" s="147"/>
      <c r="L124" s="26"/>
      <c r="M124" s="191"/>
      <c r="N124" s="27"/>
      <c r="O124" s="27"/>
      <c r="P124" s="27"/>
      <c r="Q124" s="27"/>
      <c r="R124" s="27"/>
      <c r="S124" s="27"/>
      <c r="T124" s="66"/>
      <c r="AT124" s="6" t="s">
        <v>146</v>
      </c>
      <c r="AU124" s="6" t="s">
        <v>80</v>
      </c>
    </row>
    <row r="125" spans="2:65" s="25" customFormat="1" ht="22.5" customHeight="1">
      <c r="B125" s="176"/>
      <c r="C125" s="177" t="s">
        <v>130</v>
      </c>
      <c r="D125" s="177" t="s">
        <v>132</v>
      </c>
      <c r="E125" s="178" t="s">
        <v>181</v>
      </c>
      <c r="F125" s="179" t="s">
        <v>182</v>
      </c>
      <c r="G125" s="180" t="s">
        <v>135</v>
      </c>
      <c r="H125" s="181">
        <v>60</v>
      </c>
      <c r="I125" s="182"/>
      <c r="J125" s="183">
        <f>ROUND(I125*H125,2)</f>
        <v>0</v>
      </c>
      <c r="K125" s="179" t="s">
        <v>136</v>
      </c>
      <c r="L125" s="26"/>
      <c r="M125" s="184"/>
      <c r="N125" s="185" t="s">
        <v>43</v>
      </c>
      <c r="O125" s="27"/>
      <c r="P125" s="186">
        <f>O125*H125</f>
        <v>0</v>
      </c>
      <c r="Q125" s="186">
        <v>0.00039</v>
      </c>
      <c r="R125" s="186">
        <f>Q125*H125</f>
        <v>0.0234</v>
      </c>
      <c r="S125" s="186">
        <v>0</v>
      </c>
      <c r="T125" s="187">
        <f>S125*H125</f>
        <v>0</v>
      </c>
      <c r="AR125" s="6" t="s">
        <v>137</v>
      </c>
      <c r="AT125" s="6" t="s">
        <v>132</v>
      </c>
      <c r="AU125" s="6" t="s">
        <v>80</v>
      </c>
      <c r="AY125" s="6" t="s">
        <v>129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6" t="s">
        <v>21</v>
      </c>
      <c r="BK125" s="188">
        <f>ROUND(I125*H125,2)</f>
        <v>0</v>
      </c>
      <c r="BL125" s="6" t="s">
        <v>137</v>
      </c>
      <c r="BM125" s="6" t="s">
        <v>183</v>
      </c>
    </row>
    <row r="126" spans="2:47" s="25" customFormat="1" ht="22.5" customHeight="1">
      <c r="B126" s="26"/>
      <c r="D126" s="189" t="s">
        <v>146</v>
      </c>
      <c r="F126" s="203" t="s">
        <v>184</v>
      </c>
      <c r="I126" s="147"/>
      <c r="L126" s="26"/>
      <c r="M126" s="191"/>
      <c r="N126" s="27"/>
      <c r="O126" s="27"/>
      <c r="P126" s="27"/>
      <c r="Q126" s="27"/>
      <c r="R126" s="27"/>
      <c r="S126" s="27"/>
      <c r="T126" s="66"/>
      <c r="AT126" s="6" t="s">
        <v>146</v>
      </c>
      <c r="AU126" s="6" t="s">
        <v>80</v>
      </c>
    </row>
    <row r="127" spans="2:51" s="206" customFormat="1" ht="22.5" customHeight="1">
      <c r="B127" s="207"/>
      <c r="D127" s="189" t="s">
        <v>141</v>
      </c>
      <c r="E127" s="208"/>
      <c r="F127" s="209" t="s">
        <v>185</v>
      </c>
      <c r="H127" s="208"/>
      <c r="I127" s="210"/>
      <c r="L127" s="207"/>
      <c r="M127" s="211"/>
      <c r="N127" s="212"/>
      <c r="O127" s="212"/>
      <c r="P127" s="212"/>
      <c r="Q127" s="212"/>
      <c r="R127" s="212"/>
      <c r="S127" s="212"/>
      <c r="T127" s="213"/>
      <c r="AT127" s="208" t="s">
        <v>141</v>
      </c>
      <c r="AU127" s="208" t="s">
        <v>80</v>
      </c>
      <c r="AV127" s="206" t="s">
        <v>21</v>
      </c>
      <c r="AW127" s="206" t="s">
        <v>35</v>
      </c>
      <c r="AX127" s="206" t="s">
        <v>72</v>
      </c>
      <c r="AY127" s="208" t="s">
        <v>129</v>
      </c>
    </row>
    <row r="128" spans="2:51" s="192" customFormat="1" ht="22.5" customHeight="1">
      <c r="B128" s="193"/>
      <c r="D128" s="189" t="s">
        <v>141</v>
      </c>
      <c r="E128" s="202"/>
      <c r="F128" s="204" t="s">
        <v>186</v>
      </c>
      <c r="H128" s="205">
        <v>60</v>
      </c>
      <c r="I128" s="198"/>
      <c r="L128" s="193"/>
      <c r="M128" s="199"/>
      <c r="N128" s="200"/>
      <c r="O128" s="200"/>
      <c r="P128" s="200"/>
      <c r="Q128" s="200"/>
      <c r="R128" s="200"/>
      <c r="S128" s="200"/>
      <c r="T128" s="201"/>
      <c r="AT128" s="202" t="s">
        <v>141</v>
      </c>
      <c r="AU128" s="202" t="s">
        <v>80</v>
      </c>
      <c r="AV128" s="192" t="s">
        <v>80</v>
      </c>
      <c r="AW128" s="192" t="s">
        <v>35</v>
      </c>
      <c r="AX128" s="192" t="s">
        <v>21</v>
      </c>
      <c r="AY128" s="202" t="s">
        <v>129</v>
      </c>
    </row>
    <row r="129" spans="2:63" s="161" customFormat="1" ht="29.25" customHeight="1">
      <c r="B129" s="162"/>
      <c r="D129" s="173" t="s">
        <v>71</v>
      </c>
      <c r="E129" s="174" t="s">
        <v>187</v>
      </c>
      <c r="F129" s="174" t="s">
        <v>188</v>
      </c>
      <c r="I129" s="165"/>
      <c r="J129" s="175">
        <f>BK129</f>
        <v>0</v>
      </c>
      <c r="L129" s="162"/>
      <c r="M129" s="167"/>
      <c r="N129" s="168"/>
      <c r="O129" s="168"/>
      <c r="P129" s="169">
        <f>SUM(P130:P152)</f>
        <v>0</v>
      </c>
      <c r="Q129" s="168"/>
      <c r="R129" s="169">
        <f>SUM(R130:R152)</f>
        <v>0.013024</v>
      </c>
      <c r="S129" s="168"/>
      <c r="T129" s="170">
        <f>SUM(T130:T152)</f>
        <v>4.419653</v>
      </c>
      <c r="AR129" s="163" t="s">
        <v>21</v>
      </c>
      <c r="AT129" s="171" t="s">
        <v>71</v>
      </c>
      <c r="AU129" s="171" t="s">
        <v>21</v>
      </c>
      <c r="AY129" s="163" t="s">
        <v>129</v>
      </c>
      <c r="BK129" s="172">
        <f>SUM(BK130:BK152)</f>
        <v>0</v>
      </c>
    </row>
    <row r="130" spans="2:65" s="25" customFormat="1" ht="22.5" customHeight="1">
      <c r="B130" s="176"/>
      <c r="C130" s="177" t="s">
        <v>189</v>
      </c>
      <c r="D130" s="177" t="s">
        <v>132</v>
      </c>
      <c r="E130" s="178" t="s">
        <v>190</v>
      </c>
      <c r="F130" s="179" t="s">
        <v>191</v>
      </c>
      <c r="G130" s="180" t="s">
        <v>135</v>
      </c>
      <c r="H130" s="181">
        <v>208.6</v>
      </c>
      <c r="I130" s="182"/>
      <c r="J130" s="183">
        <f>ROUND(I130*H130,2)</f>
        <v>0</v>
      </c>
      <c r="K130" s="179" t="s">
        <v>136</v>
      </c>
      <c r="L130" s="26"/>
      <c r="M130" s="184"/>
      <c r="N130" s="185" t="s">
        <v>43</v>
      </c>
      <c r="O130" s="27"/>
      <c r="P130" s="186">
        <f>O130*H130</f>
        <v>0</v>
      </c>
      <c r="Q130" s="186">
        <v>4E-05</v>
      </c>
      <c r="R130" s="186">
        <f>Q130*H130</f>
        <v>0.008344</v>
      </c>
      <c r="S130" s="186">
        <v>0</v>
      </c>
      <c r="T130" s="187">
        <f>S130*H130</f>
        <v>0</v>
      </c>
      <c r="AR130" s="6" t="s">
        <v>137</v>
      </c>
      <c r="AT130" s="6" t="s">
        <v>132</v>
      </c>
      <c r="AU130" s="6" t="s">
        <v>80</v>
      </c>
      <c r="AY130" s="6" t="s">
        <v>129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6" t="s">
        <v>21</v>
      </c>
      <c r="BK130" s="188">
        <f>ROUND(I130*H130,2)</f>
        <v>0</v>
      </c>
      <c r="BL130" s="6" t="s">
        <v>137</v>
      </c>
      <c r="BM130" s="6" t="s">
        <v>192</v>
      </c>
    </row>
    <row r="131" spans="2:47" s="25" customFormat="1" ht="54" customHeight="1">
      <c r="B131" s="26"/>
      <c r="D131" s="189" t="s">
        <v>146</v>
      </c>
      <c r="F131" s="203" t="s">
        <v>193</v>
      </c>
      <c r="I131" s="147"/>
      <c r="L131" s="26"/>
      <c r="M131" s="191"/>
      <c r="N131" s="27"/>
      <c r="O131" s="27"/>
      <c r="P131" s="27"/>
      <c r="Q131" s="27"/>
      <c r="R131" s="27"/>
      <c r="S131" s="27"/>
      <c r="T131" s="66"/>
      <c r="AT131" s="6" t="s">
        <v>146</v>
      </c>
      <c r="AU131" s="6" t="s">
        <v>80</v>
      </c>
    </row>
    <row r="132" spans="2:51" s="192" customFormat="1" ht="22.5" customHeight="1">
      <c r="B132" s="193"/>
      <c r="D132" s="194" t="s">
        <v>141</v>
      </c>
      <c r="E132" s="195"/>
      <c r="F132" s="196" t="s">
        <v>194</v>
      </c>
      <c r="H132" s="197">
        <v>208.6</v>
      </c>
      <c r="I132" s="198"/>
      <c r="L132" s="193"/>
      <c r="M132" s="199"/>
      <c r="N132" s="200"/>
      <c r="O132" s="200"/>
      <c r="P132" s="200"/>
      <c r="Q132" s="200"/>
      <c r="R132" s="200"/>
      <c r="S132" s="200"/>
      <c r="T132" s="201"/>
      <c r="AT132" s="202" t="s">
        <v>141</v>
      </c>
      <c r="AU132" s="202" t="s">
        <v>80</v>
      </c>
      <c r="AV132" s="192" t="s">
        <v>80</v>
      </c>
      <c r="AW132" s="192" t="s">
        <v>35</v>
      </c>
      <c r="AX132" s="192" t="s">
        <v>21</v>
      </c>
      <c r="AY132" s="202" t="s">
        <v>129</v>
      </c>
    </row>
    <row r="133" spans="2:65" s="25" customFormat="1" ht="22.5" customHeight="1">
      <c r="B133" s="176"/>
      <c r="C133" s="177" t="s">
        <v>195</v>
      </c>
      <c r="D133" s="177" t="s">
        <v>132</v>
      </c>
      <c r="E133" s="178" t="s">
        <v>196</v>
      </c>
      <c r="F133" s="179" t="s">
        <v>197</v>
      </c>
      <c r="G133" s="180" t="s">
        <v>198</v>
      </c>
      <c r="H133" s="181">
        <v>2</v>
      </c>
      <c r="I133" s="182"/>
      <c r="J133" s="183">
        <f>ROUND(I133*H133,2)</f>
        <v>0</v>
      </c>
      <c r="K133" s="179" t="s">
        <v>136</v>
      </c>
      <c r="L133" s="26"/>
      <c r="M133" s="184"/>
      <c r="N133" s="185" t="s">
        <v>43</v>
      </c>
      <c r="O133" s="27"/>
      <c r="P133" s="186">
        <f>O133*H133</f>
        <v>0</v>
      </c>
      <c r="Q133" s="186">
        <v>0.00234</v>
      </c>
      <c r="R133" s="186">
        <f>Q133*H133</f>
        <v>0.00468</v>
      </c>
      <c r="S133" s="186">
        <v>0</v>
      </c>
      <c r="T133" s="187">
        <f>S133*H133</f>
        <v>0</v>
      </c>
      <c r="AR133" s="6" t="s">
        <v>137</v>
      </c>
      <c r="AT133" s="6" t="s">
        <v>132</v>
      </c>
      <c r="AU133" s="6" t="s">
        <v>80</v>
      </c>
      <c r="AY133" s="6" t="s">
        <v>129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6" t="s">
        <v>21</v>
      </c>
      <c r="BK133" s="188">
        <f>ROUND(I133*H133,2)</f>
        <v>0</v>
      </c>
      <c r="BL133" s="6" t="s">
        <v>137</v>
      </c>
      <c r="BM133" s="6" t="s">
        <v>199</v>
      </c>
    </row>
    <row r="134" spans="2:47" s="25" customFormat="1" ht="78" customHeight="1">
      <c r="B134" s="26"/>
      <c r="D134" s="189" t="s">
        <v>139</v>
      </c>
      <c r="F134" s="190" t="s">
        <v>200</v>
      </c>
      <c r="I134" s="147"/>
      <c r="L134" s="26"/>
      <c r="M134" s="191"/>
      <c r="N134" s="27"/>
      <c r="O134" s="27"/>
      <c r="P134" s="27"/>
      <c r="Q134" s="27"/>
      <c r="R134" s="27"/>
      <c r="S134" s="27"/>
      <c r="T134" s="66"/>
      <c r="AT134" s="6" t="s">
        <v>139</v>
      </c>
      <c r="AU134" s="6" t="s">
        <v>80</v>
      </c>
    </row>
    <row r="135" spans="2:51" s="206" customFormat="1" ht="22.5" customHeight="1">
      <c r="B135" s="207"/>
      <c r="D135" s="189" t="s">
        <v>141</v>
      </c>
      <c r="E135" s="208"/>
      <c r="F135" s="209" t="s">
        <v>201</v>
      </c>
      <c r="H135" s="208"/>
      <c r="I135" s="210"/>
      <c r="L135" s="207"/>
      <c r="M135" s="211"/>
      <c r="N135" s="212"/>
      <c r="O135" s="212"/>
      <c r="P135" s="212"/>
      <c r="Q135" s="212"/>
      <c r="R135" s="212"/>
      <c r="S135" s="212"/>
      <c r="T135" s="213"/>
      <c r="AT135" s="208" t="s">
        <v>141</v>
      </c>
      <c r="AU135" s="208" t="s">
        <v>80</v>
      </c>
      <c r="AV135" s="206" t="s">
        <v>21</v>
      </c>
      <c r="AW135" s="206" t="s">
        <v>35</v>
      </c>
      <c r="AX135" s="206" t="s">
        <v>72</v>
      </c>
      <c r="AY135" s="208" t="s">
        <v>129</v>
      </c>
    </row>
    <row r="136" spans="2:51" s="192" customFormat="1" ht="22.5" customHeight="1">
      <c r="B136" s="193"/>
      <c r="D136" s="194" t="s">
        <v>141</v>
      </c>
      <c r="E136" s="195"/>
      <c r="F136" s="196" t="s">
        <v>80</v>
      </c>
      <c r="H136" s="197">
        <v>2</v>
      </c>
      <c r="I136" s="198"/>
      <c r="L136" s="193"/>
      <c r="M136" s="199"/>
      <c r="N136" s="200"/>
      <c r="O136" s="200"/>
      <c r="P136" s="200"/>
      <c r="Q136" s="200"/>
      <c r="R136" s="200"/>
      <c r="S136" s="200"/>
      <c r="T136" s="201"/>
      <c r="AT136" s="202" t="s">
        <v>141</v>
      </c>
      <c r="AU136" s="202" t="s">
        <v>80</v>
      </c>
      <c r="AV136" s="192" t="s">
        <v>80</v>
      </c>
      <c r="AW136" s="192" t="s">
        <v>35</v>
      </c>
      <c r="AX136" s="192" t="s">
        <v>21</v>
      </c>
      <c r="AY136" s="202" t="s">
        <v>129</v>
      </c>
    </row>
    <row r="137" spans="2:65" s="25" customFormat="1" ht="22.5" customHeight="1">
      <c r="B137" s="176"/>
      <c r="C137" s="177" t="s">
        <v>187</v>
      </c>
      <c r="D137" s="177" t="s">
        <v>132</v>
      </c>
      <c r="E137" s="178" t="s">
        <v>202</v>
      </c>
      <c r="F137" s="179" t="s">
        <v>203</v>
      </c>
      <c r="G137" s="180" t="s">
        <v>135</v>
      </c>
      <c r="H137" s="181">
        <v>2.544</v>
      </c>
      <c r="I137" s="182"/>
      <c r="J137" s="183">
        <f>ROUND(I137*H137,2)</f>
        <v>0</v>
      </c>
      <c r="K137" s="179" t="s">
        <v>136</v>
      </c>
      <c r="L137" s="26"/>
      <c r="M137" s="184"/>
      <c r="N137" s="185" t="s">
        <v>43</v>
      </c>
      <c r="O137" s="27"/>
      <c r="P137" s="186">
        <f>O137*H137</f>
        <v>0</v>
      </c>
      <c r="Q137" s="186">
        <v>0</v>
      </c>
      <c r="R137" s="186">
        <f>Q137*H137</f>
        <v>0</v>
      </c>
      <c r="S137" s="186">
        <v>0.067</v>
      </c>
      <c r="T137" s="187">
        <f>S137*H137</f>
        <v>0.17044800000000002</v>
      </c>
      <c r="AR137" s="6" t="s">
        <v>137</v>
      </c>
      <c r="AT137" s="6" t="s">
        <v>132</v>
      </c>
      <c r="AU137" s="6" t="s">
        <v>80</v>
      </c>
      <c r="AY137" s="6" t="s">
        <v>129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6" t="s">
        <v>21</v>
      </c>
      <c r="BK137" s="188">
        <f>ROUND(I137*H137,2)</f>
        <v>0</v>
      </c>
      <c r="BL137" s="6" t="s">
        <v>137</v>
      </c>
      <c r="BM137" s="6" t="s">
        <v>204</v>
      </c>
    </row>
    <row r="138" spans="2:47" s="25" customFormat="1" ht="30" customHeight="1">
      <c r="B138" s="26"/>
      <c r="D138" s="189" t="s">
        <v>146</v>
      </c>
      <c r="F138" s="203" t="s">
        <v>205</v>
      </c>
      <c r="I138" s="147"/>
      <c r="L138" s="26"/>
      <c r="M138" s="191"/>
      <c r="N138" s="27"/>
      <c r="O138" s="27"/>
      <c r="P138" s="27"/>
      <c r="Q138" s="27"/>
      <c r="R138" s="27"/>
      <c r="S138" s="27"/>
      <c r="T138" s="66"/>
      <c r="AT138" s="6" t="s">
        <v>146</v>
      </c>
      <c r="AU138" s="6" t="s">
        <v>80</v>
      </c>
    </row>
    <row r="139" spans="2:47" s="25" customFormat="1" ht="30" customHeight="1">
      <c r="B139" s="26"/>
      <c r="D139" s="189" t="s">
        <v>139</v>
      </c>
      <c r="F139" s="190" t="s">
        <v>206</v>
      </c>
      <c r="I139" s="147"/>
      <c r="L139" s="26"/>
      <c r="M139" s="191"/>
      <c r="N139" s="27"/>
      <c r="O139" s="27"/>
      <c r="P139" s="27"/>
      <c r="Q139" s="27"/>
      <c r="R139" s="27"/>
      <c r="S139" s="27"/>
      <c r="T139" s="66"/>
      <c r="AT139" s="6" t="s">
        <v>139</v>
      </c>
      <c r="AU139" s="6" t="s">
        <v>80</v>
      </c>
    </row>
    <row r="140" spans="2:51" s="192" customFormat="1" ht="22.5" customHeight="1">
      <c r="B140" s="193"/>
      <c r="D140" s="194" t="s">
        <v>141</v>
      </c>
      <c r="E140" s="195"/>
      <c r="F140" s="196" t="s">
        <v>207</v>
      </c>
      <c r="H140" s="197">
        <v>2.544</v>
      </c>
      <c r="I140" s="198"/>
      <c r="L140" s="193"/>
      <c r="M140" s="199"/>
      <c r="N140" s="200"/>
      <c r="O140" s="200"/>
      <c r="P140" s="200"/>
      <c r="Q140" s="200"/>
      <c r="R140" s="200"/>
      <c r="S140" s="200"/>
      <c r="T140" s="201"/>
      <c r="AT140" s="202" t="s">
        <v>141</v>
      </c>
      <c r="AU140" s="202" t="s">
        <v>80</v>
      </c>
      <c r="AV140" s="192" t="s">
        <v>80</v>
      </c>
      <c r="AW140" s="192" t="s">
        <v>35</v>
      </c>
      <c r="AX140" s="192" t="s">
        <v>21</v>
      </c>
      <c r="AY140" s="202" t="s">
        <v>129</v>
      </c>
    </row>
    <row r="141" spans="2:65" s="25" customFormat="1" ht="22.5" customHeight="1">
      <c r="B141" s="176"/>
      <c r="C141" s="177" t="s">
        <v>25</v>
      </c>
      <c r="D141" s="177" t="s">
        <v>132</v>
      </c>
      <c r="E141" s="178" t="s">
        <v>208</v>
      </c>
      <c r="F141" s="179" t="s">
        <v>209</v>
      </c>
      <c r="G141" s="180" t="s">
        <v>198</v>
      </c>
      <c r="H141" s="181">
        <v>2</v>
      </c>
      <c r="I141" s="182"/>
      <c r="J141" s="183">
        <f>ROUND(I141*H141,2)</f>
        <v>0</v>
      </c>
      <c r="K141" s="179" t="s">
        <v>136</v>
      </c>
      <c r="L141" s="26"/>
      <c r="M141" s="184"/>
      <c r="N141" s="185" t="s">
        <v>43</v>
      </c>
      <c r="O141" s="27"/>
      <c r="P141" s="186">
        <f>O141*H141</f>
        <v>0</v>
      </c>
      <c r="Q141" s="186">
        <v>0</v>
      </c>
      <c r="R141" s="186">
        <f>Q141*H141</f>
        <v>0</v>
      </c>
      <c r="S141" s="186">
        <v>0.001</v>
      </c>
      <c r="T141" s="187">
        <f>S141*H141</f>
        <v>0.002</v>
      </c>
      <c r="AR141" s="6" t="s">
        <v>137</v>
      </c>
      <c r="AT141" s="6" t="s">
        <v>132</v>
      </c>
      <c r="AU141" s="6" t="s">
        <v>80</v>
      </c>
      <c r="AY141" s="6" t="s">
        <v>129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6" t="s">
        <v>21</v>
      </c>
      <c r="BK141" s="188">
        <f>ROUND(I141*H141,2)</f>
        <v>0</v>
      </c>
      <c r="BL141" s="6" t="s">
        <v>137</v>
      </c>
      <c r="BM141" s="6" t="s">
        <v>210</v>
      </c>
    </row>
    <row r="142" spans="2:47" s="25" customFormat="1" ht="30" customHeight="1">
      <c r="B142" s="26"/>
      <c r="D142" s="189" t="s">
        <v>146</v>
      </c>
      <c r="F142" s="203" t="s">
        <v>211</v>
      </c>
      <c r="I142" s="147"/>
      <c r="L142" s="26"/>
      <c r="M142" s="191"/>
      <c r="N142" s="27"/>
      <c r="O142" s="27"/>
      <c r="P142" s="27"/>
      <c r="Q142" s="27"/>
      <c r="R142" s="27"/>
      <c r="S142" s="27"/>
      <c r="T142" s="66"/>
      <c r="AT142" s="6" t="s">
        <v>146</v>
      </c>
      <c r="AU142" s="6" t="s">
        <v>80</v>
      </c>
    </row>
    <row r="143" spans="2:51" s="206" customFormat="1" ht="22.5" customHeight="1">
      <c r="B143" s="207"/>
      <c r="D143" s="189" t="s">
        <v>141</v>
      </c>
      <c r="E143" s="208"/>
      <c r="F143" s="209" t="s">
        <v>212</v>
      </c>
      <c r="H143" s="208"/>
      <c r="I143" s="210"/>
      <c r="L143" s="207"/>
      <c r="M143" s="211"/>
      <c r="N143" s="212"/>
      <c r="O143" s="212"/>
      <c r="P143" s="212"/>
      <c r="Q143" s="212"/>
      <c r="R143" s="212"/>
      <c r="S143" s="212"/>
      <c r="T143" s="213"/>
      <c r="AT143" s="208" t="s">
        <v>141</v>
      </c>
      <c r="AU143" s="208" t="s">
        <v>80</v>
      </c>
      <c r="AV143" s="206" t="s">
        <v>21</v>
      </c>
      <c r="AW143" s="206" t="s">
        <v>35</v>
      </c>
      <c r="AX143" s="206" t="s">
        <v>72</v>
      </c>
      <c r="AY143" s="208" t="s">
        <v>129</v>
      </c>
    </row>
    <row r="144" spans="2:51" s="192" customFormat="1" ht="22.5" customHeight="1">
      <c r="B144" s="193"/>
      <c r="D144" s="194" t="s">
        <v>141</v>
      </c>
      <c r="E144" s="195"/>
      <c r="F144" s="196" t="s">
        <v>80</v>
      </c>
      <c r="H144" s="197">
        <v>2</v>
      </c>
      <c r="I144" s="198"/>
      <c r="L144" s="193"/>
      <c r="M144" s="199"/>
      <c r="N144" s="200"/>
      <c r="O144" s="200"/>
      <c r="P144" s="200"/>
      <c r="Q144" s="200"/>
      <c r="R144" s="200"/>
      <c r="S144" s="200"/>
      <c r="T144" s="201"/>
      <c r="AT144" s="202" t="s">
        <v>141</v>
      </c>
      <c r="AU144" s="202" t="s">
        <v>80</v>
      </c>
      <c r="AV144" s="192" t="s">
        <v>80</v>
      </c>
      <c r="AW144" s="192" t="s">
        <v>35</v>
      </c>
      <c r="AX144" s="192" t="s">
        <v>21</v>
      </c>
      <c r="AY144" s="202" t="s">
        <v>129</v>
      </c>
    </row>
    <row r="145" spans="2:65" s="25" customFormat="1" ht="22.5" customHeight="1">
      <c r="B145" s="176"/>
      <c r="C145" s="177" t="s">
        <v>213</v>
      </c>
      <c r="D145" s="177" t="s">
        <v>132</v>
      </c>
      <c r="E145" s="178" t="s">
        <v>214</v>
      </c>
      <c r="F145" s="179" t="s">
        <v>215</v>
      </c>
      <c r="G145" s="180" t="s">
        <v>135</v>
      </c>
      <c r="H145" s="181">
        <v>500.841</v>
      </c>
      <c r="I145" s="182"/>
      <c r="J145" s="183">
        <f>ROUND(I145*H145,2)</f>
        <v>0</v>
      </c>
      <c r="K145" s="179" t="s">
        <v>136</v>
      </c>
      <c r="L145" s="26"/>
      <c r="M145" s="184"/>
      <c r="N145" s="185" t="s">
        <v>43</v>
      </c>
      <c r="O145" s="27"/>
      <c r="P145" s="186">
        <f>O145*H145</f>
        <v>0</v>
      </c>
      <c r="Q145" s="186">
        <v>0</v>
      </c>
      <c r="R145" s="186">
        <f>Q145*H145</f>
        <v>0</v>
      </c>
      <c r="S145" s="186">
        <v>0.005</v>
      </c>
      <c r="T145" s="187">
        <f>S145*H145</f>
        <v>2.5042050000000002</v>
      </c>
      <c r="AR145" s="6" t="s">
        <v>137</v>
      </c>
      <c r="AT145" s="6" t="s">
        <v>132</v>
      </c>
      <c r="AU145" s="6" t="s">
        <v>80</v>
      </c>
      <c r="AY145" s="6" t="s">
        <v>129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6" t="s">
        <v>21</v>
      </c>
      <c r="BK145" s="188">
        <f>ROUND(I145*H145,2)</f>
        <v>0</v>
      </c>
      <c r="BL145" s="6" t="s">
        <v>137</v>
      </c>
      <c r="BM145" s="6" t="s">
        <v>216</v>
      </c>
    </row>
    <row r="146" spans="2:47" s="25" customFormat="1" ht="22.5" customHeight="1">
      <c r="B146" s="26"/>
      <c r="D146" s="194" t="s">
        <v>146</v>
      </c>
      <c r="F146" s="224" t="s">
        <v>217</v>
      </c>
      <c r="I146" s="147"/>
      <c r="L146" s="26"/>
      <c r="M146" s="191"/>
      <c r="N146" s="27"/>
      <c r="O146" s="27"/>
      <c r="P146" s="27"/>
      <c r="Q146" s="27"/>
      <c r="R146" s="27"/>
      <c r="S146" s="27"/>
      <c r="T146" s="66"/>
      <c r="AT146" s="6" t="s">
        <v>146</v>
      </c>
      <c r="AU146" s="6" t="s">
        <v>80</v>
      </c>
    </row>
    <row r="147" spans="2:65" s="25" customFormat="1" ht="22.5" customHeight="1">
      <c r="B147" s="176"/>
      <c r="C147" s="177" t="s">
        <v>218</v>
      </c>
      <c r="D147" s="177" t="s">
        <v>132</v>
      </c>
      <c r="E147" s="178" t="s">
        <v>219</v>
      </c>
      <c r="F147" s="179" t="s">
        <v>220</v>
      </c>
      <c r="G147" s="180" t="s">
        <v>135</v>
      </c>
      <c r="H147" s="181">
        <v>208.6</v>
      </c>
      <c r="I147" s="182"/>
      <c r="J147" s="183">
        <f>ROUND(I147*H147,2)</f>
        <v>0</v>
      </c>
      <c r="K147" s="179" t="s">
        <v>136</v>
      </c>
      <c r="L147" s="26"/>
      <c r="M147" s="184"/>
      <c r="N147" s="185" t="s">
        <v>43</v>
      </c>
      <c r="O147" s="27"/>
      <c r="P147" s="186">
        <f>O147*H147</f>
        <v>0</v>
      </c>
      <c r="Q147" s="186">
        <v>0</v>
      </c>
      <c r="R147" s="186">
        <f>Q147*H147</f>
        <v>0</v>
      </c>
      <c r="S147" s="186">
        <v>0.005</v>
      </c>
      <c r="T147" s="187">
        <f>S147*H147</f>
        <v>1.043</v>
      </c>
      <c r="AR147" s="6" t="s">
        <v>137</v>
      </c>
      <c r="AT147" s="6" t="s">
        <v>132</v>
      </c>
      <c r="AU147" s="6" t="s">
        <v>80</v>
      </c>
      <c r="AY147" s="6" t="s">
        <v>129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6" t="s">
        <v>21</v>
      </c>
      <c r="BK147" s="188">
        <f>ROUND(I147*H147,2)</f>
        <v>0</v>
      </c>
      <c r="BL147" s="6" t="s">
        <v>137</v>
      </c>
      <c r="BM147" s="6" t="s">
        <v>221</v>
      </c>
    </row>
    <row r="148" spans="2:47" s="25" customFormat="1" ht="22.5" customHeight="1">
      <c r="B148" s="26"/>
      <c r="D148" s="194" t="s">
        <v>146</v>
      </c>
      <c r="F148" s="224" t="s">
        <v>222</v>
      </c>
      <c r="I148" s="147"/>
      <c r="L148" s="26"/>
      <c r="M148" s="191"/>
      <c r="N148" s="27"/>
      <c r="O148" s="27"/>
      <c r="P148" s="27"/>
      <c r="Q148" s="27"/>
      <c r="R148" s="27"/>
      <c r="S148" s="27"/>
      <c r="T148" s="66"/>
      <c r="AT148" s="6" t="s">
        <v>146</v>
      </c>
      <c r="AU148" s="6" t="s">
        <v>80</v>
      </c>
    </row>
    <row r="149" spans="2:65" s="25" customFormat="1" ht="22.5" customHeight="1">
      <c r="B149" s="176"/>
      <c r="C149" s="177" t="s">
        <v>223</v>
      </c>
      <c r="D149" s="177" t="s">
        <v>132</v>
      </c>
      <c r="E149" s="178" t="s">
        <v>224</v>
      </c>
      <c r="F149" s="179" t="s">
        <v>225</v>
      </c>
      <c r="G149" s="180" t="s">
        <v>135</v>
      </c>
      <c r="H149" s="181">
        <v>50</v>
      </c>
      <c r="I149" s="182"/>
      <c r="J149" s="183">
        <f>ROUND(I149*H149,2)</f>
        <v>0</v>
      </c>
      <c r="K149" s="179" t="s">
        <v>136</v>
      </c>
      <c r="L149" s="26"/>
      <c r="M149" s="184"/>
      <c r="N149" s="185" t="s">
        <v>43</v>
      </c>
      <c r="O149" s="27"/>
      <c r="P149" s="186">
        <f>O149*H149</f>
        <v>0</v>
      </c>
      <c r="Q149" s="186">
        <v>0</v>
      </c>
      <c r="R149" s="186">
        <f>Q149*H149</f>
        <v>0</v>
      </c>
      <c r="S149" s="186">
        <v>0.014</v>
      </c>
      <c r="T149" s="187">
        <f>S149*H149</f>
        <v>0.7000000000000001</v>
      </c>
      <c r="AR149" s="6" t="s">
        <v>137</v>
      </c>
      <c r="AT149" s="6" t="s">
        <v>132</v>
      </c>
      <c r="AU149" s="6" t="s">
        <v>80</v>
      </c>
      <c r="AY149" s="6" t="s">
        <v>129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6" t="s">
        <v>21</v>
      </c>
      <c r="BK149" s="188">
        <f>ROUND(I149*H149,2)</f>
        <v>0</v>
      </c>
      <c r="BL149" s="6" t="s">
        <v>137</v>
      </c>
      <c r="BM149" s="6" t="s">
        <v>226</v>
      </c>
    </row>
    <row r="150" spans="2:47" s="25" customFormat="1" ht="22.5" customHeight="1">
      <c r="B150" s="26"/>
      <c r="D150" s="194" t="s">
        <v>146</v>
      </c>
      <c r="F150" s="224" t="s">
        <v>227</v>
      </c>
      <c r="I150" s="147"/>
      <c r="L150" s="26"/>
      <c r="M150" s="191"/>
      <c r="N150" s="27"/>
      <c r="O150" s="27"/>
      <c r="P150" s="27"/>
      <c r="Q150" s="27"/>
      <c r="R150" s="27"/>
      <c r="S150" s="27"/>
      <c r="T150" s="66"/>
      <c r="AT150" s="6" t="s">
        <v>146</v>
      </c>
      <c r="AU150" s="6" t="s">
        <v>80</v>
      </c>
    </row>
    <row r="151" spans="2:65" s="25" customFormat="1" ht="22.5" customHeight="1">
      <c r="B151" s="176"/>
      <c r="C151" s="177" t="s">
        <v>228</v>
      </c>
      <c r="D151" s="177" t="s">
        <v>132</v>
      </c>
      <c r="E151" s="178" t="s">
        <v>229</v>
      </c>
      <c r="F151" s="179" t="s">
        <v>230</v>
      </c>
      <c r="G151" s="180" t="s">
        <v>231</v>
      </c>
      <c r="H151" s="181">
        <v>3</v>
      </c>
      <c r="I151" s="182"/>
      <c r="J151" s="183">
        <f>ROUND(I151*H151,2)</f>
        <v>0</v>
      </c>
      <c r="K151" s="179" t="s">
        <v>179</v>
      </c>
      <c r="L151" s="26"/>
      <c r="M151" s="184"/>
      <c r="N151" s="185" t="s">
        <v>43</v>
      </c>
      <c r="O151" s="27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6" t="s">
        <v>137</v>
      </c>
      <c r="AT151" s="6" t="s">
        <v>132</v>
      </c>
      <c r="AU151" s="6" t="s">
        <v>80</v>
      </c>
      <c r="AY151" s="6" t="s">
        <v>129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6" t="s">
        <v>21</v>
      </c>
      <c r="BK151" s="188">
        <f>ROUND(I151*H151,2)</f>
        <v>0</v>
      </c>
      <c r="BL151" s="6" t="s">
        <v>137</v>
      </c>
      <c r="BM151" s="6" t="s">
        <v>232</v>
      </c>
    </row>
    <row r="152" spans="2:47" s="25" customFormat="1" ht="22.5" customHeight="1">
      <c r="B152" s="26"/>
      <c r="D152" s="189" t="s">
        <v>146</v>
      </c>
      <c r="F152" s="203" t="s">
        <v>230</v>
      </c>
      <c r="I152" s="147"/>
      <c r="L152" s="26"/>
      <c r="M152" s="191"/>
      <c r="N152" s="27"/>
      <c r="O152" s="27"/>
      <c r="P152" s="27"/>
      <c r="Q152" s="27"/>
      <c r="R152" s="27"/>
      <c r="S152" s="27"/>
      <c r="T152" s="66"/>
      <c r="AT152" s="6" t="s">
        <v>146</v>
      </c>
      <c r="AU152" s="6" t="s">
        <v>80</v>
      </c>
    </row>
    <row r="153" spans="2:63" s="161" customFormat="1" ht="29.25" customHeight="1">
      <c r="B153" s="162"/>
      <c r="D153" s="173" t="s">
        <v>71</v>
      </c>
      <c r="E153" s="174" t="s">
        <v>233</v>
      </c>
      <c r="F153" s="174" t="s">
        <v>234</v>
      </c>
      <c r="I153" s="165"/>
      <c r="J153" s="175">
        <f>BK153</f>
        <v>0</v>
      </c>
      <c r="L153" s="162"/>
      <c r="M153" s="167"/>
      <c r="N153" s="168"/>
      <c r="O153" s="168"/>
      <c r="P153" s="169">
        <f>SUM(P154:P162)</f>
        <v>0</v>
      </c>
      <c r="Q153" s="168"/>
      <c r="R153" s="169">
        <f>SUM(R154:R162)</f>
        <v>0</v>
      </c>
      <c r="S153" s="168"/>
      <c r="T153" s="170">
        <f>SUM(T154:T162)</f>
        <v>0</v>
      </c>
      <c r="AR153" s="163" t="s">
        <v>21</v>
      </c>
      <c r="AT153" s="171" t="s">
        <v>71</v>
      </c>
      <c r="AU153" s="171" t="s">
        <v>21</v>
      </c>
      <c r="AY153" s="163" t="s">
        <v>129</v>
      </c>
      <c r="BK153" s="172">
        <f>SUM(BK154:BK162)</f>
        <v>0</v>
      </c>
    </row>
    <row r="154" spans="2:65" s="25" customFormat="1" ht="22.5" customHeight="1">
      <c r="B154" s="176"/>
      <c r="C154" s="177" t="s">
        <v>8</v>
      </c>
      <c r="D154" s="177" t="s">
        <v>132</v>
      </c>
      <c r="E154" s="178" t="s">
        <v>235</v>
      </c>
      <c r="F154" s="179" t="s">
        <v>236</v>
      </c>
      <c r="G154" s="180" t="s">
        <v>237</v>
      </c>
      <c r="H154" s="181">
        <v>8.252</v>
      </c>
      <c r="I154" s="182"/>
      <c r="J154" s="183">
        <f>ROUND(I154*H154,2)</f>
        <v>0</v>
      </c>
      <c r="K154" s="179" t="s">
        <v>136</v>
      </c>
      <c r="L154" s="26"/>
      <c r="M154" s="184"/>
      <c r="N154" s="185" t="s">
        <v>43</v>
      </c>
      <c r="O154" s="27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6" t="s">
        <v>137</v>
      </c>
      <c r="AT154" s="6" t="s">
        <v>132</v>
      </c>
      <c r="AU154" s="6" t="s">
        <v>80</v>
      </c>
      <c r="AY154" s="6" t="s">
        <v>129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6" t="s">
        <v>21</v>
      </c>
      <c r="BK154" s="188">
        <f>ROUND(I154*H154,2)</f>
        <v>0</v>
      </c>
      <c r="BL154" s="6" t="s">
        <v>137</v>
      </c>
      <c r="BM154" s="6" t="s">
        <v>238</v>
      </c>
    </row>
    <row r="155" spans="2:47" s="25" customFormat="1" ht="90" customHeight="1">
      <c r="B155" s="26"/>
      <c r="D155" s="194" t="s">
        <v>139</v>
      </c>
      <c r="F155" s="225" t="s">
        <v>239</v>
      </c>
      <c r="I155" s="147"/>
      <c r="L155" s="26"/>
      <c r="M155" s="191"/>
      <c r="N155" s="27"/>
      <c r="O155" s="27"/>
      <c r="P155" s="27"/>
      <c r="Q155" s="27"/>
      <c r="R155" s="27"/>
      <c r="S155" s="27"/>
      <c r="T155" s="66"/>
      <c r="AT155" s="6" t="s">
        <v>139</v>
      </c>
      <c r="AU155" s="6" t="s">
        <v>80</v>
      </c>
    </row>
    <row r="156" spans="2:65" s="25" customFormat="1" ht="22.5" customHeight="1">
      <c r="B156" s="176"/>
      <c r="C156" s="177" t="s">
        <v>240</v>
      </c>
      <c r="D156" s="177" t="s">
        <v>132</v>
      </c>
      <c r="E156" s="178" t="s">
        <v>241</v>
      </c>
      <c r="F156" s="179" t="s">
        <v>242</v>
      </c>
      <c r="G156" s="180" t="s">
        <v>237</v>
      </c>
      <c r="H156" s="181">
        <v>8.252</v>
      </c>
      <c r="I156" s="182"/>
      <c r="J156" s="183">
        <f>ROUND(I156*H156,2)</f>
        <v>0</v>
      </c>
      <c r="K156" s="179" t="s">
        <v>136</v>
      </c>
      <c r="L156" s="26"/>
      <c r="M156" s="184"/>
      <c r="N156" s="185" t="s">
        <v>43</v>
      </c>
      <c r="O156" s="27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6" t="s">
        <v>137</v>
      </c>
      <c r="AT156" s="6" t="s">
        <v>132</v>
      </c>
      <c r="AU156" s="6" t="s">
        <v>80</v>
      </c>
      <c r="AY156" s="6" t="s">
        <v>129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6" t="s">
        <v>21</v>
      </c>
      <c r="BK156" s="188">
        <f>ROUND(I156*H156,2)</f>
        <v>0</v>
      </c>
      <c r="BL156" s="6" t="s">
        <v>137</v>
      </c>
      <c r="BM156" s="6" t="s">
        <v>243</v>
      </c>
    </row>
    <row r="157" spans="2:47" s="25" customFormat="1" ht="22.5" customHeight="1">
      <c r="B157" s="26"/>
      <c r="D157" s="194" t="s">
        <v>146</v>
      </c>
      <c r="F157" s="224" t="s">
        <v>244</v>
      </c>
      <c r="I157" s="147"/>
      <c r="L157" s="26"/>
      <c r="M157" s="191"/>
      <c r="N157" s="27"/>
      <c r="O157" s="27"/>
      <c r="P157" s="27"/>
      <c r="Q157" s="27"/>
      <c r="R157" s="27"/>
      <c r="S157" s="27"/>
      <c r="T157" s="66"/>
      <c r="AT157" s="6" t="s">
        <v>146</v>
      </c>
      <c r="AU157" s="6" t="s">
        <v>80</v>
      </c>
    </row>
    <row r="158" spans="2:65" s="25" customFormat="1" ht="22.5" customHeight="1">
      <c r="B158" s="176"/>
      <c r="C158" s="177" t="s">
        <v>245</v>
      </c>
      <c r="D158" s="177" t="s">
        <v>132</v>
      </c>
      <c r="E158" s="178" t="s">
        <v>246</v>
      </c>
      <c r="F158" s="179" t="s">
        <v>247</v>
      </c>
      <c r="G158" s="180" t="s">
        <v>237</v>
      </c>
      <c r="H158" s="181">
        <v>74.268</v>
      </c>
      <c r="I158" s="182"/>
      <c r="J158" s="183">
        <f>ROUND(I158*H158,2)</f>
        <v>0</v>
      </c>
      <c r="K158" s="179" t="s">
        <v>136</v>
      </c>
      <c r="L158" s="26"/>
      <c r="M158" s="184"/>
      <c r="N158" s="185" t="s">
        <v>43</v>
      </c>
      <c r="O158" s="27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AR158" s="6" t="s">
        <v>137</v>
      </c>
      <c r="AT158" s="6" t="s">
        <v>132</v>
      </c>
      <c r="AU158" s="6" t="s">
        <v>80</v>
      </c>
      <c r="AY158" s="6" t="s">
        <v>129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6" t="s">
        <v>21</v>
      </c>
      <c r="BK158" s="188">
        <f>ROUND(I158*H158,2)</f>
        <v>0</v>
      </c>
      <c r="BL158" s="6" t="s">
        <v>137</v>
      </c>
      <c r="BM158" s="6" t="s">
        <v>248</v>
      </c>
    </row>
    <row r="159" spans="2:47" s="25" customFormat="1" ht="30" customHeight="1">
      <c r="B159" s="26"/>
      <c r="D159" s="189" t="s">
        <v>146</v>
      </c>
      <c r="F159" s="203" t="s">
        <v>249</v>
      </c>
      <c r="I159" s="147"/>
      <c r="L159" s="26"/>
      <c r="M159" s="191"/>
      <c r="N159" s="27"/>
      <c r="O159" s="27"/>
      <c r="P159" s="27"/>
      <c r="Q159" s="27"/>
      <c r="R159" s="27"/>
      <c r="S159" s="27"/>
      <c r="T159" s="66"/>
      <c r="AT159" s="6" t="s">
        <v>146</v>
      </c>
      <c r="AU159" s="6" t="s">
        <v>80</v>
      </c>
    </row>
    <row r="160" spans="2:51" s="192" customFormat="1" ht="22.5" customHeight="1">
      <c r="B160" s="193"/>
      <c r="D160" s="194" t="s">
        <v>141</v>
      </c>
      <c r="F160" s="196" t="s">
        <v>250</v>
      </c>
      <c r="H160" s="197">
        <v>74.268</v>
      </c>
      <c r="I160" s="198"/>
      <c r="L160" s="193"/>
      <c r="M160" s="199"/>
      <c r="N160" s="200"/>
      <c r="O160" s="200"/>
      <c r="P160" s="200"/>
      <c r="Q160" s="200"/>
      <c r="R160" s="200"/>
      <c r="S160" s="200"/>
      <c r="T160" s="201"/>
      <c r="AT160" s="202" t="s">
        <v>141</v>
      </c>
      <c r="AU160" s="202" t="s">
        <v>80</v>
      </c>
      <c r="AV160" s="192" t="s">
        <v>80</v>
      </c>
      <c r="AW160" s="192" t="s">
        <v>4</v>
      </c>
      <c r="AX160" s="192" t="s">
        <v>21</v>
      </c>
      <c r="AY160" s="202" t="s">
        <v>129</v>
      </c>
    </row>
    <row r="161" spans="2:65" s="25" customFormat="1" ht="22.5" customHeight="1">
      <c r="B161" s="176"/>
      <c r="C161" s="177" t="s">
        <v>251</v>
      </c>
      <c r="D161" s="177" t="s">
        <v>132</v>
      </c>
      <c r="E161" s="178" t="s">
        <v>252</v>
      </c>
      <c r="F161" s="179" t="s">
        <v>253</v>
      </c>
      <c r="G161" s="180" t="s">
        <v>237</v>
      </c>
      <c r="H161" s="181">
        <v>8.252</v>
      </c>
      <c r="I161" s="182"/>
      <c r="J161" s="183">
        <f>ROUND(I161*H161,2)</f>
        <v>0</v>
      </c>
      <c r="K161" s="179" t="s">
        <v>136</v>
      </c>
      <c r="L161" s="26"/>
      <c r="M161" s="184"/>
      <c r="N161" s="185" t="s">
        <v>43</v>
      </c>
      <c r="O161" s="27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AR161" s="6" t="s">
        <v>137</v>
      </c>
      <c r="AT161" s="6" t="s">
        <v>132</v>
      </c>
      <c r="AU161" s="6" t="s">
        <v>80</v>
      </c>
      <c r="AY161" s="6" t="s">
        <v>129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6" t="s">
        <v>21</v>
      </c>
      <c r="BK161" s="188">
        <f>ROUND(I161*H161,2)</f>
        <v>0</v>
      </c>
      <c r="BL161" s="6" t="s">
        <v>137</v>
      </c>
      <c r="BM161" s="6" t="s">
        <v>254</v>
      </c>
    </row>
    <row r="162" spans="2:47" s="25" customFormat="1" ht="22.5" customHeight="1">
      <c r="B162" s="26"/>
      <c r="D162" s="189" t="s">
        <v>146</v>
      </c>
      <c r="F162" s="203" t="s">
        <v>255</v>
      </c>
      <c r="I162" s="147"/>
      <c r="L162" s="26"/>
      <c r="M162" s="191"/>
      <c r="N162" s="27"/>
      <c r="O162" s="27"/>
      <c r="P162" s="27"/>
      <c r="Q162" s="27"/>
      <c r="R162" s="27"/>
      <c r="S162" s="27"/>
      <c r="T162" s="66"/>
      <c r="AT162" s="6" t="s">
        <v>146</v>
      </c>
      <c r="AU162" s="6" t="s">
        <v>80</v>
      </c>
    </row>
    <row r="163" spans="2:63" s="161" customFormat="1" ht="29.25" customHeight="1">
      <c r="B163" s="162"/>
      <c r="D163" s="173" t="s">
        <v>71</v>
      </c>
      <c r="E163" s="174" t="s">
        <v>256</v>
      </c>
      <c r="F163" s="174" t="s">
        <v>257</v>
      </c>
      <c r="I163" s="165"/>
      <c r="J163" s="175">
        <f>BK163</f>
        <v>0</v>
      </c>
      <c r="L163" s="162"/>
      <c r="M163" s="167"/>
      <c r="N163" s="168"/>
      <c r="O163" s="168"/>
      <c r="P163" s="169">
        <f>SUM(P164:P165)</f>
        <v>0</v>
      </c>
      <c r="Q163" s="168"/>
      <c r="R163" s="169">
        <f>SUM(R164:R165)</f>
        <v>0</v>
      </c>
      <c r="S163" s="168"/>
      <c r="T163" s="170">
        <f>SUM(T164:T165)</f>
        <v>0</v>
      </c>
      <c r="AR163" s="163" t="s">
        <v>21</v>
      </c>
      <c r="AT163" s="171" t="s">
        <v>71</v>
      </c>
      <c r="AU163" s="171" t="s">
        <v>21</v>
      </c>
      <c r="AY163" s="163" t="s">
        <v>129</v>
      </c>
      <c r="BK163" s="172">
        <f>SUM(BK164:BK165)</f>
        <v>0</v>
      </c>
    </row>
    <row r="164" spans="2:65" s="25" customFormat="1" ht="22.5" customHeight="1">
      <c r="B164" s="176"/>
      <c r="C164" s="177" t="s">
        <v>258</v>
      </c>
      <c r="D164" s="177" t="s">
        <v>132</v>
      </c>
      <c r="E164" s="178" t="s">
        <v>259</v>
      </c>
      <c r="F164" s="179" t="s">
        <v>260</v>
      </c>
      <c r="G164" s="180" t="s">
        <v>237</v>
      </c>
      <c r="H164" s="181">
        <v>3.979</v>
      </c>
      <c r="I164" s="182"/>
      <c r="J164" s="183">
        <f>ROUND(I164*H164,2)</f>
        <v>0</v>
      </c>
      <c r="K164" s="179" t="s">
        <v>136</v>
      </c>
      <c r="L164" s="26"/>
      <c r="M164" s="184"/>
      <c r="N164" s="185" t="s">
        <v>43</v>
      </c>
      <c r="O164" s="27"/>
      <c r="P164" s="186">
        <f>O164*H164</f>
        <v>0</v>
      </c>
      <c r="Q164" s="186">
        <v>0</v>
      </c>
      <c r="R164" s="186">
        <f>Q164*H164</f>
        <v>0</v>
      </c>
      <c r="S164" s="186">
        <v>0</v>
      </c>
      <c r="T164" s="187">
        <f>S164*H164</f>
        <v>0</v>
      </c>
      <c r="AR164" s="6" t="s">
        <v>137</v>
      </c>
      <c r="AT164" s="6" t="s">
        <v>132</v>
      </c>
      <c r="AU164" s="6" t="s">
        <v>80</v>
      </c>
      <c r="AY164" s="6" t="s">
        <v>129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6" t="s">
        <v>21</v>
      </c>
      <c r="BK164" s="188">
        <f>ROUND(I164*H164,2)</f>
        <v>0</v>
      </c>
      <c r="BL164" s="6" t="s">
        <v>137</v>
      </c>
      <c r="BM164" s="6" t="s">
        <v>261</v>
      </c>
    </row>
    <row r="165" spans="2:47" s="25" customFormat="1" ht="42" customHeight="1">
      <c r="B165" s="26"/>
      <c r="D165" s="189" t="s">
        <v>146</v>
      </c>
      <c r="F165" s="203" t="s">
        <v>262</v>
      </c>
      <c r="I165" s="147"/>
      <c r="L165" s="26"/>
      <c r="M165" s="191"/>
      <c r="N165" s="27"/>
      <c r="O165" s="27"/>
      <c r="P165" s="27"/>
      <c r="Q165" s="27"/>
      <c r="R165" s="27"/>
      <c r="S165" s="27"/>
      <c r="T165" s="66"/>
      <c r="AT165" s="6" t="s">
        <v>146</v>
      </c>
      <c r="AU165" s="6" t="s">
        <v>80</v>
      </c>
    </row>
    <row r="166" spans="2:63" s="161" customFormat="1" ht="36.75" customHeight="1">
      <c r="B166" s="162"/>
      <c r="D166" s="163" t="s">
        <v>71</v>
      </c>
      <c r="E166" s="164" t="s">
        <v>263</v>
      </c>
      <c r="F166" s="164" t="s">
        <v>264</v>
      </c>
      <c r="I166" s="165"/>
      <c r="J166" s="166">
        <f aca="true" t="shared" si="3" ref="J166:J167">BK166</f>
        <v>0</v>
      </c>
      <c r="L166" s="162"/>
      <c r="M166" s="167"/>
      <c r="N166" s="168"/>
      <c r="O166" s="168"/>
      <c r="P166" s="169">
        <f>P167+P174+P194+P215+P232+P250+P264+P274</f>
        <v>0</v>
      </c>
      <c r="Q166" s="168"/>
      <c r="R166" s="169">
        <f>R167+R174+R194+R215+R232+R250+R264+R274</f>
        <v>2.1455750556000006</v>
      </c>
      <c r="S166" s="168"/>
      <c r="T166" s="170">
        <f>T167+T174+T194+T215+T232+T250+T264+T274</f>
        <v>3.8321832</v>
      </c>
      <c r="AR166" s="163" t="s">
        <v>80</v>
      </c>
      <c r="AT166" s="171" t="s">
        <v>71</v>
      </c>
      <c r="AU166" s="171" t="s">
        <v>72</v>
      </c>
      <c r="AY166" s="163" t="s">
        <v>129</v>
      </c>
      <c r="BK166" s="172">
        <f>BK167+BK174+BK194+BK215+BK232+BK250+BK264+BK274</f>
        <v>0</v>
      </c>
    </row>
    <row r="167" spans="2:63" s="161" customFormat="1" ht="19.5" customHeight="1">
      <c r="B167" s="162"/>
      <c r="D167" s="173" t="s">
        <v>71</v>
      </c>
      <c r="E167" s="174" t="s">
        <v>265</v>
      </c>
      <c r="F167" s="174" t="s">
        <v>266</v>
      </c>
      <c r="I167" s="165"/>
      <c r="J167" s="175">
        <f t="shared" si="3"/>
        <v>0</v>
      </c>
      <c r="L167" s="162"/>
      <c r="M167" s="167"/>
      <c r="N167" s="168"/>
      <c r="O167" s="168"/>
      <c r="P167" s="169">
        <f>SUM(P168:P173)</f>
        <v>0</v>
      </c>
      <c r="Q167" s="168"/>
      <c r="R167" s="169">
        <f>SUM(R168:R173)</f>
        <v>0</v>
      </c>
      <c r="S167" s="168"/>
      <c r="T167" s="170">
        <f>SUM(T168:T173)</f>
        <v>0.6644</v>
      </c>
      <c r="AR167" s="163" t="s">
        <v>80</v>
      </c>
      <c r="AT167" s="171" t="s">
        <v>71</v>
      </c>
      <c r="AU167" s="171" t="s">
        <v>21</v>
      </c>
      <c r="AY167" s="163" t="s">
        <v>129</v>
      </c>
      <c r="BK167" s="172">
        <f>SUM(BK168:BK173)</f>
        <v>0</v>
      </c>
    </row>
    <row r="168" spans="2:65" s="25" customFormat="1" ht="22.5" customHeight="1">
      <c r="B168" s="176"/>
      <c r="C168" s="177" t="s">
        <v>267</v>
      </c>
      <c r="D168" s="177" t="s">
        <v>132</v>
      </c>
      <c r="E168" s="178" t="s">
        <v>268</v>
      </c>
      <c r="F168" s="179" t="s">
        <v>269</v>
      </c>
      <c r="G168" s="180" t="s">
        <v>178</v>
      </c>
      <c r="H168" s="181">
        <v>1</v>
      </c>
      <c r="I168" s="182"/>
      <c r="J168" s="183">
        <f>ROUND(I168*H168,2)</f>
        <v>0</v>
      </c>
      <c r="K168" s="179" t="s">
        <v>179</v>
      </c>
      <c r="L168" s="26"/>
      <c r="M168" s="184"/>
      <c r="N168" s="185" t="s">
        <v>43</v>
      </c>
      <c r="O168" s="27"/>
      <c r="P168" s="186">
        <f>O168*H168</f>
        <v>0</v>
      </c>
      <c r="Q168" s="186">
        <v>0</v>
      </c>
      <c r="R168" s="186">
        <f>Q168*H168</f>
        <v>0</v>
      </c>
      <c r="S168" s="186">
        <v>0.0604</v>
      </c>
      <c r="T168" s="187">
        <f>S168*H168</f>
        <v>0.0604</v>
      </c>
      <c r="AR168" s="6" t="s">
        <v>240</v>
      </c>
      <c r="AT168" s="6" t="s">
        <v>132</v>
      </c>
      <c r="AU168" s="6" t="s">
        <v>80</v>
      </c>
      <c r="AY168" s="6" t="s">
        <v>129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6" t="s">
        <v>21</v>
      </c>
      <c r="BK168" s="188">
        <f>ROUND(I168*H168,2)</f>
        <v>0</v>
      </c>
      <c r="BL168" s="6" t="s">
        <v>240</v>
      </c>
      <c r="BM168" s="6" t="s">
        <v>270</v>
      </c>
    </row>
    <row r="169" spans="2:47" s="25" customFormat="1" ht="30" customHeight="1">
      <c r="B169" s="26"/>
      <c r="D169" s="194" t="s">
        <v>146</v>
      </c>
      <c r="F169" s="224" t="s">
        <v>271</v>
      </c>
      <c r="I169" s="147"/>
      <c r="L169" s="26"/>
      <c r="M169" s="191"/>
      <c r="N169" s="27"/>
      <c r="O169" s="27"/>
      <c r="P169" s="27"/>
      <c r="Q169" s="27"/>
      <c r="R169" s="27"/>
      <c r="S169" s="27"/>
      <c r="T169" s="66"/>
      <c r="AT169" s="6" t="s">
        <v>146</v>
      </c>
      <c r="AU169" s="6" t="s">
        <v>80</v>
      </c>
    </row>
    <row r="170" spans="2:65" s="25" customFormat="1" ht="22.5" customHeight="1">
      <c r="B170" s="176"/>
      <c r="C170" s="177" t="s">
        <v>7</v>
      </c>
      <c r="D170" s="177" t="s">
        <v>132</v>
      </c>
      <c r="E170" s="178" t="s">
        <v>272</v>
      </c>
      <c r="F170" s="179" t="s">
        <v>273</v>
      </c>
      <c r="G170" s="180" t="s">
        <v>178</v>
      </c>
      <c r="H170" s="181">
        <v>1</v>
      </c>
      <c r="I170" s="182"/>
      <c r="J170" s="183">
        <f>ROUND(I170*H170,2)</f>
        <v>0</v>
      </c>
      <c r="K170" s="179" t="s">
        <v>179</v>
      </c>
      <c r="L170" s="26"/>
      <c r="M170" s="184"/>
      <c r="N170" s="185" t="s">
        <v>43</v>
      </c>
      <c r="O170" s="27"/>
      <c r="P170" s="186">
        <f>O170*H170</f>
        <v>0</v>
      </c>
      <c r="Q170" s="186">
        <v>0</v>
      </c>
      <c r="R170" s="186">
        <f>Q170*H170</f>
        <v>0</v>
      </c>
      <c r="S170" s="186">
        <v>0.0604</v>
      </c>
      <c r="T170" s="187">
        <f>S170*H170</f>
        <v>0.0604</v>
      </c>
      <c r="AR170" s="6" t="s">
        <v>240</v>
      </c>
      <c r="AT170" s="6" t="s">
        <v>132</v>
      </c>
      <c r="AU170" s="6" t="s">
        <v>80</v>
      </c>
      <c r="AY170" s="6" t="s">
        <v>129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6" t="s">
        <v>21</v>
      </c>
      <c r="BK170" s="188">
        <f>ROUND(I170*H170,2)</f>
        <v>0</v>
      </c>
      <c r="BL170" s="6" t="s">
        <v>240</v>
      </c>
      <c r="BM170" s="6" t="s">
        <v>274</v>
      </c>
    </row>
    <row r="171" spans="2:47" s="25" customFormat="1" ht="30" customHeight="1">
      <c r="B171" s="26"/>
      <c r="D171" s="194" t="s">
        <v>146</v>
      </c>
      <c r="F171" s="224" t="s">
        <v>271</v>
      </c>
      <c r="I171" s="147"/>
      <c r="L171" s="26"/>
      <c r="M171" s="191"/>
      <c r="N171" s="27"/>
      <c r="O171" s="27"/>
      <c r="P171" s="27"/>
      <c r="Q171" s="27"/>
      <c r="R171" s="27"/>
      <c r="S171" s="27"/>
      <c r="T171" s="66"/>
      <c r="AT171" s="6" t="s">
        <v>146</v>
      </c>
      <c r="AU171" s="6" t="s">
        <v>80</v>
      </c>
    </row>
    <row r="172" spans="2:65" s="25" customFormat="1" ht="22.5" customHeight="1">
      <c r="B172" s="176"/>
      <c r="C172" s="177" t="s">
        <v>275</v>
      </c>
      <c r="D172" s="177" t="s">
        <v>132</v>
      </c>
      <c r="E172" s="178" t="s">
        <v>276</v>
      </c>
      <c r="F172" s="179" t="s">
        <v>277</v>
      </c>
      <c r="G172" s="180" t="s">
        <v>178</v>
      </c>
      <c r="H172" s="181">
        <v>9</v>
      </c>
      <c r="I172" s="182"/>
      <c r="J172" s="183">
        <f>ROUND(I172*H172,2)</f>
        <v>0</v>
      </c>
      <c r="K172" s="179" t="s">
        <v>179</v>
      </c>
      <c r="L172" s="26"/>
      <c r="M172" s="184"/>
      <c r="N172" s="185" t="s">
        <v>43</v>
      </c>
      <c r="O172" s="27"/>
      <c r="P172" s="186">
        <f>O172*H172</f>
        <v>0</v>
      </c>
      <c r="Q172" s="186">
        <v>0</v>
      </c>
      <c r="R172" s="186">
        <f>Q172*H172</f>
        <v>0</v>
      </c>
      <c r="S172" s="186">
        <v>0.0604</v>
      </c>
      <c r="T172" s="187">
        <f>S172*H172</f>
        <v>0.5436</v>
      </c>
      <c r="AR172" s="6" t="s">
        <v>240</v>
      </c>
      <c r="AT172" s="6" t="s">
        <v>132</v>
      </c>
      <c r="AU172" s="6" t="s">
        <v>80</v>
      </c>
      <c r="AY172" s="6" t="s">
        <v>129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6" t="s">
        <v>21</v>
      </c>
      <c r="BK172" s="188">
        <f>ROUND(I172*H172,2)</f>
        <v>0</v>
      </c>
      <c r="BL172" s="6" t="s">
        <v>240</v>
      </c>
      <c r="BM172" s="6" t="s">
        <v>278</v>
      </c>
    </row>
    <row r="173" spans="2:47" s="25" customFormat="1" ht="30" customHeight="1">
      <c r="B173" s="26"/>
      <c r="D173" s="189" t="s">
        <v>146</v>
      </c>
      <c r="F173" s="203" t="s">
        <v>271</v>
      </c>
      <c r="I173" s="147"/>
      <c r="L173" s="26"/>
      <c r="M173" s="191"/>
      <c r="N173" s="27"/>
      <c r="O173" s="27"/>
      <c r="P173" s="27"/>
      <c r="Q173" s="27"/>
      <c r="R173" s="27"/>
      <c r="S173" s="27"/>
      <c r="T173" s="66"/>
      <c r="AT173" s="6" t="s">
        <v>146</v>
      </c>
      <c r="AU173" s="6" t="s">
        <v>80</v>
      </c>
    </row>
    <row r="174" spans="2:63" s="161" customFormat="1" ht="29.25" customHeight="1">
      <c r="B174" s="162"/>
      <c r="D174" s="173" t="s">
        <v>71</v>
      </c>
      <c r="E174" s="174" t="s">
        <v>279</v>
      </c>
      <c r="F174" s="174" t="s">
        <v>280</v>
      </c>
      <c r="I174" s="165"/>
      <c r="J174" s="175">
        <f>BK174</f>
        <v>0</v>
      </c>
      <c r="L174" s="162"/>
      <c r="M174" s="167"/>
      <c r="N174" s="168"/>
      <c r="O174" s="168"/>
      <c r="P174" s="169">
        <f>SUM(P175:P193)</f>
        <v>0</v>
      </c>
      <c r="Q174" s="168"/>
      <c r="R174" s="169">
        <f>SUM(R175:R193)</f>
        <v>1.31055</v>
      </c>
      <c r="S174" s="168"/>
      <c r="T174" s="170">
        <f>SUM(T175:T193)</f>
        <v>2.5679999999999996</v>
      </c>
      <c r="AR174" s="163" t="s">
        <v>80</v>
      </c>
      <c r="AT174" s="171" t="s">
        <v>71</v>
      </c>
      <c r="AU174" s="171" t="s">
        <v>21</v>
      </c>
      <c r="AY174" s="163" t="s">
        <v>129</v>
      </c>
      <c r="BK174" s="172">
        <f>SUM(BK175:BK193)</f>
        <v>0</v>
      </c>
    </row>
    <row r="175" spans="2:65" s="25" customFormat="1" ht="31.5" customHeight="1">
      <c r="B175" s="176"/>
      <c r="C175" s="177" t="s">
        <v>281</v>
      </c>
      <c r="D175" s="177" t="s">
        <v>132</v>
      </c>
      <c r="E175" s="178" t="s">
        <v>282</v>
      </c>
      <c r="F175" s="179" t="s">
        <v>283</v>
      </c>
      <c r="G175" s="180" t="s">
        <v>135</v>
      </c>
      <c r="H175" s="181">
        <v>85.6</v>
      </c>
      <c r="I175" s="182"/>
      <c r="J175" s="183">
        <f>ROUND(I175*H175,2)</f>
        <v>0</v>
      </c>
      <c r="K175" s="179" t="s">
        <v>136</v>
      </c>
      <c r="L175" s="26"/>
      <c r="M175" s="184"/>
      <c r="N175" s="185" t="s">
        <v>43</v>
      </c>
      <c r="O175" s="27"/>
      <c r="P175" s="186">
        <f>O175*H175</f>
        <v>0</v>
      </c>
      <c r="Q175" s="186">
        <v>0.01131</v>
      </c>
      <c r="R175" s="186">
        <f>Q175*H175</f>
        <v>0.968136</v>
      </c>
      <c r="S175" s="186">
        <v>0</v>
      </c>
      <c r="T175" s="187">
        <f>S175*H175</f>
        <v>0</v>
      </c>
      <c r="AR175" s="6" t="s">
        <v>240</v>
      </c>
      <c r="AT175" s="6" t="s">
        <v>132</v>
      </c>
      <c r="AU175" s="6" t="s">
        <v>80</v>
      </c>
      <c r="AY175" s="6" t="s">
        <v>129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6" t="s">
        <v>21</v>
      </c>
      <c r="BK175" s="188">
        <f>ROUND(I175*H175,2)</f>
        <v>0</v>
      </c>
      <c r="BL175" s="6" t="s">
        <v>240</v>
      </c>
      <c r="BM175" s="6" t="s">
        <v>284</v>
      </c>
    </row>
    <row r="176" spans="2:47" s="25" customFormat="1" ht="30" customHeight="1">
      <c r="B176" s="26"/>
      <c r="D176" s="189" t="s">
        <v>146</v>
      </c>
      <c r="F176" s="203" t="s">
        <v>285</v>
      </c>
      <c r="I176" s="147"/>
      <c r="L176" s="26"/>
      <c r="M176" s="191"/>
      <c r="N176" s="27"/>
      <c r="O176" s="27"/>
      <c r="P176" s="27"/>
      <c r="Q176" s="27"/>
      <c r="R176" s="27"/>
      <c r="S176" s="27"/>
      <c r="T176" s="66"/>
      <c r="AT176" s="6" t="s">
        <v>146</v>
      </c>
      <c r="AU176" s="6" t="s">
        <v>80</v>
      </c>
    </row>
    <row r="177" spans="2:51" s="192" customFormat="1" ht="22.5" customHeight="1">
      <c r="B177" s="193"/>
      <c r="D177" s="194" t="s">
        <v>141</v>
      </c>
      <c r="E177" s="195"/>
      <c r="F177" s="196" t="s">
        <v>286</v>
      </c>
      <c r="H177" s="197">
        <v>85.6</v>
      </c>
      <c r="I177" s="198"/>
      <c r="L177" s="193"/>
      <c r="M177" s="199"/>
      <c r="N177" s="200"/>
      <c r="O177" s="200"/>
      <c r="P177" s="200"/>
      <c r="Q177" s="200"/>
      <c r="R177" s="200"/>
      <c r="S177" s="200"/>
      <c r="T177" s="201"/>
      <c r="AT177" s="202" t="s">
        <v>141</v>
      </c>
      <c r="AU177" s="202" t="s">
        <v>80</v>
      </c>
      <c r="AV177" s="192" t="s">
        <v>80</v>
      </c>
      <c r="AW177" s="192" t="s">
        <v>35</v>
      </c>
      <c r="AX177" s="192" t="s">
        <v>21</v>
      </c>
      <c r="AY177" s="202" t="s">
        <v>129</v>
      </c>
    </row>
    <row r="178" spans="2:65" s="25" customFormat="1" ht="22.5" customHeight="1">
      <c r="B178" s="176"/>
      <c r="C178" s="177" t="s">
        <v>287</v>
      </c>
      <c r="D178" s="177" t="s">
        <v>132</v>
      </c>
      <c r="E178" s="178" t="s">
        <v>288</v>
      </c>
      <c r="F178" s="179" t="s">
        <v>289</v>
      </c>
      <c r="G178" s="180" t="s">
        <v>135</v>
      </c>
      <c r="H178" s="181">
        <v>85.6</v>
      </c>
      <c r="I178" s="182"/>
      <c r="J178" s="183">
        <f>ROUND(I178*H178,2)</f>
        <v>0</v>
      </c>
      <c r="K178" s="179" t="s">
        <v>136</v>
      </c>
      <c r="L178" s="26"/>
      <c r="M178" s="184"/>
      <c r="N178" s="185" t="s">
        <v>43</v>
      </c>
      <c r="O178" s="27"/>
      <c r="P178" s="186">
        <f>O178*H178</f>
        <v>0</v>
      </c>
      <c r="Q178" s="186">
        <v>0</v>
      </c>
      <c r="R178" s="186">
        <f>Q178*H178</f>
        <v>0</v>
      </c>
      <c r="S178" s="186">
        <v>0</v>
      </c>
      <c r="T178" s="187">
        <f>S178*H178</f>
        <v>0</v>
      </c>
      <c r="AR178" s="6" t="s">
        <v>240</v>
      </c>
      <c r="AT178" s="6" t="s">
        <v>132</v>
      </c>
      <c r="AU178" s="6" t="s">
        <v>80</v>
      </c>
      <c r="AY178" s="6" t="s">
        <v>129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6" t="s">
        <v>21</v>
      </c>
      <c r="BK178" s="188">
        <f>ROUND(I178*H178,2)</f>
        <v>0</v>
      </c>
      <c r="BL178" s="6" t="s">
        <v>240</v>
      </c>
      <c r="BM178" s="6" t="s">
        <v>290</v>
      </c>
    </row>
    <row r="179" spans="2:47" s="25" customFormat="1" ht="22.5" customHeight="1">
      <c r="B179" s="26"/>
      <c r="D179" s="194" t="s">
        <v>146</v>
      </c>
      <c r="F179" s="224" t="s">
        <v>291</v>
      </c>
      <c r="I179" s="147"/>
      <c r="L179" s="26"/>
      <c r="M179" s="191"/>
      <c r="N179" s="27"/>
      <c r="O179" s="27"/>
      <c r="P179" s="27"/>
      <c r="Q179" s="27"/>
      <c r="R179" s="27"/>
      <c r="S179" s="27"/>
      <c r="T179" s="66"/>
      <c r="AT179" s="6" t="s">
        <v>146</v>
      </c>
      <c r="AU179" s="6" t="s">
        <v>80</v>
      </c>
    </row>
    <row r="180" spans="2:65" s="25" customFormat="1" ht="22.5" customHeight="1">
      <c r="B180" s="176"/>
      <c r="C180" s="226" t="s">
        <v>292</v>
      </c>
      <c r="D180" s="226" t="s">
        <v>293</v>
      </c>
      <c r="E180" s="227" t="s">
        <v>294</v>
      </c>
      <c r="F180" s="228" t="s">
        <v>295</v>
      </c>
      <c r="G180" s="229" t="s">
        <v>296</v>
      </c>
      <c r="H180" s="230">
        <v>0.593</v>
      </c>
      <c r="I180" s="231"/>
      <c r="J180" s="232">
        <f>ROUND(I180*H180,2)</f>
        <v>0</v>
      </c>
      <c r="K180" s="228" t="s">
        <v>136</v>
      </c>
      <c r="L180" s="233"/>
      <c r="M180" s="234"/>
      <c r="N180" s="235" t="s">
        <v>43</v>
      </c>
      <c r="O180" s="27"/>
      <c r="P180" s="186">
        <f>O180*H180</f>
        <v>0</v>
      </c>
      <c r="Q180" s="186">
        <v>0.55</v>
      </c>
      <c r="R180" s="186">
        <f>Q180*H180</f>
        <v>0.32615</v>
      </c>
      <c r="S180" s="186">
        <v>0</v>
      </c>
      <c r="T180" s="187">
        <f>S180*H180</f>
        <v>0</v>
      </c>
      <c r="AR180" s="6" t="s">
        <v>297</v>
      </c>
      <c r="AT180" s="6" t="s">
        <v>293</v>
      </c>
      <c r="AU180" s="6" t="s">
        <v>80</v>
      </c>
      <c r="AY180" s="6" t="s">
        <v>129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6" t="s">
        <v>21</v>
      </c>
      <c r="BK180" s="188">
        <f>ROUND(I180*H180,2)</f>
        <v>0</v>
      </c>
      <c r="BL180" s="6" t="s">
        <v>240</v>
      </c>
      <c r="BM180" s="6" t="s">
        <v>298</v>
      </c>
    </row>
    <row r="181" spans="2:47" s="25" customFormat="1" ht="30" customHeight="1">
      <c r="B181" s="26"/>
      <c r="D181" s="189" t="s">
        <v>146</v>
      </c>
      <c r="F181" s="203" t="s">
        <v>299</v>
      </c>
      <c r="I181" s="147"/>
      <c r="L181" s="26"/>
      <c r="M181" s="191"/>
      <c r="N181" s="27"/>
      <c r="O181" s="27"/>
      <c r="P181" s="27"/>
      <c r="Q181" s="27"/>
      <c r="R181" s="27"/>
      <c r="S181" s="27"/>
      <c r="T181" s="66"/>
      <c r="AT181" s="6" t="s">
        <v>146</v>
      </c>
      <c r="AU181" s="6" t="s">
        <v>80</v>
      </c>
    </row>
    <row r="182" spans="2:51" s="206" customFormat="1" ht="22.5" customHeight="1">
      <c r="B182" s="207"/>
      <c r="D182" s="189" t="s">
        <v>141</v>
      </c>
      <c r="E182" s="208"/>
      <c r="F182" s="209" t="s">
        <v>300</v>
      </c>
      <c r="H182" s="208"/>
      <c r="I182" s="210"/>
      <c r="L182" s="207"/>
      <c r="M182" s="211"/>
      <c r="N182" s="212"/>
      <c r="O182" s="212"/>
      <c r="P182" s="212"/>
      <c r="Q182" s="212"/>
      <c r="R182" s="212"/>
      <c r="S182" s="212"/>
      <c r="T182" s="213"/>
      <c r="AT182" s="208" t="s">
        <v>141</v>
      </c>
      <c r="AU182" s="208" t="s">
        <v>80</v>
      </c>
      <c r="AV182" s="206" t="s">
        <v>21</v>
      </c>
      <c r="AW182" s="206" t="s">
        <v>35</v>
      </c>
      <c r="AX182" s="206" t="s">
        <v>72</v>
      </c>
      <c r="AY182" s="208" t="s">
        <v>129</v>
      </c>
    </row>
    <row r="183" spans="2:51" s="192" customFormat="1" ht="22.5" customHeight="1">
      <c r="B183" s="193"/>
      <c r="D183" s="189" t="s">
        <v>141</v>
      </c>
      <c r="E183" s="202"/>
      <c r="F183" s="204" t="s">
        <v>301</v>
      </c>
      <c r="H183" s="205">
        <v>0.246</v>
      </c>
      <c r="I183" s="198"/>
      <c r="L183" s="193"/>
      <c r="M183" s="199"/>
      <c r="N183" s="200"/>
      <c r="O183" s="200"/>
      <c r="P183" s="200"/>
      <c r="Q183" s="200"/>
      <c r="R183" s="200"/>
      <c r="S183" s="200"/>
      <c r="T183" s="201"/>
      <c r="AT183" s="202" t="s">
        <v>141</v>
      </c>
      <c r="AU183" s="202" t="s">
        <v>80</v>
      </c>
      <c r="AV183" s="192" t="s">
        <v>80</v>
      </c>
      <c r="AW183" s="192" t="s">
        <v>35</v>
      </c>
      <c r="AX183" s="192" t="s">
        <v>72</v>
      </c>
      <c r="AY183" s="202" t="s">
        <v>129</v>
      </c>
    </row>
    <row r="184" spans="2:51" s="192" customFormat="1" ht="22.5" customHeight="1">
      <c r="B184" s="193"/>
      <c r="D184" s="189" t="s">
        <v>141</v>
      </c>
      <c r="E184" s="202"/>
      <c r="F184" s="204" t="s">
        <v>302</v>
      </c>
      <c r="H184" s="205">
        <v>0.319</v>
      </c>
      <c r="I184" s="198"/>
      <c r="L184" s="193"/>
      <c r="M184" s="199"/>
      <c r="N184" s="200"/>
      <c r="O184" s="200"/>
      <c r="P184" s="200"/>
      <c r="Q184" s="200"/>
      <c r="R184" s="200"/>
      <c r="S184" s="200"/>
      <c r="T184" s="201"/>
      <c r="AT184" s="202" t="s">
        <v>141</v>
      </c>
      <c r="AU184" s="202" t="s">
        <v>80</v>
      </c>
      <c r="AV184" s="192" t="s">
        <v>80</v>
      </c>
      <c r="AW184" s="192" t="s">
        <v>35</v>
      </c>
      <c r="AX184" s="192" t="s">
        <v>72</v>
      </c>
      <c r="AY184" s="202" t="s">
        <v>129</v>
      </c>
    </row>
    <row r="185" spans="2:51" s="214" customFormat="1" ht="22.5" customHeight="1">
      <c r="B185" s="215"/>
      <c r="D185" s="189" t="s">
        <v>141</v>
      </c>
      <c r="E185" s="223"/>
      <c r="F185" s="236" t="s">
        <v>156</v>
      </c>
      <c r="H185" s="237">
        <v>0.565</v>
      </c>
      <c r="I185" s="219"/>
      <c r="L185" s="215"/>
      <c r="M185" s="220"/>
      <c r="N185" s="221"/>
      <c r="O185" s="221"/>
      <c r="P185" s="221"/>
      <c r="Q185" s="221"/>
      <c r="R185" s="221"/>
      <c r="S185" s="221"/>
      <c r="T185" s="222"/>
      <c r="AT185" s="223" t="s">
        <v>141</v>
      </c>
      <c r="AU185" s="223" t="s">
        <v>80</v>
      </c>
      <c r="AV185" s="214" t="s">
        <v>137</v>
      </c>
      <c r="AW185" s="214" t="s">
        <v>35</v>
      </c>
      <c r="AX185" s="214" t="s">
        <v>21</v>
      </c>
      <c r="AY185" s="223" t="s">
        <v>129</v>
      </c>
    </row>
    <row r="186" spans="2:51" s="192" customFormat="1" ht="22.5" customHeight="1">
      <c r="B186" s="193"/>
      <c r="D186" s="194" t="s">
        <v>141</v>
      </c>
      <c r="F186" s="196" t="s">
        <v>303</v>
      </c>
      <c r="H186" s="197">
        <v>0.593</v>
      </c>
      <c r="I186" s="198"/>
      <c r="L186" s="193"/>
      <c r="M186" s="199"/>
      <c r="N186" s="200"/>
      <c r="O186" s="200"/>
      <c r="P186" s="200"/>
      <c r="Q186" s="200"/>
      <c r="R186" s="200"/>
      <c r="S186" s="200"/>
      <c r="T186" s="201"/>
      <c r="AT186" s="202" t="s">
        <v>141</v>
      </c>
      <c r="AU186" s="202" t="s">
        <v>80</v>
      </c>
      <c r="AV186" s="192" t="s">
        <v>80</v>
      </c>
      <c r="AW186" s="192" t="s">
        <v>4</v>
      </c>
      <c r="AX186" s="192" t="s">
        <v>21</v>
      </c>
      <c r="AY186" s="202" t="s">
        <v>129</v>
      </c>
    </row>
    <row r="187" spans="2:65" s="25" customFormat="1" ht="22.5" customHeight="1">
      <c r="B187" s="176"/>
      <c r="C187" s="177" t="s">
        <v>304</v>
      </c>
      <c r="D187" s="177" t="s">
        <v>132</v>
      </c>
      <c r="E187" s="178" t="s">
        <v>305</v>
      </c>
      <c r="F187" s="179" t="s">
        <v>306</v>
      </c>
      <c r="G187" s="180" t="s">
        <v>135</v>
      </c>
      <c r="H187" s="181">
        <v>85.6</v>
      </c>
      <c r="I187" s="182"/>
      <c r="J187" s="183">
        <f>ROUND(I187*H187,2)</f>
        <v>0</v>
      </c>
      <c r="K187" s="179" t="s">
        <v>136</v>
      </c>
      <c r="L187" s="26"/>
      <c r="M187" s="184"/>
      <c r="N187" s="185" t="s">
        <v>43</v>
      </c>
      <c r="O187" s="27"/>
      <c r="P187" s="186">
        <f>O187*H187</f>
        <v>0</v>
      </c>
      <c r="Q187" s="186">
        <v>0</v>
      </c>
      <c r="R187" s="186">
        <f>Q187*H187</f>
        <v>0</v>
      </c>
      <c r="S187" s="186">
        <v>0.03</v>
      </c>
      <c r="T187" s="187">
        <f>S187*H187</f>
        <v>2.5679999999999996</v>
      </c>
      <c r="AR187" s="6" t="s">
        <v>240</v>
      </c>
      <c r="AT187" s="6" t="s">
        <v>132</v>
      </c>
      <c r="AU187" s="6" t="s">
        <v>80</v>
      </c>
      <c r="AY187" s="6" t="s">
        <v>129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6" t="s">
        <v>21</v>
      </c>
      <c r="BK187" s="188">
        <f>ROUND(I187*H187,2)</f>
        <v>0</v>
      </c>
      <c r="BL187" s="6" t="s">
        <v>240</v>
      </c>
      <c r="BM187" s="6" t="s">
        <v>307</v>
      </c>
    </row>
    <row r="188" spans="2:47" s="25" customFormat="1" ht="22.5" customHeight="1">
      <c r="B188" s="26"/>
      <c r="D188" s="189" t="s">
        <v>146</v>
      </c>
      <c r="F188" s="203" t="s">
        <v>308</v>
      </c>
      <c r="I188" s="147"/>
      <c r="L188" s="26"/>
      <c r="M188" s="191"/>
      <c r="N188" s="27"/>
      <c r="O188" s="27"/>
      <c r="P188" s="27"/>
      <c r="Q188" s="27"/>
      <c r="R188" s="27"/>
      <c r="S188" s="27"/>
      <c r="T188" s="66"/>
      <c r="AT188" s="6" t="s">
        <v>146</v>
      </c>
      <c r="AU188" s="6" t="s">
        <v>80</v>
      </c>
    </row>
    <row r="189" spans="2:51" s="192" customFormat="1" ht="22.5" customHeight="1">
      <c r="B189" s="193"/>
      <c r="D189" s="194" t="s">
        <v>141</v>
      </c>
      <c r="E189" s="195"/>
      <c r="F189" s="196" t="s">
        <v>286</v>
      </c>
      <c r="H189" s="197">
        <v>85.6</v>
      </c>
      <c r="I189" s="198"/>
      <c r="L189" s="193"/>
      <c r="M189" s="199"/>
      <c r="N189" s="200"/>
      <c r="O189" s="200"/>
      <c r="P189" s="200"/>
      <c r="Q189" s="200"/>
      <c r="R189" s="200"/>
      <c r="S189" s="200"/>
      <c r="T189" s="201"/>
      <c r="AT189" s="202" t="s">
        <v>141</v>
      </c>
      <c r="AU189" s="202" t="s">
        <v>80</v>
      </c>
      <c r="AV189" s="192" t="s">
        <v>80</v>
      </c>
      <c r="AW189" s="192" t="s">
        <v>35</v>
      </c>
      <c r="AX189" s="192" t="s">
        <v>21</v>
      </c>
      <c r="AY189" s="202" t="s">
        <v>129</v>
      </c>
    </row>
    <row r="190" spans="2:65" s="25" customFormat="1" ht="22.5" customHeight="1">
      <c r="B190" s="176"/>
      <c r="C190" s="177" t="s">
        <v>309</v>
      </c>
      <c r="D190" s="177" t="s">
        <v>132</v>
      </c>
      <c r="E190" s="178" t="s">
        <v>310</v>
      </c>
      <c r="F190" s="179" t="s">
        <v>311</v>
      </c>
      <c r="G190" s="180" t="s">
        <v>135</v>
      </c>
      <c r="H190" s="181">
        <v>85.6</v>
      </c>
      <c r="I190" s="182"/>
      <c r="J190" s="183">
        <f>ROUND(I190*H190,2)</f>
        <v>0</v>
      </c>
      <c r="K190" s="179" t="s">
        <v>136</v>
      </c>
      <c r="L190" s="26"/>
      <c r="M190" s="184"/>
      <c r="N190" s="185" t="s">
        <v>43</v>
      </c>
      <c r="O190" s="27"/>
      <c r="P190" s="186">
        <f>O190*H190</f>
        <v>0</v>
      </c>
      <c r="Q190" s="186">
        <v>0.00019</v>
      </c>
      <c r="R190" s="186">
        <f>Q190*H190</f>
        <v>0.016264</v>
      </c>
      <c r="S190" s="186">
        <v>0</v>
      </c>
      <c r="T190" s="187">
        <f>S190*H190</f>
        <v>0</v>
      </c>
      <c r="AR190" s="6" t="s">
        <v>240</v>
      </c>
      <c r="AT190" s="6" t="s">
        <v>132</v>
      </c>
      <c r="AU190" s="6" t="s">
        <v>80</v>
      </c>
      <c r="AY190" s="6" t="s">
        <v>129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6" t="s">
        <v>21</v>
      </c>
      <c r="BK190" s="188">
        <f>ROUND(I190*H190,2)</f>
        <v>0</v>
      </c>
      <c r="BL190" s="6" t="s">
        <v>240</v>
      </c>
      <c r="BM190" s="6" t="s">
        <v>312</v>
      </c>
    </row>
    <row r="191" spans="2:47" s="25" customFormat="1" ht="22.5" customHeight="1">
      <c r="B191" s="26"/>
      <c r="D191" s="194" t="s">
        <v>146</v>
      </c>
      <c r="F191" s="224" t="s">
        <v>313</v>
      </c>
      <c r="I191" s="147"/>
      <c r="L191" s="26"/>
      <c r="M191" s="191"/>
      <c r="N191" s="27"/>
      <c r="O191" s="27"/>
      <c r="P191" s="27"/>
      <c r="Q191" s="27"/>
      <c r="R191" s="27"/>
      <c r="S191" s="27"/>
      <c r="T191" s="66"/>
      <c r="AT191" s="6" t="s">
        <v>146</v>
      </c>
      <c r="AU191" s="6" t="s">
        <v>80</v>
      </c>
    </row>
    <row r="192" spans="2:65" s="25" customFormat="1" ht="22.5" customHeight="1">
      <c r="B192" s="176"/>
      <c r="C192" s="177" t="s">
        <v>314</v>
      </c>
      <c r="D192" s="177" t="s">
        <v>132</v>
      </c>
      <c r="E192" s="178" t="s">
        <v>315</v>
      </c>
      <c r="F192" s="179" t="s">
        <v>316</v>
      </c>
      <c r="G192" s="180" t="s">
        <v>237</v>
      </c>
      <c r="H192" s="181">
        <v>1.311</v>
      </c>
      <c r="I192" s="182"/>
      <c r="J192" s="183">
        <f>ROUND(I192*H192,2)</f>
        <v>0</v>
      </c>
      <c r="K192" s="179" t="s">
        <v>136</v>
      </c>
      <c r="L192" s="26"/>
      <c r="M192" s="184"/>
      <c r="N192" s="185" t="s">
        <v>43</v>
      </c>
      <c r="O192" s="27"/>
      <c r="P192" s="186">
        <f>O192*H192</f>
        <v>0</v>
      </c>
      <c r="Q192" s="186">
        <v>0</v>
      </c>
      <c r="R192" s="186">
        <f>Q192*H192</f>
        <v>0</v>
      </c>
      <c r="S192" s="186">
        <v>0</v>
      </c>
      <c r="T192" s="187">
        <f>S192*H192</f>
        <v>0</v>
      </c>
      <c r="AR192" s="6" t="s">
        <v>240</v>
      </c>
      <c r="AT192" s="6" t="s">
        <v>132</v>
      </c>
      <c r="AU192" s="6" t="s">
        <v>80</v>
      </c>
      <c r="AY192" s="6" t="s">
        <v>129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6" t="s">
        <v>21</v>
      </c>
      <c r="BK192" s="188">
        <f>ROUND(I192*H192,2)</f>
        <v>0</v>
      </c>
      <c r="BL192" s="6" t="s">
        <v>240</v>
      </c>
      <c r="BM192" s="6" t="s">
        <v>317</v>
      </c>
    </row>
    <row r="193" spans="2:47" s="25" customFormat="1" ht="30" customHeight="1">
      <c r="B193" s="26"/>
      <c r="D193" s="189" t="s">
        <v>146</v>
      </c>
      <c r="F193" s="203" t="s">
        <v>318</v>
      </c>
      <c r="I193" s="147"/>
      <c r="L193" s="26"/>
      <c r="M193" s="191"/>
      <c r="N193" s="27"/>
      <c r="O193" s="27"/>
      <c r="P193" s="27"/>
      <c r="Q193" s="27"/>
      <c r="R193" s="27"/>
      <c r="S193" s="27"/>
      <c r="T193" s="66"/>
      <c r="AT193" s="6" t="s">
        <v>146</v>
      </c>
      <c r="AU193" s="6" t="s">
        <v>80</v>
      </c>
    </row>
    <row r="194" spans="2:63" s="161" customFormat="1" ht="29.25" customHeight="1">
      <c r="B194" s="162"/>
      <c r="D194" s="173" t="s">
        <v>71</v>
      </c>
      <c r="E194" s="174" t="s">
        <v>319</v>
      </c>
      <c r="F194" s="174" t="s">
        <v>320</v>
      </c>
      <c r="I194" s="165"/>
      <c r="J194" s="175">
        <f>BK194</f>
        <v>0</v>
      </c>
      <c r="L194" s="162"/>
      <c r="M194" s="167"/>
      <c r="N194" s="168"/>
      <c r="O194" s="168"/>
      <c r="P194" s="169">
        <f>SUM(P195:P214)</f>
        <v>0</v>
      </c>
      <c r="Q194" s="168"/>
      <c r="R194" s="169">
        <f>SUM(R195:R214)</f>
        <v>0.30833703560000003</v>
      </c>
      <c r="S194" s="168"/>
      <c r="T194" s="170">
        <f>SUM(T195:T214)</f>
        <v>0.2709832</v>
      </c>
      <c r="AR194" s="163" t="s">
        <v>80</v>
      </c>
      <c r="AT194" s="171" t="s">
        <v>71</v>
      </c>
      <c r="AU194" s="171" t="s">
        <v>21</v>
      </c>
      <c r="AY194" s="163" t="s">
        <v>129</v>
      </c>
      <c r="BK194" s="172">
        <f>SUM(BK195:BK214)</f>
        <v>0</v>
      </c>
    </row>
    <row r="195" spans="2:65" s="25" customFormat="1" ht="22.5" customHeight="1">
      <c r="B195" s="176"/>
      <c r="C195" s="177" t="s">
        <v>321</v>
      </c>
      <c r="D195" s="177" t="s">
        <v>132</v>
      </c>
      <c r="E195" s="178" t="s">
        <v>322</v>
      </c>
      <c r="F195" s="179" t="s">
        <v>323</v>
      </c>
      <c r="G195" s="180" t="s">
        <v>135</v>
      </c>
      <c r="H195" s="181">
        <v>22.686</v>
      </c>
      <c r="I195" s="182"/>
      <c r="J195" s="183">
        <f>ROUND(I195*H195,2)</f>
        <v>0</v>
      </c>
      <c r="K195" s="179" t="s">
        <v>136</v>
      </c>
      <c r="L195" s="26"/>
      <c r="M195" s="184"/>
      <c r="N195" s="185" t="s">
        <v>43</v>
      </c>
      <c r="O195" s="27"/>
      <c r="P195" s="186">
        <f>O195*H195</f>
        <v>0</v>
      </c>
      <c r="Q195" s="186">
        <v>0.0122746</v>
      </c>
      <c r="R195" s="186">
        <f>Q195*H195</f>
        <v>0.2784615756</v>
      </c>
      <c r="S195" s="186">
        <v>0</v>
      </c>
      <c r="T195" s="187">
        <f>S195*H195</f>
        <v>0</v>
      </c>
      <c r="AR195" s="6" t="s">
        <v>240</v>
      </c>
      <c r="AT195" s="6" t="s">
        <v>132</v>
      </c>
      <c r="AU195" s="6" t="s">
        <v>80</v>
      </c>
      <c r="AY195" s="6" t="s">
        <v>129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6" t="s">
        <v>21</v>
      </c>
      <c r="BK195" s="188">
        <f>ROUND(I195*H195,2)</f>
        <v>0</v>
      </c>
      <c r="BL195" s="6" t="s">
        <v>240</v>
      </c>
      <c r="BM195" s="6" t="s">
        <v>324</v>
      </c>
    </row>
    <row r="196" spans="2:47" s="25" customFormat="1" ht="30" customHeight="1">
      <c r="B196" s="26"/>
      <c r="D196" s="189" t="s">
        <v>146</v>
      </c>
      <c r="F196" s="203" t="s">
        <v>325</v>
      </c>
      <c r="I196" s="147"/>
      <c r="L196" s="26"/>
      <c r="M196" s="191"/>
      <c r="N196" s="27"/>
      <c r="O196" s="27"/>
      <c r="P196" s="27"/>
      <c r="Q196" s="27"/>
      <c r="R196" s="27"/>
      <c r="S196" s="27"/>
      <c r="T196" s="66"/>
      <c r="AT196" s="6" t="s">
        <v>146</v>
      </c>
      <c r="AU196" s="6" t="s">
        <v>80</v>
      </c>
    </row>
    <row r="197" spans="2:51" s="206" customFormat="1" ht="22.5" customHeight="1">
      <c r="B197" s="207"/>
      <c r="D197" s="189" t="s">
        <v>141</v>
      </c>
      <c r="E197" s="208"/>
      <c r="F197" s="209" t="s">
        <v>326</v>
      </c>
      <c r="H197" s="208"/>
      <c r="I197" s="210"/>
      <c r="L197" s="207"/>
      <c r="M197" s="211"/>
      <c r="N197" s="212"/>
      <c r="O197" s="212"/>
      <c r="P197" s="212"/>
      <c r="Q197" s="212"/>
      <c r="R197" s="212"/>
      <c r="S197" s="212"/>
      <c r="T197" s="213"/>
      <c r="AT197" s="208" t="s">
        <v>141</v>
      </c>
      <c r="AU197" s="208" t="s">
        <v>80</v>
      </c>
      <c r="AV197" s="206" t="s">
        <v>21</v>
      </c>
      <c r="AW197" s="206" t="s">
        <v>35</v>
      </c>
      <c r="AX197" s="206" t="s">
        <v>72</v>
      </c>
      <c r="AY197" s="208" t="s">
        <v>129</v>
      </c>
    </row>
    <row r="198" spans="2:51" s="192" customFormat="1" ht="22.5" customHeight="1">
      <c r="B198" s="193"/>
      <c r="D198" s="189" t="s">
        <v>141</v>
      </c>
      <c r="E198" s="202"/>
      <c r="F198" s="204" t="s">
        <v>327</v>
      </c>
      <c r="H198" s="205">
        <v>4.9</v>
      </c>
      <c r="I198" s="198"/>
      <c r="L198" s="193"/>
      <c r="M198" s="199"/>
      <c r="N198" s="200"/>
      <c r="O198" s="200"/>
      <c r="P198" s="200"/>
      <c r="Q198" s="200"/>
      <c r="R198" s="200"/>
      <c r="S198" s="200"/>
      <c r="T198" s="201"/>
      <c r="AT198" s="202" t="s">
        <v>141</v>
      </c>
      <c r="AU198" s="202" t="s">
        <v>80</v>
      </c>
      <c r="AV198" s="192" t="s">
        <v>80</v>
      </c>
      <c r="AW198" s="192" t="s">
        <v>35</v>
      </c>
      <c r="AX198" s="192" t="s">
        <v>72</v>
      </c>
      <c r="AY198" s="202" t="s">
        <v>129</v>
      </c>
    </row>
    <row r="199" spans="2:51" s="192" customFormat="1" ht="22.5" customHeight="1">
      <c r="B199" s="193"/>
      <c r="D199" s="189" t="s">
        <v>141</v>
      </c>
      <c r="E199" s="202"/>
      <c r="F199" s="204" t="s">
        <v>328</v>
      </c>
      <c r="H199" s="205">
        <v>17.786</v>
      </c>
      <c r="I199" s="198"/>
      <c r="L199" s="193"/>
      <c r="M199" s="199"/>
      <c r="N199" s="200"/>
      <c r="O199" s="200"/>
      <c r="P199" s="200"/>
      <c r="Q199" s="200"/>
      <c r="R199" s="200"/>
      <c r="S199" s="200"/>
      <c r="T199" s="201"/>
      <c r="AT199" s="202" t="s">
        <v>141</v>
      </c>
      <c r="AU199" s="202" t="s">
        <v>80</v>
      </c>
      <c r="AV199" s="192" t="s">
        <v>80</v>
      </c>
      <c r="AW199" s="192" t="s">
        <v>35</v>
      </c>
      <c r="AX199" s="192" t="s">
        <v>72</v>
      </c>
      <c r="AY199" s="202" t="s">
        <v>129</v>
      </c>
    </row>
    <row r="200" spans="2:51" s="214" customFormat="1" ht="22.5" customHeight="1">
      <c r="B200" s="215"/>
      <c r="D200" s="194" t="s">
        <v>141</v>
      </c>
      <c r="E200" s="216"/>
      <c r="F200" s="217" t="s">
        <v>156</v>
      </c>
      <c r="H200" s="218">
        <v>22.686</v>
      </c>
      <c r="I200" s="219"/>
      <c r="L200" s="215"/>
      <c r="M200" s="220"/>
      <c r="N200" s="221"/>
      <c r="O200" s="221"/>
      <c r="P200" s="221"/>
      <c r="Q200" s="221"/>
      <c r="R200" s="221"/>
      <c r="S200" s="221"/>
      <c r="T200" s="222"/>
      <c r="AT200" s="223" t="s">
        <v>141</v>
      </c>
      <c r="AU200" s="223" t="s">
        <v>80</v>
      </c>
      <c r="AV200" s="214" t="s">
        <v>137</v>
      </c>
      <c r="AW200" s="214" t="s">
        <v>35</v>
      </c>
      <c r="AX200" s="214" t="s">
        <v>21</v>
      </c>
      <c r="AY200" s="223" t="s">
        <v>129</v>
      </c>
    </row>
    <row r="201" spans="2:65" s="25" customFormat="1" ht="22.5" customHeight="1">
      <c r="B201" s="176"/>
      <c r="C201" s="226" t="s">
        <v>329</v>
      </c>
      <c r="D201" s="226" t="s">
        <v>293</v>
      </c>
      <c r="E201" s="227" t="s">
        <v>330</v>
      </c>
      <c r="F201" s="228" t="s">
        <v>331</v>
      </c>
      <c r="G201" s="229" t="s">
        <v>135</v>
      </c>
      <c r="H201" s="230">
        <v>22.686</v>
      </c>
      <c r="I201" s="231"/>
      <c r="J201" s="232">
        <f>ROUND(I201*H201,2)</f>
        <v>0</v>
      </c>
      <c r="K201" s="228" t="s">
        <v>136</v>
      </c>
      <c r="L201" s="233"/>
      <c r="M201" s="234"/>
      <c r="N201" s="235" t="s">
        <v>43</v>
      </c>
      <c r="O201" s="27"/>
      <c r="P201" s="186">
        <f>O201*H201</f>
        <v>0</v>
      </c>
      <c r="Q201" s="186">
        <v>0.00011</v>
      </c>
      <c r="R201" s="186">
        <f>Q201*H201</f>
        <v>0.00249546</v>
      </c>
      <c r="S201" s="186">
        <v>0</v>
      </c>
      <c r="T201" s="187">
        <f>S201*H201</f>
        <v>0</v>
      </c>
      <c r="AR201" s="6" t="s">
        <v>297</v>
      </c>
      <c r="AT201" s="6" t="s">
        <v>293</v>
      </c>
      <c r="AU201" s="6" t="s">
        <v>80</v>
      </c>
      <c r="AY201" s="6" t="s">
        <v>129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6" t="s">
        <v>21</v>
      </c>
      <c r="BK201" s="188">
        <f>ROUND(I201*H201,2)</f>
        <v>0</v>
      </c>
      <c r="BL201" s="6" t="s">
        <v>240</v>
      </c>
      <c r="BM201" s="6" t="s">
        <v>332</v>
      </c>
    </row>
    <row r="202" spans="2:47" s="25" customFormat="1" ht="30" customHeight="1">
      <c r="B202" s="26"/>
      <c r="D202" s="194" t="s">
        <v>146</v>
      </c>
      <c r="F202" s="224" t="s">
        <v>333</v>
      </c>
      <c r="I202" s="147"/>
      <c r="L202" s="26"/>
      <c r="M202" s="191"/>
      <c r="N202" s="27"/>
      <c r="O202" s="27"/>
      <c r="P202" s="27"/>
      <c r="Q202" s="27"/>
      <c r="R202" s="27"/>
      <c r="S202" s="27"/>
      <c r="T202" s="66"/>
      <c r="AT202" s="6" t="s">
        <v>146</v>
      </c>
      <c r="AU202" s="6" t="s">
        <v>80</v>
      </c>
    </row>
    <row r="203" spans="2:65" s="25" customFormat="1" ht="22.5" customHeight="1">
      <c r="B203" s="176"/>
      <c r="C203" s="226" t="s">
        <v>334</v>
      </c>
      <c r="D203" s="226" t="s">
        <v>293</v>
      </c>
      <c r="E203" s="227" t="s">
        <v>335</v>
      </c>
      <c r="F203" s="228" t="s">
        <v>336</v>
      </c>
      <c r="G203" s="229" t="s">
        <v>198</v>
      </c>
      <c r="H203" s="230">
        <v>7</v>
      </c>
      <c r="I203" s="231"/>
      <c r="J203" s="232">
        <f>ROUND(I203*H203,2)</f>
        <v>0</v>
      </c>
      <c r="K203" s="228" t="s">
        <v>136</v>
      </c>
      <c r="L203" s="233"/>
      <c r="M203" s="234"/>
      <c r="N203" s="235" t="s">
        <v>43</v>
      </c>
      <c r="O203" s="27"/>
      <c r="P203" s="186">
        <f>O203*H203</f>
        <v>0</v>
      </c>
      <c r="Q203" s="186">
        <v>0.00035</v>
      </c>
      <c r="R203" s="186">
        <f>Q203*H203</f>
        <v>0.00245</v>
      </c>
      <c r="S203" s="186">
        <v>0</v>
      </c>
      <c r="T203" s="187">
        <f>S203*H203</f>
        <v>0</v>
      </c>
      <c r="AR203" s="6" t="s">
        <v>297</v>
      </c>
      <c r="AT203" s="6" t="s">
        <v>293</v>
      </c>
      <c r="AU203" s="6" t="s">
        <v>80</v>
      </c>
      <c r="AY203" s="6" t="s">
        <v>129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6" t="s">
        <v>21</v>
      </c>
      <c r="BK203" s="188">
        <f>ROUND(I203*H203,2)</f>
        <v>0</v>
      </c>
      <c r="BL203" s="6" t="s">
        <v>240</v>
      </c>
      <c r="BM203" s="6" t="s">
        <v>337</v>
      </c>
    </row>
    <row r="204" spans="2:47" s="25" customFormat="1" ht="22.5" customHeight="1">
      <c r="B204" s="26"/>
      <c r="D204" s="194" t="s">
        <v>146</v>
      </c>
      <c r="F204" s="224" t="s">
        <v>338</v>
      </c>
      <c r="I204" s="147"/>
      <c r="L204" s="26"/>
      <c r="M204" s="191"/>
      <c r="N204" s="27"/>
      <c r="O204" s="27"/>
      <c r="P204" s="27"/>
      <c r="Q204" s="27"/>
      <c r="R204" s="27"/>
      <c r="S204" s="27"/>
      <c r="T204" s="66"/>
      <c r="AT204" s="6" t="s">
        <v>146</v>
      </c>
      <c r="AU204" s="6" t="s">
        <v>80</v>
      </c>
    </row>
    <row r="205" spans="2:65" s="25" customFormat="1" ht="22.5" customHeight="1">
      <c r="B205" s="176"/>
      <c r="C205" s="177" t="s">
        <v>297</v>
      </c>
      <c r="D205" s="177" t="s">
        <v>132</v>
      </c>
      <c r="E205" s="178" t="s">
        <v>339</v>
      </c>
      <c r="F205" s="179" t="s">
        <v>340</v>
      </c>
      <c r="G205" s="180" t="s">
        <v>135</v>
      </c>
      <c r="H205" s="181">
        <v>22.686</v>
      </c>
      <c r="I205" s="182"/>
      <c r="J205" s="183">
        <f>ROUND(I205*H205,2)</f>
        <v>0</v>
      </c>
      <c r="K205" s="179" t="s">
        <v>136</v>
      </c>
      <c r="L205" s="26"/>
      <c r="M205" s="184"/>
      <c r="N205" s="185" t="s">
        <v>43</v>
      </c>
      <c r="O205" s="27"/>
      <c r="P205" s="186">
        <f>O205*H205</f>
        <v>0</v>
      </c>
      <c r="Q205" s="186">
        <v>0</v>
      </c>
      <c r="R205" s="186">
        <f>Q205*H205</f>
        <v>0</v>
      </c>
      <c r="S205" s="186">
        <v>0.0112</v>
      </c>
      <c r="T205" s="187">
        <f>S205*H205</f>
        <v>0.2540832</v>
      </c>
      <c r="AR205" s="6" t="s">
        <v>240</v>
      </c>
      <c r="AT205" s="6" t="s">
        <v>132</v>
      </c>
      <c r="AU205" s="6" t="s">
        <v>80</v>
      </c>
      <c r="AY205" s="6" t="s">
        <v>129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6" t="s">
        <v>21</v>
      </c>
      <c r="BK205" s="188">
        <f>ROUND(I205*H205,2)</f>
        <v>0</v>
      </c>
      <c r="BL205" s="6" t="s">
        <v>240</v>
      </c>
      <c r="BM205" s="6" t="s">
        <v>341</v>
      </c>
    </row>
    <row r="206" spans="2:47" s="25" customFormat="1" ht="30" customHeight="1">
      <c r="B206" s="26"/>
      <c r="D206" s="194" t="s">
        <v>146</v>
      </c>
      <c r="F206" s="224" t="s">
        <v>342</v>
      </c>
      <c r="I206" s="147"/>
      <c r="L206" s="26"/>
      <c r="M206" s="191"/>
      <c r="N206" s="27"/>
      <c r="O206" s="27"/>
      <c r="P206" s="27"/>
      <c r="Q206" s="27"/>
      <c r="R206" s="27"/>
      <c r="S206" s="27"/>
      <c r="T206" s="66"/>
      <c r="AT206" s="6" t="s">
        <v>146</v>
      </c>
      <c r="AU206" s="6" t="s">
        <v>80</v>
      </c>
    </row>
    <row r="207" spans="2:65" s="25" customFormat="1" ht="22.5" customHeight="1">
      <c r="B207" s="176"/>
      <c r="C207" s="177" t="s">
        <v>343</v>
      </c>
      <c r="D207" s="177" t="s">
        <v>132</v>
      </c>
      <c r="E207" s="178" t="s">
        <v>344</v>
      </c>
      <c r="F207" s="179" t="s">
        <v>345</v>
      </c>
      <c r="G207" s="180" t="s">
        <v>198</v>
      </c>
      <c r="H207" s="181">
        <v>1</v>
      </c>
      <c r="I207" s="182"/>
      <c r="J207" s="183">
        <f>ROUND(I207*H207,2)</f>
        <v>0</v>
      </c>
      <c r="K207" s="179" t="s">
        <v>136</v>
      </c>
      <c r="L207" s="26"/>
      <c r="M207" s="184"/>
      <c r="N207" s="185" t="s">
        <v>43</v>
      </c>
      <c r="O207" s="27"/>
      <c r="P207" s="186">
        <f>O207*H207</f>
        <v>0</v>
      </c>
      <c r="Q207" s="186">
        <v>0.00022</v>
      </c>
      <c r="R207" s="186">
        <f>Q207*H207</f>
        <v>0.00022</v>
      </c>
      <c r="S207" s="186">
        <v>0</v>
      </c>
      <c r="T207" s="187">
        <f>S207*H207</f>
        <v>0</v>
      </c>
      <c r="AR207" s="6" t="s">
        <v>240</v>
      </c>
      <c r="AT207" s="6" t="s">
        <v>132</v>
      </c>
      <c r="AU207" s="6" t="s">
        <v>80</v>
      </c>
      <c r="AY207" s="6" t="s">
        <v>129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6" t="s">
        <v>21</v>
      </c>
      <c r="BK207" s="188">
        <f>ROUND(I207*H207,2)</f>
        <v>0</v>
      </c>
      <c r="BL207" s="6" t="s">
        <v>240</v>
      </c>
      <c r="BM207" s="6" t="s">
        <v>346</v>
      </c>
    </row>
    <row r="208" spans="2:47" s="25" customFormat="1" ht="30" customHeight="1">
      <c r="B208" s="26"/>
      <c r="D208" s="194" t="s">
        <v>146</v>
      </c>
      <c r="F208" s="224" t="s">
        <v>347</v>
      </c>
      <c r="I208" s="147"/>
      <c r="L208" s="26"/>
      <c r="M208" s="191"/>
      <c r="N208" s="27"/>
      <c r="O208" s="27"/>
      <c r="P208" s="27"/>
      <c r="Q208" s="27"/>
      <c r="R208" s="27"/>
      <c r="S208" s="27"/>
      <c r="T208" s="66"/>
      <c r="AT208" s="6" t="s">
        <v>146</v>
      </c>
      <c r="AU208" s="6" t="s">
        <v>80</v>
      </c>
    </row>
    <row r="209" spans="2:65" s="25" customFormat="1" ht="22.5" customHeight="1">
      <c r="B209" s="176"/>
      <c r="C209" s="226" t="s">
        <v>348</v>
      </c>
      <c r="D209" s="226" t="s">
        <v>293</v>
      </c>
      <c r="E209" s="227" t="s">
        <v>349</v>
      </c>
      <c r="F209" s="228" t="s">
        <v>350</v>
      </c>
      <c r="G209" s="229" t="s">
        <v>198</v>
      </c>
      <c r="H209" s="230">
        <v>1</v>
      </c>
      <c r="I209" s="231"/>
      <c r="J209" s="232">
        <f>ROUND(I209*H209,2)</f>
        <v>0</v>
      </c>
      <c r="K209" s="228" t="s">
        <v>136</v>
      </c>
      <c r="L209" s="233"/>
      <c r="M209" s="234"/>
      <c r="N209" s="235" t="s">
        <v>43</v>
      </c>
      <c r="O209" s="27"/>
      <c r="P209" s="186">
        <f>O209*H209</f>
        <v>0</v>
      </c>
      <c r="Q209" s="186">
        <v>0.02471</v>
      </c>
      <c r="R209" s="186">
        <f>Q209*H209</f>
        <v>0.02471</v>
      </c>
      <c r="S209" s="186">
        <v>0</v>
      </c>
      <c r="T209" s="187">
        <f>S209*H209</f>
        <v>0</v>
      </c>
      <c r="AR209" s="6" t="s">
        <v>297</v>
      </c>
      <c r="AT209" s="6" t="s">
        <v>293</v>
      </c>
      <c r="AU209" s="6" t="s">
        <v>80</v>
      </c>
      <c r="AY209" s="6" t="s">
        <v>129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6" t="s">
        <v>21</v>
      </c>
      <c r="BK209" s="188">
        <f>ROUND(I209*H209,2)</f>
        <v>0</v>
      </c>
      <c r="BL209" s="6" t="s">
        <v>240</v>
      </c>
      <c r="BM209" s="6" t="s">
        <v>351</v>
      </c>
    </row>
    <row r="210" spans="2:47" s="25" customFormat="1" ht="22.5" customHeight="1">
      <c r="B210" s="26"/>
      <c r="D210" s="194" t="s">
        <v>146</v>
      </c>
      <c r="F210" s="224" t="s">
        <v>352</v>
      </c>
      <c r="I210" s="147"/>
      <c r="L210" s="26"/>
      <c r="M210" s="191"/>
      <c r="N210" s="27"/>
      <c r="O210" s="27"/>
      <c r="P210" s="27"/>
      <c r="Q210" s="27"/>
      <c r="R210" s="27"/>
      <c r="S210" s="27"/>
      <c r="T210" s="66"/>
      <c r="AT210" s="6" t="s">
        <v>146</v>
      </c>
      <c r="AU210" s="6" t="s">
        <v>80</v>
      </c>
    </row>
    <row r="211" spans="2:65" s="25" customFormat="1" ht="22.5" customHeight="1">
      <c r="B211" s="176"/>
      <c r="C211" s="177" t="s">
        <v>353</v>
      </c>
      <c r="D211" s="177" t="s">
        <v>132</v>
      </c>
      <c r="E211" s="178" t="s">
        <v>354</v>
      </c>
      <c r="F211" s="179" t="s">
        <v>355</v>
      </c>
      <c r="G211" s="180" t="s">
        <v>198</v>
      </c>
      <c r="H211" s="181">
        <v>1</v>
      </c>
      <c r="I211" s="182"/>
      <c r="J211" s="183">
        <f>ROUND(I211*H211,2)</f>
        <v>0</v>
      </c>
      <c r="K211" s="179" t="s">
        <v>136</v>
      </c>
      <c r="L211" s="26"/>
      <c r="M211" s="184"/>
      <c r="N211" s="185" t="s">
        <v>43</v>
      </c>
      <c r="O211" s="27"/>
      <c r="P211" s="186">
        <f>O211*H211</f>
        <v>0</v>
      </c>
      <c r="Q211" s="186">
        <v>0</v>
      </c>
      <c r="R211" s="186">
        <f>Q211*H211</f>
        <v>0</v>
      </c>
      <c r="S211" s="186">
        <v>0.0169</v>
      </c>
      <c r="T211" s="187">
        <f>S211*H211</f>
        <v>0.0169</v>
      </c>
      <c r="AR211" s="6" t="s">
        <v>240</v>
      </c>
      <c r="AT211" s="6" t="s">
        <v>132</v>
      </c>
      <c r="AU211" s="6" t="s">
        <v>80</v>
      </c>
      <c r="AY211" s="6" t="s">
        <v>129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6" t="s">
        <v>21</v>
      </c>
      <c r="BK211" s="188">
        <f>ROUND(I211*H211,2)</f>
        <v>0</v>
      </c>
      <c r="BL211" s="6" t="s">
        <v>240</v>
      </c>
      <c r="BM211" s="6" t="s">
        <v>356</v>
      </c>
    </row>
    <row r="212" spans="2:47" s="25" customFormat="1" ht="22.5" customHeight="1">
      <c r="B212" s="26"/>
      <c r="D212" s="194" t="s">
        <v>146</v>
      </c>
      <c r="F212" s="224" t="s">
        <v>357</v>
      </c>
      <c r="I212" s="147"/>
      <c r="L212" s="26"/>
      <c r="M212" s="191"/>
      <c r="N212" s="27"/>
      <c r="O212" s="27"/>
      <c r="P212" s="27"/>
      <c r="Q212" s="27"/>
      <c r="R212" s="27"/>
      <c r="S212" s="27"/>
      <c r="T212" s="66"/>
      <c r="AT212" s="6" t="s">
        <v>146</v>
      </c>
      <c r="AU212" s="6" t="s">
        <v>80</v>
      </c>
    </row>
    <row r="213" spans="2:65" s="25" customFormat="1" ht="22.5" customHeight="1">
      <c r="B213" s="176"/>
      <c r="C213" s="177" t="s">
        <v>358</v>
      </c>
      <c r="D213" s="177" t="s">
        <v>132</v>
      </c>
      <c r="E213" s="178" t="s">
        <v>359</v>
      </c>
      <c r="F213" s="179" t="s">
        <v>360</v>
      </c>
      <c r="G213" s="180" t="s">
        <v>237</v>
      </c>
      <c r="H213" s="181">
        <v>0.308</v>
      </c>
      <c r="I213" s="182"/>
      <c r="J213" s="183">
        <f>ROUND(I213*H213,2)</f>
        <v>0</v>
      </c>
      <c r="K213" s="179" t="s">
        <v>136</v>
      </c>
      <c r="L213" s="26"/>
      <c r="M213" s="184"/>
      <c r="N213" s="185" t="s">
        <v>43</v>
      </c>
      <c r="O213" s="27"/>
      <c r="P213" s="186">
        <f>O213*H213</f>
        <v>0</v>
      </c>
      <c r="Q213" s="186">
        <v>0</v>
      </c>
      <c r="R213" s="186">
        <f>Q213*H213</f>
        <v>0</v>
      </c>
      <c r="S213" s="186">
        <v>0</v>
      </c>
      <c r="T213" s="187">
        <f>S213*H213</f>
        <v>0</v>
      </c>
      <c r="AR213" s="6" t="s">
        <v>240</v>
      </c>
      <c r="AT213" s="6" t="s">
        <v>132</v>
      </c>
      <c r="AU213" s="6" t="s">
        <v>80</v>
      </c>
      <c r="AY213" s="6" t="s">
        <v>129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6" t="s">
        <v>21</v>
      </c>
      <c r="BK213" s="188">
        <f>ROUND(I213*H213,2)</f>
        <v>0</v>
      </c>
      <c r="BL213" s="6" t="s">
        <v>240</v>
      </c>
      <c r="BM213" s="6" t="s">
        <v>361</v>
      </c>
    </row>
    <row r="214" spans="2:47" s="25" customFormat="1" ht="22.5" customHeight="1">
      <c r="B214" s="26"/>
      <c r="D214" s="189" t="s">
        <v>146</v>
      </c>
      <c r="F214" s="203" t="s">
        <v>362</v>
      </c>
      <c r="I214" s="147"/>
      <c r="L214" s="26"/>
      <c r="M214" s="191"/>
      <c r="N214" s="27"/>
      <c r="O214" s="27"/>
      <c r="P214" s="27"/>
      <c r="Q214" s="27"/>
      <c r="R214" s="27"/>
      <c r="S214" s="27"/>
      <c r="T214" s="66"/>
      <c r="AT214" s="6" t="s">
        <v>146</v>
      </c>
      <c r="AU214" s="6" t="s">
        <v>80</v>
      </c>
    </row>
    <row r="215" spans="2:63" s="161" customFormat="1" ht="29.25" customHeight="1">
      <c r="B215" s="162"/>
      <c r="D215" s="173" t="s">
        <v>71</v>
      </c>
      <c r="E215" s="174" t="s">
        <v>363</v>
      </c>
      <c r="F215" s="174" t="s">
        <v>364</v>
      </c>
      <c r="I215" s="165"/>
      <c r="J215" s="175">
        <f>BK215</f>
        <v>0</v>
      </c>
      <c r="L215" s="162"/>
      <c r="M215" s="167"/>
      <c r="N215" s="168"/>
      <c r="O215" s="168"/>
      <c r="P215" s="169">
        <f>SUM(P216:P231)</f>
        <v>0</v>
      </c>
      <c r="Q215" s="168"/>
      <c r="R215" s="169">
        <f>SUM(R216:R231)</f>
        <v>0.03394</v>
      </c>
      <c r="S215" s="168"/>
      <c r="T215" s="170">
        <f>SUM(T216:T231)</f>
        <v>0.07200000000000001</v>
      </c>
      <c r="AR215" s="163" t="s">
        <v>80</v>
      </c>
      <c r="AT215" s="171" t="s">
        <v>71</v>
      </c>
      <c r="AU215" s="171" t="s">
        <v>21</v>
      </c>
      <c r="AY215" s="163" t="s">
        <v>129</v>
      </c>
      <c r="BK215" s="172">
        <f>SUM(BK216:BK231)</f>
        <v>0</v>
      </c>
    </row>
    <row r="216" spans="2:65" s="25" customFormat="1" ht="22.5" customHeight="1">
      <c r="B216" s="176"/>
      <c r="C216" s="177" t="s">
        <v>365</v>
      </c>
      <c r="D216" s="177" t="s">
        <v>132</v>
      </c>
      <c r="E216" s="178" t="s">
        <v>366</v>
      </c>
      <c r="F216" s="179" t="s">
        <v>367</v>
      </c>
      <c r="G216" s="180" t="s">
        <v>198</v>
      </c>
      <c r="H216" s="181">
        <v>1</v>
      </c>
      <c r="I216" s="182"/>
      <c r="J216" s="183">
        <f>ROUND(I216*H216,2)</f>
        <v>0</v>
      </c>
      <c r="K216" s="179" t="s">
        <v>136</v>
      </c>
      <c r="L216" s="26"/>
      <c r="M216" s="184"/>
      <c r="N216" s="185" t="s">
        <v>43</v>
      </c>
      <c r="O216" s="27"/>
      <c r="P216" s="186">
        <f>O216*H216</f>
        <v>0</v>
      </c>
      <c r="Q216" s="186">
        <v>0</v>
      </c>
      <c r="R216" s="186">
        <f>Q216*H216</f>
        <v>0</v>
      </c>
      <c r="S216" s="186">
        <v>0</v>
      </c>
      <c r="T216" s="187">
        <f>S216*H216</f>
        <v>0</v>
      </c>
      <c r="AR216" s="6" t="s">
        <v>240</v>
      </c>
      <c r="AT216" s="6" t="s">
        <v>132</v>
      </c>
      <c r="AU216" s="6" t="s">
        <v>80</v>
      </c>
      <c r="AY216" s="6" t="s">
        <v>129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6" t="s">
        <v>21</v>
      </c>
      <c r="BK216" s="188">
        <f>ROUND(I216*H216,2)</f>
        <v>0</v>
      </c>
      <c r="BL216" s="6" t="s">
        <v>240</v>
      </c>
      <c r="BM216" s="6" t="s">
        <v>368</v>
      </c>
    </row>
    <row r="217" spans="2:47" s="25" customFormat="1" ht="30" customHeight="1">
      <c r="B217" s="26"/>
      <c r="D217" s="189" t="s">
        <v>146</v>
      </c>
      <c r="F217" s="203" t="s">
        <v>369</v>
      </c>
      <c r="I217" s="147"/>
      <c r="L217" s="26"/>
      <c r="M217" s="191"/>
      <c r="N217" s="27"/>
      <c r="O217" s="27"/>
      <c r="P217" s="27"/>
      <c r="Q217" s="27"/>
      <c r="R217" s="27"/>
      <c r="S217" s="27"/>
      <c r="T217" s="66"/>
      <c r="AT217" s="6" t="s">
        <v>146</v>
      </c>
      <c r="AU217" s="6" t="s">
        <v>80</v>
      </c>
    </row>
    <row r="218" spans="2:47" s="25" customFormat="1" ht="138" customHeight="1">
      <c r="B218" s="26"/>
      <c r="D218" s="194" t="s">
        <v>139</v>
      </c>
      <c r="F218" s="225" t="s">
        <v>370</v>
      </c>
      <c r="I218" s="147"/>
      <c r="L218" s="26"/>
      <c r="M218" s="191"/>
      <c r="N218" s="27"/>
      <c r="O218" s="27"/>
      <c r="P218" s="27"/>
      <c r="Q218" s="27"/>
      <c r="R218" s="27"/>
      <c r="S218" s="27"/>
      <c r="T218" s="66"/>
      <c r="AT218" s="6" t="s">
        <v>139</v>
      </c>
      <c r="AU218" s="6" t="s">
        <v>80</v>
      </c>
    </row>
    <row r="219" spans="2:65" s="25" customFormat="1" ht="22.5" customHeight="1">
      <c r="B219" s="176"/>
      <c r="C219" s="226" t="s">
        <v>371</v>
      </c>
      <c r="D219" s="226" t="s">
        <v>293</v>
      </c>
      <c r="E219" s="227" t="s">
        <v>372</v>
      </c>
      <c r="F219" s="228" t="s">
        <v>373</v>
      </c>
      <c r="G219" s="229" t="s">
        <v>198</v>
      </c>
      <c r="H219" s="230">
        <v>1</v>
      </c>
      <c r="I219" s="231"/>
      <c r="J219" s="232">
        <f>ROUND(I219*H219,2)</f>
        <v>0</v>
      </c>
      <c r="K219" s="228" t="s">
        <v>136</v>
      </c>
      <c r="L219" s="233"/>
      <c r="M219" s="234"/>
      <c r="N219" s="235" t="s">
        <v>43</v>
      </c>
      <c r="O219" s="27"/>
      <c r="P219" s="186">
        <f>O219*H219</f>
        <v>0</v>
      </c>
      <c r="Q219" s="186">
        <v>0.016</v>
      </c>
      <c r="R219" s="186">
        <f>Q219*H219</f>
        <v>0.016</v>
      </c>
      <c r="S219" s="186">
        <v>0</v>
      </c>
      <c r="T219" s="187">
        <f>S219*H219</f>
        <v>0</v>
      </c>
      <c r="AR219" s="6" t="s">
        <v>297</v>
      </c>
      <c r="AT219" s="6" t="s">
        <v>293</v>
      </c>
      <c r="AU219" s="6" t="s">
        <v>80</v>
      </c>
      <c r="AY219" s="6" t="s">
        <v>129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6" t="s">
        <v>21</v>
      </c>
      <c r="BK219" s="188">
        <f>ROUND(I219*H219,2)</f>
        <v>0</v>
      </c>
      <c r="BL219" s="6" t="s">
        <v>240</v>
      </c>
      <c r="BM219" s="6" t="s">
        <v>374</v>
      </c>
    </row>
    <row r="220" spans="2:47" s="25" customFormat="1" ht="30" customHeight="1">
      <c r="B220" s="26"/>
      <c r="D220" s="194" t="s">
        <v>146</v>
      </c>
      <c r="F220" s="224" t="s">
        <v>375</v>
      </c>
      <c r="I220" s="147"/>
      <c r="L220" s="26"/>
      <c r="M220" s="191"/>
      <c r="N220" s="27"/>
      <c r="O220" s="27"/>
      <c r="P220" s="27"/>
      <c r="Q220" s="27"/>
      <c r="R220" s="27"/>
      <c r="S220" s="27"/>
      <c r="T220" s="66"/>
      <c r="AT220" s="6" t="s">
        <v>146</v>
      </c>
      <c r="AU220" s="6" t="s">
        <v>80</v>
      </c>
    </row>
    <row r="221" spans="2:65" s="25" customFormat="1" ht="22.5" customHeight="1">
      <c r="B221" s="176"/>
      <c r="C221" s="177" t="s">
        <v>376</v>
      </c>
      <c r="D221" s="177" t="s">
        <v>132</v>
      </c>
      <c r="E221" s="178" t="s">
        <v>377</v>
      </c>
      <c r="F221" s="179" t="s">
        <v>378</v>
      </c>
      <c r="G221" s="180" t="s">
        <v>198</v>
      </c>
      <c r="H221" s="181">
        <v>1</v>
      </c>
      <c r="I221" s="182"/>
      <c r="J221" s="183">
        <f aca="true" t="shared" si="4" ref="J221:J222">ROUND(I221*H221,2)</f>
        <v>0</v>
      </c>
      <c r="K221" s="179" t="s">
        <v>136</v>
      </c>
      <c r="L221" s="26"/>
      <c r="M221" s="184"/>
      <c r="N221" s="185" t="s">
        <v>43</v>
      </c>
      <c r="O221" s="27"/>
      <c r="P221" s="186">
        <f aca="true" t="shared" si="5" ref="P221:P222">O221*H221</f>
        <v>0</v>
      </c>
      <c r="Q221" s="186">
        <v>0</v>
      </c>
      <c r="R221" s="186">
        <f aca="true" t="shared" si="6" ref="R221:R222">Q221*H221</f>
        <v>0</v>
      </c>
      <c r="S221" s="186">
        <v>0</v>
      </c>
      <c r="T221" s="187">
        <f aca="true" t="shared" si="7" ref="T221:T222">S221*H221</f>
        <v>0</v>
      </c>
      <c r="AR221" s="6" t="s">
        <v>240</v>
      </c>
      <c r="AT221" s="6" t="s">
        <v>132</v>
      </c>
      <c r="AU221" s="6" t="s">
        <v>80</v>
      </c>
      <c r="AY221" s="6" t="s">
        <v>129</v>
      </c>
      <c r="BE221" s="188">
        <f aca="true" t="shared" si="8" ref="BE221:BE222">IF(N221="základní",J221,0)</f>
        <v>0</v>
      </c>
      <c r="BF221" s="188">
        <f aca="true" t="shared" si="9" ref="BF221:BF222">IF(N221="snížená",J221,0)</f>
        <v>0</v>
      </c>
      <c r="BG221" s="188">
        <f aca="true" t="shared" si="10" ref="BG221:BG222">IF(N221="zákl. přenesená",J221,0)</f>
        <v>0</v>
      </c>
      <c r="BH221" s="188">
        <f aca="true" t="shared" si="11" ref="BH221:BH222">IF(N221="sníž. přenesená",J221,0)</f>
        <v>0</v>
      </c>
      <c r="BI221" s="188">
        <f aca="true" t="shared" si="12" ref="BI221:BI222">IF(N221="nulová",J221,0)</f>
        <v>0</v>
      </c>
      <c r="BJ221" s="6" t="s">
        <v>21</v>
      </c>
      <c r="BK221" s="188">
        <f aca="true" t="shared" si="13" ref="BK221:BK222">ROUND(I221*H221,2)</f>
        <v>0</v>
      </c>
      <c r="BL221" s="6" t="s">
        <v>240</v>
      </c>
      <c r="BM221" s="6" t="s">
        <v>379</v>
      </c>
    </row>
    <row r="222" spans="2:65" s="25" customFormat="1" ht="22.5" customHeight="1">
      <c r="B222" s="176"/>
      <c r="C222" s="177" t="s">
        <v>380</v>
      </c>
      <c r="D222" s="177" t="s">
        <v>132</v>
      </c>
      <c r="E222" s="178" t="s">
        <v>381</v>
      </c>
      <c r="F222" s="179" t="s">
        <v>382</v>
      </c>
      <c r="G222" s="180" t="s">
        <v>198</v>
      </c>
      <c r="H222" s="181">
        <v>1</v>
      </c>
      <c r="I222" s="182"/>
      <c r="J222" s="183">
        <f t="shared" si="4"/>
        <v>0</v>
      </c>
      <c r="K222" s="179" t="s">
        <v>136</v>
      </c>
      <c r="L222" s="26"/>
      <c r="M222" s="184"/>
      <c r="N222" s="185" t="s">
        <v>43</v>
      </c>
      <c r="O222" s="27"/>
      <c r="P222" s="186">
        <f t="shared" si="5"/>
        <v>0</v>
      </c>
      <c r="Q222" s="186">
        <v>0.00044</v>
      </c>
      <c r="R222" s="186">
        <f t="shared" si="6"/>
        <v>0.00044</v>
      </c>
      <c r="S222" s="186">
        <v>0</v>
      </c>
      <c r="T222" s="187">
        <f t="shared" si="7"/>
        <v>0</v>
      </c>
      <c r="AR222" s="6" t="s">
        <v>240</v>
      </c>
      <c r="AT222" s="6" t="s">
        <v>132</v>
      </c>
      <c r="AU222" s="6" t="s">
        <v>80</v>
      </c>
      <c r="AY222" s="6" t="s">
        <v>129</v>
      </c>
      <c r="BE222" s="188">
        <f t="shared" si="8"/>
        <v>0</v>
      </c>
      <c r="BF222" s="188">
        <f t="shared" si="9"/>
        <v>0</v>
      </c>
      <c r="BG222" s="188">
        <f t="shared" si="10"/>
        <v>0</v>
      </c>
      <c r="BH222" s="188">
        <f t="shared" si="11"/>
        <v>0</v>
      </c>
      <c r="BI222" s="188">
        <f t="shared" si="12"/>
        <v>0</v>
      </c>
      <c r="BJ222" s="6" t="s">
        <v>21</v>
      </c>
      <c r="BK222" s="188">
        <f t="shared" si="13"/>
        <v>0</v>
      </c>
      <c r="BL222" s="6" t="s">
        <v>240</v>
      </c>
      <c r="BM222" s="6" t="s">
        <v>383</v>
      </c>
    </row>
    <row r="223" spans="2:47" s="25" customFormat="1" ht="30" customHeight="1">
      <c r="B223" s="26"/>
      <c r="D223" s="194" t="s">
        <v>146</v>
      </c>
      <c r="F223" s="224" t="s">
        <v>384</v>
      </c>
      <c r="I223" s="147"/>
      <c r="L223" s="26"/>
      <c r="M223" s="191"/>
      <c r="N223" s="27"/>
      <c r="O223" s="27"/>
      <c r="P223" s="27"/>
      <c r="Q223" s="27"/>
      <c r="R223" s="27"/>
      <c r="S223" s="27"/>
      <c r="T223" s="66"/>
      <c r="AT223" s="6" t="s">
        <v>146</v>
      </c>
      <c r="AU223" s="6" t="s">
        <v>80</v>
      </c>
    </row>
    <row r="224" spans="2:65" s="25" customFormat="1" ht="22.5" customHeight="1">
      <c r="B224" s="176"/>
      <c r="C224" s="226" t="s">
        <v>385</v>
      </c>
      <c r="D224" s="226" t="s">
        <v>293</v>
      </c>
      <c r="E224" s="227" t="s">
        <v>386</v>
      </c>
      <c r="F224" s="228" t="s">
        <v>387</v>
      </c>
      <c r="G224" s="229" t="s">
        <v>198</v>
      </c>
      <c r="H224" s="230">
        <v>1</v>
      </c>
      <c r="I224" s="231"/>
      <c r="J224" s="232">
        <f aca="true" t="shared" si="14" ref="J224:J225">ROUND(I224*H224,2)</f>
        <v>0</v>
      </c>
      <c r="K224" s="228"/>
      <c r="L224" s="233"/>
      <c r="M224" s="234"/>
      <c r="N224" s="235" t="s">
        <v>43</v>
      </c>
      <c r="O224" s="27"/>
      <c r="P224" s="186">
        <f aca="true" t="shared" si="15" ref="P224:P225">O224*H224</f>
        <v>0</v>
      </c>
      <c r="Q224" s="186">
        <v>0.0175</v>
      </c>
      <c r="R224" s="186">
        <f aca="true" t="shared" si="16" ref="R224:R225">Q224*H224</f>
        <v>0.0175</v>
      </c>
      <c r="S224" s="186">
        <v>0</v>
      </c>
      <c r="T224" s="187">
        <f aca="true" t="shared" si="17" ref="T224:T225">S224*H224</f>
        <v>0</v>
      </c>
      <c r="AR224" s="6" t="s">
        <v>297</v>
      </c>
      <c r="AT224" s="6" t="s">
        <v>293</v>
      </c>
      <c r="AU224" s="6" t="s">
        <v>80</v>
      </c>
      <c r="AY224" s="6" t="s">
        <v>129</v>
      </c>
      <c r="BE224" s="188">
        <f aca="true" t="shared" si="18" ref="BE224:BE225">IF(N224="základní",J224,0)</f>
        <v>0</v>
      </c>
      <c r="BF224" s="188">
        <f aca="true" t="shared" si="19" ref="BF224:BF225">IF(N224="snížená",J224,0)</f>
        <v>0</v>
      </c>
      <c r="BG224" s="188">
        <f aca="true" t="shared" si="20" ref="BG224:BG225">IF(N224="zákl. přenesená",J224,0)</f>
        <v>0</v>
      </c>
      <c r="BH224" s="188">
        <f aca="true" t="shared" si="21" ref="BH224:BH225">IF(N224="sníž. přenesená",J224,0)</f>
        <v>0</v>
      </c>
      <c r="BI224" s="188">
        <f aca="true" t="shared" si="22" ref="BI224:BI225">IF(N224="nulová",J224,0)</f>
        <v>0</v>
      </c>
      <c r="BJ224" s="6" t="s">
        <v>21</v>
      </c>
      <c r="BK224" s="188">
        <f aca="true" t="shared" si="23" ref="BK224:BK225">ROUND(I224*H224,2)</f>
        <v>0</v>
      </c>
      <c r="BL224" s="6" t="s">
        <v>240</v>
      </c>
      <c r="BM224" s="6" t="s">
        <v>388</v>
      </c>
    </row>
    <row r="225" spans="2:65" s="25" customFormat="1" ht="22.5" customHeight="1">
      <c r="B225" s="176"/>
      <c r="C225" s="177" t="s">
        <v>389</v>
      </c>
      <c r="D225" s="177" t="s">
        <v>132</v>
      </c>
      <c r="E225" s="178" t="s">
        <v>390</v>
      </c>
      <c r="F225" s="179" t="s">
        <v>391</v>
      </c>
      <c r="G225" s="180" t="s">
        <v>198</v>
      </c>
      <c r="H225" s="181">
        <v>3</v>
      </c>
      <c r="I225" s="182"/>
      <c r="J225" s="183">
        <f t="shared" si="14"/>
        <v>0</v>
      </c>
      <c r="K225" s="179" t="s">
        <v>136</v>
      </c>
      <c r="L225" s="26"/>
      <c r="M225" s="184"/>
      <c r="N225" s="185" t="s">
        <v>43</v>
      </c>
      <c r="O225" s="27"/>
      <c r="P225" s="186">
        <f t="shared" si="15"/>
        <v>0</v>
      </c>
      <c r="Q225" s="186">
        <v>0</v>
      </c>
      <c r="R225" s="186">
        <f t="shared" si="16"/>
        <v>0</v>
      </c>
      <c r="S225" s="186">
        <v>0.024</v>
      </c>
      <c r="T225" s="187">
        <f t="shared" si="17"/>
        <v>0.07200000000000001</v>
      </c>
      <c r="AR225" s="6" t="s">
        <v>240</v>
      </c>
      <c r="AT225" s="6" t="s">
        <v>132</v>
      </c>
      <c r="AU225" s="6" t="s">
        <v>80</v>
      </c>
      <c r="AY225" s="6" t="s">
        <v>129</v>
      </c>
      <c r="BE225" s="188">
        <f t="shared" si="18"/>
        <v>0</v>
      </c>
      <c r="BF225" s="188">
        <f t="shared" si="19"/>
        <v>0</v>
      </c>
      <c r="BG225" s="188">
        <f t="shared" si="20"/>
        <v>0</v>
      </c>
      <c r="BH225" s="188">
        <f t="shared" si="21"/>
        <v>0</v>
      </c>
      <c r="BI225" s="188">
        <f t="shared" si="22"/>
        <v>0</v>
      </c>
      <c r="BJ225" s="6" t="s">
        <v>21</v>
      </c>
      <c r="BK225" s="188">
        <f t="shared" si="23"/>
        <v>0</v>
      </c>
      <c r="BL225" s="6" t="s">
        <v>240</v>
      </c>
      <c r="BM225" s="6" t="s">
        <v>392</v>
      </c>
    </row>
    <row r="226" spans="2:47" s="25" customFormat="1" ht="30" customHeight="1">
      <c r="B226" s="26"/>
      <c r="D226" s="189" t="s">
        <v>146</v>
      </c>
      <c r="F226" s="203" t="s">
        <v>393</v>
      </c>
      <c r="I226" s="147"/>
      <c r="L226" s="26"/>
      <c r="M226" s="191"/>
      <c r="N226" s="27"/>
      <c r="O226" s="27"/>
      <c r="P226" s="27"/>
      <c r="Q226" s="27"/>
      <c r="R226" s="27"/>
      <c r="S226" s="27"/>
      <c r="T226" s="66"/>
      <c r="AT226" s="6" t="s">
        <v>146</v>
      </c>
      <c r="AU226" s="6" t="s">
        <v>80</v>
      </c>
    </row>
    <row r="227" spans="2:47" s="25" customFormat="1" ht="30" customHeight="1">
      <c r="B227" s="26"/>
      <c r="D227" s="189" t="s">
        <v>139</v>
      </c>
      <c r="F227" s="190" t="s">
        <v>394</v>
      </c>
      <c r="I227" s="147"/>
      <c r="L227" s="26"/>
      <c r="M227" s="191"/>
      <c r="N227" s="27"/>
      <c r="O227" s="27"/>
      <c r="P227" s="27"/>
      <c r="Q227" s="27"/>
      <c r="R227" s="27"/>
      <c r="S227" s="27"/>
      <c r="T227" s="66"/>
      <c r="AT227" s="6" t="s">
        <v>139</v>
      </c>
      <c r="AU227" s="6" t="s">
        <v>80</v>
      </c>
    </row>
    <row r="228" spans="2:51" s="206" customFormat="1" ht="22.5" customHeight="1">
      <c r="B228" s="207"/>
      <c r="D228" s="189" t="s">
        <v>141</v>
      </c>
      <c r="E228" s="208"/>
      <c r="F228" s="209" t="s">
        <v>395</v>
      </c>
      <c r="H228" s="208"/>
      <c r="I228" s="210"/>
      <c r="L228" s="207"/>
      <c r="M228" s="211"/>
      <c r="N228" s="212"/>
      <c r="O228" s="212"/>
      <c r="P228" s="212"/>
      <c r="Q228" s="212"/>
      <c r="R228" s="212"/>
      <c r="S228" s="212"/>
      <c r="T228" s="213"/>
      <c r="AT228" s="208" t="s">
        <v>141</v>
      </c>
      <c r="AU228" s="208" t="s">
        <v>80</v>
      </c>
      <c r="AV228" s="206" t="s">
        <v>21</v>
      </c>
      <c r="AW228" s="206" t="s">
        <v>35</v>
      </c>
      <c r="AX228" s="206" t="s">
        <v>72</v>
      </c>
      <c r="AY228" s="208" t="s">
        <v>129</v>
      </c>
    </row>
    <row r="229" spans="2:51" s="192" customFormat="1" ht="22.5" customHeight="1">
      <c r="B229" s="193"/>
      <c r="D229" s="194" t="s">
        <v>141</v>
      </c>
      <c r="E229" s="195"/>
      <c r="F229" s="196" t="s">
        <v>396</v>
      </c>
      <c r="H229" s="197">
        <v>3</v>
      </c>
      <c r="I229" s="198"/>
      <c r="L229" s="193"/>
      <c r="M229" s="199"/>
      <c r="N229" s="200"/>
      <c r="O229" s="200"/>
      <c r="P229" s="200"/>
      <c r="Q229" s="200"/>
      <c r="R229" s="200"/>
      <c r="S229" s="200"/>
      <c r="T229" s="201"/>
      <c r="AT229" s="202" t="s">
        <v>141</v>
      </c>
      <c r="AU229" s="202" t="s">
        <v>80</v>
      </c>
      <c r="AV229" s="192" t="s">
        <v>80</v>
      </c>
      <c r="AW229" s="192" t="s">
        <v>35</v>
      </c>
      <c r="AX229" s="192" t="s">
        <v>21</v>
      </c>
      <c r="AY229" s="202" t="s">
        <v>129</v>
      </c>
    </row>
    <row r="230" spans="2:65" s="25" customFormat="1" ht="22.5" customHeight="1">
      <c r="B230" s="176"/>
      <c r="C230" s="177" t="s">
        <v>397</v>
      </c>
      <c r="D230" s="177" t="s">
        <v>132</v>
      </c>
      <c r="E230" s="178" t="s">
        <v>398</v>
      </c>
      <c r="F230" s="179" t="s">
        <v>399</v>
      </c>
      <c r="G230" s="180" t="s">
        <v>237</v>
      </c>
      <c r="H230" s="181">
        <v>0.034</v>
      </c>
      <c r="I230" s="182"/>
      <c r="J230" s="183">
        <f>ROUND(I230*H230,2)</f>
        <v>0</v>
      </c>
      <c r="K230" s="179" t="s">
        <v>136</v>
      </c>
      <c r="L230" s="26"/>
      <c r="M230" s="184"/>
      <c r="N230" s="185" t="s">
        <v>43</v>
      </c>
      <c r="O230" s="27"/>
      <c r="P230" s="186">
        <f>O230*H230</f>
        <v>0</v>
      </c>
      <c r="Q230" s="186">
        <v>0</v>
      </c>
      <c r="R230" s="186">
        <f>Q230*H230</f>
        <v>0</v>
      </c>
      <c r="S230" s="186">
        <v>0</v>
      </c>
      <c r="T230" s="187">
        <f>S230*H230</f>
        <v>0</v>
      </c>
      <c r="AR230" s="6" t="s">
        <v>240</v>
      </c>
      <c r="AT230" s="6" t="s">
        <v>132</v>
      </c>
      <c r="AU230" s="6" t="s">
        <v>80</v>
      </c>
      <c r="AY230" s="6" t="s">
        <v>129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6" t="s">
        <v>21</v>
      </c>
      <c r="BK230" s="188">
        <f>ROUND(I230*H230,2)</f>
        <v>0</v>
      </c>
      <c r="BL230" s="6" t="s">
        <v>240</v>
      </c>
      <c r="BM230" s="6" t="s">
        <v>400</v>
      </c>
    </row>
    <row r="231" spans="2:47" s="25" customFormat="1" ht="30" customHeight="1">
      <c r="B231" s="26"/>
      <c r="D231" s="189" t="s">
        <v>146</v>
      </c>
      <c r="F231" s="203" t="s">
        <v>401</v>
      </c>
      <c r="I231" s="147"/>
      <c r="L231" s="26"/>
      <c r="M231" s="191"/>
      <c r="N231" s="27"/>
      <c r="O231" s="27"/>
      <c r="P231" s="27"/>
      <c r="Q231" s="27"/>
      <c r="R231" s="27"/>
      <c r="S231" s="27"/>
      <c r="T231" s="66"/>
      <c r="AT231" s="6" t="s">
        <v>146</v>
      </c>
      <c r="AU231" s="6" t="s">
        <v>80</v>
      </c>
    </row>
    <row r="232" spans="2:63" s="161" customFormat="1" ht="29.25" customHeight="1">
      <c r="B232" s="162"/>
      <c r="D232" s="173" t="s">
        <v>71</v>
      </c>
      <c r="E232" s="174" t="s">
        <v>402</v>
      </c>
      <c r="F232" s="174" t="s">
        <v>403</v>
      </c>
      <c r="I232" s="165"/>
      <c r="J232" s="175">
        <f>BK232</f>
        <v>0</v>
      </c>
      <c r="L232" s="162"/>
      <c r="M232" s="167"/>
      <c r="N232" s="168"/>
      <c r="O232" s="168"/>
      <c r="P232" s="169">
        <f>SUM(P233:P249)</f>
        <v>0</v>
      </c>
      <c r="Q232" s="168"/>
      <c r="R232" s="169">
        <f>SUM(R233:R249)</f>
        <v>0.27682614</v>
      </c>
      <c r="S232" s="168"/>
      <c r="T232" s="170">
        <f>SUM(T233:T249)</f>
        <v>0.2568</v>
      </c>
      <c r="AR232" s="163" t="s">
        <v>80</v>
      </c>
      <c r="AT232" s="171" t="s">
        <v>71</v>
      </c>
      <c r="AU232" s="171" t="s">
        <v>21</v>
      </c>
      <c r="AY232" s="163" t="s">
        <v>129</v>
      </c>
      <c r="BK232" s="172">
        <f>SUM(BK233:BK249)</f>
        <v>0</v>
      </c>
    </row>
    <row r="233" spans="2:65" s="25" customFormat="1" ht="22.5" customHeight="1">
      <c r="B233" s="176"/>
      <c r="C233" s="177" t="s">
        <v>404</v>
      </c>
      <c r="D233" s="177" t="s">
        <v>132</v>
      </c>
      <c r="E233" s="178" t="s">
        <v>405</v>
      </c>
      <c r="F233" s="179" t="s">
        <v>406</v>
      </c>
      <c r="G233" s="180" t="s">
        <v>407</v>
      </c>
      <c r="H233" s="181">
        <v>49.039</v>
      </c>
      <c r="I233" s="182"/>
      <c r="J233" s="183">
        <f>ROUND(I233*H233,2)</f>
        <v>0</v>
      </c>
      <c r="K233" s="179" t="s">
        <v>136</v>
      </c>
      <c r="L233" s="26"/>
      <c r="M233" s="184"/>
      <c r="N233" s="185" t="s">
        <v>43</v>
      </c>
      <c r="O233" s="27"/>
      <c r="P233" s="186">
        <f>O233*H233</f>
        <v>0</v>
      </c>
      <c r="Q233" s="186">
        <v>5E-05</v>
      </c>
      <c r="R233" s="186">
        <f>Q233*H233</f>
        <v>0.00245195</v>
      </c>
      <c r="S233" s="186">
        <v>0</v>
      </c>
      <c r="T233" s="187">
        <f>S233*H233</f>
        <v>0</v>
      </c>
      <c r="AR233" s="6" t="s">
        <v>240</v>
      </c>
      <c r="AT233" s="6" t="s">
        <v>132</v>
      </c>
      <c r="AU233" s="6" t="s">
        <v>80</v>
      </c>
      <c r="AY233" s="6" t="s">
        <v>129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6" t="s">
        <v>21</v>
      </c>
      <c r="BK233" s="188">
        <f>ROUND(I233*H233,2)</f>
        <v>0</v>
      </c>
      <c r="BL233" s="6" t="s">
        <v>240</v>
      </c>
      <c r="BM233" s="6" t="s">
        <v>408</v>
      </c>
    </row>
    <row r="234" spans="2:47" s="25" customFormat="1" ht="30" customHeight="1">
      <c r="B234" s="26"/>
      <c r="D234" s="189" t="s">
        <v>146</v>
      </c>
      <c r="F234" s="203" t="s">
        <v>409</v>
      </c>
      <c r="I234" s="147"/>
      <c r="L234" s="26"/>
      <c r="M234" s="191"/>
      <c r="N234" s="27"/>
      <c r="O234" s="27"/>
      <c r="P234" s="27"/>
      <c r="Q234" s="27"/>
      <c r="R234" s="27"/>
      <c r="S234" s="27"/>
      <c r="T234" s="66"/>
      <c r="AT234" s="6" t="s">
        <v>146</v>
      </c>
      <c r="AU234" s="6" t="s">
        <v>80</v>
      </c>
    </row>
    <row r="235" spans="2:51" s="192" customFormat="1" ht="22.5" customHeight="1">
      <c r="B235" s="193"/>
      <c r="D235" s="189" t="s">
        <v>141</v>
      </c>
      <c r="E235" s="202"/>
      <c r="F235" s="204" t="s">
        <v>410</v>
      </c>
      <c r="H235" s="205">
        <v>21.964</v>
      </c>
      <c r="I235" s="198"/>
      <c r="L235" s="193"/>
      <c r="M235" s="199"/>
      <c r="N235" s="200"/>
      <c r="O235" s="200"/>
      <c r="P235" s="200"/>
      <c r="Q235" s="200"/>
      <c r="R235" s="200"/>
      <c r="S235" s="200"/>
      <c r="T235" s="201"/>
      <c r="AT235" s="202" t="s">
        <v>141</v>
      </c>
      <c r="AU235" s="202" t="s">
        <v>80</v>
      </c>
      <c r="AV235" s="192" t="s">
        <v>80</v>
      </c>
      <c r="AW235" s="192" t="s">
        <v>35</v>
      </c>
      <c r="AX235" s="192" t="s">
        <v>72</v>
      </c>
      <c r="AY235" s="202" t="s">
        <v>129</v>
      </c>
    </row>
    <row r="236" spans="2:51" s="192" customFormat="1" ht="22.5" customHeight="1">
      <c r="B236" s="193"/>
      <c r="D236" s="189" t="s">
        <v>141</v>
      </c>
      <c r="E236" s="202"/>
      <c r="F236" s="204" t="s">
        <v>411</v>
      </c>
      <c r="H236" s="205">
        <v>27.075</v>
      </c>
      <c r="I236" s="198"/>
      <c r="L236" s="193"/>
      <c r="M236" s="199"/>
      <c r="N236" s="200"/>
      <c r="O236" s="200"/>
      <c r="P236" s="200"/>
      <c r="Q236" s="200"/>
      <c r="R236" s="200"/>
      <c r="S236" s="200"/>
      <c r="T236" s="201"/>
      <c r="AT236" s="202" t="s">
        <v>141</v>
      </c>
      <c r="AU236" s="202" t="s">
        <v>80</v>
      </c>
      <c r="AV236" s="192" t="s">
        <v>80</v>
      </c>
      <c r="AW236" s="192" t="s">
        <v>35</v>
      </c>
      <c r="AX236" s="192" t="s">
        <v>72</v>
      </c>
      <c r="AY236" s="202" t="s">
        <v>129</v>
      </c>
    </row>
    <row r="237" spans="2:51" s="214" customFormat="1" ht="22.5" customHeight="1">
      <c r="B237" s="215"/>
      <c r="D237" s="194" t="s">
        <v>141</v>
      </c>
      <c r="E237" s="216"/>
      <c r="F237" s="217" t="s">
        <v>156</v>
      </c>
      <c r="H237" s="218">
        <v>49.039</v>
      </c>
      <c r="I237" s="219"/>
      <c r="L237" s="215"/>
      <c r="M237" s="220"/>
      <c r="N237" s="221"/>
      <c r="O237" s="221"/>
      <c r="P237" s="221"/>
      <c r="Q237" s="221"/>
      <c r="R237" s="221"/>
      <c r="S237" s="221"/>
      <c r="T237" s="222"/>
      <c r="AT237" s="223" t="s">
        <v>141</v>
      </c>
      <c r="AU237" s="223" t="s">
        <v>80</v>
      </c>
      <c r="AV237" s="214" t="s">
        <v>137</v>
      </c>
      <c r="AW237" s="214" t="s">
        <v>35</v>
      </c>
      <c r="AX237" s="214" t="s">
        <v>21</v>
      </c>
      <c r="AY237" s="223" t="s">
        <v>129</v>
      </c>
    </row>
    <row r="238" spans="2:65" s="25" customFormat="1" ht="22.5" customHeight="1">
      <c r="B238" s="176"/>
      <c r="C238" s="226" t="s">
        <v>412</v>
      </c>
      <c r="D238" s="226" t="s">
        <v>293</v>
      </c>
      <c r="E238" s="227" t="s">
        <v>413</v>
      </c>
      <c r="F238" s="228" t="s">
        <v>414</v>
      </c>
      <c r="G238" s="229" t="s">
        <v>407</v>
      </c>
      <c r="H238" s="230">
        <v>49.039</v>
      </c>
      <c r="I238" s="231"/>
      <c r="J238" s="232">
        <f>ROUND(I238*H238,2)</f>
        <v>0</v>
      </c>
      <c r="K238" s="228" t="s">
        <v>179</v>
      </c>
      <c r="L238" s="233"/>
      <c r="M238" s="234"/>
      <c r="N238" s="235" t="s">
        <v>43</v>
      </c>
      <c r="O238" s="27"/>
      <c r="P238" s="186">
        <f>O238*H238</f>
        <v>0</v>
      </c>
      <c r="Q238" s="186">
        <v>0.00021</v>
      </c>
      <c r="R238" s="186">
        <f>Q238*H238</f>
        <v>0.01029819</v>
      </c>
      <c r="S238" s="186">
        <v>0</v>
      </c>
      <c r="T238" s="187">
        <f>S238*H238</f>
        <v>0</v>
      </c>
      <c r="AR238" s="6" t="s">
        <v>297</v>
      </c>
      <c r="AT238" s="6" t="s">
        <v>293</v>
      </c>
      <c r="AU238" s="6" t="s">
        <v>80</v>
      </c>
      <c r="AY238" s="6" t="s">
        <v>129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6" t="s">
        <v>21</v>
      </c>
      <c r="BK238" s="188">
        <f>ROUND(I238*H238,2)</f>
        <v>0</v>
      </c>
      <c r="BL238" s="6" t="s">
        <v>240</v>
      </c>
      <c r="BM238" s="6" t="s">
        <v>415</v>
      </c>
    </row>
    <row r="239" spans="2:47" s="25" customFormat="1" ht="22.5" customHeight="1">
      <c r="B239" s="26"/>
      <c r="D239" s="189" t="s">
        <v>146</v>
      </c>
      <c r="F239" s="203" t="s">
        <v>414</v>
      </c>
      <c r="I239" s="147"/>
      <c r="L239" s="26"/>
      <c r="M239" s="191"/>
      <c r="N239" s="27"/>
      <c r="O239" s="27"/>
      <c r="P239" s="27"/>
      <c r="Q239" s="27"/>
      <c r="R239" s="27"/>
      <c r="S239" s="27"/>
      <c r="T239" s="66"/>
      <c r="AT239" s="6" t="s">
        <v>146</v>
      </c>
      <c r="AU239" s="6" t="s">
        <v>80</v>
      </c>
    </row>
    <row r="240" spans="2:51" s="192" customFormat="1" ht="22.5" customHeight="1">
      <c r="B240" s="193"/>
      <c r="D240" s="194" t="s">
        <v>141</v>
      </c>
      <c r="F240" s="196" t="s">
        <v>416</v>
      </c>
      <c r="H240" s="197">
        <v>49.039</v>
      </c>
      <c r="I240" s="198"/>
      <c r="L240" s="193"/>
      <c r="M240" s="199"/>
      <c r="N240" s="200"/>
      <c r="O240" s="200"/>
      <c r="P240" s="200"/>
      <c r="Q240" s="200"/>
      <c r="R240" s="200"/>
      <c r="S240" s="200"/>
      <c r="T240" s="201"/>
      <c r="AT240" s="202" t="s">
        <v>141</v>
      </c>
      <c r="AU240" s="202" t="s">
        <v>80</v>
      </c>
      <c r="AV240" s="192" t="s">
        <v>80</v>
      </c>
      <c r="AW240" s="192" t="s">
        <v>4</v>
      </c>
      <c r="AX240" s="192" t="s">
        <v>21</v>
      </c>
      <c r="AY240" s="202" t="s">
        <v>129</v>
      </c>
    </row>
    <row r="241" spans="2:65" s="25" customFormat="1" ht="22.5" customHeight="1">
      <c r="B241" s="176"/>
      <c r="C241" s="177" t="s">
        <v>417</v>
      </c>
      <c r="D241" s="177" t="s">
        <v>132</v>
      </c>
      <c r="E241" s="178" t="s">
        <v>418</v>
      </c>
      <c r="F241" s="179" t="s">
        <v>419</v>
      </c>
      <c r="G241" s="180" t="s">
        <v>135</v>
      </c>
      <c r="H241" s="181">
        <v>85.6</v>
      </c>
      <c r="I241" s="182"/>
      <c r="J241" s="183">
        <f>ROUND(I241*H241,2)</f>
        <v>0</v>
      </c>
      <c r="K241" s="179" t="s">
        <v>136</v>
      </c>
      <c r="L241" s="26"/>
      <c r="M241" s="184"/>
      <c r="N241" s="185" t="s">
        <v>43</v>
      </c>
      <c r="O241" s="27"/>
      <c r="P241" s="186">
        <f>O241*H241</f>
        <v>0</v>
      </c>
      <c r="Q241" s="186">
        <v>0</v>
      </c>
      <c r="R241" s="186">
        <f>Q241*H241</f>
        <v>0</v>
      </c>
      <c r="S241" s="186">
        <v>0.003</v>
      </c>
      <c r="T241" s="187">
        <f>S241*H241</f>
        <v>0.2568</v>
      </c>
      <c r="AR241" s="6" t="s">
        <v>240</v>
      </c>
      <c r="AT241" s="6" t="s">
        <v>132</v>
      </c>
      <c r="AU241" s="6" t="s">
        <v>80</v>
      </c>
      <c r="AY241" s="6" t="s">
        <v>129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6" t="s">
        <v>21</v>
      </c>
      <c r="BK241" s="188">
        <f>ROUND(I241*H241,2)</f>
        <v>0</v>
      </c>
      <c r="BL241" s="6" t="s">
        <v>240</v>
      </c>
      <c r="BM241" s="6" t="s">
        <v>420</v>
      </c>
    </row>
    <row r="242" spans="2:51" s="192" customFormat="1" ht="22.5" customHeight="1">
      <c r="B242" s="193"/>
      <c r="D242" s="194" t="s">
        <v>141</v>
      </c>
      <c r="E242" s="195"/>
      <c r="F242" s="196" t="s">
        <v>286</v>
      </c>
      <c r="H242" s="197">
        <v>85.6</v>
      </c>
      <c r="I242" s="198"/>
      <c r="L242" s="193"/>
      <c r="M242" s="199"/>
      <c r="N242" s="200"/>
      <c r="O242" s="200"/>
      <c r="P242" s="200"/>
      <c r="Q242" s="200"/>
      <c r="R242" s="200"/>
      <c r="S242" s="200"/>
      <c r="T242" s="201"/>
      <c r="AT242" s="202" t="s">
        <v>141</v>
      </c>
      <c r="AU242" s="202" t="s">
        <v>80</v>
      </c>
      <c r="AV242" s="192" t="s">
        <v>80</v>
      </c>
      <c r="AW242" s="192" t="s">
        <v>35</v>
      </c>
      <c r="AX242" s="192" t="s">
        <v>21</v>
      </c>
      <c r="AY242" s="202" t="s">
        <v>129</v>
      </c>
    </row>
    <row r="243" spans="2:65" s="25" customFormat="1" ht="22.5" customHeight="1">
      <c r="B243" s="176"/>
      <c r="C243" s="177" t="s">
        <v>421</v>
      </c>
      <c r="D243" s="177" t="s">
        <v>132</v>
      </c>
      <c r="E243" s="178" t="s">
        <v>422</v>
      </c>
      <c r="F243" s="179" t="s">
        <v>423</v>
      </c>
      <c r="G243" s="180" t="s">
        <v>135</v>
      </c>
      <c r="H243" s="181">
        <v>85.6</v>
      </c>
      <c r="I243" s="182"/>
      <c r="J243" s="183">
        <f>ROUND(I243*H243,2)</f>
        <v>0</v>
      </c>
      <c r="K243" s="179" t="s">
        <v>136</v>
      </c>
      <c r="L243" s="26"/>
      <c r="M243" s="184"/>
      <c r="N243" s="185" t="s">
        <v>43</v>
      </c>
      <c r="O243" s="27"/>
      <c r="P243" s="186">
        <f>O243*H243</f>
        <v>0</v>
      </c>
      <c r="Q243" s="186">
        <v>0.0005</v>
      </c>
      <c r="R243" s="186">
        <f>Q243*H243</f>
        <v>0.0428</v>
      </c>
      <c r="S243" s="186">
        <v>0</v>
      </c>
      <c r="T243" s="187">
        <f>S243*H243</f>
        <v>0</v>
      </c>
      <c r="AR243" s="6" t="s">
        <v>240</v>
      </c>
      <c r="AT243" s="6" t="s">
        <v>132</v>
      </c>
      <c r="AU243" s="6" t="s">
        <v>80</v>
      </c>
      <c r="AY243" s="6" t="s">
        <v>129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6" t="s">
        <v>21</v>
      </c>
      <c r="BK243" s="188">
        <f>ROUND(I243*H243,2)</f>
        <v>0</v>
      </c>
      <c r="BL243" s="6" t="s">
        <v>240</v>
      </c>
      <c r="BM243" s="6" t="s">
        <v>424</v>
      </c>
    </row>
    <row r="244" spans="2:47" s="25" customFormat="1" ht="42" customHeight="1">
      <c r="B244" s="26"/>
      <c r="D244" s="189" t="s">
        <v>139</v>
      </c>
      <c r="F244" s="190" t="s">
        <v>425</v>
      </c>
      <c r="I244" s="147"/>
      <c r="L244" s="26"/>
      <c r="M244" s="191"/>
      <c r="N244" s="27"/>
      <c r="O244" s="27"/>
      <c r="P244" s="27"/>
      <c r="Q244" s="27"/>
      <c r="R244" s="27"/>
      <c r="S244" s="27"/>
      <c r="T244" s="66"/>
      <c r="AT244" s="6" t="s">
        <v>139</v>
      </c>
      <c r="AU244" s="6" t="s">
        <v>80</v>
      </c>
    </row>
    <row r="245" spans="2:51" s="192" customFormat="1" ht="22.5" customHeight="1">
      <c r="B245" s="193"/>
      <c r="D245" s="194" t="s">
        <v>141</v>
      </c>
      <c r="E245" s="195"/>
      <c r="F245" s="196" t="s">
        <v>286</v>
      </c>
      <c r="H245" s="197">
        <v>85.6</v>
      </c>
      <c r="I245" s="198"/>
      <c r="L245" s="193"/>
      <c r="M245" s="199"/>
      <c r="N245" s="200"/>
      <c r="O245" s="200"/>
      <c r="P245" s="200"/>
      <c r="Q245" s="200"/>
      <c r="R245" s="200"/>
      <c r="S245" s="200"/>
      <c r="T245" s="201"/>
      <c r="AT245" s="202" t="s">
        <v>141</v>
      </c>
      <c r="AU245" s="202" t="s">
        <v>80</v>
      </c>
      <c r="AV245" s="192" t="s">
        <v>80</v>
      </c>
      <c r="AW245" s="192" t="s">
        <v>35</v>
      </c>
      <c r="AX245" s="192" t="s">
        <v>21</v>
      </c>
      <c r="AY245" s="202" t="s">
        <v>129</v>
      </c>
    </row>
    <row r="246" spans="2:65" s="25" customFormat="1" ht="22.5" customHeight="1">
      <c r="B246" s="176"/>
      <c r="C246" s="226" t="s">
        <v>426</v>
      </c>
      <c r="D246" s="226" t="s">
        <v>293</v>
      </c>
      <c r="E246" s="227" t="s">
        <v>427</v>
      </c>
      <c r="F246" s="228" t="s">
        <v>428</v>
      </c>
      <c r="G246" s="229" t="s">
        <v>135</v>
      </c>
      <c r="H246" s="230">
        <v>94.16</v>
      </c>
      <c r="I246" s="231"/>
      <c r="J246" s="232">
        <f>ROUND(I246*H246,2)</f>
        <v>0</v>
      </c>
      <c r="K246" s="228" t="s">
        <v>136</v>
      </c>
      <c r="L246" s="233"/>
      <c r="M246" s="234"/>
      <c r="N246" s="235" t="s">
        <v>43</v>
      </c>
      <c r="O246" s="27"/>
      <c r="P246" s="186">
        <f>O246*H246</f>
        <v>0</v>
      </c>
      <c r="Q246" s="186">
        <v>0.00235</v>
      </c>
      <c r="R246" s="186">
        <f>Q246*H246</f>
        <v>0.221276</v>
      </c>
      <c r="S246" s="186">
        <v>0</v>
      </c>
      <c r="T246" s="187">
        <f>S246*H246</f>
        <v>0</v>
      </c>
      <c r="AR246" s="6" t="s">
        <v>297</v>
      </c>
      <c r="AT246" s="6" t="s">
        <v>293</v>
      </c>
      <c r="AU246" s="6" t="s">
        <v>80</v>
      </c>
      <c r="AY246" s="6" t="s">
        <v>129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6" t="s">
        <v>21</v>
      </c>
      <c r="BK246" s="188">
        <f>ROUND(I246*H246,2)</f>
        <v>0</v>
      </c>
      <c r="BL246" s="6" t="s">
        <v>240</v>
      </c>
      <c r="BM246" s="6" t="s">
        <v>429</v>
      </c>
    </row>
    <row r="247" spans="2:51" s="192" customFormat="1" ht="22.5" customHeight="1">
      <c r="B247" s="193"/>
      <c r="D247" s="194" t="s">
        <v>141</v>
      </c>
      <c r="F247" s="196" t="s">
        <v>430</v>
      </c>
      <c r="H247" s="197">
        <v>94.16</v>
      </c>
      <c r="I247" s="198"/>
      <c r="L247" s="193"/>
      <c r="M247" s="199"/>
      <c r="N247" s="200"/>
      <c r="O247" s="200"/>
      <c r="P247" s="200"/>
      <c r="Q247" s="200"/>
      <c r="R247" s="200"/>
      <c r="S247" s="200"/>
      <c r="T247" s="201"/>
      <c r="AT247" s="202" t="s">
        <v>141</v>
      </c>
      <c r="AU247" s="202" t="s">
        <v>80</v>
      </c>
      <c r="AV247" s="192" t="s">
        <v>80</v>
      </c>
      <c r="AW247" s="192" t="s">
        <v>4</v>
      </c>
      <c r="AX247" s="192" t="s">
        <v>21</v>
      </c>
      <c r="AY247" s="202" t="s">
        <v>129</v>
      </c>
    </row>
    <row r="248" spans="2:65" s="25" customFormat="1" ht="22.5" customHeight="1">
      <c r="B248" s="176"/>
      <c r="C248" s="177" t="s">
        <v>431</v>
      </c>
      <c r="D248" s="177" t="s">
        <v>132</v>
      </c>
      <c r="E248" s="178" t="s">
        <v>432</v>
      </c>
      <c r="F248" s="179" t="s">
        <v>433</v>
      </c>
      <c r="G248" s="180" t="s">
        <v>237</v>
      </c>
      <c r="H248" s="181">
        <v>0.277</v>
      </c>
      <c r="I248" s="182"/>
      <c r="J248" s="183">
        <f>ROUND(I248*H248,2)</f>
        <v>0</v>
      </c>
      <c r="K248" s="179" t="s">
        <v>136</v>
      </c>
      <c r="L248" s="26"/>
      <c r="M248" s="184"/>
      <c r="N248" s="185" t="s">
        <v>43</v>
      </c>
      <c r="O248" s="27"/>
      <c r="P248" s="186">
        <f>O248*H248</f>
        <v>0</v>
      </c>
      <c r="Q248" s="186">
        <v>0</v>
      </c>
      <c r="R248" s="186">
        <f>Q248*H248</f>
        <v>0</v>
      </c>
      <c r="S248" s="186">
        <v>0</v>
      </c>
      <c r="T248" s="187">
        <f>S248*H248</f>
        <v>0</v>
      </c>
      <c r="AR248" s="6" t="s">
        <v>240</v>
      </c>
      <c r="AT248" s="6" t="s">
        <v>132</v>
      </c>
      <c r="AU248" s="6" t="s">
        <v>80</v>
      </c>
      <c r="AY248" s="6" t="s">
        <v>129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6" t="s">
        <v>21</v>
      </c>
      <c r="BK248" s="188">
        <f>ROUND(I248*H248,2)</f>
        <v>0</v>
      </c>
      <c r="BL248" s="6" t="s">
        <v>240</v>
      </c>
      <c r="BM248" s="6" t="s">
        <v>434</v>
      </c>
    </row>
    <row r="249" spans="2:47" s="25" customFormat="1" ht="30" customHeight="1">
      <c r="B249" s="26"/>
      <c r="D249" s="189" t="s">
        <v>146</v>
      </c>
      <c r="F249" s="203" t="s">
        <v>435</v>
      </c>
      <c r="I249" s="147"/>
      <c r="L249" s="26"/>
      <c r="M249" s="191"/>
      <c r="N249" s="27"/>
      <c r="O249" s="27"/>
      <c r="P249" s="27"/>
      <c r="Q249" s="27"/>
      <c r="R249" s="27"/>
      <c r="S249" s="27"/>
      <c r="T249" s="66"/>
      <c r="AT249" s="6" t="s">
        <v>146</v>
      </c>
      <c r="AU249" s="6" t="s">
        <v>80</v>
      </c>
    </row>
    <row r="250" spans="2:63" s="161" customFormat="1" ht="29.25" customHeight="1">
      <c r="B250" s="162"/>
      <c r="D250" s="173" t="s">
        <v>71</v>
      </c>
      <c r="E250" s="174" t="s">
        <v>436</v>
      </c>
      <c r="F250" s="174" t="s">
        <v>437</v>
      </c>
      <c r="I250" s="165"/>
      <c r="J250" s="175">
        <f>BK250</f>
        <v>0</v>
      </c>
      <c r="L250" s="162"/>
      <c r="M250" s="167"/>
      <c r="N250" s="168"/>
      <c r="O250" s="168"/>
      <c r="P250" s="169">
        <f>SUM(P251:P263)</f>
        <v>0</v>
      </c>
      <c r="Q250" s="168"/>
      <c r="R250" s="169">
        <f>SUM(R251:R263)</f>
        <v>0.00892435</v>
      </c>
      <c r="S250" s="168"/>
      <c r="T250" s="170">
        <f>SUM(T251:T263)</f>
        <v>0</v>
      </c>
      <c r="AR250" s="163" t="s">
        <v>80</v>
      </c>
      <c r="AT250" s="171" t="s">
        <v>71</v>
      </c>
      <c r="AU250" s="171" t="s">
        <v>21</v>
      </c>
      <c r="AY250" s="163" t="s">
        <v>129</v>
      </c>
      <c r="BK250" s="172">
        <f>SUM(BK251:BK263)</f>
        <v>0</v>
      </c>
    </row>
    <row r="251" spans="2:65" s="25" customFormat="1" ht="22.5" customHeight="1">
      <c r="B251" s="176"/>
      <c r="C251" s="177" t="s">
        <v>438</v>
      </c>
      <c r="D251" s="177" t="s">
        <v>132</v>
      </c>
      <c r="E251" s="178" t="s">
        <v>439</v>
      </c>
      <c r="F251" s="179" t="s">
        <v>440</v>
      </c>
      <c r="G251" s="180" t="s">
        <v>135</v>
      </c>
      <c r="H251" s="181">
        <v>5.885</v>
      </c>
      <c r="I251" s="182"/>
      <c r="J251" s="183">
        <f>ROUND(I251*H251,2)</f>
        <v>0</v>
      </c>
      <c r="K251" s="179" t="s">
        <v>136</v>
      </c>
      <c r="L251" s="26"/>
      <c r="M251" s="184"/>
      <c r="N251" s="185" t="s">
        <v>43</v>
      </c>
      <c r="O251" s="27"/>
      <c r="P251" s="186">
        <f>O251*H251</f>
        <v>0</v>
      </c>
      <c r="Q251" s="186">
        <v>0.00015</v>
      </c>
      <c r="R251" s="186">
        <f>Q251*H251</f>
        <v>0.0008827499999999999</v>
      </c>
      <c r="S251" s="186">
        <v>0</v>
      </c>
      <c r="T251" s="187">
        <f>S251*H251</f>
        <v>0</v>
      </c>
      <c r="AR251" s="6" t="s">
        <v>240</v>
      </c>
      <c r="AT251" s="6" t="s">
        <v>132</v>
      </c>
      <c r="AU251" s="6" t="s">
        <v>80</v>
      </c>
      <c r="AY251" s="6" t="s">
        <v>129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6" t="s">
        <v>21</v>
      </c>
      <c r="BK251" s="188">
        <f>ROUND(I251*H251,2)</f>
        <v>0</v>
      </c>
      <c r="BL251" s="6" t="s">
        <v>240</v>
      </c>
      <c r="BM251" s="6" t="s">
        <v>441</v>
      </c>
    </row>
    <row r="252" spans="2:47" s="25" customFormat="1" ht="22.5" customHeight="1">
      <c r="B252" s="26"/>
      <c r="D252" s="189" t="s">
        <v>146</v>
      </c>
      <c r="F252" s="203" t="s">
        <v>442</v>
      </c>
      <c r="I252" s="147"/>
      <c r="L252" s="26"/>
      <c r="M252" s="191"/>
      <c r="N252" s="27"/>
      <c r="O252" s="27"/>
      <c r="P252" s="27"/>
      <c r="Q252" s="27"/>
      <c r="R252" s="27"/>
      <c r="S252" s="27"/>
      <c r="T252" s="66"/>
      <c r="AT252" s="6" t="s">
        <v>146</v>
      </c>
      <c r="AU252" s="6" t="s">
        <v>80</v>
      </c>
    </row>
    <row r="253" spans="2:51" s="206" customFormat="1" ht="22.5" customHeight="1">
      <c r="B253" s="207"/>
      <c r="D253" s="189" t="s">
        <v>141</v>
      </c>
      <c r="E253" s="208"/>
      <c r="F253" s="209" t="s">
        <v>443</v>
      </c>
      <c r="H253" s="208"/>
      <c r="I253" s="210"/>
      <c r="L253" s="207"/>
      <c r="M253" s="211"/>
      <c r="N253" s="212"/>
      <c r="O253" s="212"/>
      <c r="P253" s="212"/>
      <c r="Q253" s="212"/>
      <c r="R253" s="212"/>
      <c r="S253" s="212"/>
      <c r="T253" s="213"/>
      <c r="AT253" s="208" t="s">
        <v>141</v>
      </c>
      <c r="AU253" s="208" t="s">
        <v>80</v>
      </c>
      <c r="AV253" s="206" t="s">
        <v>21</v>
      </c>
      <c r="AW253" s="206" t="s">
        <v>35</v>
      </c>
      <c r="AX253" s="206" t="s">
        <v>72</v>
      </c>
      <c r="AY253" s="208" t="s">
        <v>129</v>
      </c>
    </row>
    <row r="254" spans="2:51" s="192" customFormat="1" ht="22.5" customHeight="1">
      <c r="B254" s="193"/>
      <c r="D254" s="194" t="s">
        <v>141</v>
      </c>
      <c r="E254" s="195"/>
      <c r="F254" s="196" t="s">
        <v>444</v>
      </c>
      <c r="H254" s="197">
        <v>5.885</v>
      </c>
      <c r="I254" s="198"/>
      <c r="L254" s="193"/>
      <c r="M254" s="199"/>
      <c r="N254" s="200"/>
      <c r="O254" s="200"/>
      <c r="P254" s="200"/>
      <c r="Q254" s="200"/>
      <c r="R254" s="200"/>
      <c r="S254" s="200"/>
      <c r="T254" s="201"/>
      <c r="AT254" s="202" t="s">
        <v>141</v>
      </c>
      <c r="AU254" s="202" t="s">
        <v>80</v>
      </c>
      <c r="AV254" s="192" t="s">
        <v>80</v>
      </c>
      <c r="AW254" s="192" t="s">
        <v>35</v>
      </c>
      <c r="AX254" s="192" t="s">
        <v>21</v>
      </c>
      <c r="AY254" s="202" t="s">
        <v>129</v>
      </c>
    </row>
    <row r="255" spans="2:65" s="25" customFormat="1" ht="22.5" customHeight="1">
      <c r="B255" s="176"/>
      <c r="C255" s="177" t="s">
        <v>445</v>
      </c>
      <c r="D255" s="177" t="s">
        <v>132</v>
      </c>
      <c r="E255" s="178" t="s">
        <v>446</v>
      </c>
      <c r="F255" s="179" t="s">
        <v>447</v>
      </c>
      <c r="G255" s="180" t="s">
        <v>135</v>
      </c>
      <c r="H255" s="181">
        <v>5.885</v>
      </c>
      <c r="I255" s="182"/>
      <c r="J255" s="183">
        <f>ROUND(I255*H255,2)</f>
        <v>0</v>
      </c>
      <c r="K255" s="179" t="s">
        <v>136</v>
      </c>
      <c r="L255" s="26"/>
      <c r="M255" s="184"/>
      <c r="N255" s="185" t="s">
        <v>43</v>
      </c>
      <c r="O255" s="27"/>
      <c r="P255" s="186">
        <f>O255*H255</f>
        <v>0</v>
      </c>
      <c r="Q255" s="186">
        <v>0.00017</v>
      </c>
      <c r="R255" s="186">
        <f>Q255*H255</f>
        <v>0.00100045</v>
      </c>
      <c r="S255" s="186">
        <v>0</v>
      </c>
      <c r="T255" s="187">
        <f>S255*H255</f>
        <v>0</v>
      </c>
      <c r="AR255" s="6" t="s">
        <v>240</v>
      </c>
      <c r="AT255" s="6" t="s">
        <v>132</v>
      </c>
      <c r="AU255" s="6" t="s">
        <v>80</v>
      </c>
      <c r="AY255" s="6" t="s">
        <v>129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6" t="s">
        <v>21</v>
      </c>
      <c r="BK255" s="188">
        <f>ROUND(I255*H255,2)</f>
        <v>0</v>
      </c>
      <c r="BL255" s="6" t="s">
        <v>240</v>
      </c>
      <c r="BM255" s="6" t="s">
        <v>448</v>
      </c>
    </row>
    <row r="256" spans="2:47" s="25" customFormat="1" ht="22.5" customHeight="1">
      <c r="B256" s="26"/>
      <c r="D256" s="194" t="s">
        <v>146</v>
      </c>
      <c r="F256" s="224" t="s">
        <v>449</v>
      </c>
      <c r="I256" s="147"/>
      <c r="L256" s="26"/>
      <c r="M256" s="191"/>
      <c r="N256" s="27"/>
      <c r="O256" s="27"/>
      <c r="P256" s="27"/>
      <c r="Q256" s="27"/>
      <c r="R256" s="27"/>
      <c r="S256" s="27"/>
      <c r="T256" s="66"/>
      <c r="AT256" s="6" t="s">
        <v>146</v>
      </c>
      <c r="AU256" s="6" t="s">
        <v>80</v>
      </c>
    </row>
    <row r="257" spans="2:65" s="25" customFormat="1" ht="22.5" customHeight="1">
      <c r="B257" s="176"/>
      <c r="C257" s="177" t="s">
        <v>450</v>
      </c>
      <c r="D257" s="177" t="s">
        <v>132</v>
      </c>
      <c r="E257" s="178" t="s">
        <v>451</v>
      </c>
      <c r="F257" s="179" t="s">
        <v>452</v>
      </c>
      <c r="G257" s="180" t="s">
        <v>135</v>
      </c>
      <c r="H257" s="181">
        <v>15.165</v>
      </c>
      <c r="I257" s="182"/>
      <c r="J257" s="183">
        <f>ROUND(I257*H257,2)</f>
        <v>0</v>
      </c>
      <c r="K257" s="179" t="s">
        <v>136</v>
      </c>
      <c r="L257" s="26"/>
      <c r="M257" s="184"/>
      <c r="N257" s="185" t="s">
        <v>43</v>
      </c>
      <c r="O257" s="27"/>
      <c r="P257" s="186">
        <f>O257*H257</f>
        <v>0</v>
      </c>
      <c r="Q257" s="186">
        <v>0.00031</v>
      </c>
      <c r="R257" s="186">
        <f>Q257*H257</f>
        <v>0.004701149999999999</v>
      </c>
      <c r="S257" s="186">
        <v>0</v>
      </c>
      <c r="T257" s="187">
        <f>S257*H257</f>
        <v>0</v>
      </c>
      <c r="AR257" s="6" t="s">
        <v>240</v>
      </c>
      <c r="AT257" s="6" t="s">
        <v>132</v>
      </c>
      <c r="AU257" s="6" t="s">
        <v>80</v>
      </c>
      <c r="AY257" s="6" t="s">
        <v>129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6" t="s">
        <v>21</v>
      </c>
      <c r="BK257" s="188">
        <f>ROUND(I257*H257,2)</f>
        <v>0</v>
      </c>
      <c r="BL257" s="6" t="s">
        <v>240</v>
      </c>
      <c r="BM257" s="6" t="s">
        <v>453</v>
      </c>
    </row>
    <row r="258" spans="2:51" s="192" customFormat="1" ht="22.5" customHeight="1">
      <c r="B258" s="193"/>
      <c r="D258" s="189" t="s">
        <v>141</v>
      </c>
      <c r="E258" s="202"/>
      <c r="F258" s="204" t="s">
        <v>454</v>
      </c>
      <c r="H258" s="205">
        <v>9.72</v>
      </c>
      <c r="I258" s="198"/>
      <c r="L258" s="193"/>
      <c r="M258" s="199"/>
      <c r="N258" s="200"/>
      <c r="O258" s="200"/>
      <c r="P258" s="200"/>
      <c r="Q258" s="200"/>
      <c r="R258" s="200"/>
      <c r="S258" s="200"/>
      <c r="T258" s="201"/>
      <c r="AT258" s="202" t="s">
        <v>141</v>
      </c>
      <c r="AU258" s="202" t="s">
        <v>80</v>
      </c>
      <c r="AV258" s="192" t="s">
        <v>80</v>
      </c>
      <c r="AW258" s="192" t="s">
        <v>35</v>
      </c>
      <c r="AX258" s="192" t="s">
        <v>72</v>
      </c>
      <c r="AY258" s="202" t="s">
        <v>129</v>
      </c>
    </row>
    <row r="259" spans="2:51" s="192" customFormat="1" ht="22.5" customHeight="1">
      <c r="B259" s="193"/>
      <c r="D259" s="189" t="s">
        <v>141</v>
      </c>
      <c r="E259" s="202"/>
      <c r="F259" s="204" t="s">
        <v>455</v>
      </c>
      <c r="H259" s="205">
        <v>3.15</v>
      </c>
      <c r="I259" s="198"/>
      <c r="L259" s="193"/>
      <c r="M259" s="199"/>
      <c r="N259" s="200"/>
      <c r="O259" s="200"/>
      <c r="P259" s="200"/>
      <c r="Q259" s="200"/>
      <c r="R259" s="200"/>
      <c r="S259" s="200"/>
      <c r="T259" s="201"/>
      <c r="AT259" s="202" t="s">
        <v>141</v>
      </c>
      <c r="AU259" s="202" t="s">
        <v>80</v>
      </c>
      <c r="AV259" s="192" t="s">
        <v>80</v>
      </c>
      <c r="AW259" s="192" t="s">
        <v>35</v>
      </c>
      <c r="AX259" s="192" t="s">
        <v>72</v>
      </c>
      <c r="AY259" s="202" t="s">
        <v>129</v>
      </c>
    </row>
    <row r="260" spans="2:51" s="192" customFormat="1" ht="22.5" customHeight="1">
      <c r="B260" s="193"/>
      <c r="D260" s="189" t="s">
        <v>141</v>
      </c>
      <c r="E260" s="202"/>
      <c r="F260" s="204" t="s">
        <v>456</v>
      </c>
      <c r="H260" s="205">
        <v>2.295</v>
      </c>
      <c r="I260" s="198"/>
      <c r="L260" s="193"/>
      <c r="M260" s="199"/>
      <c r="N260" s="200"/>
      <c r="O260" s="200"/>
      <c r="P260" s="200"/>
      <c r="Q260" s="200"/>
      <c r="R260" s="200"/>
      <c r="S260" s="200"/>
      <c r="T260" s="201"/>
      <c r="AT260" s="202" t="s">
        <v>141</v>
      </c>
      <c r="AU260" s="202" t="s">
        <v>80</v>
      </c>
      <c r="AV260" s="192" t="s">
        <v>80</v>
      </c>
      <c r="AW260" s="192" t="s">
        <v>35</v>
      </c>
      <c r="AX260" s="192" t="s">
        <v>72</v>
      </c>
      <c r="AY260" s="202" t="s">
        <v>129</v>
      </c>
    </row>
    <row r="261" spans="2:51" s="214" customFormat="1" ht="22.5" customHeight="1">
      <c r="B261" s="215"/>
      <c r="D261" s="194" t="s">
        <v>141</v>
      </c>
      <c r="E261" s="216"/>
      <c r="F261" s="217" t="s">
        <v>156</v>
      </c>
      <c r="H261" s="218">
        <v>15.165</v>
      </c>
      <c r="I261" s="219"/>
      <c r="L261" s="215"/>
      <c r="M261" s="220"/>
      <c r="N261" s="221"/>
      <c r="O261" s="221"/>
      <c r="P261" s="221"/>
      <c r="Q261" s="221"/>
      <c r="R261" s="221"/>
      <c r="S261" s="221"/>
      <c r="T261" s="222"/>
      <c r="AT261" s="223" t="s">
        <v>141</v>
      </c>
      <c r="AU261" s="223" t="s">
        <v>80</v>
      </c>
      <c r="AV261" s="214" t="s">
        <v>137</v>
      </c>
      <c r="AW261" s="214" t="s">
        <v>35</v>
      </c>
      <c r="AX261" s="214" t="s">
        <v>21</v>
      </c>
      <c r="AY261" s="223" t="s">
        <v>129</v>
      </c>
    </row>
    <row r="262" spans="2:65" s="25" customFormat="1" ht="22.5" customHeight="1">
      <c r="B262" s="176"/>
      <c r="C262" s="177" t="s">
        <v>457</v>
      </c>
      <c r="D262" s="177" t="s">
        <v>132</v>
      </c>
      <c r="E262" s="178" t="s">
        <v>458</v>
      </c>
      <c r="F262" s="179" t="s">
        <v>459</v>
      </c>
      <c r="G262" s="180" t="s">
        <v>407</v>
      </c>
      <c r="H262" s="181">
        <v>78</v>
      </c>
      <c r="I262" s="182"/>
      <c r="J262" s="183">
        <f>ROUND(I262*H262,2)</f>
        <v>0</v>
      </c>
      <c r="K262" s="179" t="s">
        <v>136</v>
      </c>
      <c r="L262" s="26"/>
      <c r="M262" s="184"/>
      <c r="N262" s="185" t="s">
        <v>43</v>
      </c>
      <c r="O262" s="27"/>
      <c r="P262" s="186">
        <f>O262*H262</f>
        <v>0</v>
      </c>
      <c r="Q262" s="186">
        <v>3E-05</v>
      </c>
      <c r="R262" s="186">
        <f>Q262*H262</f>
        <v>0.00234</v>
      </c>
      <c r="S262" s="186">
        <v>0</v>
      </c>
      <c r="T262" s="187">
        <f>S262*H262</f>
        <v>0</v>
      </c>
      <c r="AR262" s="6" t="s">
        <v>240</v>
      </c>
      <c r="AT262" s="6" t="s">
        <v>132</v>
      </c>
      <c r="AU262" s="6" t="s">
        <v>80</v>
      </c>
      <c r="AY262" s="6" t="s">
        <v>129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6" t="s">
        <v>21</v>
      </c>
      <c r="BK262" s="188">
        <f>ROUND(I262*H262,2)</f>
        <v>0</v>
      </c>
      <c r="BL262" s="6" t="s">
        <v>240</v>
      </c>
      <c r="BM262" s="6" t="s">
        <v>460</v>
      </c>
    </row>
    <row r="263" spans="2:51" s="192" customFormat="1" ht="22.5" customHeight="1">
      <c r="B263" s="193"/>
      <c r="D263" s="189" t="s">
        <v>141</v>
      </c>
      <c r="E263" s="202"/>
      <c r="F263" s="204" t="s">
        <v>461</v>
      </c>
      <c r="H263" s="205">
        <v>78</v>
      </c>
      <c r="I263" s="198"/>
      <c r="L263" s="193"/>
      <c r="M263" s="199"/>
      <c r="N263" s="200"/>
      <c r="O263" s="200"/>
      <c r="P263" s="200"/>
      <c r="Q263" s="200"/>
      <c r="R263" s="200"/>
      <c r="S263" s="200"/>
      <c r="T263" s="201"/>
      <c r="AT263" s="202" t="s">
        <v>141</v>
      </c>
      <c r="AU263" s="202" t="s">
        <v>80</v>
      </c>
      <c r="AV263" s="192" t="s">
        <v>80</v>
      </c>
      <c r="AW263" s="192" t="s">
        <v>35</v>
      </c>
      <c r="AX263" s="192" t="s">
        <v>21</v>
      </c>
      <c r="AY263" s="202" t="s">
        <v>129</v>
      </c>
    </row>
    <row r="264" spans="2:63" s="161" customFormat="1" ht="29.25" customHeight="1">
      <c r="B264" s="162"/>
      <c r="D264" s="173" t="s">
        <v>71</v>
      </c>
      <c r="E264" s="174" t="s">
        <v>462</v>
      </c>
      <c r="F264" s="174" t="s">
        <v>463</v>
      </c>
      <c r="I264" s="165"/>
      <c r="J264" s="175">
        <f>BK264</f>
        <v>0</v>
      </c>
      <c r="L264" s="162"/>
      <c r="M264" s="167"/>
      <c r="N264" s="168"/>
      <c r="O264" s="168"/>
      <c r="P264" s="169">
        <f>SUM(P265:P273)</f>
        <v>0</v>
      </c>
      <c r="Q264" s="168"/>
      <c r="R264" s="169">
        <f>SUM(R265:R273)</f>
        <v>0.20699753000000004</v>
      </c>
      <c r="S264" s="168"/>
      <c r="T264" s="170">
        <f>SUM(T265:T273)</f>
        <v>0</v>
      </c>
      <c r="AR264" s="163" t="s">
        <v>80</v>
      </c>
      <c r="AT264" s="171" t="s">
        <v>71</v>
      </c>
      <c r="AU264" s="171" t="s">
        <v>21</v>
      </c>
      <c r="AY264" s="163" t="s">
        <v>129</v>
      </c>
      <c r="BK264" s="172">
        <f>SUM(BK265:BK273)</f>
        <v>0</v>
      </c>
    </row>
    <row r="265" spans="2:65" s="25" customFormat="1" ht="22.5" customHeight="1">
      <c r="B265" s="176"/>
      <c r="C265" s="177" t="s">
        <v>464</v>
      </c>
      <c r="D265" s="177" t="s">
        <v>132</v>
      </c>
      <c r="E265" s="178" t="s">
        <v>465</v>
      </c>
      <c r="F265" s="179" t="s">
        <v>466</v>
      </c>
      <c r="G265" s="180" t="s">
        <v>135</v>
      </c>
      <c r="H265" s="181">
        <v>500.841</v>
      </c>
      <c r="I265" s="182"/>
      <c r="J265" s="183">
        <f>ROUND(I265*H265,2)</f>
        <v>0</v>
      </c>
      <c r="K265" s="179" t="s">
        <v>136</v>
      </c>
      <c r="L265" s="26"/>
      <c r="M265" s="184"/>
      <c r="N265" s="185" t="s">
        <v>43</v>
      </c>
      <c r="O265" s="27"/>
      <c r="P265" s="186">
        <f>O265*H265</f>
        <v>0</v>
      </c>
      <c r="Q265" s="186">
        <v>0</v>
      </c>
      <c r="R265" s="186">
        <f>Q265*H265</f>
        <v>0</v>
      </c>
      <c r="S265" s="186">
        <v>0</v>
      </c>
      <c r="T265" s="187">
        <f>S265*H265</f>
        <v>0</v>
      </c>
      <c r="AR265" s="6" t="s">
        <v>240</v>
      </c>
      <c r="AT265" s="6" t="s">
        <v>132</v>
      </c>
      <c r="AU265" s="6" t="s">
        <v>80</v>
      </c>
      <c r="AY265" s="6" t="s">
        <v>129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6" t="s">
        <v>21</v>
      </c>
      <c r="BK265" s="188">
        <f>ROUND(I265*H265,2)</f>
        <v>0</v>
      </c>
      <c r="BL265" s="6" t="s">
        <v>240</v>
      </c>
      <c r="BM265" s="6" t="s">
        <v>467</v>
      </c>
    </row>
    <row r="266" spans="2:47" s="25" customFormat="1" ht="22.5" customHeight="1">
      <c r="B266" s="26"/>
      <c r="D266" s="194" t="s">
        <v>146</v>
      </c>
      <c r="F266" s="224" t="s">
        <v>468</v>
      </c>
      <c r="I266" s="147"/>
      <c r="L266" s="26"/>
      <c r="M266" s="191"/>
      <c r="N266" s="27"/>
      <c r="O266" s="27"/>
      <c r="P266" s="27"/>
      <c r="Q266" s="27"/>
      <c r="R266" s="27"/>
      <c r="S266" s="27"/>
      <c r="T266" s="66"/>
      <c r="AT266" s="6" t="s">
        <v>146</v>
      </c>
      <c r="AU266" s="6" t="s">
        <v>80</v>
      </c>
    </row>
    <row r="267" spans="2:65" s="25" customFormat="1" ht="31.5" customHeight="1">
      <c r="B267" s="176"/>
      <c r="C267" s="177" t="s">
        <v>469</v>
      </c>
      <c r="D267" s="177" t="s">
        <v>132</v>
      </c>
      <c r="E267" s="178" t="s">
        <v>470</v>
      </c>
      <c r="F267" s="179" t="s">
        <v>471</v>
      </c>
      <c r="G267" s="180" t="s">
        <v>135</v>
      </c>
      <c r="H267" s="181">
        <v>709.441</v>
      </c>
      <c r="I267" s="182"/>
      <c r="J267" s="183">
        <f>ROUND(I267*H267,2)</f>
        <v>0</v>
      </c>
      <c r="K267" s="179" t="s">
        <v>136</v>
      </c>
      <c r="L267" s="26"/>
      <c r="M267" s="184"/>
      <c r="N267" s="185" t="s">
        <v>43</v>
      </c>
      <c r="O267" s="27"/>
      <c r="P267" s="186">
        <f>O267*H267</f>
        <v>0</v>
      </c>
      <c r="Q267" s="186">
        <v>0.0002</v>
      </c>
      <c r="R267" s="186">
        <f>Q267*H267</f>
        <v>0.14188820000000002</v>
      </c>
      <c r="S267" s="186">
        <v>0</v>
      </c>
      <c r="T267" s="187">
        <f>S267*H267</f>
        <v>0</v>
      </c>
      <c r="AR267" s="6" t="s">
        <v>240</v>
      </c>
      <c r="AT267" s="6" t="s">
        <v>132</v>
      </c>
      <c r="AU267" s="6" t="s">
        <v>80</v>
      </c>
      <c r="AY267" s="6" t="s">
        <v>129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6" t="s">
        <v>21</v>
      </c>
      <c r="BK267" s="188">
        <f>ROUND(I267*H267,2)</f>
        <v>0</v>
      </c>
      <c r="BL267" s="6" t="s">
        <v>240</v>
      </c>
      <c r="BM267" s="6" t="s">
        <v>472</v>
      </c>
    </row>
    <row r="268" spans="2:47" s="25" customFormat="1" ht="30" customHeight="1">
      <c r="B268" s="26"/>
      <c r="D268" s="189" t="s">
        <v>146</v>
      </c>
      <c r="F268" s="203" t="s">
        <v>473</v>
      </c>
      <c r="I268" s="147"/>
      <c r="L268" s="26"/>
      <c r="M268" s="191"/>
      <c r="N268" s="27"/>
      <c r="O268" s="27"/>
      <c r="P268" s="27"/>
      <c r="Q268" s="27"/>
      <c r="R268" s="27"/>
      <c r="S268" s="27"/>
      <c r="T268" s="66"/>
      <c r="AT268" s="6" t="s">
        <v>146</v>
      </c>
      <c r="AU268" s="6" t="s">
        <v>80</v>
      </c>
    </row>
    <row r="269" spans="2:51" s="192" customFormat="1" ht="22.5" customHeight="1">
      <c r="B269" s="193"/>
      <c r="D269" s="194" t="s">
        <v>141</v>
      </c>
      <c r="E269" s="195"/>
      <c r="F269" s="196" t="s">
        <v>474</v>
      </c>
      <c r="H269" s="197">
        <v>709.441</v>
      </c>
      <c r="I269" s="198"/>
      <c r="L269" s="193"/>
      <c r="M269" s="199"/>
      <c r="N269" s="200"/>
      <c r="O269" s="200"/>
      <c r="P269" s="200"/>
      <c r="Q269" s="200"/>
      <c r="R269" s="200"/>
      <c r="S269" s="200"/>
      <c r="T269" s="201"/>
      <c r="AT269" s="202" t="s">
        <v>141</v>
      </c>
      <c r="AU269" s="202" t="s">
        <v>80</v>
      </c>
      <c r="AV269" s="192" t="s">
        <v>80</v>
      </c>
      <c r="AW269" s="192" t="s">
        <v>35</v>
      </c>
      <c r="AX269" s="192" t="s">
        <v>21</v>
      </c>
      <c r="AY269" s="202" t="s">
        <v>129</v>
      </c>
    </row>
    <row r="270" spans="2:65" s="25" customFormat="1" ht="31.5" customHeight="1">
      <c r="B270" s="176"/>
      <c r="C270" s="177" t="s">
        <v>475</v>
      </c>
      <c r="D270" s="177" t="s">
        <v>132</v>
      </c>
      <c r="E270" s="178" t="s">
        <v>476</v>
      </c>
      <c r="F270" s="179" t="s">
        <v>477</v>
      </c>
      <c r="G270" s="180" t="s">
        <v>135</v>
      </c>
      <c r="H270" s="181">
        <v>500.841</v>
      </c>
      <c r="I270" s="182"/>
      <c r="J270" s="183">
        <f>ROUND(I270*H270,2)</f>
        <v>0</v>
      </c>
      <c r="K270" s="179" t="s">
        <v>136</v>
      </c>
      <c r="L270" s="26"/>
      <c r="M270" s="184"/>
      <c r="N270" s="185" t="s">
        <v>43</v>
      </c>
      <c r="O270" s="27"/>
      <c r="P270" s="186">
        <f>O270*H270</f>
        <v>0</v>
      </c>
      <c r="Q270" s="186">
        <v>1E-05</v>
      </c>
      <c r="R270" s="186">
        <f>Q270*H270</f>
        <v>0.0050084100000000005</v>
      </c>
      <c r="S270" s="186">
        <v>0</v>
      </c>
      <c r="T270" s="187">
        <f>S270*H270</f>
        <v>0</v>
      </c>
      <c r="AR270" s="6" t="s">
        <v>240</v>
      </c>
      <c r="AT270" s="6" t="s">
        <v>132</v>
      </c>
      <c r="AU270" s="6" t="s">
        <v>80</v>
      </c>
      <c r="AY270" s="6" t="s">
        <v>129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6" t="s">
        <v>21</v>
      </c>
      <c r="BK270" s="188">
        <f>ROUND(I270*H270,2)</f>
        <v>0</v>
      </c>
      <c r="BL270" s="6" t="s">
        <v>240</v>
      </c>
      <c r="BM270" s="6" t="s">
        <v>478</v>
      </c>
    </row>
    <row r="271" spans="2:47" s="25" customFormat="1" ht="30" customHeight="1">
      <c r="B271" s="26"/>
      <c r="D271" s="194" t="s">
        <v>146</v>
      </c>
      <c r="F271" s="224" t="s">
        <v>479</v>
      </c>
      <c r="I271" s="147"/>
      <c r="L271" s="26"/>
      <c r="M271" s="191"/>
      <c r="N271" s="27"/>
      <c r="O271" s="27"/>
      <c r="P271" s="27"/>
      <c r="Q271" s="27"/>
      <c r="R271" s="27"/>
      <c r="S271" s="27"/>
      <c r="T271" s="66"/>
      <c r="AT271" s="6" t="s">
        <v>146</v>
      </c>
      <c r="AU271" s="6" t="s">
        <v>80</v>
      </c>
    </row>
    <row r="272" spans="2:65" s="25" customFormat="1" ht="22.5" customHeight="1">
      <c r="B272" s="176"/>
      <c r="C272" s="177" t="s">
        <v>480</v>
      </c>
      <c r="D272" s="177" t="s">
        <v>132</v>
      </c>
      <c r="E272" s="178" t="s">
        <v>481</v>
      </c>
      <c r="F272" s="179" t="s">
        <v>482</v>
      </c>
      <c r="G272" s="180" t="s">
        <v>135</v>
      </c>
      <c r="H272" s="181">
        <v>500.841</v>
      </c>
      <c r="I272" s="182"/>
      <c r="J272" s="183">
        <f>ROUND(I272*H272,2)</f>
        <v>0</v>
      </c>
      <c r="K272" s="179" t="s">
        <v>179</v>
      </c>
      <c r="L272" s="26"/>
      <c r="M272" s="184"/>
      <c r="N272" s="185" t="s">
        <v>43</v>
      </c>
      <c r="O272" s="27"/>
      <c r="P272" s="186">
        <f>O272*H272</f>
        <v>0</v>
      </c>
      <c r="Q272" s="186">
        <v>0.00012</v>
      </c>
      <c r="R272" s="186">
        <f>Q272*H272</f>
        <v>0.06010092</v>
      </c>
      <c r="S272" s="186">
        <v>0</v>
      </c>
      <c r="T272" s="187">
        <f>S272*H272</f>
        <v>0</v>
      </c>
      <c r="AR272" s="6" t="s">
        <v>240</v>
      </c>
      <c r="AT272" s="6" t="s">
        <v>132</v>
      </c>
      <c r="AU272" s="6" t="s">
        <v>80</v>
      </c>
      <c r="AY272" s="6" t="s">
        <v>129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6" t="s">
        <v>21</v>
      </c>
      <c r="BK272" s="188">
        <f>ROUND(I272*H272,2)</f>
        <v>0</v>
      </c>
      <c r="BL272" s="6" t="s">
        <v>240</v>
      </c>
      <c r="BM272" s="6" t="s">
        <v>483</v>
      </c>
    </row>
    <row r="273" spans="2:47" s="25" customFormat="1" ht="22.5" customHeight="1">
      <c r="B273" s="26"/>
      <c r="D273" s="189" t="s">
        <v>146</v>
      </c>
      <c r="F273" s="203" t="s">
        <v>482</v>
      </c>
      <c r="I273" s="147"/>
      <c r="L273" s="26"/>
      <c r="M273" s="191"/>
      <c r="N273" s="27"/>
      <c r="O273" s="27"/>
      <c r="P273" s="27"/>
      <c r="Q273" s="27"/>
      <c r="R273" s="27"/>
      <c r="S273" s="27"/>
      <c r="T273" s="66"/>
      <c r="AT273" s="6" t="s">
        <v>146</v>
      </c>
      <c r="AU273" s="6" t="s">
        <v>80</v>
      </c>
    </row>
    <row r="274" spans="2:63" s="161" customFormat="1" ht="29.25" customHeight="1">
      <c r="B274" s="162"/>
      <c r="D274" s="173" t="s">
        <v>71</v>
      </c>
      <c r="E274" s="174" t="s">
        <v>484</v>
      </c>
      <c r="F274" s="174" t="s">
        <v>485</v>
      </c>
      <c r="I274" s="165"/>
      <c r="J274" s="175">
        <f>BK274</f>
        <v>0</v>
      </c>
      <c r="L274" s="162"/>
      <c r="M274" s="167"/>
      <c r="N274" s="168"/>
      <c r="O274" s="168"/>
      <c r="P274" s="169">
        <f>SUM(P275:P279)</f>
        <v>0</v>
      </c>
      <c r="Q274" s="168"/>
      <c r="R274" s="169">
        <f>SUM(R275:R279)</f>
        <v>0</v>
      </c>
      <c r="S274" s="168"/>
      <c r="T274" s="170">
        <f>SUM(T275:T279)</f>
        <v>0</v>
      </c>
      <c r="AR274" s="163" t="s">
        <v>80</v>
      </c>
      <c r="AT274" s="171" t="s">
        <v>71</v>
      </c>
      <c r="AU274" s="171" t="s">
        <v>21</v>
      </c>
      <c r="AY274" s="163" t="s">
        <v>129</v>
      </c>
      <c r="BK274" s="172">
        <f>SUM(BK275:BK279)</f>
        <v>0</v>
      </c>
    </row>
    <row r="275" spans="2:65" s="25" customFormat="1" ht="22.5" customHeight="1">
      <c r="B275" s="176"/>
      <c r="C275" s="177" t="s">
        <v>486</v>
      </c>
      <c r="D275" s="177" t="s">
        <v>132</v>
      </c>
      <c r="E275" s="178" t="s">
        <v>487</v>
      </c>
      <c r="F275" s="179" t="s">
        <v>488</v>
      </c>
      <c r="G275" s="180" t="s">
        <v>135</v>
      </c>
      <c r="H275" s="181">
        <v>11.4</v>
      </c>
      <c r="I275" s="182"/>
      <c r="J275" s="183">
        <f>ROUND(I275*H275,2)</f>
        <v>0</v>
      </c>
      <c r="K275" s="179" t="s">
        <v>136</v>
      </c>
      <c r="L275" s="26"/>
      <c r="M275" s="184"/>
      <c r="N275" s="185" t="s">
        <v>43</v>
      </c>
      <c r="O275" s="27"/>
      <c r="P275" s="186">
        <f>O275*H275</f>
        <v>0</v>
      </c>
      <c r="Q275" s="186">
        <v>0</v>
      </c>
      <c r="R275" s="186">
        <f>Q275*H275</f>
        <v>0</v>
      </c>
      <c r="S275" s="186">
        <v>0</v>
      </c>
      <c r="T275" s="187">
        <f>S275*H275</f>
        <v>0</v>
      </c>
      <c r="AR275" s="6" t="s">
        <v>240</v>
      </c>
      <c r="AT275" s="6" t="s">
        <v>132</v>
      </c>
      <c r="AU275" s="6" t="s">
        <v>80</v>
      </c>
      <c r="AY275" s="6" t="s">
        <v>129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6" t="s">
        <v>21</v>
      </c>
      <c r="BK275" s="188">
        <f>ROUND(I275*H275,2)</f>
        <v>0</v>
      </c>
      <c r="BL275" s="6" t="s">
        <v>240</v>
      </c>
      <c r="BM275" s="6" t="s">
        <v>489</v>
      </c>
    </row>
    <row r="276" spans="2:47" s="25" customFormat="1" ht="22.5" customHeight="1">
      <c r="B276" s="26"/>
      <c r="D276" s="189" t="s">
        <v>146</v>
      </c>
      <c r="F276" s="203" t="s">
        <v>490</v>
      </c>
      <c r="I276" s="147"/>
      <c r="L276" s="26"/>
      <c r="M276" s="191"/>
      <c r="N276" s="27"/>
      <c r="O276" s="27"/>
      <c r="P276" s="27"/>
      <c r="Q276" s="27"/>
      <c r="R276" s="27"/>
      <c r="S276" s="27"/>
      <c r="T276" s="66"/>
      <c r="AT276" s="6" t="s">
        <v>146</v>
      </c>
      <c r="AU276" s="6" t="s">
        <v>80</v>
      </c>
    </row>
    <row r="277" spans="2:51" s="192" customFormat="1" ht="22.5" customHeight="1">
      <c r="B277" s="193"/>
      <c r="D277" s="194" t="s">
        <v>141</v>
      </c>
      <c r="E277" s="195"/>
      <c r="F277" s="196" t="s">
        <v>491</v>
      </c>
      <c r="H277" s="197">
        <v>11.4</v>
      </c>
      <c r="I277" s="198"/>
      <c r="L277" s="193"/>
      <c r="M277" s="199"/>
      <c r="N277" s="200"/>
      <c r="O277" s="200"/>
      <c r="P277" s="200"/>
      <c r="Q277" s="200"/>
      <c r="R277" s="200"/>
      <c r="S277" s="200"/>
      <c r="T277" s="201"/>
      <c r="AT277" s="202" t="s">
        <v>141</v>
      </c>
      <c r="AU277" s="202" t="s">
        <v>80</v>
      </c>
      <c r="AV277" s="192" t="s">
        <v>80</v>
      </c>
      <c r="AW277" s="192" t="s">
        <v>35</v>
      </c>
      <c r="AX277" s="192" t="s">
        <v>21</v>
      </c>
      <c r="AY277" s="202" t="s">
        <v>129</v>
      </c>
    </row>
    <row r="278" spans="2:65" s="25" customFormat="1" ht="22.5" customHeight="1">
      <c r="B278" s="176"/>
      <c r="C278" s="177" t="s">
        <v>492</v>
      </c>
      <c r="D278" s="177" t="s">
        <v>132</v>
      </c>
      <c r="E278" s="178" t="s">
        <v>493</v>
      </c>
      <c r="F278" s="179" t="s">
        <v>494</v>
      </c>
      <c r="G278" s="180" t="s">
        <v>135</v>
      </c>
      <c r="H278" s="181">
        <v>11.4</v>
      </c>
      <c r="I278" s="182"/>
      <c r="J278" s="183">
        <f>ROUND(I278*H278,2)</f>
        <v>0</v>
      </c>
      <c r="K278" s="179" t="s">
        <v>179</v>
      </c>
      <c r="L278" s="26"/>
      <c r="M278" s="184"/>
      <c r="N278" s="185" t="s">
        <v>43</v>
      </c>
      <c r="O278" s="27"/>
      <c r="P278" s="186">
        <f>O278*H278</f>
        <v>0</v>
      </c>
      <c r="Q278" s="186">
        <v>0</v>
      </c>
      <c r="R278" s="186">
        <f>Q278*H278</f>
        <v>0</v>
      </c>
      <c r="S278" s="186">
        <v>0</v>
      </c>
      <c r="T278" s="187">
        <f>S278*H278</f>
        <v>0</v>
      </c>
      <c r="AR278" s="6" t="s">
        <v>240</v>
      </c>
      <c r="AT278" s="6" t="s">
        <v>132</v>
      </c>
      <c r="AU278" s="6" t="s">
        <v>80</v>
      </c>
      <c r="AY278" s="6" t="s">
        <v>129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6" t="s">
        <v>21</v>
      </c>
      <c r="BK278" s="188">
        <f>ROUND(I278*H278,2)</f>
        <v>0</v>
      </c>
      <c r="BL278" s="6" t="s">
        <v>240</v>
      </c>
      <c r="BM278" s="6" t="s">
        <v>495</v>
      </c>
    </row>
    <row r="279" spans="2:47" s="25" customFormat="1" ht="22.5" customHeight="1">
      <c r="B279" s="26"/>
      <c r="D279" s="189" t="s">
        <v>146</v>
      </c>
      <c r="F279" s="203" t="s">
        <v>494</v>
      </c>
      <c r="I279" s="147"/>
      <c r="L279" s="26"/>
      <c r="M279" s="238"/>
      <c r="N279" s="239"/>
      <c r="O279" s="239"/>
      <c r="P279" s="239"/>
      <c r="Q279" s="239"/>
      <c r="R279" s="239"/>
      <c r="S279" s="239"/>
      <c r="T279" s="240"/>
      <c r="AT279" s="6" t="s">
        <v>146</v>
      </c>
      <c r="AU279" s="6" t="s">
        <v>80</v>
      </c>
    </row>
    <row r="280" spans="2:12" s="25" customFormat="1" ht="6.75" customHeight="1">
      <c r="B280" s="47"/>
      <c r="C280" s="48"/>
      <c r="D280" s="48"/>
      <c r="E280" s="48"/>
      <c r="F280" s="48"/>
      <c r="G280" s="48"/>
      <c r="H280" s="48"/>
      <c r="I280" s="124"/>
      <c r="J280" s="48"/>
      <c r="K280" s="48"/>
      <c r="L280" s="26"/>
    </row>
  </sheetData>
  <sheetProtection selectLockedCells="1" selectUnlockedCells="1"/>
  <mergeCells count="9">
    <mergeCell ref="G1:H1"/>
    <mergeCell ref="L2:V2"/>
    <mergeCell ref="E7:H7"/>
    <mergeCell ref="E9:H9"/>
    <mergeCell ref="E24:H24"/>
    <mergeCell ref="E45:H45"/>
    <mergeCell ref="E47:H47"/>
    <mergeCell ref="E80:H80"/>
    <mergeCell ref="E82:H82"/>
  </mergeCells>
  <printOptions/>
  <pageMargins left="0.5833333333333334" right="0.5833333333333334" top="0.4340277777777778" bottom="0.49444444444444446" header="0.5118055555555555" footer="0.5118055555555555"/>
  <pageSetup horizontalDpi="300" verticalDpi="3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52"/>
  <sheetViews>
    <sheetView showGridLines="0" workbookViewId="0" topLeftCell="A1">
      <pane ySplit="1" topLeftCell="A138" activePane="bottomLeft" state="frozen"/>
      <selection pane="topLeft" activeCell="A1" sqref="A1"/>
      <selection pane="bottomLeft" activeCell="A1" sqref="A1"/>
    </sheetView>
  </sheetViews>
  <sheetFormatPr defaultColWidth="12" defaultRowHeight="13.5"/>
  <cols>
    <col min="1" max="1" width="2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6" width="99.16015625" style="0" customWidth="1"/>
    <col min="7" max="7" width="11.5" style="0" customWidth="1"/>
    <col min="8" max="8" width="14.66015625" style="0" customWidth="1"/>
    <col min="9" max="9" width="16.66015625" style="101" customWidth="1"/>
    <col min="10" max="10" width="31" style="0" customWidth="1"/>
    <col min="11" max="11" width="20.5" style="0" customWidth="1"/>
    <col min="13" max="21" width="0" style="0" hidden="1" customWidth="1"/>
    <col min="22" max="22" width="16.33203125" style="0" customWidth="1"/>
    <col min="23" max="23" width="21.5" style="0" customWidth="1"/>
    <col min="24" max="24" width="16.33203125" style="0" customWidth="1"/>
    <col min="25" max="25" width="19.83203125" style="0" customWidth="1"/>
    <col min="26" max="26" width="14.5" style="0" customWidth="1"/>
    <col min="27" max="27" width="19.83203125" style="0" customWidth="1"/>
    <col min="28" max="28" width="21.5" style="0" customWidth="1"/>
    <col min="29" max="29" width="14.5" style="0" customWidth="1"/>
    <col min="30" max="30" width="19.83203125" style="0" customWidth="1"/>
    <col min="31" max="31" width="21.5" style="0" customWidth="1"/>
    <col min="44" max="65" width="0" style="0" hidden="1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02"/>
      <c r="H1" s="102"/>
      <c r="I1" s="103"/>
      <c r="J1" s="2"/>
      <c r="K1" s="3" t="s">
        <v>90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7.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83</v>
      </c>
    </row>
    <row r="3" spans="2:46" ht="6.75" customHeight="1">
      <c r="B3" s="7"/>
      <c r="C3" s="8"/>
      <c r="D3" s="8"/>
      <c r="E3" s="8"/>
      <c r="F3" s="8"/>
      <c r="G3" s="8"/>
      <c r="H3" s="8"/>
      <c r="I3" s="104"/>
      <c r="J3" s="8"/>
      <c r="K3" s="9"/>
      <c r="AT3" s="6" t="s">
        <v>80</v>
      </c>
    </row>
    <row r="4" spans="2:46" ht="36.75" customHeight="1">
      <c r="B4" s="10"/>
      <c r="C4" s="5"/>
      <c r="D4" s="11" t="s">
        <v>91</v>
      </c>
      <c r="E4" s="5"/>
      <c r="F4" s="5"/>
      <c r="G4" s="5"/>
      <c r="H4" s="5"/>
      <c r="I4" s="105"/>
      <c r="J4" s="5"/>
      <c r="K4" s="12"/>
      <c r="M4" s="13" t="s">
        <v>10</v>
      </c>
      <c r="AT4" s="6" t="s">
        <v>4</v>
      </c>
    </row>
    <row r="5" spans="2:11" ht="6.75" customHeight="1">
      <c r="B5" s="10"/>
      <c r="C5" s="5"/>
      <c r="D5" s="5"/>
      <c r="E5" s="5"/>
      <c r="F5" s="5"/>
      <c r="G5" s="5"/>
      <c r="H5" s="5"/>
      <c r="I5" s="105"/>
      <c r="J5" s="5"/>
      <c r="K5" s="12"/>
    </row>
    <row r="6" spans="2:11" ht="12.75">
      <c r="B6" s="10"/>
      <c r="C6" s="5"/>
      <c r="D6" s="20" t="s">
        <v>16</v>
      </c>
      <c r="E6" s="5"/>
      <c r="F6" s="5"/>
      <c r="G6" s="5"/>
      <c r="H6" s="5"/>
      <c r="I6" s="105"/>
      <c r="J6" s="5"/>
      <c r="K6" s="12"/>
    </row>
    <row r="7" spans="2:11" ht="22.5" customHeight="1">
      <c r="B7" s="10"/>
      <c r="C7" s="5"/>
      <c r="D7" s="5"/>
      <c r="E7" s="106" t="str">
        <f>'Rekapitulace stavby'!K6</f>
        <v>Stavební úpravy muzea v Sokolově - rozšíření výstavní expozice část - 5</v>
      </c>
      <c r="F7" s="106"/>
      <c r="G7" s="106"/>
      <c r="H7" s="106"/>
      <c r="I7" s="105"/>
      <c r="J7" s="5"/>
      <c r="K7" s="12"/>
    </row>
    <row r="8" spans="2:11" s="25" customFormat="1" ht="12.75">
      <c r="B8" s="26"/>
      <c r="C8" s="27"/>
      <c r="D8" s="20" t="s">
        <v>92</v>
      </c>
      <c r="E8" s="27"/>
      <c r="F8" s="27"/>
      <c r="G8" s="27"/>
      <c r="H8" s="27"/>
      <c r="I8" s="107"/>
      <c r="J8" s="27"/>
      <c r="K8" s="31"/>
    </row>
    <row r="9" spans="2:11" s="25" customFormat="1" ht="36.75" customHeight="1">
      <c r="B9" s="26"/>
      <c r="C9" s="27"/>
      <c r="D9" s="27"/>
      <c r="E9" s="59" t="s">
        <v>496</v>
      </c>
      <c r="F9" s="59"/>
      <c r="G9" s="59"/>
      <c r="H9" s="59"/>
      <c r="I9" s="107"/>
      <c r="J9" s="27"/>
      <c r="K9" s="31"/>
    </row>
    <row r="10" spans="2:11" s="25" customFormat="1" ht="12.75">
      <c r="B10" s="26"/>
      <c r="C10" s="27"/>
      <c r="D10" s="27"/>
      <c r="E10" s="27"/>
      <c r="F10" s="27"/>
      <c r="G10" s="27"/>
      <c r="H10" s="27"/>
      <c r="I10" s="107"/>
      <c r="J10" s="27"/>
      <c r="K10" s="31"/>
    </row>
    <row r="11" spans="2:11" s="25" customFormat="1" ht="14.25" customHeight="1">
      <c r="B11" s="26"/>
      <c r="C11" s="27"/>
      <c r="D11" s="20" t="s">
        <v>19</v>
      </c>
      <c r="E11" s="27"/>
      <c r="F11" s="16"/>
      <c r="G11" s="27"/>
      <c r="H11" s="27"/>
      <c r="I11" s="108" t="s">
        <v>20</v>
      </c>
      <c r="J11" s="16"/>
      <c r="K11" s="31"/>
    </row>
    <row r="12" spans="2:11" s="25" customFormat="1" ht="14.25" customHeight="1">
      <c r="B12" s="26"/>
      <c r="C12" s="27"/>
      <c r="D12" s="20" t="s">
        <v>22</v>
      </c>
      <c r="E12" s="27"/>
      <c r="F12" s="16" t="s">
        <v>23</v>
      </c>
      <c r="G12" s="27"/>
      <c r="H12" s="27"/>
      <c r="I12" s="108" t="s">
        <v>24</v>
      </c>
      <c r="J12" s="61">
        <f>'Rekapitulace stavby'!AN8</f>
        <v>42905</v>
      </c>
      <c r="K12" s="31"/>
    </row>
    <row r="13" spans="2:11" s="25" customFormat="1" ht="10.5" customHeight="1">
      <c r="B13" s="26"/>
      <c r="C13" s="27"/>
      <c r="D13" s="27"/>
      <c r="E13" s="27"/>
      <c r="F13" s="27"/>
      <c r="G13" s="27"/>
      <c r="H13" s="27"/>
      <c r="I13" s="107"/>
      <c r="J13" s="27"/>
      <c r="K13" s="31"/>
    </row>
    <row r="14" spans="2:11" s="25" customFormat="1" ht="14.25" customHeight="1">
      <c r="B14" s="26"/>
      <c r="C14" s="27"/>
      <c r="D14" s="20" t="s">
        <v>27</v>
      </c>
      <c r="E14" s="27"/>
      <c r="F14" s="27"/>
      <c r="G14" s="27"/>
      <c r="H14" s="27"/>
      <c r="I14" s="108" t="s">
        <v>28</v>
      </c>
      <c r="J14" s="16"/>
      <c r="K14" s="31"/>
    </row>
    <row r="15" spans="2:11" s="25" customFormat="1" ht="18" customHeight="1">
      <c r="B15" s="26"/>
      <c r="C15" s="27"/>
      <c r="D15" s="27"/>
      <c r="E15" s="16" t="s">
        <v>29</v>
      </c>
      <c r="F15" s="27"/>
      <c r="G15" s="27"/>
      <c r="H15" s="27"/>
      <c r="I15" s="108" t="s">
        <v>30</v>
      </c>
      <c r="J15" s="16"/>
      <c r="K15" s="31"/>
    </row>
    <row r="16" spans="2:11" s="25" customFormat="1" ht="6.75" customHeight="1">
      <c r="B16" s="26"/>
      <c r="C16" s="27"/>
      <c r="D16" s="27"/>
      <c r="E16" s="27"/>
      <c r="F16" s="27"/>
      <c r="G16" s="27"/>
      <c r="H16" s="27"/>
      <c r="I16" s="107"/>
      <c r="J16" s="27"/>
      <c r="K16" s="31"/>
    </row>
    <row r="17" spans="2:11" s="25" customFormat="1" ht="14.25" customHeight="1">
      <c r="B17" s="26"/>
      <c r="C17" s="27"/>
      <c r="D17" s="20" t="s">
        <v>31</v>
      </c>
      <c r="E17" s="27"/>
      <c r="F17" s="27"/>
      <c r="G17" s="27"/>
      <c r="H17" s="27"/>
      <c r="I17" s="108" t="s">
        <v>28</v>
      </c>
      <c r="J17" s="16">
        <f>IF('Rekapitulace stavby'!AN13="Vyplň údaj","",IF('Rekapitulace stavby'!AN13="","",'Rekapitulace stavby'!AN13))</f>
      </c>
      <c r="K17" s="31"/>
    </row>
    <row r="18" spans="2:11" s="25" customFormat="1" ht="18" customHeight="1">
      <c r="B18" s="26"/>
      <c r="C18" s="27"/>
      <c r="D18" s="27"/>
      <c r="E18" s="16">
        <f>IF('Rekapitulace stavby'!E14="Vyplň údaj","",IF('Rekapitulace stavby'!E14="","",'Rekapitulace stavby'!E14))</f>
      </c>
      <c r="F18" s="27"/>
      <c r="G18" s="27"/>
      <c r="H18" s="27"/>
      <c r="I18" s="108" t="s">
        <v>30</v>
      </c>
      <c r="J18" s="16">
        <f>IF('Rekapitulace stavby'!AN14="Vyplň údaj","",IF('Rekapitulace stavby'!AN14="","",'Rekapitulace stavby'!AN14))</f>
      </c>
      <c r="K18" s="31"/>
    </row>
    <row r="19" spans="2:11" s="25" customFormat="1" ht="6.75" customHeight="1">
      <c r="B19" s="26"/>
      <c r="C19" s="27"/>
      <c r="D19" s="27"/>
      <c r="E19" s="27"/>
      <c r="F19" s="27"/>
      <c r="G19" s="27"/>
      <c r="H19" s="27"/>
      <c r="I19" s="107"/>
      <c r="J19" s="27"/>
      <c r="K19" s="31"/>
    </row>
    <row r="20" spans="2:11" s="25" customFormat="1" ht="14.25" customHeight="1">
      <c r="B20" s="26"/>
      <c r="C20" s="27"/>
      <c r="D20" s="20" t="s">
        <v>33</v>
      </c>
      <c r="E20" s="27"/>
      <c r="F20" s="27"/>
      <c r="G20" s="27"/>
      <c r="H20" s="27"/>
      <c r="I20" s="108" t="s">
        <v>28</v>
      </c>
      <c r="J20" s="16"/>
      <c r="K20" s="31"/>
    </row>
    <row r="21" spans="2:11" s="25" customFormat="1" ht="18" customHeight="1">
      <c r="B21" s="26"/>
      <c r="C21" s="27"/>
      <c r="D21" s="27"/>
      <c r="E21" s="16" t="s">
        <v>34</v>
      </c>
      <c r="F21" s="27"/>
      <c r="G21" s="27"/>
      <c r="H21" s="27"/>
      <c r="I21" s="108" t="s">
        <v>30</v>
      </c>
      <c r="J21" s="16"/>
      <c r="K21" s="31"/>
    </row>
    <row r="22" spans="2:11" s="25" customFormat="1" ht="6.75" customHeight="1">
      <c r="B22" s="26"/>
      <c r="C22" s="27"/>
      <c r="D22" s="27"/>
      <c r="E22" s="27"/>
      <c r="F22" s="27"/>
      <c r="G22" s="27"/>
      <c r="H22" s="27"/>
      <c r="I22" s="107"/>
      <c r="J22" s="27"/>
      <c r="K22" s="31"/>
    </row>
    <row r="23" spans="2:11" s="25" customFormat="1" ht="14.25" customHeight="1">
      <c r="B23" s="26"/>
      <c r="C23" s="27"/>
      <c r="D23" s="20" t="s">
        <v>36</v>
      </c>
      <c r="E23" s="27"/>
      <c r="F23" s="27"/>
      <c r="G23" s="27"/>
      <c r="H23" s="27"/>
      <c r="I23" s="107"/>
      <c r="J23" s="27"/>
      <c r="K23" s="31"/>
    </row>
    <row r="24" spans="2:11" s="109" customFormat="1" ht="22.5" customHeight="1">
      <c r="B24" s="110"/>
      <c r="C24" s="111"/>
      <c r="D24" s="111"/>
      <c r="E24" s="23"/>
      <c r="F24" s="23"/>
      <c r="G24" s="23"/>
      <c r="H24" s="23"/>
      <c r="I24" s="112"/>
      <c r="J24" s="111"/>
      <c r="K24" s="113"/>
    </row>
    <row r="25" spans="2:11" s="25" customFormat="1" ht="6.75" customHeight="1">
      <c r="B25" s="26"/>
      <c r="C25" s="27"/>
      <c r="D25" s="27"/>
      <c r="E25" s="27"/>
      <c r="F25" s="27"/>
      <c r="G25" s="27"/>
      <c r="H25" s="27"/>
      <c r="I25" s="107"/>
      <c r="J25" s="27"/>
      <c r="K25" s="31"/>
    </row>
    <row r="26" spans="2:11" s="25" customFormat="1" ht="6.75" customHeight="1">
      <c r="B26" s="26"/>
      <c r="C26" s="27"/>
      <c r="D26" s="64"/>
      <c r="E26" s="64"/>
      <c r="F26" s="64"/>
      <c r="G26" s="64"/>
      <c r="H26" s="64"/>
      <c r="I26" s="114"/>
      <c r="J26" s="64"/>
      <c r="K26" s="115"/>
    </row>
    <row r="27" spans="2:11" s="25" customFormat="1" ht="24.75" customHeight="1">
      <c r="B27" s="26"/>
      <c r="C27" s="27"/>
      <c r="D27" s="116" t="s">
        <v>38</v>
      </c>
      <c r="E27" s="27"/>
      <c r="F27" s="27"/>
      <c r="G27" s="27"/>
      <c r="H27" s="27"/>
      <c r="I27" s="107"/>
      <c r="J27" s="78">
        <f>ROUND(J84,2)</f>
        <v>0</v>
      </c>
      <c r="K27" s="31"/>
    </row>
    <row r="28" spans="2:11" s="25" customFormat="1" ht="6.75" customHeight="1">
      <c r="B28" s="26"/>
      <c r="C28" s="27"/>
      <c r="D28" s="64"/>
      <c r="E28" s="64"/>
      <c r="F28" s="64"/>
      <c r="G28" s="64"/>
      <c r="H28" s="64"/>
      <c r="I28" s="114"/>
      <c r="J28" s="64"/>
      <c r="K28" s="115"/>
    </row>
    <row r="29" spans="2:11" s="25" customFormat="1" ht="14.25" customHeight="1">
      <c r="B29" s="26"/>
      <c r="C29" s="27"/>
      <c r="D29" s="27"/>
      <c r="E29" s="27"/>
      <c r="F29" s="32" t="s">
        <v>40</v>
      </c>
      <c r="G29" s="27"/>
      <c r="H29" s="27"/>
      <c r="I29" s="117" t="s">
        <v>39</v>
      </c>
      <c r="J29" s="32" t="s">
        <v>41</v>
      </c>
      <c r="K29" s="31"/>
    </row>
    <row r="30" spans="2:11" s="25" customFormat="1" ht="14.25" customHeight="1">
      <c r="B30" s="26"/>
      <c r="C30" s="27"/>
      <c r="D30" s="36" t="s">
        <v>42</v>
      </c>
      <c r="E30" s="36" t="s">
        <v>43</v>
      </c>
      <c r="F30" s="118">
        <f>ROUND(SUM(BE84:BE151),2)</f>
        <v>0</v>
      </c>
      <c r="G30" s="27"/>
      <c r="H30" s="27"/>
      <c r="I30" s="119">
        <v>0.21</v>
      </c>
      <c r="J30" s="118">
        <f>ROUND(ROUND((SUM(BE84:BE151)),2)*I30,2)</f>
        <v>0</v>
      </c>
      <c r="K30" s="31"/>
    </row>
    <row r="31" spans="2:11" s="25" customFormat="1" ht="14.25" customHeight="1">
      <c r="B31" s="26"/>
      <c r="C31" s="27"/>
      <c r="D31" s="27"/>
      <c r="E31" s="36" t="s">
        <v>44</v>
      </c>
      <c r="F31" s="118">
        <f>ROUND(SUM(BF84:BF151),2)</f>
        <v>0</v>
      </c>
      <c r="G31" s="27"/>
      <c r="H31" s="27"/>
      <c r="I31" s="119">
        <v>0.15</v>
      </c>
      <c r="J31" s="118">
        <f>ROUND(ROUND((SUM(BF84:BF151)),2)*I31,2)</f>
        <v>0</v>
      </c>
      <c r="K31" s="31"/>
    </row>
    <row r="32" spans="2:11" s="25" customFormat="1" ht="14.25" customHeight="1" hidden="1">
      <c r="B32" s="26"/>
      <c r="C32" s="27"/>
      <c r="D32" s="27"/>
      <c r="E32" s="36" t="s">
        <v>45</v>
      </c>
      <c r="F32" s="118">
        <f>ROUND(SUM(BG84:BG151),2)</f>
        <v>0</v>
      </c>
      <c r="G32" s="27"/>
      <c r="H32" s="27"/>
      <c r="I32" s="119">
        <v>0.21</v>
      </c>
      <c r="J32" s="118">
        <v>0</v>
      </c>
      <c r="K32" s="31"/>
    </row>
    <row r="33" spans="2:11" s="25" customFormat="1" ht="14.25" customHeight="1" hidden="1">
      <c r="B33" s="26"/>
      <c r="C33" s="27"/>
      <c r="D33" s="27"/>
      <c r="E33" s="36" t="s">
        <v>46</v>
      </c>
      <c r="F33" s="118">
        <f>ROUND(SUM(BH84:BH151),2)</f>
        <v>0</v>
      </c>
      <c r="G33" s="27"/>
      <c r="H33" s="27"/>
      <c r="I33" s="119">
        <v>0.15</v>
      </c>
      <c r="J33" s="118">
        <v>0</v>
      </c>
      <c r="K33" s="31"/>
    </row>
    <row r="34" spans="2:11" s="25" customFormat="1" ht="14.25" customHeight="1" hidden="1">
      <c r="B34" s="26"/>
      <c r="C34" s="27"/>
      <c r="D34" s="27"/>
      <c r="E34" s="36" t="s">
        <v>47</v>
      </c>
      <c r="F34" s="118">
        <f>ROUND(SUM(BI84:BI151),2)</f>
        <v>0</v>
      </c>
      <c r="G34" s="27"/>
      <c r="H34" s="27"/>
      <c r="I34" s="119">
        <v>0</v>
      </c>
      <c r="J34" s="118">
        <v>0</v>
      </c>
      <c r="K34" s="31"/>
    </row>
    <row r="35" spans="2:11" s="25" customFormat="1" ht="6.75" customHeight="1">
      <c r="B35" s="26"/>
      <c r="C35" s="27"/>
      <c r="D35" s="27"/>
      <c r="E35" s="27"/>
      <c r="F35" s="27"/>
      <c r="G35" s="27"/>
      <c r="H35" s="27"/>
      <c r="I35" s="107"/>
      <c r="J35" s="27"/>
      <c r="K35" s="31"/>
    </row>
    <row r="36" spans="2:11" s="25" customFormat="1" ht="24.75" customHeight="1">
      <c r="B36" s="26"/>
      <c r="C36" s="40"/>
      <c r="D36" s="41" t="s">
        <v>48</v>
      </c>
      <c r="E36" s="42"/>
      <c r="F36" s="42"/>
      <c r="G36" s="120" t="s">
        <v>49</v>
      </c>
      <c r="H36" s="43" t="s">
        <v>50</v>
      </c>
      <c r="I36" s="121"/>
      <c r="J36" s="122">
        <f>SUM(J27:J34)</f>
        <v>0</v>
      </c>
      <c r="K36" s="123"/>
    </row>
    <row r="37" spans="2:11" s="25" customFormat="1" ht="14.25" customHeight="1">
      <c r="B37" s="47"/>
      <c r="C37" s="48"/>
      <c r="D37" s="48"/>
      <c r="E37" s="48"/>
      <c r="F37" s="48"/>
      <c r="G37" s="48"/>
      <c r="H37" s="48"/>
      <c r="I37" s="124"/>
      <c r="J37" s="48"/>
      <c r="K37" s="49"/>
    </row>
    <row r="38" ht="229.5" customHeight="1"/>
    <row r="41" spans="2:11" s="25" customFormat="1" ht="6.75" customHeight="1">
      <c r="B41" s="50"/>
      <c r="C41" s="51"/>
      <c r="D41" s="51"/>
      <c r="E41" s="51"/>
      <c r="F41" s="51"/>
      <c r="G41" s="51"/>
      <c r="H41" s="51"/>
      <c r="I41" s="125"/>
      <c r="J41" s="51"/>
      <c r="K41" s="126"/>
    </row>
    <row r="42" spans="2:11" s="25" customFormat="1" ht="36.75" customHeight="1">
      <c r="B42" s="26"/>
      <c r="C42" s="11" t="s">
        <v>94</v>
      </c>
      <c r="D42" s="27"/>
      <c r="E42" s="27"/>
      <c r="F42" s="27"/>
      <c r="G42" s="27"/>
      <c r="H42" s="27"/>
      <c r="I42" s="107"/>
      <c r="J42" s="27"/>
      <c r="K42" s="31"/>
    </row>
    <row r="43" spans="2:11" s="25" customFormat="1" ht="6.75" customHeight="1">
      <c r="B43" s="26"/>
      <c r="C43" s="27"/>
      <c r="D43" s="27"/>
      <c r="E43" s="27"/>
      <c r="F43" s="27"/>
      <c r="G43" s="27"/>
      <c r="H43" s="27"/>
      <c r="I43" s="107"/>
      <c r="J43" s="27"/>
      <c r="K43" s="31"/>
    </row>
    <row r="44" spans="2:11" s="25" customFormat="1" ht="14.25" customHeight="1">
      <c r="B44" s="26"/>
      <c r="C44" s="20" t="s">
        <v>16</v>
      </c>
      <c r="D44" s="27"/>
      <c r="E44" s="27"/>
      <c r="F44" s="27"/>
      <c r="G44" s="27"/>
      <c r="H44" s="27"/>
      <c r="I44" s="107"/>
      <c r="J44" s="27"/>
      <c r="K44" s="31"/>
    </row>
    <row r="45" spans="2:11" s="25" customFormat="1" ht="22.5" customHeight="1">
      <c r="B45" s="26"/>
      <c r="C45" s="27"/>
      <c r="D45" s="27"/>
      <c r="E45" s="106" t="str">
        <f>E7</f>
        <v>Stavební úpravy muzea v Sokolově - rozšíření výstavní expozice část - 5</v>
      </c>
      <c r="F45" s="106"/>
      <c r="G45" s="106"/>
      <c r="H45" s="106"/>
      <c r="I45" s="107"/>
      <c r="J45" s="27"/>
      <c r="K45" s="31"/>
    </row>
    <row r="46" spans="2:11" s="25" customFormat="1" ht="14.25" customHeight="1">
      <c r="B46" s="26"/>
      <c r="C46" s="20" t="s">
        <v>92</v>
      </c>
      <c r="D46" s="27"/>
      <c r="E46" s="27"/>
      <c r="F46" s="27"/>
      <c r="G46" s="27"/>
      <c r="H46" s="27"/>
      <c r="I46" s="107"/>
      <c r="J46" s="27"/>
      <c r="K46" s="31"/>
    </row>
    <row r="47" spans="2:11" s="25" customFormat="1" ht="23.25" customHeight="1">
      <c r="B47" s="26"/>
      <c r="C47" s="27"/>
      <c r="D47" s="27"/>
      <c r="E47" s="59" t="str">
        <f>E9</f>
        <v>SIP - Silnoproud</v>
      </c>
      <c r="F47" s="59"/>
      <c r="G47" s="59"/>
      <c r="H47" s="59"/>
      <c r="I47" s="107"/>
      <c r="J47" s="27"/>
      <c r="K47" s="31"/>
    </row>
    <row r="48" spans="2:11" s="25" customFormat="1" ht="6.75" customHeight="1">
      <c r="B48" s="26"/>
      <c r="C48" s="27"/>
      <c r="D48" s="27"/>
      <c r="E48" s="27"/>
      <c r="F48" s="27"/>
      <c r="G48" s="27"/>
      <c r="H48" s="27"/>
      <c r="I48" s="107"/>
      <c r="J48" s="27"/>
      <c r="K48" s="31"/>
    </row>
    <row r="49" spans="2:11" s="25" customFormat="1" ht="18" customHeight="1">
      <c r="B49" s="26"/>
      <c r="C49" s="20" t="s">
        <v>22</v>
      </c>
      <c r="D49" s="27"/>
      <c r="E49" s="27"/>
      <c r="F49" s="16" t="str">
        <f>F12</f>
        <v>Sokolov</v>
      </c>
      <c r="G49" s="27"/>
      <c r="H49" s="27"/>
      <c r="I49" s="108" t="s">
        <v>24</v>
      </c>
      <c r="J49" s="61">
        <f>IF(J12="","",J12)</f>
        <v>42905</v>
      </c>
      <c r="K49" s="31"/>
    </row>
    <row r="50" spans="2:11" s="25" customFormat="1" ht="6.75" customHeight="1">
      <c r="B50" s="26"/>
      <c r="C50" s="27"/>
      <c r="D50" s="27"/>
      <c r="E50" s="27"/>
      <c r="F50" s="27"/>
      <c r="G50" s="27"/>
      <c r="H50" s="27"/>
      <c r="I50" s="107"/>
      <c r="J50" s="27"/>
      <c r="K50" s="31"/>
    </row>
    <row r="51" spans="2:11" s="25" customFormat="1" ht="12.75">
      <c r="B51" s="26"/>
      <c r="C51" s="20" t="s">
        <v>27</v>
      </c>
      <c r="D51" s="27"/>
      <c r="E51" s="27"/>
      <c r="F51" s="16" t="str">
        <f>E15</f>
        <v>Muzeum Sokolov p.o.</v>
      </c>
      <c r="G51" s="27"/>
      <c r="H51" s="27"/>
      <c r="I51" s="108" t="s">
        <v>33</v>
      </c>
      <c r="J51" s="16" t="str">
        <f>E21</f>
        <v>Jurica a.s. - Ateliér Sokolov</v>
      </c>
      <c r="K51" s="31"/>
    </row>
    <row r="52" spans="2:11" s="25" customFormat="1" ht="14.25" customHeight="1">
      <c r="B52" s="26"/>
      <c r="C52" s="20" t="s">
        <v>31</v>
      </c>
      <c r="D52" s="27"/>
      <c r="E52" s="27"/>
      <c r="F52" s="16">
        <f>IF(E18="","",E18)</f>
      </c>
      <c r="G52" s="27"/>
      <c r="H52" s="27"/>
      <c r="I52" s="107"/>
      <c r="J52" s="27"/>
      <c r="K52" s="31"/>
    </row>
    <row r="53" spans="2:11" s="25" customFormat="1" ht="9.75" customHeight="1">
      <c r="B53" s="26"/>
      <c r="C53" s="27"/>
      <c r="D53" s="27"/>
      <c r="E53" s="27"/>
      <c r="F53" s="27"/>
      <c r="G53" s="27"/>
      <c r="H53" s="27"/>
      <c r="I53" s="107"/>
      <c r="J53" s="27"/>
      <c r="K53" s="31"/>
    </row>
    <row r="54" spans="2:11" s="25" customFormat="1" ht="29.25" customHeight="1">
      <c r="B54" s="26"/>
      <c r="C54" s="127" t="s">
        <v>95</v>
      </c>
      <c r="D54" s="40"/>
      <c r="E54" s="40"/>
      <c r="F54" s="40"/>
      <c r="G54" s="40"/>
      <c r="H54" s="40"/>
      <c r="I54" s="128"/>
      <c r="J54" s="129" t="s">
        <v>96</v>
      </c>
      <c r="K54" s="46"/>
    </row>
    <row r="55" spans="2:11" s="25" customFormat="1" ht="9.75" customHeight="1">
      <c r="B55" s="26"/>
      <c r="C55" s="27"/>
      <c r="D55" s="27"/>
      <c r="E55" s="27"/>
      <c r="F55" s="27"/>
      <c r="G55" s="27"/>
      <c r="H55" s="27"/>
      <c r="I55" s="107"/>
      <c r="J55" s="27"/>
      <c r="K55" s="31"/>
    </row>
    <row r="56" spans="2:47" s="25" customFormat="1" ht="29.25" customHeight="1">
      <c r="B56" s="26"/>
      <c r="C56" s="130" t="s">
        <v>97</v>
      </c>
      <c r="D56" s="27"/>
      <c r="E56" s="27"/>
      <c r="F56" s="27"/>
      <c r="G56" s="27"/>
      <c r="H56" s="27"/>
      <c r="I56" s="107"/>
      <c r="J56" s="78">
        <f aca="true" t="shared" si="0" ref="J56:J58">J84</f>
        <v>0</v>
      </c>
      <c r="K56" s="31"/>
      <c r="AU56" s="6" t="s">
        <v>98</v>
      </c>
    </row>
    <row r="57" spans="2:11" s="131" customFormat="1" ht="24.75" customHeight="1">
      <c r="B57" s="132"/>
      <c r="C57" s="133"/>
      <c r="D57" s="134" t="s">
        <v>99</v>
      </c>
      <c r="E57" s="135"/>
      <c r="F57" s="135"/>
      <c r="G57" s="135"/>
      <c r="H57" s="135"/>
      <c r="I57" s="136"/>
      <c r="J57" s="137">
        <f t="shared" si="0"/>
        <v>0</v>
      </c>
      <c r="K57" s="138"/>
    </row>
    <row r="58" spans="2:11" s="139" customFormat="1" ht="19.5" customHeight="1">
      <c r="B58" s="140"/>
      <c r="C58" s="141"/>
      <c r="D58" s="142" t="s">
        <v>101</v>
      </c>
      <c r="E58" s="143"/>
      <c r="F58" s="143"/>
      <c r="G58" s="143"/>
      <c r="H58" s="143"/>
      <c r="I58" s="144"/>
      <c r="J58" s="145">
        <f t="shared" si="0"/>
        <v>0</v>
      </c>
      <c r="K58" s="146"/>
    </row>
    <row r="59" spans="2:11" s="139" customFormat="1" ht="19.5" customHeight="1">
      <c r="B59" s="140"/>
      <c r="C59" s="141"/>
      <c r="D59" s="142" t="s">
        <v>102</v>
      </c>
      <c r="E59" s="143"/>
      <c r="F59" s="143"/>
      <c r="G59" s="143"/>
      <c r="H59" s="143"/>
      <c r="I59" s="144"/>
      <c r="J59" s="145">
        <f>J89</f>
        <v>0</v>
      </c>
      <c r="K59" s="146"/>
    </row>
    <row r="60" spans="2:11" s="131" customFormat="1" ht="24.75" customHeight="1">
      <c r="B60" s="132"/>
      <c r="C60" s="133"/>
      <c r="D60" s="134" t="s">
        <v>104</v>
      </c>
      <c r="E60" s="135"/>
      <c r="F60" s="135"/>
      <c r="G60" s="135"/>
      <c r="H60" s="135"/>
      <c r="I60" s="136"/>
      <c r="J60" s="137">
        <f aca="true" t="shared" si="1" ref="J60:J61">J100</f>
        <v>0</v>
      </c>
      <c r="K60" s="138"/>
    </row>
    <row r="61" spans="2:11" s="139" customFormat="1" ht="19.5" customHeight="1">
      <c r="B61" s="140"/>
      <c r="C61" s="141"/>
      <c r="D61" s="142" t="s">
        <v>497</v>
      </c>
      <c r="E61" s="143"/>
      <c r="F61" s="143"/>
      <c r="G61" s="143"/>
      <c r="H61" s="143"/>
      <c r="I61" s="144"/>
      <c r="J61" s="145">
        <f t="shared" si="1"/>
        <v>0</v>
      </c>
      <c r="K61" s="146"/>
    </row>
    <row r="62" spans="2:11" s="139" customFormat="1" ht="19.5" customHeight="1">
      <c r="B62" s="140"/>
      <c r="C62" s="141"/>
      <c r="D62" s="142" t="s">
        <v>498</v>
      </c>
      <c r="E62" s="143"/>
      <c r="F62" s="143"/>
      <c r="G62" s="143"/>
      <c r="H62" s="143"/>
      <c r="I62" s="144"/>
      <c r="J62" s="145">
        <f>J121</f>
        <v>0</v>
      </c>
      <c r="K62" s="146"/>
    </row>
    <row r="63" spans="2:11" s="139" customFormat="1" ht="19.5" customHeight="1">
      <c r="B63" s="140"/>
      <c r="C63" s="141"/>
      <c r="D63" s="142" t="s">
        <v>499</v>
      </c>
      <c r="E63" s="143"/>
      <c r="F63" s="143"/>
      <c r="G63" s="143"/>
      <c r="H63" s="143"/>
      <c r="I63" s="144"/>
      <c r="J63" s="145">
        <f>J131</f>
        <v>0</v>
      </c>
      <c r="K63" s="146"/>
    </row>
    <row r="64" spans="2:11" s="139" customFormat="1" ht="19.5" customHeight="1">
      <c r="B64" s="140"/>
      <c r="C64" s="141"/>
      <c r="D64" s="142" t="s">
        <v>500</v>
      </c>
      <c r="E64" s="143"/>
      <c r="F64" s="143"/>
      <c r="G64" s="143"/>
      <c r="H64" s="143"/>
      <c r="I64" s="144"/>
      <c r="J64" s="145">
        <f>J146</f>
        <v>0</v>
      </c>
      <c r="K64" s="146"/>
    </row>
    <row r="65" spans="2:11" s="25" customFormat="1" ht="21.75" customHeight="1">
      <c r="B65" s="26"/>
      <c r="C65" s="27"/>
      <c r="D65" s="27"/>
      <c r="E65" s="27"/>
      <c r="F65" s="27"/>
      <c r="G65" s="27"/>
      <c r="H65" s="27"/>
      <c r="I65" s="107"/>
      <c r="J65" s="27"/>
      <c r="K65" s="31"/>
    </row>
    <row r="66" spans="2:11" s="25" customFormat="1" ht="6.75" customHeight="1">
      <c r="B66" s="47"/>
      <c r="C66" s="48"/>
      <c r="D66" s="48"/>
      <c r="E66" s="48"/>
      <c r="F66" s="48"/>
      <c r="G66" s="48"/>
      <c r="H66" s="48"/>
      <c r="I66" s="124"/>
      <c r="J66" s="48"/>
      <c r="K66" s="49"/>
    </row>
    <row r="68" ht="260.25" customHeight="1"/>
    <row r="70" spans="2:12" s="25" customFormat="1" ht="6.75" customHeight="1">
      <c r="B70" s="50"/>
      <c r="C70" s="51"/>
      <c r="D70" s="51"/>
      <c r="E70" s="51"/>
      <c r="F70" s="51"/>
      <c r="G70" s="51"/>
      <c r="H70" s="51"/>
      <c r="I70" s="125"/>
      <c r="J70" s="51"/>
      <c r="K70" s="51"/>
      <c r="L70" s="26"/>
    </row>
    <row r="71" spans="2:12" s="25" customFormat="1" ht="36.75" customHeight="1">
      <c r="B71" s="26"/>
      <c r="C71" s="52" t="s">
        <v>113</v>
      </c>
      <c r="I71" s="147"/>
      <c r="L71" s="26"/>
    </row>
    <row r="72" spans="2:12" s="25" customFormat="1" ht="6.75" customHeight="1">
      <c r="B72" s="26"/>
      <c r="I72" s="147"/>
      <c r="L72" s="26"/>
    </row>
    <row r="73" spans="2:12" s="25" customFormat="1" ht="14.25" customHeight="1">
      <c r="B73" s="26"/>
      <c r="C73" s="55" t="s">
        <v>16</v>
      </c>
      <c r="I73" s="147"/>
      <c r="L73" s="26"/>
    </row>
    <row r="74" spans="2:12" s="25" customFormat="1" ht="22.5" customHeight="1">
      <c r="B74" s="26"/>
      <c r="E74" s="106" t="str">
        <f>E7</f>
        <v>Stavební úpravy muzea v Sokolově - rozšíření výstavní expozice část - 5</v>
      </c>
      <c r="F74" s="106"/>
      <c r="G74" s="106"/>
      <c r="H74" s="106"/>
      <c r="I74" s="147"/>
      <c r="L74" s="26"/>
    </row>
    <row r="75" spans="2:12" s="25" customFormat="1" ht="14.25" customHeight="1">
      <c r="B75" s="26"/>
      <c r="C75" s="55" t="s">
        <v>92</v>
      </c>
      <c r="I75" s="147"/>
      <c r="L75" s="26"/>
    </row>
    <row r="76" spans="2:12" s="25" customFormat="1" ht="23.25" customHeight="1">
      <c r="B76" s="26"/>
      <c r="E76" s="59" t="str">
        <f>E9</f>
        <v>SIP - Silnoproud</v>
      </c>
      <c r="F76" s="59"/>
      <c r="G76" s="59"/>
      <c r="H76" s="59"/>
      <c r="I76" s="147"/>
      <c r="L76" s="26"/>
    </row>
    <row r="77" spans="2:12" s="25" customFormat="1" ht="6.75" customHeight="1">
      <c r="B77" s="26"/>
      <c r="I77" s="147"/>
      <c r="L77" s="26"/>
    </row>
    <row r="78" spans="2:12" s="25" customFormat="1" ht="18" customHeight="1">
      <c r="B78" s="26"/>
      <c r="C78" s="55" t="s">
        <v>22</v>
      </c>
      <c r="F78" s="148" t="str">
        <f>F12</f>
        <v>Sokolov</v>
      </c>
      <c r="I78" s="149" t="s">
        <v>24</v>
      </c>
      <c r="J78" s="150">
        <f>IF(J12="","",J12)</f>
        <v>42905</v>
      </c>
      <c r="L78" s="26"/>
    </row>
    <row r="79" spans="2:12" s="25" customFormat="1" ht="6.75" customHeight="1">
      <c r="B79" s="26"/>
      <c r="I79" s="147"/>
      <c r="L79" s="26"/>
    </row>
    <row r="80" spans="2:12" s="25" customFormat="1" ht="12.75">
      <c r="B80" s="26"/>
      <c r="C80" s="55" t="s">
        <v>27</v>
      </c>
      <c r="F80" s="148" t="str">
        <f>E15</f>
        <v>Muzeum Sokolov p.o.</v>
      </c>
      <c r="I80" s="149" t="s">
        <v>33</v>
      </c>
      <c r="J80" s="148" t="str">
        <f>E21</f>
        <v>Jurica a.s. - Ateliér Sokolov</v>
      </c>
      <c r="L80" s="26"/>
    </row>
    <row r="81" spans="2:12" s="25" customFormat="1" ht="14.25" customHeight="1">
      <c r="B81" s="26"/>
      <c r="C81" s="55" t="s">
        <v>31</v>
      </c>
      <c r="F81" s="148">
        <f>IF(E18="","",E18)</f>
      </c>
      <c r="I81" s="147"/>
      <c r="L81" s="26"/>
    </row>
    <row r="82" spans="2:12" s="25" customFormat="1" ht="9.75" customHeight="1">
      <c r="B82" s="26"/>
      <c r="I82" s="147"/>
      <c r="L82" s="26"/>
    </row>
    <row r="83" spans="2:20" s="151" customFormat="1" ht="29.25" customHeight="1">
      <c r="B83" s="152"/>
      <c r="C83" s="153" t="s">
        <v>114</v>
      </c>
      <c r="D83" s="154" t="s">
        <v>57</v>
      </c>
      <c r="E83" s="154" t="s">
        <v>53</v>
      </c>
      <c r="F83" s="154" t="s">
        <v>115</v>
      </c>
      <c r="G83" s="154" t="s">
        <v>116</v>
      </c>
      <c r="H83" s="154" t="s">
        <v>117</v>
      </c>
      <c r="I83" s="155" t="s">
        <v>118</v>
      </c>
      <c r="J83" s="154" t="s">
        <v>96</v>
      </c>
      <c r="K83" s="156" t="s">
        <v>119</v>
      </c>
      <c r="L83" s="152"/>
      <c r="M83" s="71" t="s">
        <v>120</v>
      </c>
      <c r="N83" s="72" t="s">
        <v>42</v>
      </c>
      <c r="O83" s="72" t="s">
        <v>121</v>
      </c>
      <c r="P83" s="72" t="s">
        <v>122</v>
      </c>
      <c r="Q83" s="72" t="s">
        <v>123</v>
      </c>
      <c r="R83" s="72" t="s">
        <v>124</v>
      </c>
      <c r="S83" s="72" t="s">
        <v>125</v>
      </c>
      <c r="T83" s="73" t="s">
        <v>126</v>
      </c>
    </row>
    <row r="84" spans="2:63" s="25" customFormat="1" ht="29.25" customHeight="1">
      <c r="B84" s="26"/>
      <c r="C84" s="75" t="s">
        <v>97</v>
      </c>
      <c r="I84" s="147"/>
      <c r="J84" s="157">
        <f aca="true" t="shared" si="2" ref="J84:J86">BK84</f>
        <v>0</v>
      </c>
      <c r="L84" s="26"/>
      <c r="M84" s="74"/>
      <c r="N84" s="64"/>
      <c r="O84" s="64"/>
      <c r="P84" s="158">
        <f>P85+P100</f>
        <v>0</v>
      </c>
      <c r="Q84" s="64"/>
      <c r="R84" s="158">
        <f>R85+R100</f>
        <v>0.09279600000000002</v>
      </c>
      <c r="S84" s="64"/>
      <c r="T84" s="159">
        <f>T85+T100</f>
        <v>0.25</v>
      </c>
      <c r="AT84" s="6" t="s">
        <v>71</v>
      </c>
      <c r="AU84" s="6" t="s">
        <v>98</v>
      </c>
      <c r="BK84" s="160">
        <f>BK85+BK100</f>
        <v>0</v>
      </c>
    </row>
    <row r="85" spans="2:63" s="161" customFormat="1" ht="36.75" customHeight="1">
      <c r="B85" s="162"/>
      <c r="D85" s="163" t="s">
        <v>71</v>
      </c>
      <c r="E85" s="164" t="s">
        <v>127</v>
      </c>
      <c r="F85" s="164" t="s">
        <v>128</v>
      </c>
      <c r="I85" s="165"/>
      <c r="J85" s="166">
        <f t="shared" si="2"/>
        <v>0</v>
      </c>
      <c r="L85" s="162"/>
      <c r="M85" s="167"/>
      <c r="N85" s="168"/>
      <c r="O85" s="168"/>
      <c r="P85" s="169">
        <f>P86+P89</f>
        <v>0</v>
      </c>
      <c r="Q85" s="168"/>
      <c r="R85" s="169">
        <f>R86+R89</f>
        <v>0</v>
      </c>
      <c r="S85" s="168"/>
      <c r="T85" s="170">
        <f>T86+T89</f>
        <v>0.25</v>
      </c>
      <c r="AR85" s="163" t="s">
        <v>21</v>
      </c>
      <c r="AT85" s="171" t="s">
        <v>71</v>
      </c>
      <c r="AU85" s="171" t="s">
        <v>72</v>
      </c>
      <c r="AY85" s="163" t="s">
        <v>129</v>
      </c>
      <c r="BK85" s="172">
        <f>BK86+BK89</f>
        <v>0</v>
      </c>
    </row>
    <row r="86" spans="2:63" s="161" customFormat="1" ht="19.5" customHeight="1">
      <c r="B86" s="162"/>
      <c r="D86" s="173" t="s">
        <v>71</v>
      </c>
      <c r="E86" s="174" t="s">
        <v>187</v>
      </c>
      <c r="F86" s="174" t="s">
        <v>188</v>
      </c>
      <c r="I86" s="165"/>
      <c r="J86" s="175">
        <f t="shared" si="2"/>
        <v>0</v>
      </c>
      <c r="L86" s="162"/>
      <c r="M86" s="167"/>
      <c r="N86" s="168"/>
      <c r="O86" s="168"/>
      <c r="P86" s="169">
        <f>SUM(P87:P88)</f>
        <v>0</v>
      </c>
      <c r="Q86" s="168"/>
      <c r="R86" s="169">
        <f>SUM(R87:R88)</f>
        <v>0</v>
      </c>
      <c r="S86" s="168"/>
      <c r="T86" s="170">
        <f>SUM(T87:T88)</f>
        <v>0.25</v>
      </c>
      <c r="AR86" s="163" t="s">
        <v>21</v>
      </c>
      <c r="AT86" s="171" t="s">
        <v>71</v>
      </c>
      <c r="AU86" s="171" t="s">
        <v>21</v>
      </c>
      <c r="AY86" s="163" t="s">
        <v>129</v>
      </c>
      <c r="BK86" s="172">
        <f>SUM(BK87:BK88)</f>
        <v>0</v>
      </c>
    </row>
    <row r="87" spans="2:65" s="25" customFormat="1" ht="22.5" customHeight="1">
      <c r="B87" s="176"/>
      <c r="C87" s="177" t="s">
        <v>21</v>
      </c>
      <c r="D87" s="177" t="s">
        <v>132</v>
      </c>
      <c r="E87" s="178" t="s">
        <v>501</v>
      </c>
      <c r="F87" s="179" t="s">
        <v>502</v>
      </c>
      <c r="G87" s="180" t="s">
        <v>407</v>
      </c>
      <c r="H87" s="181">
        <v>250</v>
      </c>
      <c r="I87" s="182"/>
      <c r="J87" s="183">
        <f>ROUND(I87*H87,2)</f>
        <v>0</v>
      </c>
      <c r="K87" s="179" t="s">
        <v>136</v>
      </c>
      <c r="L87" s="26"/>
      <c r="M87" s="184"/>
      <c r="N87" s="185" t="s">
        <v>43</v>
      </c>
      <c r="O87" s="27"/>
      <c r="P87" s="186">
        <f>O87*H87</f>
        <v>0</v>
      </c>
      <c r="Q87" s="186">
        <v>0</v>
      </c>
      <c r="R87" s="186">
        <f>Q87*H87</f>
        <v>0</v>
      </c>
      <c r="S87" s="186">
        <v>0.001</v>
      </c>
      <c r="T87" s="187">
        <f>S87*H87</f>
        <v>0.25</v>
      </c>
      <c r="AR87" s="6" t="s">
        <v>137</v>
      </c>
      <c r="AT87" s="6" t="s">
        <v>132</v>
      </c>
      <c r="AU87" s="6" t="s">
        <v>80</v>
      </c>
      <c r="AY87" s="6" t="s">
        <v>129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6" t="s">
        <v>21</v>
      </c>
      <c r="BK87" s="188">
        <f>ROUND(I87*H87,2)</f>
        <v>0</v>
      </c>
      <c r="BL87" s="6" t="s">
        <v>137</v>
      </c>
      <c r="BM87" s="6" t="s">
        <v>503</v>
      </c>
    </row>
    <row r="88" spans="2:47" s="25" customFormat="1" ht="22.5" customHeight="1">
      <c r="B88" s="26"/>
      <c r="D88" s="189" t="s">
        <v>146</v>
      </c>
      <c r="F88" s="203" t="s">
        <v>502</v>
      </c>
      <c r="I88" s="147"/>
      <c r="L88" s="26"/>
      <c r="M88" s="191"/>
      <c r="N88" s="27"/>
      <c r="O88" s="27"/>
      <c r="P88" s="27"/>
      <c r="Q88" s="27"/>
      <c r="R88" s="27"/>
      <c r="S88" s="27"/>
      <c r="T88" s="66"/>
      <c r="AT88" s="6" t="s">
        <v>146</v>
      </c>
      <c r="AU88" s="6" t="s">
        <v>80</v>
      </c>
    </row>
    <row r="89" spans="2:63" s="161" customFormat="1" ht="29.25" customHeight="1">
      <c r="B89" s="162"/>
      <c r="D89" s="173" t="s">
        <v>71</v>
      </c>
      <c r="E89" s="174" t="s">
        <v>233</v>
      </c>
      <c r="F89" s="174" t="s">
        <v>234</v>
      </c>
      <c r="I89" s="165"/>
      <c r="J89" s="175">
        <f>BK89</f>
        <v>0</v>
      </c>
      <c r="L89" s="162"/>
      <c r="M89" s="167"/>
      <c r="N89" s="168"/>
      <c r="O89" s="168"/>
      <c r="P89" s="169">
        <f>SUM(P90:P99)</f>
        <v>0</v>
      </c>
      <c r="Q89" s="168"/>
      <c r="R89" s="169">
        <f>SUM(R90:R99)</f>
        <v>0</v>
      </c>
      <c r="S89" s="168"/>
      <c r="T89" s="170">
        <f>SUM(T90:T99)</f>
        <v>0</v>
      </c>
      <c r="AR89" s="163" t="s">
        <v>21</v>
      </c>
      <c r="AT89" s="171" t="s">
        <v>71</v>
      </c>
      <c r="AU89" s="171" t="s">
        <v>21</v>
      </c>
      <c r="AY89" s="163" t="s">
        <v>129</v>
      </c>
      <c r="BK89" s="172">
        <f>SUM(BK90:BK99)</f>
        <v>0</v>
      </c>
    </row>
    <row r="90" spans="2:65" s="25" customFormat="1" ht="22.5" customHeight="1">
      <c r="B90" s="176"/>
      <c r="C90" s="177" t="s">
        <v>80</v>
      </c>
      <c r="D90" s="177" t="s">
        <v>132</v>
      </c>
      <c r="E90" s="178" t="s">
        <v>235</v>
      </c>
      <c r="F90" s="179" t="s">
        <v>236</v>
      </c>
      <c r="G90" s="180" t="s">
        <v>237</v>
      </c>
      <c r="H90" s="181">
        <v>0.25</v>
      </c>
      <c r="I90" s="182"/>
      <c r="J90" s="183">
        <f>ROUND(I90*H90,2)</f>
        <v>0</v>
      </c>
      <c r="K90" s="179" t="s">
        <v>136</v>
      </c>
      <c r="L90" s="26"/>
      <c r="M90" s="184"/>
      <c r="N90" s="185" t="s">
        <v>43</v>
      </c>
      <c r="O90" s="27"/>
      <c r="P90" s="186">
        <f>O90*H90</f>
        <v>0</v>
      </c>
      <c r="Q90" s="186">
        <v>0</v>
      </c>
      <c r="R90" s="186">
        <f>Q90*H90</f>
        <v>0</v>
      </c>
      <c r="S90" s="186">
        <v>0</v>
      </c>
      <c r="T90" s="187">
        <f>S90*H90</f>
        <v>0</v>
      </c>
      <c r="AR90" s="6" t="s">
        <v>137</v>
      </c>
      <c r="AT90" s="6" t="s">
        <v>132</v>
      </c>
      <c r="AU90" s="6" t="s">
        <v>80</v>
      </c>
      <c r="AY90" s="6" t="s">
        <v>129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6" t="s">
        <v>21</v>
      </c>
      <c r="BK90" s="188">
        <f>ROUND(I90*H90,2)</f>
        <v>0</v>
      </c>
      <c r="BL90" s="6" t="s">
        <v>137</v>
      </c>
      <c r="BM90" s="6" t="s">
        <v>504</v>
      </c>
    </row>
    <row r="91" spans="2:47" s="25" customFormat="1" ht="30" customHeight="1">
      <c r="B91" s="26"/>
      <c r="D91" s="189" t="s">
        <v>146</v>
      </c>
      <c r="F91" s="203" t="s">
        <v>505</v>
      </c>
      <c r="I91" s="147"/>
      <c r="L91" s="26"/>
      <c r="M91" s="191"/>
      <c r="N91" s="27"/>
      <c r="O91" s="27"/>
      <c r="P91" s="27"/>
      <c r="Q91" s="27"/>
      <c r="R91" s="27"/>
      <c r="S91" s="27"/>
      <c r="T91" s="66"/>
      <c r="AT91" s="6" t="s">
        <v>146</v>
      </c>
      <c r="AU91" s="6" t="s">
        <v>80</v>
      </c>
    </row>
    <row r="92" spans="2:47" s="25" customFormat="1" ht="90" customHeight="1">
      <c r="B92" s="26"/>
      <c r="D92" s="194" t="s">
        <v>139</v>
      </c>
      <c r="F92" s="225" t="s">
        <v>239</v>
      </c>
      <c r="I92" s="147"/>
      <c r="L92" s="26"/>
      <c r="M92" s="191"/>
      <c r="N92" s="27"/>
      <c r="O92" s="27"/>
      <c r="P92" s="27"/>
      <c r="Q92" s="27"/>
      <c r="R92" s="27"/>
      <c r="S92" s="27"/>
      <c r="T92" s="66"/>
      <c r="AT92" s="6" t="s">
        <v>139</v>
      </c>
      <c r="AU92" s="6" t="s">
        <v>80</v>
      </c>
    </row>
    <row r="93" spans="2:65" s="25" customFormat="1" ht="22.5" customHeight="1">
      <c r="B93" s="176"/>
      <c r="C93" s="177" t="s">
        <v>157</v>
      </c>
      <c r="D93" s="177" t="s">
        <v>132</v>
      </c>
      <c r="E93" s="178" t="s">
        <v>241</v>
      </c>
      <c r="F93" s="179" t="s">
        <v>242</v>
      </c>
      <c r="G93" s="180" t="s">
        <v>237</v>
      </c>
      <c r="H93" s="181">
        <v>0.25</v>
      </c>
      <c r="I93" s="182"/>
      <c r="J93" s="183">
        <f>ROUND(I93*H93,2)</f>
        <v>0</v>
      </c>
      <c r="K93" s="179" t="s">
        <v>136</v>
      </c>
      <c r="L93" s="26"/>
      <c r="M93" s="184"/>
      <c r="N93" s="185" t="s">
        <v>43</v>
      </c>
      <c r="O93" s="27"/>
      <c r="P93" s="186">
        <f>O93*H93</f>
        <v>0</v>
      </c>
      <c r="Q93" s="186">
        <v>0</v>
      </c>
      <c r="R93" s="186">
        <f>Q93*H93</f>
        <v>0</v>
      </c>
      <c r="S93" s="186">
        <v>0</v>
      </c>
      <c r="T93" s="187">
        <f>S93*H93</f>
        <v>0</v>
      </c>
      <c r="AR93" s="6" t="s">
        <v>137</v>
      </c>
      <c r="AT93" s="6" t="s">
        <v>132</v>
      </c>
      <c r="AU93" s="6" t="s">
        <v>80</v>
      </c>
      <c r="AY93" s="6" t="s">
        <v>129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6" t="s">
        <v>21</v>
      </c>
      <c r="BK93" s="188">
        <f>ROUND(I93*H93,2)</f>
        <v>0</v>
      </c>
      <c r="BL93" s="6" t="s">
        <v>137</v>
      </c>
      <c r="BM93" s="6" t="s">
        <v>506</v>
      </c>
    </row>
    <row r="94" spans="2:47" s="25" customFormat="1" ht="22.5" customHeight="1">
      <c r="B94" s="26"/>
      <c r="D94" s="194" t="s">
        <v>146</v>
      </c>
      <c r="F94" s="224" t="s">
        <v>244</v>
      </c>
      <c r="I94" s="147"/>
      <c r="L94" s="26"/>
      <c r="M94" s="191"/>
      <c r="N94" s="27"/>
      <c r="O94" s="27"/>
      <c r="P94" s="27"/>
      <c r="Q94" s="27"/>
      <c r="R94" s="27"/>
      <c r="S94" s="27"/>
      <c r="T94" s="66"/>
      <c r="AT94" s="6" t="s">
        <v>146</v>
      </c>
      <c r="AU94" s="6" t="s">
        <v>80</v>
      </c>
    </row>
    <row r="95" spans="2:65" s="25" customFormat="1" ht="22.5" customHeight="1">
      <c r="B95" s="176"/>
      <c r="C95" s="177" t="s">
        <v>137</v>
      </c>
      <c r="D95" s="177" t="s">
        <v>132</v>
      </c>
      <c r="E95" s="178" t="s">
        <v>246</v>
      </c>
      <c r="F95" s="179" t="s">
        <v>247</v>
      </c>
      <c r="G95" s="180" t="s">
        <v>237</v>
      </c>
      <c r="H95" s="181">
        <v>2.25</v>
      </c>
      <c r="I95" s="182"/>
      <c r="J95" s="183">
        <f>ROUND(I95*H95,2)</f>
        <v>0</v>
      </c>
      <c r="K95" s="179" t="s">
        <v>136</v>
      </c>
      <c r="L95" s="26"/>
      <c r="M95" s="184"/>
      <c r="N95" s="185" t="s">
        <v>43</v>
      </c>
      <c r="O95" s="27"/>
      <c r="P95" s="186">
        <f>O95*H95</f>
        <v>0</v>
      </c>
      <c r="Q95" s="186">
        <v>0</v>
      </c>
      <c r="R95" s="186">
        <f>Q95*H95</f>
        <v>0</v>
      </c>
      <c r="S95" s="186">
        <v>0</v>
      </c>
      <c r="T95" s="187">
        <f>S95*H95</f>
        <v>0</v>
      </c>
      <c r="AR95" s="6" t="s">
        <v>137</v>
      </c>
      <c r="AT95" s="6" t="s">
        <v>132</v>
      </c>
      <c r="AU95" s="6" t="s">
        <v>80</v>
      </c>
      <c r="AY95" s="6" t="s">
        <v>129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6" t="s">
        <v>21</v>
      </c>
      <c r="BK95" s="188">
        <f>ROUND(I95*H95,2)</f>
        <v>0</v>
      </c>
      <c r="BL95" s="6" t="s">
        <v>137</v>
      </c>
      <c r="BM95" s="6" t="s">
        <v>507</v>
      </c>
    </row>
    <row r="96" spans="2:47" s="25" customFormat="1" ht="30" customHeight="1">
      <c r="B96" s="26"/>
      <c r="D96" s="189" t="s">
        <v>146</v>
      </c>
      <c r="F96" s="203" t="s">
        <v>249</v>
      </c>
      <c r="I96" s="147"/>
      <c r="L96" s="26"/>
      <c r="M96" s="191"/>
      <c r="N96" s="27"/>
      <c r="O96" s="27"/>
      <c r="P96" s="27"/>
      <c r="Q96" s="27"/>
      <c r="R96" s="27"/>
      <c r="S96" s="27"/>
      <c r="T96" s="66"/>
      <c r="AT96" s="6" t="s">
        <v>146</v>
      </c>
      <c r="AU96" s="6" t="s">
        <v>80</v>
      </c>
    </row>
    <row r="97" spans="2:51" s="192" customFormat="1" ht="22.5" customHeight="1">
      <c r="B97" s="193"/>
      <c r="D97" s="194" t="s">
        <v>141</v>
      </c>
      <c r="F97" s="196" t="s">
        <v>508</v>
      </c>
      <c r="H97" s="197">
        <v>2.25</v>
      </c>
      <c r="I97" s="198"/>
      <c r="L97" s="193"/>
      <c r="M97" s="199"/>
      <c r="N97" s="200"/>
      <c r="O97" s="200"/>
      <c r="P97" s="200"/>
      <c r="Q97" s="200"/>
      <c r="R97" s="200"/>
      <c r="S97" s="200"/>
      <c r="T97" s="201"/>
      <c r="AT97" s="202" t="s">
        <v>141</v>
      </c>
      <c r="AU97" s="202" t="s">
        <v>80</v>
      </c>
      <c r="AV97" s="192" t="s">
        <v>80</v>
      </c>
      <c r="AW97" s="192" t="s">
        <v>4</v>
      </c>
      <c r="AX97" s="192" t="s">
        <v>21</v>
      </c>
      <c r="AY97" s="202" t="s">
        <v>129</v>
      </c>
    </row>
    <row r="98" spans="2:65" s="25" customFormat="1" ht="22.5" customHeight="1">
      <c r="B98" s="176"/>
      <c r="C98" s="177" t="s">
        <v>175</v>
      </c>
      <c r="D98" s="177" t="s">
        <v>132</v>
      </c>
      <c r="E98" s="178" t="s">
        <v>252</v>
      </c>
      <c r="F98" s="179" t="s">
        <v>253</v>
      </c>
      <c r="G98" s="180" t="s">
        <v>237</v>
      </c>
      <c r="H98" s="181">
        <v>0.25</v>
      </c>
      <c r="I98" s="182"/>
      <c r="J98" s="183">
        <f>ROUND(I98*H98,2)</f>
        <v>0</v>
      </c>
      <c r="K98" s="179" t="s">
        <v>136</v>
      </c>
      <c r="L98" s="26"/>
      <c r="M98" s="184"/>
      <c r="N98" s="185" t="s">
        <v>43</v>
      </c>
      <c r="O98" s="27"/>
      <c r="P98" s="186">
        <f>O98*H98</f>
        <v>0</v>
      </c>
      <c r="Q98" s="186">
        <v>0</v>
      </c>
      <c r="R98" s="186">
        <f>Q98*H98</f>
        <v>0</v>
      </c>
      <c r="S98" s="186">
        <v>0</v>
      </c>
      <c r="T98" s="187">
        <f>S98*H98</f>
        <v>0</v>
      </c>
      <c r="AR98" s="6" t="s">
        <v>137</v>
      </c>
      <c r="AT98" s="6" t="s">
        <v>132</v>
      </c>
      <c r="AU98" s="6" t="s">
        <v>80</v>
      </c>
      <c r="AY98" s="6" t="s">
        <v>129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6" t="s">
        <v>21</v>
      </c>
      <c r="BK98" s="188">
        <f>ROUND(I98*H98,2)</f>
        <v>0</v>
      </c>
      <c r="BL98" s="6" t="s">
        <v>137</v>
      </c>
      <c r="BM98" s="6" t="s">
        <v>509</v>
      </c>
    </row>
    <row r="99" spans="2:47" s="25" customFormat="1" ht="22.5" customHeight="1">
      <c r="B99" s="26"/>
      <c r="D99" s="189" t="s">
        <v>146</v>
      </c>
      <c r="F99" s="203" t="s">
        <v>255</v>
      </c>
      <c r="I99" s="147"/>
      <c r="L99" s="26"/>
      <c r="M99" s="191"/>
      <c r="N99" s="27"/>
      <c r="O99" s="27"/>
      <c r="P99" s="27"/>
      <c r="Q99" s="27"/>
      <c r="R99" s="27"/>
      <c r="S99" s="27"/>
      <c r="T99" s="66"/>
      <c r="AT99" s="6" t="s">
        <v>146</v>
      </c>
      <c r="AU99" s="6" t="s">
        <v>80</v>
      </c>
    </row>
    <row r="100" spans="2:63" s="161" customFormat="1" ht="36.75" customHeight="1">
      <c r="B100" s="162"/>
      <c r="D100" s="163" t="s">
        <v>71</v>
      </c>
      <c r="E100" s="164" t="s">
        <v>263</v>
      </c>
      <c r="F100" s="164" t="s">
        <v>264</v>
      </c>
      <c r="I100" s="165"/>
      <c r="J100" s="166">
        <f aca="true" t="shared" si="3" ref="J100:J101">BK100</f>
        <v>0</v>
      </c>
      <c r="L100" s="162"/>
      <c r="M100" s="167"/>
      <c r="N100" s="168"/>
      <c r="O100" s="168"/>
      <c r="P100" s="169">
        <f>P101+P121+P131+P146</f>
        <v>0</v>
      </c>
      <c r="Q100" s="168"/>
      <c r="R100" s="169">
        <f>R101+R121+R131+R146</f>
        <v>0.09279600000000002</v>
      </c>
      <c r="S100" s="168"/>
      <c r="T100" s="170">
        <f>T101+T121+T131+T146</f>
        <v>0</v>
      </c>
      <c r="AR100" s="163" t="s">
        <v>80</v>
      </c>
      <c r="AT100" s="171" t="s">
        <v>71</v>
      </c>
      <c r="AU100" s="171" t="s">
        <v>72</v>
      </c>
      <c r="AY100" s="163" t="s">
        <v>129</v>
      </c>
      <c r="BK100" s="172">
        <f>BK101+BK121+BK131+BK146</f>
        <v>0</v>
      </c>
    </row>
    <row r="101" spans="2:63" s="161" customFormat="1" ht="19.5" customHeight="1">
      <c r="B101" s="162"/>
      <c r="D101" s="173" t="s">
        <v>71</v>
      </c>
      <c r="E101" s="174" t="s">
        <v>510</v>
      </c>
      <c r="F101" s="174" t="s">
        <v>511</v>
      </c>
      <c r="I101" s="165"/>
      <c r="J101" s="175">
        <f t="shared" si="3"/>
        <v>0</v>
      </c>
      <c r="L101" s="162"/>
      <c r="M101" s="167"/>
      <c r="N101" s="168"/>
      <c r="O101" s="168"/>
      <c r="P101" s="169">
        <f>SUM(P102:P120)</f>
        <v>0</v>
      </c>
      <c r="Q101" s="168"/>
      <c r="R101" s="169">
        <f>SUM(R102:R120)</f>
        <v>0.017906000000000002</v>
      </c>
      <c r="S101" s="168"/>
      <c r="T101" s="170">
        <f>SUM(T102:T120)</f>
        <v>0</v>
      </c>
      <c r="AR101" s="163" t="s">
        <v>80</v>
      </c>
      <c r="AT101" s="171" t="s">
        <v>71</v>
      </c>
      <c r="AU101" s="171" t="s">
        <v>21</v>
      </c>
      <c r="AY101" s="163" t="s">
        <v>129</v>
      </c>
      <c r="BK101" s="172">
        <f>SUM(BK102:BK120)</f>
        <v>0</v>
      </c>
    </row>
    <row r="102" spans="2:65" s="25" customFormat="1" ht="22.5" customHeight="1">
      <c r="B102" s="176"/>
      <c r="C102" s="177" t="s">
        <v>130</v>
      </c>
      <c r="D102" s="177" t="s">
        <v>132</v>
      </c>
      <c r="E102" s="178" t="s">
        <v>512</v>
      </c>
      <c r="F102" s="179" t="s">
        <v>513</v>
      </c>
      <c r="G102" s="180" t="s">
        <v>407</v>
      </c>
      <c r="H102" s="181">
        <v>150</v>
      </c>
      <c r="I102" s="182"/>
      <c r="J102" s="183">
        <f>ROUND(I102*H102,2)</f>
        <v>0</v>
      </c>
      <c r="K102" s="179" t="s">
        <v>136</v>
      </c>
      <c r="L102" s="26"/>
      <c r="M102" s="184"/>
      <c r="N102" s="185" t="s">
        <v>43</v>
      </c>
      <c r="O102" s="27"/>
      <c r="P102" s="186">
        <f>O102*H102</f>
        <v>0</v>
      </c>
      <c r="Q102" s="186">
        <v>0</v>
      </c>
      <c r="R102" s="186">
        <f>Q102*H102</f>
        <v>0</v>
      </c>
      <c r="S102" s="186">
        <v>0</v>
      </c>
      <c r="T102" s="187">
        <f>S102*H102</f>
        <v>0</v>
      </c>
      <c r="AR102" s="6" t="s">
        <v>240</v>
      </c>
      <c r="AT102" s="6" t="s">
        <v>132</v>
      </c>
      <c r="AU102" s="6" t="s">
        <v>80</v>
      </c>
      <c r="AY102" s="6" t="s">
        <v>129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6" t="s">
        <v>21</v>
      </c>
      <c r="BK102" s="188">
        <f>ROUND(I102*H102,2)</f>
        <v>0</v>
      </c>
      <c r="BL102" s="6" t="s">
        <v>240</v>
      </c>
      <c r="BM102" s="6" t="s">
        <v>514</v>
      </c>
    </row>
    <row r="103" spans="2:47" s="25" customFormat="1" ht="30" customHeight="1">
      <c r="B103" s="26"/>
      <c r="D103" s="194" t="s">
        <v>146</v>
      </c>
      <c r="F103" s="224" t="s">
        <v>515</v>
      </c>
      <c r="I103" s="147"/>
      <c r="L103" s="26"/>
      <c r="M103" s="191"/>
      <c r="N103" s="27"/>
      <c r="O103" s="27"/>
      <c r="P103" s="27"/>
      <c r="Q103" s="27"/>
      <c r="R103" s="27"/>
      <c r="S103" s="27"/>
      <c r="T103" s="66"/>
      <c r="AT103" s="6" t="s">
        <v>146</v>
      </c>
      <c r="AU103" s="6" t="s">
        <v>80</v>
      </c>
    </row>
    <row r="104" spans="2:65" s="25" customFormat="1" ht="22.5" customHeight="1">
      <c r="B104" s="176"/>
      <c r="C104" s="226" t="s">
        <v>189</v>
      </c>
      <c r="D104" s="226" t="s">
        <v>293</v>
      </c>
      <c r="E104" s="227" t="s">
        <v>516</v>
      </c>
      <c r="F104" s="228" t="s">
        <v>517</v>
      </c>
      <c r="G104" s="229" t="s">
        <v>407</v>
      </c>
      <c r="H104" s="230">
        <v>150</v>
      </c>
      <c r="I104" s="231"/>
      <c r="J104" s="232">
        <f>ROUND(I104*H104,2)</f>
        <v>0</v>
      </c>
      <c r="K104" s="228" t="s">
        <v>136</v>
      </c>
      <c r="L104" s="233"/>
      <c r="M104" s="234"/>
      <c r="N104" s="235" t="s">
        <v>43</v>
      </c>
      <c r="O104" s="27"/>
      <c r="P104" s="186">
        <f>O104*H104</f>
        <v>0</v>
      </c>
      <c r="Q104" s="186">
        <v>9.7E-05</v>
      </c>
      <c r="R104" s="186">
        <f>Q104*H104</f>
        <v>0.01455</v>
      </c>
      <c r="S104" s="186">
        <v>0</v>
      </c>
      <c r="T104" s="187">
        <f>S104*H104</f>
        <v>0</v>
      </c>
      <c r="AR104" s="6" t="s">
        <v>297</v>
      </c>
      <c r="AT104" s="6" t="s">
        <v>293</v>
      </c>
      <c r="AU104" s="6" t="s">
        <v>80</v>
      </c>
      <c r="AY104" s="6" t="s">
        <v>129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6" t="s">
        <v>21</v>
      </c>
      <c r="BK104" s="188">
        <f>ROUND(I104*H104,2)</f>
        <v>0</v>
      </c>
      <c r="BL104" s="6" t="s">
        <v>240</v>
      </c>
      <c r="BM104" s="6" t="s">
        <v>518</v>
      </c>
    </row>
    <row r="105" spans="2:47" s="25" customFormat="1" ht="30" customHeight="1">
      <c r="B105" s="26"/>
      <c r="D105" s="189" t="s">
        <v>146</v>
      </c>
      <c r="F105" s="203" t="s">
        <v>519</v>
      </c>
      <c r="I105" s="147"/>
      <c r="L105" s="26"/>
      <c r="M105" s="191"/>
      <c r="N105" s="27"/>
      <c r="O105" s="27"/>
      <c r="P105" s="27"/>
      <c r="Q105" s="27"/>
      <c r="R105" s="27"/>
      <c r="S105" s="27"/>
      <c r="T105" s="66"/>
      <c r="AT105" s="6" t="s">
        <v>146</v>
      </c>
      <c r="AU105" s="6" t="s">
        <v>80</v>
      </c>
    </row>
    <row r="106" spans="2:47" s="25" customFormat="1" ht="30" customHeight="1">
      <c r="B106" s="26"/>
      <c r="D106" s="194" t="s">
        <v>520</v>
      </c>
      <c r="F106" s="225" t="s">
        <v>521</v>
      </c>
      <c r="I106" s="147"/>
      <c r="L106" s="26"/>
      <c r="M106" s="191"/>
      <c r="N106" s="27"/>
      <c r="O106" s="27"/>
      <c r="P106" s="27"/>
      <c r="Q106" s="27"/>
      <c r="R106" s="27"/>
      <c r="S106" s="27"/>
      <c r="T106" s="66"/>
      <c r="AT106" s="6" t="s">
        <v>520</v>
      </c>
      <c r="AU106" s="6" t="s">
        <v>80</v>
      </c>
    </row>
    <row r="107" spans="2:65" s="25" customFormat="1" ht="22.5" customHeight="1">
      <c r="B107" s="176"/>
      <c r="C107" s="177" t="s">
        <v>195</v>
      </c>
      <c r="D107" s="177" t="s">
        <v>132</v>
      </c>
      <c r="E107" s="178" t="s">
        <v>522</v>
      </c>
      <c r="F107" s="179" t="s">
        <v>523</v>
      </c>
      <c r="G107" s="180" t="s">
        <v>198</v>
      </c>
      <c r="H107" s="181">
        <v>46</v>
      </c>
      <c r="I107" s="182"/>
      <c r="J107" s="183">
        <f>ROUND(I107*H107,2)</f>
        <v>0</v>
      </c>
      <c r="K107" s="179" t="s">
        <v>136</v>
      </c>
      <c r="L107" s="26"/>
      <c r="M107" s="184"/>
      <c r="N107" s="185" t="s">
        <v>43</v>
      </c>
      <c r="O107" s="27"/>
      <c r="P107" s="186">
        <f>O107*H107</f>
        <v>0</v>
      </c>
      <c r="Q107" s="186">
        <v>0</v>
      </c>
      <c r="R107" s="186">
        <f>Q107*H107</f>
        <v>0</v>
      </c>
      <c r="S107" s="186">
        <v>0</v>
      </c>
      <c r="T107" s="187">
        <f>S107*H107</f>
        <v>0</v>
      </c>
      <c r="AR107" s="6" t="s">
        <v>240</v>
      </c>
      <c r="AT107" s="6" t="s">
        <v>132</v>
      </c>
      <c r="AU107" s="6" t="s">
        <v>80</v>
      </c>
      <c r="AY107" s="6" t="s">
        <v>129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6" t="s">
        <v>21</v>
      </c>
      <c r="BK107" s="188">
        <f>ROUND(I107*H107,2)</f>
        <v>0</v>
      </c>
      <c r="BL107" s="6" t="s">
        <v>240</v>
      </c>
      <c r="BM107" s="6" t="s">
        <v>524</v>
      </c>
    </row>
    <row r="108" spans="2:47" s="25" customFormat="1" ht="42" customHeight="1">
      <c r="B108" s="26"/>
      <c r="D108" s="189" t="s">
        <v>146</v>
      </c>
      <c r="F108" s="203" t="s">
        <v>525</v>
      </c>
      <c r="I108" s="147"/>
      <c r="L108" s="26"/>
      <c r="M108" s="191"/>
      <c r="N108" s="27"/>
      <c r="O108" s="27"/>
      <c r="P108" s="27"/>
      <c r="Q108" s="27"/>
      <c r="R108" s="27"/>
      <c r="S108" s="27"/>
      <c r="T108" s="66"/>
      <c r="AT108" s="6" t="s">
        <v>146</v>
      </c>
      <c r="AU108" s="6" t="s">
        <v>80</v>
      </c>
    </row>
    <row r="109" spans="2:51" s="192" customFormat="1" ht="22.5" customHeight="1">
      <c r="B109" s="193"/>
      <c r="D109" s="194" t="s">
        <v>141</v>
      </c>
      <c r="E109" s="195"/>
      <c r="F109" s="196" t="s">
        <v>526</v>
      </c>
      <c r="H109" s="197">
        <v>46</v>
      </c>
      <c r="I109" s="198"/>
      <c r="L109" s="193"/>
      <c r="M109" s="199"/>
      <c r="N109" s="200"/>
      <c r="O109" s="200"/>
      <c r="P109" s="200"/>
      <c r="Q109" s="200"/>
      <c r="R109" s="200"/>
      <c r="S109" s="200"/>
      <c r="T109" s="201"/>
      <c r="AT109" s="202" t="s">
        <v>141</v>
      </c>
      <c r="AU109" s="202" t="s">
        <v>80</v>
      </c>
      <c r="AV109" s="192" t="s">
        <v>80</v>
      </c>
      <c r="AW109" s="192" t="s">
        <v>35</v>
      </c>
      <c r="AX109" s="192" t="s">
        <v>21</v>
      </c>
      <c r="AY109" s="202" t="s">
        <v>129</v>
      </c>
    </row>
    <row r="110" spans="2:65" s="25" customFormat="1" ht="22.5" customHeight="1">
      <c r="B110" s="176"/>
      <c r="C110" s="226" t="s">
        <v>187</v>
      </c>
      <c r="D110" s="226" t="s">
        <v>293</v>
      </c>
      <c r="E110" s="227" t="s">
        <v>527</v>
      </c>
      <c r="F110" s="228" t="s">
        <v>528</v>
      </c>
      <c r="G110" s="229" t="s">
        <v>198</v>
      </c>
      <c r="H110" s="230">
        <v>40</v>
      </c>
      <c r="I110" s="231"/>
      <c r="J110" s="232">
        <f>ROUND(I110*H110,2)</f>
        <v>0</v>
      </c>
      <c r="K110" s="228" t="s">
        <v>136</v>
      </c>
      <c r="L110" s="233"/>
      <c r="M110" s="234"/>
      <c r="N110" s="235" t="s">
        <v>43</v>
      </c>
      <c r="O110" s="27"/>
      <c r="P110" s="186">
        <f>O110*H110</f>
        <v>0</v>
      </c>
      <c r="Q110" s="186">
        <v>2.8E-05</v>
      </c>
      <c r="R110" s="186">
        <f>Q110*H110</f>
        <v>0.00112</v>
      </c>
      <c r="S110" s="186">
        <v>0</v>
      </c>
      <c r="T110" s="187">
        <f>S110*H110</f>
        <v>0</v>
      </c>
      <c r="AR110" s="6" t="s">
        <v>297</v>
      </c>
      <c r="AT110" s="6" t="s">
        <v>293</v>
      </c>
      <c r="AU110" s="6" t="s">
        <v>80</v>
      </c>
      <c r="AY110" s="6" t="s">
        <v>129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6" t="s">
        <v>21</v>
      </c>
      <c r="BK110" s="188">
        <f>ROUND(I110*H110,2)</f>
        <v>0</v>
      </c>
      <c r="BL110" s="6" t="s">
        <v>240</v>
      </c>
      <c r="BM110" s="6" t="s">
        <v>529</v>
      </c>
    </row>
    <row r="111" spans="2:47" s="25" customFormat="1" ht="30" customHeight="1">
      <c r="B111" s="26"/>
      <c r="D111" s="189" t="s">
        <v>146</v>
      </c>
      <c r="F111" s="203" t="s">
        <v>530</v>
      </c>
      <c r="I111" s="147"/>
      <c r="L111" s="26"/>
      <c r="M111" s="191"/>
      <c r="N111" s="27"/>
      <c r="O111" s="27"/>
      <c r="P111" s="27"/>
      <c r="Q111" s="27"/>
      <c r="R111" s="27"/>
      <c r="S111" s="27"/>
      <c r="T111" s="66"/>
      <c r="AT111" s="6" t="s">
        <v>146</v>
      </c>
      <c r="AU111" s="6" t="s">
        <v>80</v>
      </c>
    </row>
    <row r="112" spans="2:47" s="25" customFormat="1" ht="30" customHeight="1">
      <c r="B112" s="26"/>
      <c r="D112" s="194" t="s">
        <v>520</v>
      </c>
      <c r="F112" s="225" t="s">
        <v>531</v>
      </c>
      <c r="I112" s="147"/>
      <c r="L112" s="26"/>
      <c r="M112" s="191"/>
      <c r="N112" s="27"/>
      <c r="O112" s="27"/>
      <c r="P112" s="27"/>
      <c r="Q112" s="27"/>
      <c r="R112" s="27"/>
      <c r="S112" s="27"/>
      <c r="T112" s="66"/>
      <c r="AT112" s="6" t="s">
        <v>520</v>
      </c>
      <c r="AU112" s="6" t="s">
        <v>80</v>
      </c>
    </row>
    <row r="113" spans="2:65" s="25" customFormat="1" ht="22.5" customHeight="1">
      <c r="B113" s="176"/>
      <c r="C113" s="226" t="s">
        <v>25</v>
      </c>
      <c r="D113" s="226" t="s">
        <v>293</v>
      </c>
      <c r="E113" s="227" t="s">
        <v>532</v>
      </c>
      <c r="F113" s="228" t="s">
        <v>533</v>
      </c>
      <c r="G113" s="229" t="s">
        <v>198</v>
      </c>
      <c r="H113" s="230">
        <v>5</v>
      </c>
      <c r="I113" s="231"/>
      <c r="J113" s="232">
        <f aca="true" t="shared" si="4" ref="J113:J114">ROUND(I113*H113,2)</f>
        <v>0</v>
      </c>
      <c r="K113" s="228" t="s">
        <v>179</v>
      </c>
      <c r="L113" s="233"/>
      <c r="M113" s="234"/>
      <c r="N113" s="235" t="s">
        <v>43</v>
      </c>
      <c r="O113" s="27"/>
      <c r="P113" s="186">
        <f aca="true" t="shared" si="5" ref="P113:P114">O113*H113</f>
        <v>0</v>
      </c>
      <c r="Q113" s="186">
        <v>3E-05</v>
      </c>
      <c r="R113" s="186">
        <f aca="true" t="shared" si="6" ref="R113:R114">Q113*H113</f>
        <v>0.00015000000000000001</v>
      </c>
      <c r="S113" s="186">
        <v>0</v>
      </c>
      <c r="T113" s="187">
        <f aca="true" t="shared" si="7" ref="T113:T114">S113*H113</f>
        <v>0</v>
      </c>
      <c r="AR113" s="6" t="s">
        <v>297</v>
      </c>
      <c r="AT113" s="6" t="s">
        <v>293</v>
      </c>
      <c r="AU113" s="6" t="s">
        <v>80</v>
      </c>
      <c r="AY113" s="6" t="s">
        <v>129</v>
      </c>
      <c r="BE113" s="188">
        <f aca="true" t="shared" si="8" ref="BE113:BE114">IF(N113="základní",J113,0)</f>
        <v>0</v>
      </c>
      <c r="BF113" s="188">
        <f aca="true" t="shared" si="9" ref="BF113:BF114">IF(N113="snížená",J113,0)</f>
        <v>0</v>
      </c>
      <c r="BG113" s="188">
        <f aca="true" t="shared" si="10" ref="BG113:BG114">IF(N113="zákl. přenesená",J113,0)</f>
        <v>0</v>
      </c>
      <c r="BH113" s="188">
        <f aca="true" t="shared" si="11" ref="BH113:BH114">IF(N113="sníž. přenesená",J113,0)</f>
        <v>0</v>
      </c>
      <c r="BI113" s="188">
        <f aca="true" t="shared" si="12" ref="BI113:BI114">IF(N113="nulová",J113,0)</f>
        <v>0</v>
      </c>
      <c r="BJ113" s="6" t="s">
        <v>21</v>
      </c>
      <c r="BK113" s="188">
        <f aca="true" t="shared" si="13" ref="BK113:BK114">ROUND(I113*H113,2)</f>
        <v>0</v>
      </c>
      <c r="BL113" s="6" t="s">
        <v>240</v>
      </c>
      <c r="BM113" s="6" t="s">
        <v>534</v>
      </c>
    </row>
    <row r="114" spans="2:65" s="25" customFormat="1" ht="22.5" customHeight="1">
      <c r="B114" s="176"/>
      <c r="C114" s="226" t="s">
        <v>213</v>
      </c>
      <c r="D114" s="226" t="s">
        <v>293</v>
      </c>
      <c r="E114" s="227" t="s">
        <v>535</v>
      </c>
      <c r="F114" s="228" t="s">
        <v>536</v>
      </c>
      <c r="G114" s="229" t="s">
        <v>198</v>
      </c>
      <c r="H114" s="230">
        <v>1</v>
      </c>
      <c r="I114" s="231"/>
      <c r="J114" s="232">
        <f t="shared" si="4"/>
        <v>0</v>
      </c>
      <c r="K114" s="228" t="s">
        <v>136</v>
      </c>
      <c r="L114" s="233"/>
      <c r="M114" s="234"/>
      <c r="N114" s="235" t="s">
        <v>43</v>
      </c>
      <c r="O114" s="27"/>
      <c r="P114" s="186">
        <f t="shared" si="5"/>
        <v>0</v>
      </c>
      <c r="Q114" s="186">
        <v>0.000186</v>
      </c>
      <c r="R114" s="186">
        <f t="shared" si="6"/>
        <v>0.000186</v>
      </c>
      <c r="S114" s="186">
        <v>0</v>
      </c>
      <c r="T114" s="187">
        <f t="shared" si="7"/>
        <v>0</v>
      </c>
      <c r="AR114" s="6" t="s">
        <v>297</v>
      </c>
      <c r="AT114" s="6" t="s">
        <v>293</v>
      </c>
      <c r="AU114" s="6" t="s">
        <v>80</v>
      </c>
      <c r="AY114" s="6" t="s">
        <v>129</v>
      </c>
      <c r="BE114" s="188">
        <f t="shared" si="8"/>
        <v>0</v>
      </c>
      <c r="BF114" s="188">
        <f t="shared" si="9"/>
        <v>0</v>
      </c>
      <c r="BG114" s="188">
        <f t="shared" si="10"/>
        <v>0</v>
      </c>
      <c r="BH114" s="188">
        <f t="shared" si="11"/>
        <v>0</v>
      </c>
      <c r="BI114" s="188">
        <f t="shared" si="12"/>
        <v>0</v>
      </c>
      <c r="BJ114" s="6" t="s">
        <v>21</v>
      </c>
      <c r="BK114" s="188">
        <f t="shared" si="13"/>
        <v>0</v>
      </c>
      <c r="BL114" s="6" t="s">
        <v>240</v>
      </c>
      <c r="BM114" s="6" t="s">
        <v>537</v>
      </c>
    </row>
    <row r="115" spans="2:47" s="25" customFormat="1" ht="22.5" customHeight="1">
      <c r="B115" s="26"/>
      <c r="D115" s="189" t="s">
        <v>146</v>
      </c>
      <c r="F115" s="203" t="s">
        <v>538</v>
      </c>
      <c r="I115" s="147"/>
      <c r="L115" s="26"/>
      <c r="M115" s="191"/>
      <c r="N115" s="27"/>
      <c r="O115" s="27"/>
      <c r="P115" s="27"/>
      <c r="Q115" s="27"/>
      <c r="R115" s="27"/>
      <c r="S115" s="27"/>
      <c r="T115" s="66"/>
      <c r="AT115" s="6" t="s">
        <v>146</v>
      </c>
      <c r="AU115" s="6" t="s">
        <v>80</v>
      </c>
    </row>
    <row r="116" spans="2:47" s="25" customFormat="1" ht="30" customHeight="1">
      <c r="B116" s="26"/>
      <c r="D116" s="194" t="s">
        <v>520</v>
      </c>
      <c r="F116" s="225" t="s">
        <v>539</v>
      </c>
      <c r="I116" s="147"/>
      <c r="L116" s="26"/>
      <c r="M116" s="191"/>
      <c r="N116" s="27"/>
      <c r="O116" s="27"/>
      <c r="P116" s="27"/>
      <c r="Q116" s="27"/>
      <c r="R116" s="27"/>
      <c r="S116" s="27"/>
      <c r="T116" s="66"/>
      <c r="AT116" s="6" t="s">
        <v>520</v>
      </c>
      <c r="AU116" s="6" t="s">
        <v>80</v>
      </c>
    </row>
    <row r="117" spans="2:65" s="25" customFormat="1" ht="22.5" customHeight="1">
      <c r="B117" s="176"/>
      <c r="C117" s="177" t="s">
        <v>218</v>
      </c>
      <c r="D117" s="177" t="s">
        <v>132</v>
      </c>
      <c r="E117" s="178" t="s">
        <v>540</v>
      </c>
      <c r="F117" s="179" t="s">
        <v>541</v>
      </c>
      <c r="G117" s="180" t="s">
        <v>198</v>
      </c>
      <c r="H117" s="181">
        <v>10</v>
      </c>
      <c r="I117" s="182"/>
      <c r="J117" s="183">
        <f>ROUND(I117*H117,2)</f>
        <v>0</v>
      </c>
      <c r="K117" s="179" t="s">
        <v>136</v>
      </c>
      <c r="L117" s="26"/>
      <c r="M117" s="184"/>
      <c r="N117" s="185" t="s">
        <v>43</v>
      </c>
      <c r="O117" s="27"/>
      <c r="P117" s="186">
        <f>O117*H117</f>
        <v>0</v>
      </c>
      <c r="Q117" s="186">
        <v>0</v>
      </c>
      <c r="R117" s="186">
        <f>Q117*H117</f>
        <v>0</v>
      </c>
      <c r="S117" s="186">
        <v>0</v>
      </c>
      <c r="T117" s="187">
        <f>S117*H117</f>
        <v>0</v>
      </c>
      <c r="AR117" s="6" t="s">
        <v>240</v>
      </c>
      <c r="AT117" s="6" t="s">
        <v>132</v>
      </c>
      <c r="AU117" s="6" t="s">
        <v>80</v>
      </c>
      <c r="AY117" s="6" t="s">
        <v>129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6" t="s">
        <v>21</v>
      </c>
      <c r="BK117" s="188">
        <f>ROUND(I117*H117,2)</f>
        <v>0</v>
      </c>
      <c r="BL117" s="6" t="s">
        <v>240</v>
      </c>
      <c r="BM117" s="6" t="s">
        <v>542</v>
      </c>
    </row>
    <row r="118" spans="2:47" s="25" customFormat="1" ht="42" customHeight="1">
      <c r="B118" s="26"/>
      <c r="D118" s="194" t="s">
        <v>146</v>
      </c>
      <c r="F118" s="224" t="s">
        <v>543</v>
      </c>
      <c r="I118" s="147"/>
      <c r="L118" s="26"/>
      <c r="M118" s="191"/>
      <c r="N118" s="27"/>
      <c r="O118" s="27"/>
      <c r="P118" s="27"/>
      <c r="Q118" s="27"/>
      <c r="R118" s="27"/>
      <c r="S118" s="27"/>
      <c r="T118" s="66"/>
      <c r="AT118" s="6" t="s">
        <v>146</v>
      </c>
      <c r="AU118" s="6" t="s">
        <v>80</v>
      </c>
    </row>
    <row r="119" spans="2:65" s="25" customFormat="1" ht="22.5" customHeight="1">
      <c r="B119" s="176"/>
      <c r="C119" s="226" t="s">
        <v>223</v>
      </c>
      <c r="D119" s="226" t="s">
        <v>293</v>
      </c>
      <c r="E119" s="227" t="s">
        <v>544</v>
      </c>
      <c r="F119" s="228" t="s">
        <v>545</v>
      </c>
      <c r="G119" s="229" t="s">
        <v>198</v>
      </c>
      <c r="H119" s="230">
        <v>10</v>
      </c>
      <c r="I119" s="231"/>
      <c r="J119" s="232">
        <f aca="true" t="shared" si="14" ref="J119:J120">ROUND(I119*H119,2)</f>
        <v>0</v>
      </c>
      <c r="K119" s="228" t="s">
        <v>179</v>
      </c>
      <c r="L119" s="233"/>
      <c r="M119" s="234"/>
      <c r="N119" s="235" t="s">
        <v>43</v>
      </c>
      <c r="O119" s="27"/>
      <c r="P119" s="186">
        <f aca="true" t="shared" si="15" ref="P119:P120">O119*H119</f>
        <v>0</v>
      </c>
      <c r="Q119" s="186">
        <v>0.00019</v>
      </c>
      <c r="R119" s="186">
        <f aca="true" t="shared" si="16" ref="R119:R120">Q119*H119</f>
        <v>0.0019000000000000002</v>
      </c>
      <c r="S119" s="186">
        <v>0</v>
      </c>
      <c r="T119" s="187">
        <f aca="true" t="shared" si="17" ref="T119:T120">S119*H119</f>
        <v>0</v>
      </c>
      <c r="AR119" s="6" t="s">
        <v>297</v>
      </c>
      <c r="AT119" s="6" t="s">
        <v>293</v>
      </c>
      <c r="AU119" s="6" t="s">
        <v>80</v>
      </c>
      <c r="AY119" s="6" t="s">
        <v>129</v>
      </c>
      <c r="BE119" s="188">
        <f aca="true" t="shared" si="18" ref="BE119:BE120">IF(N119="základní",J119,0)</f>
        <v>0</v>
      </c>
      <c r="BF119" s="188">
        <f aca="true" t="shared" si="19" ref="BF119:BF120">IF(N119="snížená",J119,0)</f>
        <v>0</v>
      </c>
      <c r="BG119" s="188">
        <f aca="true" t="shared" si="20" ref="BG119:BG120">IF(N119="zákl. přenesená",J119,0)</f>
        <v>0</v>
      </c>
      <c r="BH119" s="188">
        <f aca="true" t="shared" si="21" ref="BH119:BH120">IF(N119="sníž. přenesená",J119,0)</f>
        <v>0</v>
      </c>
      <c r="BI119" s="188">
        <f aca="true" t="shared" si="22" ref="BI119:BI120">IF(N119="nulová",J119,0)</f>
        <v>0</v>
      </c>
      <c r="BJ119" s="6" t="s">
        <v>21</v>
      </c>
      <c r="BK119" s="188">
        <f aca="true" t="shared" si="23" ref="BK119:BK120">ROUND(I119*H119,2)</f>
        <v>0</v>
      </c>
      <c r="BL119" s="6" t="s">
        <v>240</v>
      </c>
      <c r="BM119" s="6" t="s">
        <v>546</v>
      </c>
    </row>
    <row r="120" spans="2:65" s="25" customFormat="1" ht="31.5" customHeight="1">
      <c r="B120" s="176"/>
      <c r="C120" s="177" t="s">
        <v>228</v>
      </c>
      <c r="D120" s="177" t="s">
        <v>132</v>
      </c>
      <c r="E120" s="178" t="s">
        <v>547</v>
      </c>
      <c r="F120" s="179" t="s">
        <v>548</v>
      </c>
      <c r="G120" s="180" t="s">
        <v>178</v>
      </c>
      <c r="H120" s="181">
        <v>1</v>
      </c>
      <c r="I120" s="182"/>
      <c r="J120" s="183">
        <f t="shared" si="14"/>
        <v>0</v>
      </c>
      <c r="K120" s="179" t="s">
        <v>179</v>
      </c>
      <c r="L120" s="26"/>
      <c r="M120" s="184"/>
      <c r="N120" s="185" t="s">
        <v>43</v>
      </c>
      <c r="O120" s="27"/>
      <c r="P120" s="186">
        <f t="shared" si="15"/>
        <v>0</v>
      </c>
      <c r="Q120" s="186">
        <v>0</v>
      </c>
      <c r="R120" s="186">
        <f t="shared" si="16"/>
        <v>0</v>
      </c>
      <c r="S120" s="186">
        <v>0</v>
      </c>
      <c r="T120" s="187">
        <f t="shared" si="17"/>
        <v>0</v>
      </c>
      <c r="AR120" s="6" t="s">
        <v>240</v>
      </c>
      <c r="AT120" s="6" t="s">
        <v>132</v>
      </c>
      <c r="AU120" s="6" t="s">
        <v>80</v>
      </c>
      <c r="AY120" s="6" t="s">
        <v>129</v>
      </c>
      <c r="BE120" s="188">
        <f t="shared" si="18"/>
        <v>0</v>
      </c>
      <c r="BF120" s="188">
        <f t="shared" si="19"/>
        <v>0</v>
      </c>
      <c r="BG120" s="188">
        <f t="shared" si="20"/>
        <v>0</v>
      </c>
      <c r="BH120" s="188">
        <f t="shared" si="21"/>
        <v>0</v>
      </c>
      <c r="BI120" s="188">
        <f t="shared" si="22"/>
        <v>0</v>
      </c>
      <c r="BJ120" s="6" t="s">
        <v>21</v>
      </c>
      <c r="BK120" s="188">
        <f t="shared" si="23"/>
        <v>0</v>
      </c>
      <c r="BL120" s="6" t="s">
        <v>240</v>
      </c>
      <c r="BM120" s="6" t="s">
        <v>549</v>
      </c>
    </row>
    <row r="121" spans="2:63" s="161" customFormat="1" ht="29.25" customHeight="1">
      <c r="B121" s="162"/>
      <c r="D121" s="173" t="s">
        <v>71</v>
      </c>
      <c r="E121" s="174" t="s">
        <v>550</v>
      </c>
      <c r="F121" s="174" t="s">
        <v>551</v>
      </c>
      <c r="I121" s="165"/>
      <c r="J121" s="175">
        <f>BK121</f>
        <v>0</v>
      </c>
      <c r="L121" s="162"/>
      <c r="M121" s="167"/>
      <c r="N121" s="168"/>
      <c r="O121" s="168"/>
      <c r="P121" s="169">
        <f>SUM(P122:P130)</f>
        <v>0</v>
      </c>
      <c r="Q121" s="168"/>
      <c r="R121" s="169">
        <f>SUM(R122:R130)</f>
        <v>0.06485</v>
      </c>
      <c r="S121" s="168"/>
      <c r="T121" s="170">
        <f>SUM(T122:T130)</f>
        <v>0</v>
      </c>
      <c r="AR121" s="163" t="s">
        <v>80</v>
      </c>
      <c r="AT121" s="171" t="s">
        <v>71</v>
      </c>
      <c r="AU121" s="171" t="s">
        <v>21</v>
      </c>
      <c r="AY121" s="163" t="s">
        <v>129</v>
      </c>
      <c r="BK121" s="172">
        <f>SUM(BK122:BK130)</f>
        <v>0</v>
      </c>
    </row>
    <row r="122" spans="2:65" s="25" customFormat="1" ht="22.5" customHeight="1">
      <c r="B122" s="176"/>
      <c r="C122" s="177" t="s">
        <v>8</v>
      </c>
      <c r="D122" s="177" t="s">
        <v>132</v>
      </c>
      <c r="E122" s="178" t="s">
        <v>552</v>
      </c>
      <c r="F122" s="179" t="s">
        <v>553</v>
      </c>
      <c r="G122" s="180" t="s">
        <v>407</v>
      </c>
      <c r="H122" s="181">
        <v>450</v>
      </c>
      <c r="I122" s="182"/>
      <c r="J122" s="183">
        <f>ROUND(I122*H122,2)</f>
        <v>0</v>
      </c>
      <c r="K122" s="179" t="s">
        <v>136</v>
      </c>
      <c r="L122" s="26"/>
      <c r="M122" s="184"/>
      <c r="N122" s="185" t="s">
        <v>43</v>
      </c>
      <c r="O122" s="27"/>
      <c r="P122" s="186">
        <f>O122*H122</f>
        <v>0</v>
      </c>
      <c r="Q122" s="186">
        <v>0</v>
      </c>
      <c r="R122" s="186">
        <f>Q122*H122</f>
        <v>0</v>
      </c>
      <c r="S122" s="186">
        <v>0</v>
      </c>
      <c r="T122" s="187">
        <f>S122*H122</f>
        <v>0</v>
      </c>
      <c r="AR122" s="6" t="s">
        <v>240</v>
      </c>
      <c r="AT122" s="6" t="s">
        <v>132</v>
      </c>
      <c r="AU122" s="6" t="s">
        <v>80</v>
      </c>
      <c r="AY122" s="6" t="s">
        <v>129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6" t="s">
        <v>21</v>
      </c>
      <c r="BK122" s="188">
        <f>ROUND(I122*H122,2)</f>
        <v>0</v>
      </c>
      <c r="BL122" s="6" t="s">
        <v>240</v>
      </c>
      <c r="BM122" s="6" t="s">
        <v>554</v>
      </c>
    </row>
    <row r="123" spans="2:47" s="25" customFormat="1" ht="30" customHeight="1">
      <c r="B123" s="26"/>
      <c r="D123" s="189" t="s">
        <v>146</v>
      </c>
      <c r="F123" s="203" t="s">
        <v>555</v>
      </c>
      <c r="I123" s="147"/>
      <c r="L123" s="26"/>
      <c r="M123" s="191"/>
      <c r="N123" s="27"/>
      <c r="O123" s="27"/>
      <c r="P123" s="27"/>
      <c r="Q123" s="27"/>
      <c r="R123" s="27"/>
      <c r="S123" s="27"/>
      <c r="T123" s="66"/>
      <c r="AT123" s="6" t="s">
        <v>146</v>
      </c>
      <c r="AU123" s="6" t="s">
        <v>80</v>
      </c>
    </row>
    <row r="124" spans="2:51" s="192" customFormat="1" ht="22.5" customHeight="1">
      <c r="B124" s="193"/>
      <c r="D124" s="194" t="s">
        <v>141</v>
      </c>
      <c r="E124" s="195"/>
      <c r="F124" s="196" t="s">
        <v>556</v>
      </c>
      <c r="H124" s="197">
        <v>450</v>
      </c>
      <c r="I124" s="198"/>
      <c r="L124" s="193"/>
      <c r="M124" s="199"/>
      <c r="N124" s="200"/>
      <c r="O124" s="200"/>
      <c r="P124" s="200"/>
      <c r="Q124" s="200"/>
      <c r="R124" s="200"/>
      <c r="S124" s="200"/>
      <c r="T124" s="201"/>
      <c r="AT124" s="202" t="s">
        <v>141</v>
      </c>
      <c r="AU124" s="202" t="s">
        <v>80</v>
      </c>
      <c r="AV124" s="192" t="s">
        <v>80</v>
      </c>
      <c r="AW124" s="192" t="s">
        <v>35</v>
      </c>
      <c r="AX124" s="192" t="s">
        <v>21</v>
      </c>
      <c r="AY124" s="202" t="s">
        <v>129</v>
      </c>
    </row>
    <row r="125" spans="2:65" s="25" customFormat="1" ht="22.5" customHeight="1">
      <c r="B125" s="176"/>
      <c r="C125" s="226" t="s">
        <v>240</v>
      </c>
      <c r="D125" s="226" t="s">
        <v>293</v>
      </c>
      <c r="E125" s="227" t="s">
        <v>557</v>
      </c>
      <c r="F125" s="228" t="s">
        <v>558</v>
      </c>
      <c r="G125" s="229" t="s">
        <v>407</v>
      </c>
      <c r="H125" s="230">
        <v>200</v>
      </c>
      <c r="I125" s="231"/>
      <c r="J125" s="232">
        <f>ROUND(I125*H125,2)</f>
        <v>0</v>
      </c>
      <c r="K125" s="228" t="s">
        <v>136</v>
      </c>
      <c r="L125" s="233"/>
      <c r="M125" s="234"/>
      <c r="N125" s="235" t="s">
        <v>43</v>
      </c>
      <c r="O125" s="27"/>
      <c r="P125" s="186">
        <f>O125*H125</f>
        <v>0</v>
      </c>
      <c r="Q125" s="186">
        <v>0.000117</v>
      </c>
      <c r="R125" s="186">
        <f>Q125*H125</f>
        <v>0.0234</v>
      </c>
      <c r="S125" s="186">
        <v>0</v>
      </c>
      <c r="T125" s="187">
        <f>S125*H125</f>
        <v>0</v>
      </c>
      <c r="AR125" s="6" t="s">
        <v>297</v>
      </c>
      <c r="AT125" s="6" t="s">
        <v>293</v>
      </c>
      <c r="AU125" s="6" t="s">
        <v>80</v>
      </c>
      <c r="AY125" s="6" t="s">
        <v>129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6" t="s">
        <v>21</v>
      </c>
      <c r="BK125" s="188">
        <f>ROUND(I125*H125,2)</f>
        <v>0</v>
      </c>
      <c r="BL125" s="6" t="s">
        <v>240</v>
      </c>
      <c r="BM125" s="6" t="s">
        <v>559</v>
      </c>
    </row>
    <row r="126" spans="2:47" s="25" customFormat="1" ht="30" customHeight="1">
      <c r="B126" s="26"/>
      <c r="D126" s="194" t="s">
        <v>146</v>
      </c>
      <c r="F126" s="224" t="s">
        <v>560</v>
      </c>
      <c r="I126" s="147"/>
      <c r="L126" s="26"/>
      <c r="M126" s="191"/>
      <c r="N126" s="27"/>
      <c r="O126" s="27"/>
      <c r="P126" s="27"/>
      <c r="Q126" s="27"/>
      <c r="R126" s="27"/>
      <c r="S126" s="27"/>
      <c r="T126" s="66"/>
      <c r="AT126" s="6" t="s">
        <v>146</v>
      </c>
      <c r="AU126" s="6" t="s">
        <v>80</v>
      </c>
    </row>
    <row r="127" spans="2:65" s="25" customFormat="1" ht="22.5" customHeight="1">
      <c r="B127" s="176"/>
      <c r="C127" s="226" t="s">
        <v>245</v>
      </c>
      <c r="D127" s="226" t="s">
        <v>293</v>
      </c>
      <c r="E127" s="227" t="s">
        <v>561</v>
      </c>
      <c r="F127" s="228" t="s">
        <v>562</v>
      </c>
      <c r="G127" s="229" t="s">
        <v>407</v>
      </c>
      <c r="H127" s="230">
        <v>150</v>
      </c>
      <c r="I127" s="231"/>
      <c r="J127" s="232">
        <f>ROUND(I127*H127,2)</f>
        <v>0</v>
      </c>
      <c r="K127" s="228" t="s">
        <v>136</v>
      </c>
      <c r="L127" s="233"/>
      <c r="M127" s="234"/>
      <c r="N127" s="235" t="s">
        <v>43</v>
      </c>
      <c r="O127" s="27"/>
      <c r="P127" s="186">
        <f>O127*H127</f>
        <v>0</v>
      </c>
      <c r="Q127" s="186">
        <v>0.000167</v>
      </c>
      <c r="R127" s="186">
        <f>Q127*H127</f>
        <v>0.02505</v>
      </c>
      <c r="S127" s="186">
        <v>0</v>
      </c>
      <c r="T127" s="187">
        <f>S127*H127</f>
        <v>0</v>
      </c>
      <c r="AR127" s="6" t="s">
        <v>297</v>
      </c>
      <c r="AT127" s="6" t="s">
        <v>293</v>
      </c>
      <c r="AU127" s="6" t="s">
        <v>80</v>
      </c>
      <c r="AY127" s="6" t="s">
        <v>129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6" t="s">
        <v>21</v>
      </c>
      <c r="BK127" s="188">
        <f>ROUND(I127*H127,2)</f>
        <v>0</v>
      </c>
      <c r="BL127" s="6" t="s">
        <v>240</v>
      </c>
      <c r="BM127" s="6" t="s">
        <v>563</v>
      </c>
    </row>
    <row r="128" spans="2:47" s="25" customFormat="1" ht="30" customHeight="1">
      <c r="B128" s="26"/>
      <c r="D128" s="194" t="s">
        <v>146</v>
      </c>
      <c r="F128" s="224" t="s">
        <v>564</v>
      </c>
      <c r="I128" s="147"/>
      <c r="L128" s="26"/>
      <c r="M128" s="191"/>
      <c r="N128" s="27"/>
      <c r="O128" s="27"/>
      <c r="P128" s="27"/>
      <c r="Q128" s="27"/>
      <c r="R128" s="27"/>
      <c r="S128" s="27"/>
      <c r="T128" s="66"/>
      <c r="AT128" s="6" t="s">
        <v>146</v>
      </c>
      <c r="AU128" s="6" t="s">
        <v>80</v>
      </c>
    </row>
    <row r="129" spans="2:65" s="25" customFormat="1" ht="22.5" customHeight="1">
      <c r="B129" s="176"/>
      <c r="C129" s="226" t="s">
        <v>251</v>
      </c>
      <c r="D129" s="226" t="s">
        <v>293</v>
      </c>
      <c r="E129" s="227" t="s">
        <v>565</v>
      </c>
      <c r="F129" s="228" t="s">
        <v>566</v>
      </c>
      <c r="G129" s="229" t="s">
        <v>407</v>
      </c>
      <c r="H129" s="230">
        <v>100</v>
      </c>
      <c r="I129" s="231"/>
      <c r="J129" s="232">
        <f>ROUND(I129*H129,2)</f>
        <v>0</v>
      </c>
      <c r="K129" s="228" t="s">
        <v>136</v>
      </c>
      <c r="L129" s="233"/>
      <c r="M129" s="234"/>
      <c r="N129" s="235" t="s">
        <v>43</v>
      </c>
      <c r="O129" s="27"/>
      <c r="P129" s="186">
        <f>O129*H129</f>
        <v>0</v>
      </c>
      <c r="Q129" s="186">
        <v>0.000164</v>
      </c>
      <c r="R129" s="186">
        <f>Q129*H129</f>
        <v>0.0164</v>
      </c>
      <c r="S129" s="186">
        <v>0</v>
      </c>
      <c r="T129" s="187">
        <f>S129*H129</f>
        <v>0</v>
      </c>
      <c r="AR129" s="6" t="s">
        <v>297</v>
      </c>
      <c r="AT129" s="6" t="s">
        <v>293</v>
      </c>
      <c r="AU129" s="6" t="s">
        <v>80</v>
      </c>
      <c r="AY129" s="6" t="s">
        <v>129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6" t="s">
        <v>21</v>
      </c>
      <c r="BK129" s="188">
        <f>ROUND(I129*H129,2)</f>
        <v>0</v>
      </c>
      <c r="BL129" s="6" t="s">
        <v>240</v>
      </c>
      <c r="BM129" s="6" t="s">
        <v>567</v>
      </c>
    </row>
    <row r="130" spans="2:47" s="25" customFormat="1" ht="30" customHeight="1">
      <c r="B130" s="26"/>
      <c r="D130" s="189" t="s">
        <v>146</v>
      </c>
      <c r="F130" s="203" t="s">
        <v>568</v>
      </c>
      <c r="I130" s="147"/>
      <c r="L130" s="26"/>
      <c r="M130" s="191"/>
      <c r="N130" s="27"/>
      <c r="O130" s="27"/>
      <c r="P130" s="27"/>
      <c r="Q130" s="27"/>
      <c r="R130" s="27"/>
      <c r="S130" s="27"/>
      <c r="T130" s="66"/>
      <c r="AT130" s="6" t="s">
        <v>146</v>
      </c>
      <c r="AU130" s="6" t="s">
        <v>80</v>
      </c>
    </row>
    <row r="131" spans="2:63" s="161" customFormat="1" ht="29.25" customHeight="1">
      <c r="B131" s="162"/>
      <c r="D131" s="173" t="s">
        <v>71</v>
      </c>
      <c r="E131" s="174" t="s">
        <v>569</v>
      </c>
      <c r="F131" s="174" t="s">
        <v>570</v>
      </c>
      <c r="I131" s="165"/>
      <c r="J131" s="175">
        <f>BK131</f>
        <v>0</v>
      </c>
      <c r="L131" s="162"/>
      <c r="M131" s="167"/>
      <c r="N131" s="168"/>
      <c r="O131" s="168"/>
      <c r="P131" s="169">
        <f>SUM(P132:P145)</f>
        <v>0</v>
      </c>
      <c r="Q131" s="168"/>
      <c r="R131" s="169">
        <f>SUM(R132:R145)</f>
        <v>0.01004</v>
      </c>
      <c r="S131" s="168"/>
      <c r="T131" s="170">
        <f>SUM(T132:T145)</f>
        <v>0</v>
      </c>
      <c r="AR131" s="163" t="s">
        <v>80</v>
      </c>
      <c r="AT131" s="171" t="s">
        <v>71</v>
      </c>
      <c r="AU131" s="171" t="s">
        <v>21</v>
      </c>
      <c r="AY131" s="163" t="s">
        <v>129</v>
      </c>
      <c r="BK131" s="172">
        <f>SUM(BK132:BK145)</f>
        <v>0</v>
      </c>
    </row>
    <row r="132" spans="2:65" s="25" customFormat="1" ht="22.5" customHeight="1">
      <c r="B132" s="176"/>
      <c r="C132" s="177" t="s">
        <v>258</v>
      </c>
      <c r="D132" s="177" t="s">
        <v>132</v>
      </c>
      <c r="E132" s="178" t="s">
        <v>571</v>
      </c>
      <c r="F132" s="179" t="s">
        <v>572</v>
      </c>
      <c r="G132" s="180" t="s">
        <v>198</v>
      </c>
      <c r="H132" s="181">
        <v>6</v>
      </c>
      <c r="I132" s="182"/>
      <c r="J132" s="183">
        <f>ROUND(I132*H132,2)</f>
        <v>0</v>
      </c>
      <c r="K132" s="179" t="s">
        <v>136</v>
      </c>
      <c r="L132" s="26"/>
      <c r="M132" s="184"/>
      <c r="N132" s="185" t="s">
        <v>43</v>
      </c>
      <c r="O132" s="27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6" t="s">
        <v>240</v>
      </c>
      <c r="AT132" s="6" t="s">
        <v>132</v>
      </c>
      <c r="AU132" s="6" t="s">
        <v>80</v>
      </c>
      <c r="AY132" s="6" t="s">
        <v>129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6" t="s">
        <v>21</v>
      </c>
      <c r="BK132" s="188">
        <f>ROUND(I132*H132,2)</f>
        <v>0</v>
      </c>
      <c r="BL132" s="6" t="s">
        <v>240</v>
      </c>
      <c r="BM132" s="6" t="s">
        <v>573</v>
      </c>
    </row>
    <row r="133" spans="2:47" s="25" customFormat="1" ht="30" customHeight="1">
      <c r="B133" s="26"/>
      <c r="D133" s="194" t="s">
        <v>146</v>
      </c>
      <c r="F133" s="224" t="s">
        <v>574</v>
      </c>
      <c r="I133" s="147"/>
      <c r="L133" s="26"/>
      <c r="M133" s="191"/>
      <c r="N133" s="27"/>
      <c r="O133" s="27"/>
      <c r="P133" s="27"/>
      <c r="Q133" s="27"/>
      <c r="R133" s="27"/>
      <c r="S133" s="27"/>
      <c r="T133" s="66"/>
      <c r="AT133" s="6" t="s">
        <v>146</v>
      </c>
      <c r="AU133" s="6" t="s">
        <v>80</v>
      </c>
    </row>
    <row r="134" spans="2:65" s="25" customFormat="1" ht="22.5" customHeight="1">
      <c r="B134" s="176"/>
      <c r="C134" s="226" t="s">
        <v>267</v>
      </c>
      <c r="D134" s="226" t="s">
        <v>293</v>
      </c>
      <c r="E134" s="227" t="s">
        <v>575</v>
      </c>
      <c r="F134" s="228" t="s">
        <v>576</v>
      </c>
      <c r="G134" s="229" t="s">
        <v>198</v>
      </c>
      <c r="H134" s="230">
        <v>6</v>
      </c>
      <c r="I134" s="231"/>
      <c r="J134" s="232">
        <f aca="true" t="shared" si="24" ref="J134:J135">ROUND(I134*H134,2)</f>
        <v>0</v>
      </c>
      <c r="K134" s="228"/>
      <c r="L134" s="233"/>
      <c r="M134" s="234"/>
      <c r="N134" s="235" t="s">
        <v>43</v>
      </c>
      <c r="O134" s="27"/>
      <c r="P134" s="186">
        <f aca="true" t="shared" si="25" ref="P134:P135">O134*H134</f>
        <v>0</v>
      </c>
      <c r="Q134" s="186">
        <v>5E-05</v>
      </c>
      <c r="R134" s="186">
        <f aca="true" t="shared" si="26" ref="R134:R135">Q134*H134</f>
        <v>0.00030000000000000003</v>
      </c>
      <c r="S134" s="186">
        <v>0</v>
      </c>
      <c r="T134" s="187">
        <f aca="true" t="shared" si="27" ref="T134:T135">S134*H134</f>
        <v>0</v>
      </c>
      <c r="AR134" s="6" t="s">
        <v>297</v>
      </c>
      <c r="AT134" s="6" t="s">
        <v>293</v>
      </c>
      <c r="AU134" s="6" t="s">
        <v>80</v>
      </c>
      <c r="AY134" s="6" t="s">
        <v>129</v>
      </c>
      <c r="BE134" s="188">
        <f aca="true" t="shared" si="28" ref="BE134:BE135">IF(N134="základní",J134,0)</f>
        <v>0</v>
      </c>
      <c r="BF134" s="188">
        <f aca="true" t="shared" si="29" ref="BF134:BF135">IF(N134="snížená",J134,0)</f>
        <v>0</v>
      </c>
      <c r="BG134" s="188">
        <f aca="true" t="shared" si="30" ref="BG134:BG135">IF(N134="zákl. přenesená",J134,0)</f>
        <v>0</v>
      </c>
      <c r="BH134" s="188">
        <f aca="true" t="shared" si="31" ref="BH134:BH135">IF(N134="sníž. přenesená",J134,0)</f>
        <v>0</v>
      </c>
      <c r="BI134" s="188">
        <f aca="true" t="shared" si="32" ref="BI134:BI135">IF(N134="nulová",J134,0)</f>
        <v>0</v>
      </c>
      <c r="BJ134" s="6" t="s">
        <v>21</v>
      </c>
      <c r="BK134" s="188">
        <f aca="true" t="shared" si="33" ref="BK134:BK135">ROUND(I134*H134,2)</f>
        <v>0</v>
      </c>
      <c r="BL134" s="6" t="s">
        <v>240</v>
      </c>
      <c r="BM134" s="6" t="s">
        <v>577</v>
      </c>
    </row>
    <row r="135" spans="2:65" s="25" customFormat="1" ht="22.5" customHeight="1">
      <c r="B135" s="176"/>
      <c r="C135" s="177" t="s">
        <v>7</v>
      </c>
      <c r="D135" s="177" t="s">
        <v>132</v>
      </c>
      <c r="E135" s="178" t="s">
        <v>578</v>
      </c>
      <c r="F135" s="179" t="s">
        <v>579</v>
      </c>
      <c r="G135" s="180" t="s">
        <v>198</v>
      </c>
      <c r="H135" s="181">
        <v>29</v>
      </c>
      <c r="I135" s="182"/>
      <c r="J135" s="183">
        <f t="shared" si="24"/>
        <v>0</v>
      </c>
      <c r="K135" s="179" t="s">
        <v>136</v>
      </c>
      <c r="L135" s="26"/>
      <c r="M135" s="184"/>
      <c r="N135" s="185" t="s">
        <v>43</v>
      </c>
      <c r="O135" s="27"/>
      <c r="P135" s="186">
        <f t="shared" si="25"/>
        <v>0</v>
      </c>
      <c r="Q135" s="186">
        <v>0</v>
      </c>
      <c r="R135" s="186">
        <f t="shared" si="26"/>
        <v>0</v>
      </c>
      <c r="S135" s="186">
        <v>0</v>
      </c>
      <c r="T135" s="187">
        <f t="shared" si="27"/>
        <v>0</v>
      </c>
      <c r="AR135" s="6" t="s">
        <v>240</v>
      </c>
      <c r="AT135" s="6" t="s">
        <v>132</v>
      </c>
      <c r="AU135" s="6" t="s">
        <v>80</v>
      </c>
      <c r="AY135" s="6" t="s">
        <v>129</v>
      </c>
      <c r="BE135" s="188">
        <f t="shared" si="28"/>
        <v>0</v>
      </c>
      <c r="BF135" s="188">
        <f t="shared" si="29"/>
        <v>0</v>
      </c>
      <c r="BG135" s="188">
        <f t="shared" si="30"/>
        <v>0</v>
      </c>
      <c r="BH135" s="188">
        <f t="shared" si="31"/>
        <v>0</v>
      </c>
      <c r="BI135" s="188">
        <f t="shared" si="32"/>
        <v>0</v>
      </c>
      <c r="BJ135" s="6" t="s">
        <v>21</v>
      </c>
      <c r="BK135" s="188">
        <f t="shared" si="33"/>
        <v>0</v>
      </c>
      <c r="BL135" s="6" t="s">
        <v>240</v>
      </c>
      <c r="BM135" s="6" t="s">
        <v>580</v>
      </c>
    </row>
    <row r="136" spans="2:47" s="25" customFormat="1" ht="30" customHeight="1">
      <c r="B136" s="26"/>
      <c r="D136" s="189" t="s">
        <v>146</v>
      </c>
      <c r="F136" s="203" t="s">
        <v>581</v>
      </c>
      <c r="I136" s="147"/>
      <c r="L136" s="26"/>
      <c r="M136" s="191"/>
      <c r="N136" s="27"/>
      <c r="O136" s="27"/>
      <c r="P136" s="27"/>
      <c r="Q136" s="27"/>
      <c r="R136" s="27"/>
      <c r="S136" s="27"/>
      <c r="T136" s="66"/>
      <c r="AT136" s="6" t="s">
        <v>146</v>
      </c>
      <c r="AU136" s="6" t="s">
        <v>80</v>
      </c>
    </row>
    <row r="137" spans="2:51" s="192" customFormat="1" ht="22.5" customHeight="1">
      <c r="B137" s="193"/>
      <c r="D137" s="194" t="s">
        <v>141</v>
      </c>
      <c r="E137" s="195"/>
      <c r="F137" s="196" t="s">
        <v>582</v>
      </c>
      <c r="H137" s="197">
        <v>29</v>
      </c>
      <c r="I137" s="198"/>
      <c r="L137" s="193"/>
      <c r="M137" s="199"/>
      <c r="N137" s="200"/>
      <c r="O137" s="200"/>
      <c r="P137" s="200"/>
      <c r="Q137" s="200"/>
      <c r="R137" s="200"/>
      <c r="S137" s="200"/>
      <c r="T137" s="201"/>
      <c r="AT137" s="202" t="s">
        <v>141</v>
      </c>
      <c r="AU137" s="202" t="s">
        <v>80</v>
      </c>
      <c r="AV137" s="192" t="s">
        <v>80</v>
      </c>
      <c r="AW137" s="192" t="s">
        <v>35</v>
      </c>
      <c r="AX137" s="192" t="s">
        <v>21</v>
      </c>
      <c r="AY137" s="202" t="s">
        <v>129</v>
      </c>
    </row>
    <row r="138" spans="2:65" s="25" customFormat="1" ht="22.5" customHeight="1">
      <c r="B138" s="176"/>
      <c r="C138" s="226" t="s">
        <v>275</v>
      </c>
      <c r="D138" s="226" t="s">
        <v>293</v>
      </c>
      <c r="E138" s="227" t="s">
        <v>583</v>
      </c>
      <c r="F138" s="228" t="s">
        <v>584</v>
      </c>
      <c r="G138" s="229" t="s">
        <v>198</v>
      </c>
      <c r="H138" s="230">
        <v>18</v>
      </c>
      <c r="I138" s="231"/>
      <c r="J138" s="232">
        <f>ROUND(I138*H138,2)</f>
        <v>0</v>
      </c>
      <c r="K138" s="228" t="s">
        <v>136</v>
      </c>
      <c r="L138" s="233"/>
      <c r="M138" s="234"/>
      <c r="N138" s="235" t="s">
        <v>43</v>
      </c>
      <c r="O138" s="27"/>
      <c r="P138" s="186">
        <f>O138*H138</f>
        <v>0</v>
      </c>
      <c r="Q138" s="186">
        <v>6E-05</v>
      </c>
      <c r="R138" s="186">
        <f>Q138*H138</f>
        <v>0.00108</v>
      </c>
      <c r="S138" s="186">
        <v>0</v>
      </c>
      <c r="T138" s="187">
        <f>S138*H138</f>
        <v>0</v>
      </c>
      <c r="AR138" s="6" t="s">
        <v>297</v>
      </c>
      <c r="AT138" s="6" t="s">
        <v>293</v>
      </c>
      <c r="AU138" s="6" t="s">
        <v>80</v>
      </c>
      <c r="AY138" s="6" t="s">
        <v>129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6" t="s">
        <v>21</v>
      </c>
      <c r="BK138" s="188">
        <f>ROUND(I138*H138,2)</f>
        <v>0</v>
      </c>
      <c r="BL138" s="6" t="s">
        <v>240</v>
      </c>
      <c r="BM138" s="6" t="s">
        <v>585</v>
      </c>
    </row>
    <row r="139" spans="2:47" s="25" customFormat="1" ht="22.5" customHeight="1">
      <c r="B139" s="26"/>
      <c r="D139" s="194" t="s">
        <v>146</v>
      </c>
      <c r="F139" s="224" t="s">
        <v>586</v>
      </c>
      <c r="I139" s="147"/>
      <c r="L139" s="26"/>
      <c r="M139" s="191"/>
      <c r="N139" s="27"/>
      <c r="O139" s="27"/>
      <c r="P139" s="27"/>
      <c r="Q139" s="27"/>
      <c r="R139" s="27"/>
      <c r="S139" s="27"/>
      <c r="T139" s="66"/>
      <c r="AT139" s="6" t="s">
        <v>146</v>
      </c>
      <c r="AU139" s="6" t="s">
        <v>80</v>
      </c>
    </row>
    <row r="140" spans="2:65" s="25" customFormat="1" ht="22.5" customHeight="1">
      <c r="B140" s="176"/>
      <c r="C140" s="226" t="s">
        <v>281</v>
      </c>
      <c r="D140" s="226" t="s">
        <v>293</v>
      </c>
      <c r="E140" s="227" t="s">
        <v>587</v>
      </c>
      <c r="F140" s="228" t="s">
        <v>588</v>
      </c>
      <c r="G140" s="229" t="s">
        <v>198</v>
      </c>
      <c r="H140" s="230">
        <v>11</v>
      </c>
      <c r="I140" s="231"/>
      <c r="J140" s="232">
        <f>ROUND(I140*H140,2)</f>
        <v>0</v>
      </c>
      <c r="K140" s="228" t="s">
        <v>136</v>
      </c>
      <c r="L140" s="233"/>
      <c r="M140" s="234"/>
      <c r="N140" s="235" t="s">
        <v>43</v>
      </c>
      <c r="O140" s="27"/>
      <c r="P140" s="186">
        <f>O140*H140</f>
        <v>0</v>
      </c>
      <c r="Q140" s="186">
        <v>6E-05</v>
      </c>
      <c r="R140" s="186">
        <f>Q140*H140</f>
        <v>0.00066</v>
      </c>
      <c r="S140" s="186">
        <v>0</v>
      </c>
      <c r="T140" s="187">
        <f>S140*H140</f>
        <v>0</v>
      </c>
      <c r="AR140" s="6" t="s">
        <v>297</v>
      </c>
      <c r="AT140" s="6" t="s">
        <v>293</v>
      </c>
      <c r="AU140" s="6" t="s">
        <v>80</v>
      </c>
      <c r="AY140" s="6" t="s">
        <v>129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6" t="s">
        <v>21</v>
      </c>
      <c r="BK140" s="188">
        <f>ROUND(I140*H140,2)</f>
        <v>0</v>
      </c>
      <c r="BL140" s="6" t="s">
        <v>240</v>
      </c>
      <c r="BM140" s="6" t="s">
        <v>589</v>
      </c>
    </row>
    <row r="141" spans="2:47" s="25" customFormat="1" ht="22.5" customHeight="1">
      <c r="B141" s="26"/>
      <c r="D141" s="194" t="s">
        <v>146</v>
      </c>
      <c r="F141" s="224" t="s">
        <v>590</v>
      </c>
      <c r="I141" s="147"/>
      <c r="L141" s="26"/>
      <c r="M141" s="191"/>
      <c r="N141" s="27"/>
      <c r="O141" s="27"/>
      <c r="P141" s="27"/>
      <c r="Q141" s="27"/>
      <c r="R141" s="27"/>
      <c r="S141" s="27"/>
      <c r="T141" s="66"/>
      <c r="AT141" s="6" t="s">
        <v>146</v>
      </c>
      <c r="AU141" s="6" t="s">
        <v>80</v>
      </c>
    </row>
    <row r="142" spans="2:65" s="25" customFormat="1" ht="22.5" customHeight="1">
      <c r="B142" s="176"/>
      <c r="C142" s="177" t="s">
        <v>287</v>
      </c>
      <c r="D142" s="177" t="s">
        <v>132</v>
      </c>
      <c r="E142" s="178" t="s">
        <v>591</v>
      </c>
      <c r="F142" s="179" t="s">
        <v>592</v>
      </c>
      <c r="G142" s="180" t="s">
        <v>198</v>
      </c>
      <c r="H142" s="181">
        <v>3</v>
      </c>
      <c r="I142" s="182"/>
      <c r="J142" s="183">
        <f aca="true" t="shared" si="34" ref="J142:J145">ROUND(I142*H142,2)</f>
        <v>0</v>
      </c>
      <c r="K142" s="179" t="s">
        <v>179</v>
      </c>
      <c r="L142" s="26"/>
      <c r="M142" s="184"/>
      <c r="N142" s="185" t="s">
        <v>43</v>
      </c>
      <c r="O142" s="27"/>
      <c r="P142" s="186">
        <f aca="true" t="shared" si="35" ref="P142:P145">O142*H142</f>
        <v>0</v>
      </c>
      <c r="Q142" s="186">
        <v>0</v>
      </c>
      <c r="R142" s="186">
        <f aca="true" t="shared" si="36" ref="R142:R145">Q142*H142</f>
        <v>0</v>
      </c>
      <c r="S142" s="186">
        <v>0</v>
      </c>
      <c r="T142" s="187">
        <f aca="true" t="shared" si="37" ref="T142:T145">S142*H142</f>
        <v>0</v>
      </c>
      <c r="AR142" s="6" t="s">
        <v>240</v>
      </c>
      <c r="AT142" s="6" t="s">
        <v>132</v>
      </c>
      <c r="AU142" s="6" t="s">
        <v>80</v>
      </c>
      <c r="AY142" s="6" t="s">
        <v>129</v>
      </c>
      <c r="BE142" s="188">
        <f aca="true" t="shared" si="38" ref="BE142:BE145">IF(N142="základní",J142,0)</f>
        <v>0</v>
      </c>
      <c r="BF142" s="188">
        <f aca="true" t="shared" si="39" ref="BF142:BF145">IF(N142="snížená",J142,0)</f>
        <v>0</v>
      </c>
      <c r="BG142" s="188">
        <f aca="true" t="shared" si="40" ref="BG142:BG145">IF(N142="zákl. přenesená",J142,0)</f>
        <v>0</v>
      </c>
      <c r="BH142" s="188">
        <f aca="true" t="shared" si="41" ref="BH142:BH145">IF(N142="sníž. přenesená",J142,0)</f>
        <v>0</v>
      </c>
      <c r="BI142" s="188">
        <f aca="true" t="shared" si="42" ref="BI142:BI145">IF(N142="nulová",J142,0)</f>
        <v>0</v>
      </c>
      <c r="BJ142" s="6" t="s">
        <v>21</v>
      </c>
      <c r="BK142" s="188">
        <f aca="true" t="shared" si="43" ref="BK142:BK145">ROUND(I142*H142,2)</f>
        <v>0</v>
      </c>
      <c r="BL142" s="6" t="s">
        <v>240</v>
      </c>
      <c r="BM142" s="6" t="s">
        <v>593</v>
      </c>
    </row>
    <row r="143" spans="2:65" s="25" customFormat="1" ht="22.5" customHeight="1">
      <c r="B143" s="176"/>
      <c r="C143" s="226" t="s">
        <v>292</v>
      </c>
      <c r="D143" s="226" t="s">
        <v>293</v>
      </c>
      <c r="E143" s="227" t="s">
        <v>594</v>
      </c>
      <c r="F143" s="228" t="s">
        <v>595</v>
      </c>
      <c r="G143" s="229" t="s">
        <v>198</v>
      </c>
      <c r="H143" s="230">
        <v>3</v>
      </c>
      <c r="I143" s="231"/>
      <c r="J143" s="232">
        <f t="shared" si="34"/>
        <v>0</v>
      </c>
      <c r="K143" s="228" t="s">
        <v>179</v>
      </c>
      <c r="L143" s="233"/>
      <c r="M143" s="234"/>
      <c r="N143" s="235" t="s">
        <v>43</v>
      </c>
      <c r="O143" s="27"/>
      <c r="P143" s="186">
        <f t="shared" si="35"/>
        <v>0</v>
      </c>
      <c r="Q143" s="186">
        <v>0.00024</v>
      </c>
      <c r="R143" s="186">
        <f t="shared" si="36"/>
        <v>0.00072</v>
      </c>
      <c r="S143" s="186">
        <v>0</v>
      </c>
      <c r="T143" s="187">
        <f t="shared" si="37"/>
        <v>0</v>
      </c>
      <c r="AR143" s="6" t="s">
        <v>297</v>
      </c>
      <c r="AT143" s="6" t="s">
        <v>293</v>
      </c>
      <c r="AU143" s="6" t="s">
        <v>80</v>
      </c>
      <c r="AY143" s="6" t="s">
        <v>129</v>
      </c>
      <c r="BE143" s="188">
        <f t="shared" si="38"/>
        <v>0</v>
      </c>
      <c r="BF143" s="188">
        <f t="shared" si="39"/>
        <v>0</v>
      </c>
      <c r="BG143" s="188">
        <f t="shared" si="40"/>
        <v>0</v>
      </c>
      <c r="BH143" s="188">
        <f t="shared" si="41"/>
        <v>0</v>
      </c>
      <c r="BI143" s="188">
        <f t="shared" si="42"/>
        <v>0</v>
      </c>
      <c r="BJ143" s="6" t="s">
        <v>21</v>
      </c>
      <c r="BK143" s="188">
        <f t="shared" si="43"/>
        <v>0</v>
      </c>
      <c r="BL143" s="6" t="s">
        <v>240</v>
      </c>
      <c r="BM143" s="6" t="s">
        <v>596</v>
      </c>
    </row>
    <row r="144" spans="2:65" s="25" customFormat="1" ht="22.5" customHeight="1">
      <c r="B144" s="176"/>
      <c r="C144" s="177" t="s">
        <v>304</v>
      </c>
      <c r="D144" s="177" t="s">
        <v>132</v>
      </c>
      <c r="E144" s="178" t="s">
        <v>597</v>
      </c>
      <c r="F144" s="179" t="s">
        <v>598</v>
      </c>
      <c r="G144" s="180" t="s">
        <v>198</v>
      </c>
      <c r="H144" s="181">
        <v>8</v>
      </c>
      <c r="I144" s="182"/>
      <c r="J144" s="183">
        <f t="shared" si="34"/>
        <v>0</v>
      </c>
      <c r="K144" s="179" t="s">
        <v>179</v>
      </c>
      <c r="L144" s="26"/>
      <c r="M144" s="184"/>
      <c r="N144" s="185" t="s">
        <v>43</v>
      </c>
      <c r="O144" s="27"/>
      <c r="P144" s="186">
        <f t="shared" si="35"/>
        <v>0</v>
      </c>
      <c r="Q144" s="186">
        <v>0</v>
      </c>
      <c r="R144" s="186">
        <f t="shared" si="36"/>
        <v>0</v>
      </c>
      <c r="S144" s="186">
        <v>0</v>
      </c>
      <c r="T144" s="187">
        <f t="shared" si="37"/>
        <v>0</v>
      </c>
      <c r="AR144" s="6" t="s">
        <v>240</v>
      </c>
      <c r="AT144" s="6" t="s">
        <v>132</v>
      </c>
      <c r="AU144" s="6" t="s">
        <v>80</v>
      </c>
      <c r="AY144" s="6" t="s">
        <v>129</v>
      </c>
      <c r="BE144" s="188">
        <f t="shared" si="38"/>
        <v>0</v>
      </c>
      <c r="BF144" s="188">
        <f t="shared" si="39"/>
        <v>0</v>
      </c>
      <c r="BG144" s="188">
        <f t="shared" si="40"/>
        <v>0</v>
      </c>
      <c r="BH144" s="188">
        <f t="shared" si="41"/>
        <v>0</v>
      </c>
      <c r="BI144" s="188">
        <f t="shared" si="42"/>
        <v>0</v>
      </c>
      <c r="BJ144" s="6" t="s">
        <v>21</v>
      </c>
      <c r="BK144" s="188">
        <f t="shared" si="43"/>
        <v>0</v>
      </c>
      <c r="BL144" s="6" t="s">
        <v>240</v>
      </c>
      <c r="BM144" s="6" t="s">
        <v>599</v>
      </c>
    </row>
    <row r="145" spans="2:65" s="25" customFormat="1" ht="22.5" customHeight="1">
      <c r="B145" s="176"/>
      <c r="C145" s="226" t="s">
        <v>309</v>
      </c>
      <c r="D145" s="226" t="s">
        <v>293</v>
      </c>
      <c r="E145" s="227" t="s">
        <v>600</v>
      </c>
      <c r="F145" s="228" t="s">
        <v>601</v>
      </c>
      <c r="G145" s="229" t="s">
        <v>198</v>
      </c>
      <c r="H145" s="230">
        <v>8</v>
      </c>
      <c r="I145" s="231"/>
      <c r="J145" s="232">
        <f t="shared" si="34"/>
        <v>0</v>
      </c>
      <c r="K145" s="228" t="s">
        <v>179</v>
      </c>
      <c r="L145" s="233"/>
      <c r="M145" s="234"/>
      <c r="N145" s="235" t="s">
        <v>43</v>
      </c>
      <c r="O145" s="27"/>
      <c r="P145" s="186">
        <f t="shared" si="35"/>
        <v>0</v>
      </c>
      <c r="Q145" s="186">
        <v>0.00091</v>
      </c>
      <c r="R145" s="186">
        <f t="shared" si="36"/>
        <v>0.00728</v>
      </c>
      <c r="S145" s="186">
        <v>0</v>
      </c>
      <c r="T145" s="187">
        <f t="shared" si="37"/>
        <v>0</v>
      </c>
      <c r="AR145" s="6" t="s">
        <v>297</v>
      </c>
      <c r="AT145" s="6" t="s">
        <v>293</v>
      </c>
      <c r="AU145" s="6" t="s">
        <v>80</v>
      </c>
      <c r="AY145" s="6" t="s">
        <v>129</v>
      </c>
      <c r="BE145" s="188">
        <f t="shared" si="38"/>
        <v>0</v>
      </c>
      <c r="BF145" s="188">
        <f t="shared" si="39"/>
        <v>0</v>
      </c>
      <c r="BG145" s="188">
        <f t="shared" si="40"/>
        <v>0</v>
      </c>
      <c r="BH145" s="188">
        <f t="shared" si="41"/>
        <v>0</v>
      </c>
      <c r="BI145" s="188">
        <f t="shared" si="42"/>
        <v>0</v>
      </c>
      <c r="BJ145" s="6" t="s">
        <v>21</v>
      </c>
      <c r="BK145" s="188">
        <f t="shared" si="43"/>
        <v>0</v>
      </c>
      <c r="BL145" s="6" t="s">
        <v>240</v>
      </c>
      <c r="BM145" s="6" t="s">
        <v>602</v>
      </c>
    </row>
    <row r="146" spans="2:63" s="161" customFormat="1" ht="29.25" customHeight="1">
      <c r="B146" s="162"/>
      <c r="D146" s="173" t="s">
        <v>71</v>
      </c>
      <c r="E146" s="174" t="s">
        <v>603</v>
      </c>
      <c r="F146" s="174" t="s">
        <v>604</v>
      </c>
      <c r="I146" s="165"/>
      <c r="J146" s="175">
        <f>BK146</f>
        <v>0</v>
      </c>
      <c r="L146" s="162"/>
      <c r="M146" s="167"/>
      <c r="N146" s="168"/>
      <c r="O146" s="168"/>
      <c r="P146" s="169">
        <f>SUM(P147:P151)</f>
        <v>0</v>
      </c>
      <c r="Q146" s="168"/>
      <c r="R146" s="169">
        <f>SUM(R147:R151)</f>
        <v>0</v>
      </c>
      <c r="S146" s="168"/>
      <c r="T146" s="170">
        <f>SUM(T147:T151)</f>
        <v>0</v>
      </c>
      <c r="AR146" s="163" t="s">
        <v>80</v>
      </c>
      <c r="AT146" s="171" t="s">
        <v>71</v>
      </c>
      <c r="AU146" s="171" t="s">
        <v>21</v>
      </c>
      <c r="AY146" s="163" t="s">
        <v>129</v>
      </c>
      <c r="BK146" s="172">
        <f>SUM(BK147:BK151)</f>
        <v>0</v>
      </c>
    </row>
    <row r="147" spans="2:65" s="25" customFormat="1" ht="22.5" customHeight="1">
      <c r="B147" s="176"/>
      <c r="C147" s="177" t="s">
        <v>314</v>
      </c>
      <c r="D147" s="177" t="s">
        <v>132</v>
      </c>
      <c r="E147" s="178" t="s">
        <v>605</v>
      </c>
      <c r="F147" s="179" t="s">
        <v>606</v>
      </c>
      <c r="G147" s="180" t="s">
        <v>198</v>
      </c>
      <c r="H147" s="181">
        <v>6</v>
      </c>
      <c r="I147" s="182"/>
      <c r="J147" s="183">
        <f aca="true" t="shared" si="44" ref="J147:J148">ROUND(I147*H147,2)</f>
        <v>0</v>
      </c>
      <c r="K147" s="179" t="s">
        <v>179</v>
      </c>
      <c r="L147" s="26"/>
      <c r="M147" s="184"/>
      <c r="N147" s="185" t="s">
        <v>43</v>
      </c>
      <c r="O147" s="27"/>
      <c r="P147" s="186">
        <f aca="true" t="shared" si="45" ref="P147:P148">O147*H147</f>
        <v>0</v>
      </c>
      <c r="Q147" s="186">
        <v>0</v>
      </c>
      <c r="R147" s="186">
        <f aca="true" t="shared" si="46" ref="R147:R148">Q147*H147</f>
        <v>0</v>
      </c>
      <c r="S147" s="186">
        <v>0</v>
      </c>
      <c r="T147" s="187">
        <f aca="true" t="shared" si="47" ref="T147:T148">S147*H147</f>
        <v>0</v>
      </c>
      <c r="AR147" s="6" t="s">
        <v>240</v>
      </c>
      <c r="AT147" s="6" t="s">
        <v>132</v>
      </c>
      <c r="AU147" s="6" t="s">
        <v>80</v>
      </c>
      <c r="AY147" s="6" t="s">
        <v>129</v>
      </c>
      <c r="BE147" s="188">
        <f aca="true" t="shared" si="48" ref="BE147:BE148">IF(N147="základní",J147,0)</f>
        <v>0</v>
      </c>
      <c r="BF147" s="188">
        <f aca="true" t="shared" si="49" ref="BF147:BF148">IF(N147="snížená",J147,0)</f>
        <v>0</v>
      </c>
      <c r="BG147" s="188">
        <f aca="true" t="shared" si="50" ref="BG147:BG148">IF(N147="zákl. přenesená",J147,0)</f>
        <v>0</v>
      </c>
      <c r="BH147" s="188">
        <f aca="true" t="shared" si="51" ref="BH147:BH148">IF(N147="sníž. přenesená",J147,0)</f>
        <v>0</v>
      </c>
      <c r="BI147" s="188">
        <f aca="true" t="shared" si="52" ref="BI147:BI148">IF(N147="nulová",J147,0)</f>
        <v>0</v>
      </c>
      <c r="BJ147" s="6" t="s">
        <v>21</v>
      </c>
      <c r="BK147" s="188">
        <f aca="true" t="shared" si="53" ref="BK147:BK148">ROUND(I147*H147,2)</f>
        <v>0</v>
      </c>
      <c r="BL147" s="6" t="s">
        <v>240</v>
      </c>
      <c r="BM147" s="6" t="s">
        <v>607</v>
      </c>
    </row>
    <row r="148" spans="2:65" s="25" customFormat="1" ht="22.5" customHeight="1">
      <c r="B148" s="176"/>
      <c r="C148" s="177" t="s">
        <v>321</v>
      </c>
      <c r="D148" s="177" t="s">
        <v>132</v>
      </c>
      <c r="E148" s="178" t="s">
        <v>608</v>
      </c>
      <c r="F148" s="179" t="s">
        <v>609</v>
      </c>
      <c r="G148" s="180" t="s">
        <v>198</v>
      </c>
      <c r="H148" s="181">
        <v>6</v>
      </c>
      <c r="I148" s="182"/>
      <c r="J148" s="183">
        <f t="shared" si="44"/>
        <v>0</v>
      </c>
      <c r="K148" s="179" t="s">
        <v>136</v>
      </c>
      <c r="L148" s="26"/>
      <c r="M148" s="184"/>
      <c r="N148" s="185" t="s">
        <v>43</v>
      </c>
      <c r="O148" s="27"/>
      <c r="P148" s="186">
        <f t="shared" si="45"/>
        <v>0</v>
      </c>
      <c r="Q148" s="186">
        <v>0</v>
      </c>
      <c r="R148" s="186">
        <f t="shared" si="46"/>
        <v>0</v>
      </c>
      <c r="S148" s="186">
        <v>0</v>
      </c>
      <c r="T148" s="187">
        <f t="shared" si="47"/>
        <v>0</v>
      </c>
      <c r="AR148" s="6" t="s">
        <v>240</v>
      </c>
      <c r="AT148" s="6" t="s">
        <v>132</v>
      </c>
      <c r="AU148" s="6" t="s">
        <v>80</v>
      </c>
      <c r="AY148" s="6" t="s">
        <v>129</v>
      </c>
      <c r="BE148" s="188">
        <f t="shared" si="48"/>
        <v>0</v>
      </c>
      <c r="BF148" s="188">
        <f t="shared" si="49"/>
        <v>0</v>
      </c>
      <c r="BG148" s="188">
        <f t="shared" si="50"/>
        <v>0</v>
      </c>
      <c r="BH148" s="188">
        <f t="shared" si="51"/>
        <v>0</v>
      </c>
      <c r="BI148" s="188">
        <f t="shared" si="52"/>
        <v>0</v>
      </c>
      <c r="BJ148" s="6" t="s">
        <v>21</v>
      </c>
      <c r="BK148" s="188">
        <f t="shared" si="53"/>
        <v>0</v>
      </c>
      <c r="BL148" s="6" t="s">
        <v>240</v>
      </c>
      <c r="BM148" s="6" t="s">
        <v>610</v>
      </c>
    </row>
    <row r="149" spans="2:47" s="25" customFormat="1" ht="22.5" customHeight="1">
      <c r="B149" s="26"/>
      <c r="D149" s="194" t="s">
        <v>146</v>
      </c>
      <c r="F149" s="224" t="s">
        <v>611</v>
      </c>
      <c r="I149" s="147"/>
      <c r="L149" s="26"/>
      <c r="M149" s="191"/>
      <c r="N149" s="27"/>
      <c r="O149" s="27"/>
      <c r="P149" s="27"/>
      <c r="Q149" s="27"/>
      <c r="R149" s="27"/>
      <c r="S149" s="27"/>
      <c r="T149" s="66"/>
      <c r="AT149" s="6" t="s">
        <v>146</v>
      </c>
      <c r="AU149" s="6" t="s">
        <v>80</v>
      </c>
    </row>
    <row r="150" spans="2:65" s="25" customFormat="1" ht="22.5" customHeight="1">
      <c r="B150" s="176"/>
      <c r="C150" s="226" t="s">
        <v>329</v>
      </c>
      <c r="D150" s="226" t="s">
        <v>293</v>
      </c>
      <c r="E150" s="227" t="s">
        <v>612</v>
      </c>
      <c r="F150" s="228" t="s">
        <v>613</v>
      </c>
      <c r="G150" s="229" t="s">
        <v>231</v>
      </c>
      <c r="H150" s="230">
        <v>6</v>
      </c>
      <c r="I150" s="231"/>
      <c r="J150" s="232">
        <f aca="true" t="shared" si="54" ref="J150:J151">ROUND(I150*H150,2)</f>
        <v>0</v>
      </c>
      <c r="K150" s="228" t="s">
        <v>179</v>
      </c>
      <c r="L150" s="233"/>
      <c r="M150" s="234"/>
      <c r="N150" s="235" t="s">
        <v>43</v>
      </c>
      <c r="O150" s="27"/>
      <c r="P150" s="186">
        <f aca="true" t="shared" si="55" ref="P150:P151">O150*H150</f>
        <v>0</v>
      </c>
      <c r="Q150" s="186">
        <v>0</v>
      </c>
      <c r="R150" s="186">
        <f aca="true" t="shared" si="56" ref="R150:R151">Q150*H150</f>
        <v>0</v>
      </c>
      <c r="S150" s="186">
        <v>0</v>
      </c>
      <c r="T150" s="187">
        <f aca="true" t="shared" si="57" ref="T150:T151">S150*H150</f>
        <v>0</v>
      </c>
      <c r="AR150" s="6" t="s">
        <v>297</v>
      </c>
      <c r="AT150" s="6" t="s">
        <v>293</v>
      </c>
      <c r="AU150" s="6" t="s">
        <v>80</v>
      </c>
      <c r="AY150" s="6" t="s">
        <v>129</v>
      </c>
      <c r="BE150" s="188">
        <f aca="true" t="shared" si="58" ref="BE150:BE151">IF(N150="základní",J150,0)</f>
        <v>0</v>
      </c>
      <c r="BF150" s="188">
        <f aca="true" t="shared" si="59" ref="BF150:BF151">IF(N150="snížená",J150,0)</f>
        <v>0</v>
      </c>
      <c r="BG150" s="188">
        <f aca="true" t="shared" si="60" ref="BG150:BG151">IF(N150="zákl. přenesená",J150,0)</f>
        <v>0</v>
      </c>
      <c r="BH150" s="188">
        <f aca="true" t="shared" si="61" ref="BH150:BH151">IF(N150="sníž. přenesená",J150,0)</f>
        <v>0</v>
      </c>
      <c r="BI150" s="188">
        <f aca="true" t="shared" si="62" ref="BI150:BI151">IF(N150="nulová",J150,0)</f>
        <v>0</v>
      </c>
      <c r="BJ150" s="6" t="s">
        <v>21</v>
      </c>
      <c r="BK150" s="188">
        <f aca="true" t="shared" si="63" ref="BK150:BK151">ROUND(I150*H150,2)</f>
        <v>0</v>
      </c>
      <c r="BL150" s="6" t="s">
        <v>240</v>
      </c>
      <c r="BM150" s="6" t="s">
        <v>614</v>
      </c>
    </row>
    <row r="151" spans="2:65" s="25" customFormat="1" ht="22.5" customHeight="1">
      <c r="B151" s="176"/>
      <c r="C151" s="226" t="s">
        <v>334</v>
      </c>
      <c r="D151" s="226" t="s">
        <v>293</v>
      </c>
      <c r="E151" s="227" t="s">
        <v>615</v>
      </c>
      <c r="F151" s="228" t="s">
        <v>616</v>
      </c>
      <c r="G151" s="229" t="s">
        <v>231</v>
      </c>
      <c r="H151" s="230">
        <v>72</v>
      </c>
      <c r="I151" s="231"/>
      <c r="J151" s="232">
        <f t="shared" si="54"/>
        <v>0</v>
      </c>
      <c r="K151" s="228" t="s">
        <v>179</v>
      </c>
      <c r="L151" s="233"/>
      <c r="M151" s="234"/>
      <c r="N151" s="241" t="s">
        <v>43</v>
      </c>
      <c r="O151" s="239"/>
      <c r="P151" s="242">
        <f t="shared" si="55"/>
        <v>0</v>
      </c>
      <c r="Q151" s="242">
        <v>0</v>
      </c>
      <c r="R151" s="242">
        <f t="shared" si="56"/>
        <v>0</v>
      </c>
      <c r="S151" s="242">
        <v>0</v>
      </c>
      <c r="T151" s="243">
        <f t="shared" si="57"/>
        <v>0</v>
      </c>
      <c r="AR151" s="6" t="s">
        <v>297</v>
      </c>
      <c r="AT151" s="6" t="s">
        <v>293</v>
      </c>
      <c r="AU151" s="6" t="s">
        <v>80</v>
      </c>
      <c r="AY151" s="6" t="s">
        <v>129</v>
      </c>
      <c r="BE151" s="188">
        <f t="shared" si="58"/>
        <v>0</v>
      </c>
      <c r="BF151" s="188">
        <f t="shared" si="59"/>
        <v>0</v>
      </c>
      <c r="BG151" s="188">
        <f t="shared" si="60"/>
        <v>0</v>
      </c>
      <c r="BH151" s="188">
        <f t="shared" si="61"/>
        <v>0</v>
      </c>
      <c r="BI151" s="188">
        <f t="shared" si="62"/>
        <v>0</v>
      </c>
      <c r="BJ151" s="6" t="s">
        <v>21</v>
      </c>
      <c r="BK151" s="188">
        <f t="shared" si="63"/>
        <v>0</v>
      </c>
      <c r="BL151" s="6" t="s">
        <v>240</v>
      </c>
      <c r="BM151" s="6" t="s">
        <v>617</v>
      </c>
    </row>
    <row r="152" spans="2:12" s="25" customFormat="1" ht="6.75" customHeight="1">
      <c r="B152" s="47"/>
      <c r="C152" s="48"/>
      <c r="D152" s="48"/>
      <c r="E152" s="48"/>
      <c r="F152" s="48"/>
      <c r="G152" s="48"/>
      <c r="H152" s="48"/>
      <c r="I152" s="124"/>
      <c r="J152" s="48"/>
      <c r="K152" s="48"/>
      <c r="L152" s="26"/>
    </row>
  </sheetData>
  <sheetProtection selectLockedCells="1" selectUnlockedCells="1"/>
  <mergeCells count="9">
    <mergeCell ref="G1:H1"/>
    <mergeCell ref="L2:V2"/>
    <mergeCell ref="E7:H7"/>
    <mergeCell ref="E9:H9"/>
    <mergeCell ref="E24:H24"/>
    <mergeCell ref="E45:H45"/>
    <mergeCell ref="E47:H47"/>
    <mergeCell ref="E74:H74"/>
    <mergeCell ref="E76:H76"/>
  </mergeCells>
  <printOptions/>
  <pageMargins left="0.5833333333333334" right="0.5833333333333334" top="0.5833333333333334" bottom="0.5833333333333334" header="0.5118055555555555" footer="0.5118055555555555"/>
  <pageSetup horizontalDpi="300" verticalDpi="300" orientation="landscape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37"/>
  <sheetViews>
    <sheetView showGridLines="0" workbookViewId="0" topLeftCell="A1">
      <pane ySplit="1" topLeftCell="A31" activePane="bottomLeft" state="frozen"/>
      <selection pane="topLeft" activeCell="A1" sqref="A1"/>
      <selection pane="bottomLeft" activeCell="A1" sqref="A1"/>
    </sheetView>
  </sheetViews>
  <sheetFormatPr defaultColWidth="12" defaultRowHeight="13.5"/>
  <cols>
    <col min="1" max="1" width="1.66796875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6" width="99.16015625" style="0" customWidth="1"/>
    <col min="7" max="7" width="11.5" style="0" customWidth="1"/>
    <col min="8" max="8" width="14.66015625" style="0" customWidth="1"/>
    <col min="9" max="9" width="16.66015625" style="101" customWidth="1"/>
    <col min="10" max="10" width="31" style="0" customWidth="1"/>
    <col min="11" max="11" width="20.5" style="0" customWidth="1"/>
    <col min="13" max="21" width="0" style="0" hidden="1" customWidth="1"/>
    <col min="22" max="22" width="16.33203125" style="0" customWidth="1"/>
    <col min="23" max="23" width="21.5" style="0" customWidth="1"/>
    <col min="24" max="24" width="16.33203125" style="0" customWidth="1"/>
    <col min="25" max="25" width="19.83203125" style="0" customWidth="1"/>
    <col min="26" max="26" width="14.5" style="0" customWidth="1"/>
    <col min="27" max="27" width="19.83203125" style="0" customWidth="1"/>
    <col min="28" max="28" width="21.5" style="0" customWidth="1"/>
    <col min="29" max="29" width="14.5" style="0" customWidth="1"/>
    <col min="30" max="30" width="19.83203125" style="0" customWidth="1"/>
    <col min="31" max="31" width="21.5" style="0" customWidth="1"/>
    <col min="44" max="65" width="0" style="0" hidden="1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02"/>
      <c r="H1" s="102"/>
      <c r="I1" s="103"/>
      <c r="J1" s="2"/>
      <c r="K1" s="3" t="s">
        <v>90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7.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86</v>
      </c>
    </row>
    <row r="3" spans="2:46" ht="6.75" customHeight="1">
      <c r="B3" s="7"/>
      <c r="C3" s="8"/>
      <c r="D3" s="8"/>
      <c r="E3" s="8"/>
      <c r="F3" s="8"/>
      <c r="G3" s="8"/>
      <c r="H3" s="8"/>
      <c r="I3" s="104"/>
      <c r="J3" s="8"/>
      <c r="K3" s="9"/>
      <c r="AT3" s="6" t="s">
        <v>80</v>
      </c>
    </row>
    <row r="4" spans="2:46" ht="36.75" customHeight="1">
      <c r="B4" s="10"/>
      <c r="C4" s="5"/>
      <c r="D4" s="11" t="s">
        <v>91</v>
      </c>
      <c r="E4" s="5"/>
      <c r="F4" s="5"/>
      <c r="G4" s="5"/>
      <c r="H4" s="5"/>
      <c r="I4" s="105"/>
      <c r="J4" s="5"/>
      <c r="K4" s="12"/>
      <c r="M4" s="13" t="s">
        <v>10</v>
      </c>
      <c r="AT4" s="6" t="s">
        <v>4</v>
      </c>
    </row>
    <row r="5" spans="2:11" ht="6.75" customHeight="1">
      <c r="B5" s="10"/>
      <c r="C5" s="5"/>
      <c r="D5" s="5"/>
      <c r="E5" s="5"/>
      <c r="F5" s="5"/>
      <c r="G5" s="5"/>
      <c r="H5" s="5"/>
      <c r="I5" s="105"/>
      <c r="J5" s="5"/>
      <c r="K5" s="12"/>
    </row>
    <row r="6" spans="2:11" ht="12.75">
      <c r="B6" s="10"/>
      <c r="C6" s="5"/>
      <c r="D6" s="20" t="s">
        <v>16</v>
      </c>
      <c r="E6" s="5"/>
      <c r="F6" s="5"/>
      <c r="G6" s="5"/>
      <c r="H6" s="5"/>
      <c r="I6" s="105"/>
      <c r="J6" s="5"/>
      <c r="K6" s="12"/>
    </row>
    <row r="7" spans="2:11" ht="22.5" customHeight="1">
      <c r="B7" s="10"/>
      <c r="C7" s="5"/>
      <c r="D7" s="5"/>
      <c r="E7" s="106" t="str">
        <f>'Rekapitulace stavby'!K6</f>
        <v>Stavební úpravy muzea v Sokolově - rozšíření výstavní expozice část - 5</v>
      </c>
      <c r="F7" s="106"/>
      <c r="G7" s="106"/>
      <c r="H7" s="106"/>
      <c r="I7" s="105"/>
      <c r="J7" s="5"/>
      <c r="K7" s="12"/>
    </row>
    <row r="8" spans="2:11" s="25" customFormat="1" ht="12.75">
      <c r="B8" s="26"/>
      <c r="C8" s="27"/>
      <c r="D8" s="20" t="s">
        <v>92</v>
      </c>
      <c r="E8" s="27"/>
      <c r="F8" s="27"/>
      <c r="G8" s="27"/>
      <c r="H8" s="27"/>
      <c r="I8" s="107"/>
      <c r="J8" s="27"/>
      <c r="K8" s="31"/>
    </row>
    <row r="9" spans="2:11" s="25" customFormat="1" ht="36.75" customHeight="1">
      <c r="B9" s="26"/>
      <c r="C9" s="27"/>
      <c r="D9" s="27"/>
      <c r="E9" s="59" t="s">
        <v>618</v>
      </c>
      <c r="F9" s="59"/>
      <c r="G9" s="59"/>
      <c r="H9" s="59"/>
      <c r="I9" s="107"/>
      <c r="J9" s="27"/>
      <c r="K9" s="31"/>
    </row>
    <row r="10" spans="2:11" s="25" customFormat="1" ht="12.75">
      <c r="B10" s="26"/>
      <c r="C10" s="27"/>
      <c r="D10" s="27"/>
      <c r="E10" s="27"/>
      <c r="F10" s="27"/>
      <c r="G10" s="27"/>
      <c r="H10" s="27"/>
      <c r="I10" s="107"/>
      <c r="J10" s="27"/>
      <c r="K10" s="31"/>
    </row>
    <row r="11" spans="2:11" s="25" customFormat="1" ht="14.25" customHeight="1">
      <c r="B11" s="26"/>
      <c r="C11" s="27"/>
      <c r="D11" s="20" t="s">
        <v>19</v>
      </c>
      <c r="E11" s="27"/>
      <c r="F11" s="16"/>
      <c r="G11" s="27"/>
      <c r="H11" s="27"/>
      <c r="I11" s="108" t="s">
        <v>20</v>
      </c>
      <c r="J11" s="16"/>
      <c r="K11" s="31"/>
    </row>
    <row r="12" spans="2:11" s="25" customFormat="1" ht="14.25" customHeight="1">
      <c r="B12" s="26"/>
      <c r="C12" s="27"/>
      <c r="D12" s="20" t="s">
        <v>22</v>
      </c>
      <c r="E12" s="27"/>
      <c r="F12" s="16" t="s">
        <v>23</v>
      </c>
      <c r="G12" s="27"/>
      <c r="H12" s="27"/>
      <c r="I12" s="108" t="s">
        <v>24</v>
      </c>
      <c r="J12" s="61">
        <f>'Rekapitulace stavby'!AN8</f>
        <v>42905</v>
      </c>
      <c r="K12" s="31"/>
    </row>
    <row r="13" spans="2:11" s="25" customFormat="1" ht="10.5" customHeight="1">
      <c r="B13" s="26"/>
      <c r="C13" s="27"/>
      <c r="D13" s="27"/>
      <c r="E13" s="27"/>
      <c r="F13" s="27"/>
      <c r="G13" s="27"/>
      <c r="H13" s="27"/>
      <c r="I13" s="107"/>
      <c r="J13" s="27"/>
      <c r="K13" s="31"/>
    </row>
    <row r="14" spans="2:11" s="25" customFormat="1" ht="14.25" customHeight="1">
      <c r="B14" s="26"/>
      <c r="C14" s="27"/>
      <c r="D14" s="20" t="s">
        <v>27</v>
      </c>
      <c r="E14" s="27"/>
      <c r="F14" s="27"/>
      <c r="G14" s="27"/>
      <c r="H14" s="27"/>
      <c r="I14" s="108" t="s">
        <v>28</v>
      </c>
      <c r="J14" s="16"/>
      <c r="K14" s="31"/>
    </row>
    <row r="15" spans="2:11" s="25" customFormat="1" ht="18" customHeight="1">
      <c r="B15" s="26"/>
      <c r="C15" s="27"/>
      <c r="D15" s="27"/>
      <c r="E15" s="16" t="s">
        <v>29</v>
      </c>
      <c r="F15" s="27"/>
      <c r="G15" s="27"/>
      <c r="H15" s="27"/>
      <c r="I15" s="108" t="s">
        <v>30</v>
      </c>
      <c r="J15" s="16"/>
      <c r="K15" s="31"/>
    </row>
    <row r="16" spans="2:11" s="25" customFormat="1" ht="6.75" customHeight="1">
      <c r="B16" s="26"/>
      <c r="C16" s="27"/>
      <c r="D16" s="27"/>
      <c r="E16" s="27"/>
      <c r="F16" s="27"/>
      <c r="G16" s="27"/>
      <c r="H16" s="27"/>
      <c r="I16" s="107"/>
      <c r="J16" s="27"/>
      <c r="K16" s="31"/>
    </row>
    <row r="17" spans="2:11" s="25" customFormat="1" ht="14.25" customHeight="1">
      <c r="B17" s="26"/>
      <c r="C17" s="27"/>
      <c r="D17" s="20" t="s">
        <v>31</v>
      </c>
      <c r="E17" s="27"/>
      <c r="F17" s="27"/>
      <c r="G17" s="27"/>
      <c r="H17" s="27"/>
      <c r="I17" s="108" t="s">
        <v>28</v>
      </c>
      <c r="J17" s="16">
        <f>IF('Rekapitulace stavby'!AN13="Vyplň údaj","",IF('Rekapitulace stavby'!AN13="","",'Rekapitulace stavby'!AN13))</f>
      </c>
      <c r="K17" s="31"/>
    </row>
    <row r="18" spans="2:11" s="25" customFormat="1" ht="18" customHeight="1">
      <c r="B18" s="26"/>
      <c r="C18" s="27"/>
      <c r="D18" s="27"/>
      <c r="E18" s="16">
        <f>IF('Rekapitulace stavby'!E14="Vyplň údaj","",IF('Rekapitulace stavby'!E14="","",'Rekapitulace stavby'!E14))</f>
      </c>
      <c r="F18" s="27"/>
      <c r="G18" s="27"/>
      <c r="H18" s="27"/>
      <c r="I18" s="108" t="s">
        <v>30</v>
      </c>
      <c r="J18" s="16">
        <f>IF('Rekapitulace stavby'!AN14="Vyplň údaj","",IF('Rekapitulace stavby'!AN14="","",'Rekapitulace stavby'!AN14))</f>
      </c>
      <c r="K18" s="31"/>
    </row>
    <row r="19" spans="2:11" s="25" customFormat="1" ht="6.75" customHeight="1">
      <c r="B19" s="26"/>
      <c r="C19" s="27"/>
      <c r="D19" s="27"/>
      <c r="E19" s="27"/>
      <c r="F19" s="27"/>
      <c r="G19" s="27"/>
      <c r="H19" s="27"/>
      <c r="I19" s="107"/>
      <c r="J19" s="27"/>
      <c r="K19" s="31"/>
    </row>
    <row r="20" spans="2:11" s="25" customFormat="1" ht="14.25" customHeight="1">
      <c r="B20" s="26"/>
      <c r="C20" s="27"/>
      <c r="D20" s="20" t="s">
        <v>33</v>
      </c>
      <c r="E20" s="27"/>
      <c r="F20" s="27"/>
      <c r="G20" s="27"/>
      <c r="H20" s="27"/>
      <c r="I20" s="108" t="s">
        <v>28</v>
      </c>
      <c r="J20" s="16"/>
      <c r="K20" s="31"/>
    </row>
    <row r="21" spans="2:11" s="25" customFormat="1" ht="18" customHeight="1">
      <c r="B21" s="26"/>
      <c r="C21" s="27"/>
      <c r="D21" s="27"/>
      <c r="E21" s="16" t="s">
        <v>34</v>
      </c>
      <c r="F21" s="27"/>
      <c r="G21" s="27"/>
      <c r="H21" s="27"/>
      <c r="I21" s="108" t="s">
        <v>30</v>
      </c>
      <c r="J21" s="16"/>
      <c r="K21" s="31"/>
    </row>
    <row r="22" spans="2:11" s="25" customFormat="1" ht="6.75" customHeight="1">
      <c r="B22" s="26"/>
      <c r="C22" s="27"/>
      <c r="D22" s="27"/>
      <c r="E22" s="27"/>
      <c r="F22" s="27"/>
      <c r="G22" s="27"/>
      <c r="H22" s="27"/>
      <c r="I22" s="107"/>
      <c r="J22" s="27"/>
      <c r="K22" s="31"/>
    </row>
    <row r="23" spans="2:11" s="25" customFormat="1" ht="14.25" customHeight="1">
      <c r="B23" s="26"/>
      <c r="C23" s="27"/>
      <c r="D23" s="20" t="s">
        <v>36</v>
      </c>
      <c r="E23" s="27"/>
      <c r="F23" s="27"/>
      <c r="G23" s="27"/>
      <c r="H23" s="27"/>
      <c r="I23" s="107"/>
      <c r="J23" s="27"/>
      <c r="K23" s="31"/>
    </row>
    <row r="24" spans="2:11" s="109" customFormat="1" ht="22.5" customHeight="1">
      <c r="B24" s="110"/>
      <c r="C24" s="111"/>
      <c r="D24" s="111"/>
      <c r="E24" s="23"/>
      <c r="F24" s="23"/>
      <c r="G24" s="23"/>
      <c r="H24" s="23"/>
      <c r="I24" s="112"/>
      <c r="J24" s="111"/>
      <c r="K24" s="113"/>
    </row>
    <row r="25" spans="2:11" s="25" customFormat="1" ht="6.75" customHeight="1">
      <c r="B25" s="26"/>
      <c r="C25" s="27"/>
      <c r="D25" s="27"/>
      <c r="E25" s="27"/>
      <c r="F25" s="27"/>
      <c r="G25" s="27"/>
      <c r="H25" s="27"/>
      <c r="I25" s="107"/>
      <c r="J25" s="27"/>
      <c r="K25" s="31"/>
    </row>
    <row r="26" spans="2:11" s="25" customFormat="1" ht="6.75" customHeight="1">
      <c r="B26" s="26"/>
      <c r="C26" s="27"/>
      <c r="D26" s="64"/>
      <c r="E26" s="64"/>
      <c r="F26" s="64"/>
      <c r="G26" s="64"/>
      <c r="H26" s="64"/>
      <c r="I26" s="114"/>
      <c r="J26" s="64"/>
      <c r="K26" s="115"/>
    </row>
    <row r="27" spans="2:11" s="25" customFormat="1" ht="24.75" customHeight="1">
      <c r="B27" s="26"/>
      <c r="C27" s="27"/>
      <c r="D27" s="116" t="s">
        <v>38</v>
      </c>
      <c r="E27" s="27"/>
      <c r="F27" s="27"/>
      <c r="G27" s="27"/>
      <c r="H27" s="27"/>
      <c r="I27" s="107"/>
      <c r="J27" s="78">
        <f>ROUND(J85,2)</f>
        <v>0</v>
      </c>
      <c r="K27" s="31"/>
    </row>
    <row r="28" spans="2:11" s="25" customFormat="1" ht="6.75" customHeight="1">
      <c r="B28" s="26"/>
      <c r="C28" s="27"/>
      <c r="D28" s="64"/>
      <c r="E28" s="64"/>
      <c r="F28" s="64"/>
      <c r="G28" s="64"/>
      <c r="H28" s="64"/>
      <c r="I28" s="114"/>
      <c r="J28" s="64"/>
      <c r="K28" s="115"/>
    </row>
    <row r="29" spans="2:11" s="25" customFormat="1" ht="14.25" customHeight="1">
      <c r="B29" s="26"/>
      <c r="C29" s="27"/>
      <c r="D29" s="27"/>
      <c r="E29" s="27"/>
      <c r="F29" s="32" t="s">
        <v>40</v>
      </c>
      <c r="G29" s="27"/>
      <c r="H29" s="27"/>
      <c r="I29" s="117" t="s">
        <v>39</v>
      </c>
      <c r="J29" s="32" t="s">
        <v>41</v>
      </c>
      <c r="K29" s="31"/>
    </row>
    <row r="30" spans="2:11" s="25" customFormat="1" ht="14.25" customHeight="1">
      <c r="B30" s="26"/>
      <c r="C30" s="27"/>
      <c r="D30" s="36" t="s">
        <v>42</v>
      </c>
      <c r="E30" s="36" t="s">
        <v>43</v>
      </c>
      <c r="F30" s="118">
        <f>ROUND(SUM(BE85:BE136),2)</f>
        <v>0</v>
      </c>
      <c r="G30" s="27"/>
      <c r="H30" s="27"/>
      <c r="I30" s="119">
        <v>0.21</v>
      </c>
      <c r="J30" s="118">
        <f>ROUND(ROUND((SUM(BE85:BE136)),2)*I30,2)</f>
        <v>0</v>
      </c>
      <c r="K30" s="31"/>
    </row>
    <row r="31" spans="2:11" s="25" customFormat="1" ht="14.25" customHeight="1">
      <c r="B31" s="26"/>
      <c r="C31" s="27"/>
      <c r="D31" s="27"/>
      <c r="E31" s="36" t="s">
        <v>44</v>
      </c>
      <c r="F31" s="118">
        <f>ROUND(SUM(BF85:BF136),2)</f>
        <v>0</v>
      </c>
      <c r="G31" s="27"/>
      <c r="H31" s="27"/>
      <c r="I31" s="119">
        <v>0.15</v>
      </c>
      <c r="J31" s="118">
        <f>ROUND(ROUND((SUM(BF85:BF136)),2)*I31,2)</f>
        <v>0</v>
      </c>
      <c r="K31" s="31"/>
    </row>
    <row r="32" spans="2:11" s="25" customFormat="1" ht="14.25" customHeight="1" hidden="1">
      <c r="B32" s="26"/>
      <c r="C32" s="27"/>
      <c r="D32" s="27"/>
      <c r="E32" s="36" t="s">
        <v>45</v>
      </c>
      <c r="F32" s="118">
        <f>ROUND(SUM(BG85:BG136),2)</f>
        <v>0</v>
      </c>
      <c r="G32" s="27"/>
      <c r="H32" s="27"/>
      <c r="I32" s="119">
        <v>0.21</v>
      </c>
      <c r="J32" s="118">
        <v>0</v>
      </c>
      <c r="K32" s="31"/>
    </row>
    <row r="33" spans="2:11" s="25" customFormat="1" ht="14.25" customHeight="1" hidden="1">
      <c r="B33" s="26"/>
      <c r="C33" s="27"/>
      <c r="D33" s="27"/>
      <c r="E33" s="36" t="s">
        <v>46</v>
      </c>
      <c r="F33" s="118">
        <f>ROUND(SUM(BH85:BH136),2)</f>
        <v>0</v>
      </c>
      <c r="G33" s="27"/>
      <c r="H33" s="27"/>
      <c r="I33" s="119">
        <v>0.15</v>
      </c>
      <c r="J33" s="118">
        <v>0</v>
      </c>
      <c r="K33" s="31"/>
    </row>
    <row r="34" spans="2:11" s="25" customFormat="1" ht="14.25" customHeight="1" hidden="1">
      <c r="B34" s="26"/>
      <c r="C34" s="27"/>
      <c r="D34" s="27"/>
      <c r="E34" s="36" t="s">
        <v>47</v>
      </c>
      <c r="F34" s="118">
        <f>ROUND(SUM(BI85:BI136),2)</f>
        <v>0</v>
      </c>
      <c r="G34" s="27"/>
      <c r="H34" s="27"/>
      <c r="I34" s="119">
        <v>0</v>
      </c>
      <c r="J34" s="118">
        <v>0</v>
      </c>
      <c r="K34" s="31"/>
    </row>
    <row r="35" spans="2:11" s="25" customFormat="1" ht="6.75" customHeight="1">
      <c r="B35" s="26"/>
      <c r="C35" s="27"/>
      <c r="D35" s="27"/>
      <c r="E35" s="27"/>
      <c r="F35" s="27"/>
      <c r="G35" s="27"/>
      <c r="H35" s="27"/>
      <c r="I35" s="107"/>
      <c r="J35" s="27"/>
      <c r="K35" s="31"/>
    </row>
    <row r="36" spans="2:11" s="25" customFormat="1" ht="24.75" customHeight="1">
      <c r="B36" s="26"/>
      <c r="C36" s="40"/>
      <c r="D36" s="41" t="s">
        <v>48</v>
      </c>
      <c r="E36" s="42"/>
      <c r="F36" s="42"/>
      <c r="G36" s="120" t="s">
        <v>49</v>
      </c>
      <c r="H36" s="43" t="s">
        <v>50</v>
      </c>
      <c r="I36" s="121"/>
      <c r="J36" s="122">
        <f>SUM(J27:J34)</f>
        <v>0</v>
      </c>
      <c r="K36" s="123"/>
    </row>
    <row r="37" spans="2:11" s="25" customFormat="1" ht="14.25" customHeight="1">
      <c r="B37" s="47"/>
      <c r="C37" s="48"/>
      <c r="D37" s="48"/>
      <c r="E37" s="48"/>
      <c r="F37" s="48"/>
      <c r="G37" s="48"/>
      <c r="H37" s="48"/>
      <c r="I37" s="124"/>
      <c r="J37" s="48"/>
      <c r="K37" s="49"/>
    </row>
    <row r="38" ht="237.75" customHeight="1"/>
    <row r="41" spans="2:11" s="25" customFormat="1" ht="6.75" customHeight="1">
      <c r="B41" s="50"/>
      <c r="C41" s="51"/>
      <c r="D41" s="51"/>
      <c r="E41" s="51"/>
      <c r="F41" s="51"/>
      <c r="G41" s="51"/>
      <c r="H41" s="51"/>
      <c r="I41" s="125"/>
      <c r="J41" s="51"/>
      <c r="K41" s="126"/>
    </row>
    <row r="42" spans="2:11" s="25" customFormat="1" ht="36.75" customHeight="1">
      <c r="B42" s="26"/>
      <c r="C42" s="11" t="s">
        <v>94</v>
      </c>
      <c r="D42" s="27"/>
      <c r="E42" s="27"/>
      <c r="F42" s="27"/>
      <c r="G42" s="27"/>
      <c r="H42" s="27"/>
      <c r="I42" s="107"/>
      <c r="J42" s="27"/>
      <c r="K42" s="31"/>
    </row>
    <row r="43" spans="2:11" s="25" customFormat="1" ht="6.75" customHeight="1">
      <c r="B43" s="26"/>
      <c r="C43" s="27"/>
      <c r="D43" s="27"/>
      <c r="E43" s="27"/>
      <c r="F43" s="27"/>
      <c r="G43" s="27"/>
      <c r="H43" s="27"/>
      <c r="I43" s="107"/>
      <c r="J43" s="27"/>
      <c r="K43" s="31"/>
    </row>
    <row r="44" spans="2:11" s="25" customFormat="1" ht="14.25" customHeight="1">
      <c r="B44" s="26"/>
      <c r="C44" s="20" t="s">
        <v>16</v>
      </c>
      <c r="D44" s="27"/>
      <c r="E44" s="27"/>
      <c r="F44" s="27"/>
      <c r="G44" s="27"/>
      <c r="H44" s="27"/>
      <c r="I44" s="107"/>
      <c r="J44" s="27"/>
      <c r="K44" s="31"/>
    </row>
    <row r="45" spans="2:11" s="25" customFormat="1" ht="22.5" customHeight="1">
      <c r="B45" s="26"/>
      <c r="C45" s="27"/>
      <c r="D45" s="27"/>
      <c r="E45" s="106" t="str">
        <f>E7</f>
        <v>Stavební úpravy muzea v Sokolově - rozšíření výstavní expozice část - 5</v>
      </c>
      <c r="F45" s="106"/>
      <c r="G45" s="106"/>
      <c r="H45" s="106"/>
      <c r="I45" s="107"/>
      <c r="J45" s="27"/>
      <c r="K45" s="31"/>
    </row>
    <row r="46" spans="2:11" s="25" customFormat="1" ht="14.25" customHeight="1">
      <c r="B46" s="26"/>
      <c r="C46" s="20" t="s">
        <v>92</v>
      </c>
      <c r="D46" s="27"/>
      <c r="E46" s="27"/>
      <c r="F46" s="27"/>
      <c r="G46" s="27"/>
      <c r="H46" s="27"/>
      <c r="I46" s="107"/>
      <c r="J46" s="27"/>
      <c r="K46" s="31"/>
    </row>
    <row r="47" spans="2:11" s="25" customFormat="1" ht="23.25" customHeight="1">
      <c r="B47" s="26"/>
      <c r="C47" s="27"/>
      <c r="D47" s="27"/>
      <c r="E47" s="59" t="str">
        <f>E9</f>
        <v>SLP - Slabouproud</v>
      </c>
      <c r="F47" s="59"/>
      <c r="G47" s="59"/>
      <c r="H47" s="59"/>
      <c r="I47" s="107"/>
      <c r="J47" s="27"/>
      <c r="K47" s="31"/>
    </row>
    <row r="48" spans="2:11" s="25" customFormat="1" ht="6.75" customHeight="1">
      <c r="B48" s="26"/>
      <c r="C48" s="27"/>
      <c r="D48" s="27"/>
      <c r="E48" s="27"/>
      <c r="F48" s="27"/>
      <c r="G48" s="27"/>
      <c r="H48" s="27"/>
      <c r="I48" s="107"/>
      <c r="J48" s="27"/>
      <c r="K48" s="31"/>
    </row>
    <row r="49" spans="2:11" s="25" customFormat="1" ht="18" customHeight="1">
      <c r="B49" s="26"/>
      <c r="C49" s="20" t="s">
        <v>22</v>
      </c>
      <c r="D49" s="27"/>
      <c r="E49" s="27"/>
      <c r="F49" s="16" t="str">
        <f>F12</f>
        <v>Sokolov</v>
      </c>
      <c r="G49" s="27"/>
      <c r="H49" s="27"/>
      <c r="I49" s="108" t="s">
        <v>24</v>
      </c>
      <c r="J49" s="61">
        <f>IF(J12="","",J12)</f>
        <v>42905</v>
      </c>
      <c r="K49" s="31"/>
    </row>
    <row r="50" spans="2:11" s="25" customFormat="1" ht="6.75" customHeight="1">
      <c r="B50" s="26"/>
      <c r="C50" s="27"/>
      <c r="D50" s="27"/>
      <c r="E50" s="27"/>
      <c r="F50" s="27"/>
      <c r="G50" s="27"/>
      <c r="H50" s="27"/>
      <c r="I50" s="107"/>
      <c r="J50" s="27"/>
      <c r="K50" s="31"/>
    </row>
    <row r="51" spans="2:11" s="25" customFormat="1" ht="12.75">
      <c r="B51" s="26"/>
      <c r="C51" s="20" t="s">
        <v>27</v>
      </c>
      <c r="D51" s="27"/>
      <c r="E51" s="27"/>
      <c r="F51" s="16" t="str">
        <f>E15</f>
        <v>Muzeum Sokolov p.o.</v>
      </c>
      <c r="G51" s="27"/>
      <c r="H51" s="27"/>
      <c r="I51" s="108" t="s">
        <v>33</v>
      </c>
      <c r="J51" s="16" t="str">
        <f>E21</f>
        <v>Jurica a.s. - Ateliér Sokolov</v>
      </c>
      <c r="K51" s="31"/>
    </row>
    <row r="52" spans="2:11" s="25" customFormat="1" ht="14.25" customHeight="1">
      <c r="B52" s="26"/>
      <c r="C52" s="20" t="s">
        <v>31</v>
      </c>
      <c r="D52" s="27"/>
      <c r="E52" s="27"/>
      <c r="F52" s="16">
        <f>IF(E18="","",E18)</f>
      </c>
      <c r="G52" s="27"/>
      <c r="H52" s="27"/>
      <c r="I52" s="107"/>
      <c r="J52" s="27"/>
      <c r="K52" s="31"/>
    </row>
    <row r="53" spans="2:11" s="25" customFormat="1" ht="9.75" customHeight="1">
      <c r="B53" s="26"/>
      <c r="C53" s="27"/>
      <c r="D53" s="27"/>
      <c r="E53" s="27"/>
      <c r="F53" s="27"/>
      <c r="G53" s="27"/>
      <c r="H53" s="27"/>
      <c r="I53" s="107"/>
      <c r="J53" s="27"/>
      <c r="K53" s="31"/>
    </row>
    <row r="54" spans="2:11" s="25" customFormat="1" ht="29.25" customHeight="1">
      <c r="B54" s="26"/>
      <c r="C54" s="127" t="s">
        <v>95</v>
      </c>
      <c r="D54" s="40"/>
      <c r="E54" s="40"/>
      <c r="F54" s="40"/>
      <c r="G54" s="40"/>
      <c r="H54" s="40"/>
      <c r="I54" s="128"/>
      <c r="J54" s="129" t="s">
        <v>96</v>
      </c>
      <c r="K54" s="46"/>
    </row>
    <row r="55" spans="2:11" s="25" customFormat="1" ht="9.75" customHeight="1">
      <c r="B55" s="26"/>
      <c r="C55" s="27"/>
      <c r="D55" s="27"/>
      <c r="E55" s="27"/>
      <c r="F55" s="27"/>
      <c r="G55" s="27"/>
      <c r="H55" s="27"/>
      <c r="I55" s="107"/>
      <c r="J55" s="27"/>
      <c r="K55" s="31"/>
    </row>
    <row r="56" spans="2:47" s="25" customFormat="1" ht="29.25" customHeight="1">
      <c r="B56" s="26"/>
      <c r="C56" s="130" t="s">
        <v>97</v>
      </c>
      <c r="D56" s="27"/>
      <c r="E56" s="27"/>
      <c r="F56" s="27"/>
      <c r="G56" s="27"/>
      <c r="H56" s="27"/>
      <c r="I56" s="107"/>
      <c r="J56" s="78">
        <f aca="true" t="shared" si="0" ref="J56:J57">J85</f>
        <v>0</v>
      </c>
      <c r="K56" s="31"/>
      <c r="AU56" s="6" t="s">
        <v>98</v>
      </c>
    </row>
    <row r="57" spans="2:11" s="131" customFormat="1" ht="24.75" customHeight="1">
      <c r="B57" s="132"/>
      <c r="C57" s="133"/>
      <c r="D57" s="134" t="s">
        <v>619</v>
      </c>
      <c r="E57" s="135"/>
      <c r="F57" s="135"/>
      <c r="G57" s="135"/>
      <c r="H57" s="135"/>
      <c r="I57" s="136"/>
      <c r="J57" s="137">
        <f t="shared" si="0"/>
        <v>0</v>
      </c>
      <c r="K57" s="138"/>
    </row>
    <row r="58" spans="2:11" s="131" customFormat="1" ht="24.75" customHeight="1">
      <c r="B58" s="132"/>
      <c r="C58" s="133"/>
      <c r="D58" s="134" t="s">
        <v>620</v>
      </c>
      <c r="E58" s="135"/>
      <c r="F58" s="135"/>
      <c r="G58" s="135"/>
      <c r="H58" s="135"/>
      <c r="I58" s="136"/>
      <c r="J58" s="137">
        <f>J91</f>
        <v>0</v>
      </c>
      <c r="K58" s="138"/>
    </row>
    <row r="59" spans="2:11" s="131" customFormat="1" ht="24.75" customHeight="1">
      <c r="B59" s="132"/>
      <c r="C59" s="133"/>
      <c r="D59" s="134" t="s">
        <v>99</v>
      </c>
      <c r="E59" s="135"/>
      <c r="F59" s="135"/>
      <c r="G59" s="135"/>
      <c r="H59" s="135"/>
      <c r="I59" s="136"/>
      <c r="J59" s="137">
        <f aca="true" t="shared" si="1" ref="J59:J60">J102</f>
        <v>0</v>
      </c>
      <c r="K59" s="138"/>
    </row>
    <row r="60" spans="2:11" s="139" customFormat="1" ht="19.5" customHeight="1">
      <c r="B60" s="140"/>
      <c r="C60" s="141"/>
      <c r="D60" s="142" t="s">
        <v>100</v>
      </c>
      <c r="E60" s="143"/>
      <c r="F60" s="143"/>
      <c r="G60" s="143"/>
      <c r="H60" s="143"/>
      <c r="I60" s="144"/>
      <c r="J60" s="145">
        <f t="shared" si="1"/>
        <v>0</v>
      </c>
      <c r="K60" s="146"/>
    </row>
    <row r="61" spans="2:11" s="131" customFormat="1" ht="24.75" customHeight="1">
      <c r="B61" s="132"/>
      <c r="C61" s="133"/>
      <c r="D61" s="134" t="s">
        <v>104</v>
      </c>
      <c r="E61" s="135"/>
      <c r="F61" s="135"/>
      <c r="G61" s="135"/>
      <c r="H61" s="135"/>
      <c r="I61" s="136"/>
      <c r="J61" s="137">
        <f aca="true" t="shared" si="2" ref="J61:J62">J108</f>
        <v>0</v>
      </c>
      <c r="K61" s="138"/>
    </row>
    <row r="62" spans="2:11" s="139" customFormat="1" ht="19.5" customHeight="1">
      <c r="B62" s="140"/>
      <c r="C62" s="141"/>
      <c r="D62" s="142" t="s">
        <v>497</v>
      </c>
      <c r="E62" s="143"/>
      <c r="F62" s="143"/>
      <c r="G62" s="143"/>
      <c r="H62" s="143"/>
      <c r="I62" s="144"/>
      <c r="J62" s="145">
        <f t="shared" si="2"/>
        <v>0</v>
      </c>
      <c r="K62" s="146"/>
    </row>
    <row r="63" spans="2:11" s="139" customFormat="1" ht="19.5" customHeight="1">
      <c r="B63" s="140"/>
      <c r="C63" s="141"/>
      <c r="D63" s="142" t="s">
        <v>498</v>
      </c>
      <c r="E63" s="143"/>
      <c r="F63" s="143"/>
      <c r="G63" s="143"/>
      <c r="H63" s="143"/>
      <c r="I63" s="144"/>
      <c r="J63" s="145">
        <f>J120</f>
        <v>0</v>
      </c>
      <c r="K63" s="146"/>
    </row>
    <row r="64" spans="2:11" s="131" customFormat="1" ht="24.75" customHeight="1">
      <c r="B64" s="132"/>
      <c r="C64" s="133"/>
      <c r="D64" s="134" t="s">
        <v>621</v>
      </c>
      <c r="E64" s="135"/>
      <c r="F64" s="135"/>
      <c r="G64" s="135"/>
      <c r="H64" s="135"/>
      <c r="I64" s="136"/>
      <c r="J64" s="137">
        <f aca="true" t="shared" si="3" ref="J64:J65">J127</f>
        <v>0</v>
      </c>
      <c r="K64" s="138"/>
    </row>
    <row r="65" spans="2:11" s="139" customFormat="1" ht="19.5" customHeight="1">
      <c r="B65" s="140"/>
      <c r="C65" s="141"/>
      <c r="D65" s="142" t="s">
        <v>622</v>
      </c>
      <c r="E65" s="143"/>
      <c r="F65" s="143"/>
      <c r="G65" s="143"/>
      <c r="H65" s="143"/>
      <c r="I65" s="144"/>
      <c r="J65" s="145">
        <f t="shared" si="3"/>
        <v>0</v>
      </c>
      <c r="K65" s="146"/>
    </row>
    <row r="66" spans="2:11" s="25" customFormat="1" ht="21.75" customHeight="1">
      <c r="B66" s="26"/>
      <c r="C66" s="27"/>
      <c r="D66" s="27"/>
      <c r="E66" s="27"/>
      <c r="F66" s="27"/>
      <c r="G66" s="27"/>
      <c r="H66" s="27"/>
      <c r="I66" s="107"/>
      <c r="J66" s="27"/>
      <c r="K66" s="31"/>
    </row>
    <row r="67" spans="2:11" s="25" customFormat="1" ht="6.75" customHeight="1">
      <c r="B67" s="47"/>
      <c r="C67" s="48"/>
      <c r="D67" s="48"/>
      <c r="E67" s="48"/>
      <c r="F67" s="48"/>
      <c r="G67" s="48"/>
      <c r="H67" s="48"/>
      <c r="I67" s="124"/>
      <c r="J67" s="48"/>
      <c r="K67" s="49"/>
    </row>
    <row r="68" ht="230.25" customHeight="1"/>
    <row r="71" spans="2:12" s="25" customFormat="1" ht="6.75" customHeight="1">
      <c r="B71" s="50"/>
      <c r="C71" s="51"/>
      <c r="D71" s="51"/>
      <c r="E71" s="51"/>
      <c r="F71" s="51"/>
      <c r="G71" s="51"/>
      <c r="H71" s="51"/>
      <c r="I71" s="125"/>
      <c r="J71" s="51"/>
      <c r="K71" s="51"/>
      <c r="L71" s="26"/>
    </row>
    <row r="72" spans="2:12" s="25" customFormat="1" ht="36.75" customHeight="1">
      <c r="B72" s="26"/>
      <c r="C72" s="52" t="s">
        <v>113</v>
      </c>
      <c r="I72" s="147"/>
      <c r="L72" s="26"/>
    </row>
    <row r="73" spans="2:12" s="25" customFormat="1" ht="6.75" customHeight="1">
      <c r="B73" s="26"/>
      <c r="I73" s="147"/>
      <c r="L73" s="26"/>
    </row>
    <row r="74" spans="2:12" s="25" customFormat="1" ht="14.25" customHeight="1">
      <c r="B74" s="26"/>
      <c r="C74" s="55" t="s">
        <v>16</v>
      </c>
      <c r="I74" s="147"/>
      <c r="L74" s="26"/>
    </row>
    <row r="75" spans="2:12" s="25" customFormat="1" ht="22.5" customHeight="1">
      <c r="B75" s="26"/>
      <c r="E75" s="106" t="str">
        <f>E7</f>
        <v>Stavební úpravy muzea v Sokolově - rozšíření výstavní expozice část - 5</v>
      </c>
      <c r="F75" s="106"/>
      <c r="G75" s="106"/>
      <c r="H75" s="106"/>
      <c r="I75" s="147"/>
      <c r="L75" s="26"/>
    </row>
    <row r="76" spans="2:12" s="25" customFormat="1" ht="14.25" customHeight="1">
      <c r="B76" s="26"/>
      <c r="C76" s="55" t="s">
        <v>92</v>
      </c>
      <c r="I76" s="147"/>
      <c r="L76" s="26"/>
    </row>
    <row r="77" spans="2:12" s="25" customFormat="1" ht="23.25" customHeight="1">
      <c r="B77" s="26"/>
      <c r="E77" s="59" t="str">
        <f>E9</f>
        <v>SLP - Slabouproud</v>
      </c>
      <c r="F77" s="59"/>
      <c r="G77" s="59"/>
      <c r="H77" s="59"/>
      <c r="I77" s="147"/>
      <c r="L77" s="26"/>
    </row>
    <row r="78" spans="2:12" s="25" customFormat="1" ht="6.75" customHeight="1">
      <c r="B78" s="26"/>
      <c r="I78" s="147"/>
      <c r="L78" s="26"/>
    </row>
    <row r="79" spans="2:12" s="25" customFormat="1" ht="18" customHeight="1">
      <c r="B79" s="26"/>
      <c r="C79" s="55" t="s">
        <v>22</v>
      </c>
      <c r="F79" s="148" t="str">
        <f>F12</f>
        <v>Sokolov</v>
      </c>
      <c r="I79" s="149" t="s">
        <v>24</v>
      </c>
      <c r="J79" s="150">
        <f>IF(J12="","",J12)</f>
        <v>42905</v>
      </c>
      <c r="L79" s="26"/>
    </row>
    <row r="80" spans="2:12" s="25" customFormat="1" ht="6.75" customHeight="1">
      <c r="B80" s="26"/>
      <c r="I80" s="147"/>
      <c r="L80" s="26"/>
    </row>
    <row r="81" spans="2:12" s="25" customFormat="1" ht="12.75">
      <c r="B81" s="26"/>
      <c r="C81" s="55" t="s">
        <v>27</v>
      </c>
      <c r="F81" s="148" t="str">
        <f>E15</f>
        <v>Muzeum Sokolov p.o.</v>
      </c>
      <c r="I81" s="149" t="s">
        <v>33</v>
      </c>
      <c r="J81" s="148" t="str">
        <f>E21</f>
        <v>Jurica a.s. - Ateliér Sokolov</v>
      </c>
      <c r="L81" s="26"/>
    </row>
    <row r="82" spans="2:12" s="25" customFormat="1" ht="14.25" customHeight="1">
      <c r="B82" s="26"/>
      <c r="C82" s="55" t="s">
        <v>31</v>
      </c>
      <c r="F82" s="148">
        <f>IF(E18="","",E18)</f>
      </c>
      <c r="I82" s="147"/>
      <c r="L82" s="26"/>
    </row>
    <row r="83" spans="2:12" s="25" customFormat="1" ht="9.75" customHeight="1">
      <c r="B83" s="26"/>
      <c r="I83" s="147"/>
      <c r="L83" s="26"/>
    </row>
    <row r="84" spans="2:20" s="151" customFormat="1" ht="29.25" customHeight="1">
      <c r="B84" s="152"/>
      <c r="C84" s="153" t="s">
        <v>114</v>
      </c>
      <c r="D84" s="154" t="s">
        <v>57</v>
      </c>
      <c r="E84" s="154" t="s">
        <v>53</v>
      </c>
      <c r="F84" s="154" t="s">
        <v>115</v>
      </c>
      <c r="G84" s="154" t="s">
        <v>116</v>
      </c>
      <c r="H84" s="154" t="s">
        <v>117</v>
      </c>
      <c r="I84" s="155" t="s">
        <v>118</v>
      </c>
      <c r="J84" s="154" t="s">
        <v>96</v>
      </c>
      <c r="K84" s="156" t="s">
        <v>119</v>
      </c>
      <c r="L84" s="152"/>
      <c r="M84" s="71" t="s">
        <v>120</v>
      </c>
      <c r="N84" s="72" t="s">
        <v>42</v>
      </c>
      <c r="O84" s="72" t="s">
        <v>121</v>
      </c>
      <c r="P84" s="72" t="s">
        <v>122</v>
      </c>
      <c r="Q84" s="72" t="s">
        <v>123</v>
      </c>
      <c r="R84" s="72" t="s">
        <v>124</v>
      </c>
      <c r="S84" s="72" t="s">
        <v>125</v>
      </c>
      <c r="T84" s="73" t="s">
        <v>126</v>
      </c>
    </row>
    <row r="85" spans="2:63" s="25" customFormat="1" ht="29.25" customHeight="1">
      <c r="B85" s="26"/>
      <c r="C85" s="75" t="s">
        <v>97</v>
      </c>
      <c r="I85" s="147"/>
      <c r="J85" s="157">
        <f aca="true" t="shared" si="4" ref="J85:J86">BK85</f>
        <v>0</v>
      </c>
      <c r="L85" s="26"/>
      <c r="M85" s="74"/>
      <c r="N85" s="64"/>
      <c r="O85" s="64"/>
      <c r="P85" s="158">
        <f>P86+P91+P102+P108+P127</f>
        <v>0</v>
      </c>
      <c r="Q85" s="64"/>
      <c r="R85" s="158">
        <f>R86+R91+R102+R108+R127</f>
        <v>0.0144</v>
      </c>
      <c r="S85" s="64"/>
      <c r="T85" s="159">
        <f>T86+T91+T102+T108+T127</f>
        <v>0.15900000000000003</v>
      </c>
      <c r="AT85" s="6" t="s">
        <v>71</v>
      </c>
      <c r="AU85" s="6" t="s">
        <v>98</v>
      </c>
      <c r="BK85" s="160">
        <f>BK86+BK91+BK102+BK108+BK127</f>
        <v>0</v>
      </c>
    </row>
    <row r="86" spans="2:63" s="161" customFormat="1" ht="36.75" customHeight="1">
      <c r="B86" s="162"/>
      <c r="D86" s="173" t="s">
        <v>71</v>
      </c>
      <c r="E86" s="244" t="s">
        <v>187</v>
      </c>
      <c r="F86" s="244" t="s">
        <v>188</v>
      </c>
      <c r="I86" s="165"/>
      <c r="J86" s="245">
        <f t="shared" si="4"/>
        <v>0</v>
      </c>
      <c r="L86" s="162"/>
      <c r="M86" s="167"/>
      <c r="N86" s="168"/>
      <c r="O86" s="168"/>
      <c r="P86" s="169">
        <f>SUM(P87:P90)</f>
        <v>0</v>
      </c>
      <c r="Q86" s="168"/>
      <c r="R86" s="169">
        <f>SUM(R87:R90)</f>
        <v>0</v>
      </c>
      <c r="S86" s="168"/>
      <c r="T86" s="170">
        <f>SUM(T87:T90)</f>
        <v>0.15900000000000003</v>
      </c>
      <c r="AR86" s="163" t="s">
        <v>21</v>
      </c>
      <c r="AT86" s="171" t="s">
        <v>71</v>
      </c>
      <c r="AU86" s="171" t="s">
        <v>72</v>
      </c>
      <c r="AY86" s="163" t="s">
        <v>129</v>
      </c>
      <c r="BK86" s="172">
        <f>SUM(BK87:BK90)</f>
        <v>0</v>
      </c>
    </row>
    <row r="87" spans="2:65" s="25" customFormat="1" ht="22.5" customHeight="1">
      <c r="B87" s="176"/>
      <c r="C87" s="177" t="s">
        <v>21</v>
      </c>
      <c r="D87" s="177" t="s">
        <v>132</v>
      </c>
      <c r="E87" s="178" t="s">
        <v>623</v>
      </c>
      <c r="F87" s="179" t="s">
        <v>624</v>
      </c>
      <c r="G87" s="180" t="s">
        <v>198</v>
      </c>
      <c r="H87" s="181">
        <v>3</v>
      </c>
      <c r="I87" s="182"/>
      <c r="J87" s="183">
        <f>ROUND(I87*H87,2)</f>
        <v>0</v>
      </c>
      <c r="K87" s="179" t="s">
        <v>136</v>
      </c>
      <c r="L87" s="26"/>
      <c r="M87" s="184"/>
      <c r="N87" s="185" t="s">
        <v>43</v>
      </c>
      <c r="O87" s="27"/>
      <c r="P87" s="186">
        <f>O87*H87</f>
        <v>0</v>
      </c>
      <c r="Q87" s="186">
        <v>0</v>
      </c>
      <c r="R87" s="186">
        <f>Q87*H87</f>
        <v>0</v>
      </c>
      <c r="S87" s="186">
        <v>0.049</v>
      </c>
      <c r="T87" s="187">
        <f>S87*H87</f>
        <v>0.14700000000000002</v>
      </c>
      <c r="AR87" s="6" t="s">
        <v>137</v>
      </c>
      <c r="AT87" s="6" t="s">
        <v>132</v>
      </c>
      <c r="AU87" s="6" t="s">
        <v>21</v>
      </c>
      <c r="AY87" s="6" t="s">
        <v>129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6" t="s">
        <v>21</v>
      </c>
      <c r="BK87" s="188">
        <f>ROUND(I87*H87,2)</f>
        <v>0</v>
      </c>
      <c r="BL87" s="6" t="s">
        <v>137</v>
      </c>
      <c r="BM87" s="6" t="s">
        <v>625</v>
      </c>
    </row>
    <row r="88" spans="2:47" s="25" customFormat="1" ht="22.5" customHeight="1">
      <c r="B88" s="26"/>
      <c r="D88" s="194" t="s">
        <v>146</v>
      </c>
      <c r="F88" s="224" t="s">
        <v>626</v>
      </c>
      <c r="I88" s="147"/>
      <c r="L88" s="26"/>
      <c r="M88" s="191"/>
      <c r="N88" s="27"/>
      <c r="O88" s="27"/>
      <c r="P88" s="27"/>
      <c r="Q88" s="27"/>
      <c r="R88" s="27"/>
      <c r="S88" s="27"/>
      <c r="T88" s="66"/>
      <c r="AT88" s="6" t="s">
        <v>146</v>
      </c>
      <c r="AU88" s="6" t="s">
        <v>21</v>
      </c>
    </row>
    <row r="89" spans="2:65" s="25" customFormat="1" ht="22.5" customHeight="1">
      <c r="B89" s="176"/>
      <c r="C89" s="177" t="s">
        <v>80</v>
      </c>
      <c r="D89" s="177" t="s">
        <v>132</v>
      </c>
      <c r="E89" s="178" t="s">
        <v>501</v>
      </c>
      <c r="F89" s="179" t="s">
        <v>502</v>
      </c>
      <c r="G89" s="180" t="s">
        <v>407</v>
      </c>
      <c r="H89" s="181">
        <v>12</v>
      </c>
      <c r="I89" s="182"/>
      <c r="J89" s="183">
        <f>ROUND(I89*H89,2)</f>
        <v>0</v>
      </c>
      <c r="K89" s="179" t="s">
        <v>136</v>
      </c>
      <c r="L89" s="26"/>
      <c r="M89" s="184"/>
      <c r="N89" s="185" t="s">
        <v>43</v>
      </c>
      <c r="O89" s="27"/>
      <c r="P89" s="186">
        <f>O89*H89</f>
        <v>0</v>
      </c>
      <c r="Q89" s="186">
        <v>0</v>
      </c>
      <c r="R89" s="186">
        <f>Q89*H89</f>
        <v>0</v>
      </c>
      <c r="S89" s="186">
        <v>0.001</v>
      </c>
      <c r="T89" s="187">
        <f>S89*H89</f>
        <v>0.012</v>
      </c>
      <c r="AR89" s="6" t="s">
        <v>137</v>
      </c>
      <c r="AT89" s="6" t="s">
        <v>132</v>
      </c>
      <c r="AU89" s="6" t="s">
        <v>21</v>
      </c>
      <c r="AY89" s="6" t="s">
        <v>129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6" t="s">
        <v>21</v>
      </c>
      <c r="BK89" s="188">
        <f>ROUND(I89*H89,2)</f>
        <v>0</v>
      </c>
      <c r="BL89" s="6" t="s">
        <v>137</v>
      </c>
      <c r="BM89" s="6" t="s">
        <v>627</v>
      </c>
    </row>
    <row r="90" spans="2:47" s="25" customFormat="1" ht="22.5" customHeight="1">
      <c r="B90" s="26"/>
      <c r="D90" s="189" t="s">
        <v>146</v>
      </c>
      <c r="F90" s="203" t="s">
        <v>628</v>
      </c>
      <c r="I90" s="147"/>
      <c r="L90" s="26"/>
      <c r="M90" s="191"/>
      <c r="N90" s="27"/>
      <c r="O90" s="27"/>
      <c r="P90" s="27"/>
      <c r="Q90" s="27"/>
      <c r="R90" s="27"/>
      <c r="S90" s="27"/>
      <c r="T90" s="66"/>
      <c r="AT90" s="6" t="s">
        <v>146</v>
      </c>
      <c r="AU90" s="6" t="s">
        <v>21</v>
      </c>
    </row>
    <row r="91" spans="2:63" s="161" customFormat="1" ht="36.75" customHeight="1">
      <c r="B91" s="162"/>
      <c r="D91" s="173" t="s">
        <v>71</v>
      </c>
      <c r="E91" s="244" t="s">
        <v>233</v>
      </c>
      <c r="F91" s="244" t="s">
        <v>234</v>
      </c>
      <c r="I91" s="165"/>
      <c r="J91" s="245">
        <f>BK91</f>
        <v>0</v>
      </c>
      <c r="L91" s="162"/>
      <c r="M91" s="167"/>
      <c r="N91" s="168"/>
      <c r="O91" s="168"/>
      <c r="P91" s="169">
        <f>SUM(P92:P101)</f>
        <v>0</v>
      </c>
      <c r="Q91" s="168"/>
      <c r="R91" s="169">
        <f>SUM(R92:R101)</f>
        <v>0</v>
      </c>
      <c r="S91" s="168"/>
      <c r="T91" s="170">
        <f>SUM(T92:T101)</f>
        <v>0</v>
      </c>
      <c r="AR91" s="163" t="s">
        <v>21</v>
      </c>
      <c r="AT91" s="171" t="s">
        <v>71</v>
      </c>
      <c r="AU91" s="171" t="s">
        <v>72</v>
      </c>
      <c r="AY91" s="163" t="s">
        <v>129</v>
      </c>
      <c r="BK91" s="172">
        <f>SUM(BK92:BK101)</f>
        <v>0</v>
      </c>
    </row>
    <row r="92" spans="2:65" s="25" customFormat="1" ht="22.5" customHeight="1">
      <c r="B92" s="176"/>
      <c r="C92" s="177" t="s">
        <v>157</v>
      </c>
      <c r="D92" s="177" t="s">
        <v>132</v>
      </c>
      <c r="E92" s="178" t="s">
        <v>241</v>
      </c>
      <c r="F92" s="179" t="s">
        <v>242</v>
      </c>
      <c r="G92" s="180" t="s">
        <v>237</v>
      </c>
      <c r="H92" s="181">
        <v>0.159</v>
      </c>
      <c r="I92" s="182"/>
      <c r="J92" s="183">
        <f>ROUND(I92*H92,2)</f>
        <v>0</v>
      </c>
      <c r="K92" s="179" t="s">
        <v>136</v>
      </c>
      <c r="L92" s="26"/>
      <c r="M92" s="184"/>
      <c r="N92" s="185" t="s">
        <v>43</v>
      </c>
      <c r="O92" s="27"/>
      <c r="P92" s="186">
        <f>O92*H92</f>
        <v>0</v>
      </c>
      <c r="Q92" s="186">
        <v>0</v>
      </c>
      <c r="R92" s="186">
        <f>Q92*H92</f>
        <v>0</v>
      </c>
      <c r="S92" s="186">
        <v>0</v>
      </c>
      <c r="T92" s="187">
        <f>S92*H92</f>
        <v>0</v>
      </c>
      <c r="AR92" s="6" t="s">
        <v>137</v>
      </c>
      <c r="AT92" s="6" t="s">
        <v>132</v>
      </c>
      <c r="AU92" s="6" t="s">
        <v>21</v>
      </c>
      <c r="AY92" s="6" t="s">
        <v>129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6" t="s">
        <v>21</v>
      </c>
      <c r="BK92" s="188">
        <f>ROUND(I92*H92,2)</f>
        <v>0</v>
      </c>
      <c r="BL92" s="6" t="s">
        <v>137</v>
      </c>
      <c r="BM92" s="6" t="s">
        <v>629</v>
      </c>
    </row>
    <row r="93" spans="2:47" s="25" customFormat="1" ht="22.5" customHeight="1">
      <c r="B93" s="26"/>
      <c r="D93" s="189" t="s">
        <v>146</v>
      </c>
      <c r="F93" s="203" t="s">
        <v>244</v>
      </c>
      <c r="I93" s="147"/>
      <c r="L93" s="26"/>
      <c r="M93" s="191"/>
      <c r="N93" s="27"/>
      <c r="O93" s="27"/>
      <c r="P93" s="27"/>
      <c r="Q93" s="27"/>
      <c r="R93" s="27"/>
      <c r="S93" s="27"/>
      <c r="T93" s="66"/>
      <c r="AT93" s="6" t="s">
        <v>146</v>
      </c>
      <c r="AU93" s="6" t="s">
        <v>21</v>
      </c>
    </row>
    <row r="94" spans="2:47" s="25" customFormat="1" ht="78" customHeight="1">
      <c r="B94" s="26"/>
      <c r="D94" s="194" t="s">
        <v>139</v>
      </c>
      <c r="F94" s="225" t="s">
        <v>630</v>
      </c>
      <c r="I94" s="147"/>
      <c r="L94" s="26"/>
      <c r="M94" s="191"/>
      <c r="N94" s="27"/>
      <c r="O94" s="27"/>
      <c r="P94" s="27"/>
      <c r="Q94" s="27"/>
      <c r="R94" s="27"/>
      <c r="S94" s="27"/>
      <c r="T94" s="66"/>
      <c r="AT94" s="6" t="s">
        <v>139</v>
      </c>
      <c r="AU94" s="6" t="s">
        <v>21</v>
      </c>
    </row>
    <row r="95" spans="2:65" s="25" customFormat="1" ht="22.5" customHeight="1">
      <c r="B95" s="176"/>
      <c r="C95" s="177" t="s">
        <v>137</v>
      </c>
      <c r="D95" s="177" t="s">
        <v>132</v>
      </c>
      <c r="E95" s="178" t="s">
        <v>246</v>
      </c>
      <c r="F95" s="179" t="s">
        <v>247</v>
      </c>
      <c r="G95" s="180" t="s">
        <v>237</v>
      </c>
      <c r="H95" s="181">
        <v>1.431</v>
      </c>
      <c r="I95" s="182"/>
      <c r="J95" s="183">
        <f>ROUND(I95*H95,2)</f>
        <v>0</v>
      </c>
      <c r="K95" s="179" t="s">
        <v>136</v>
      </c>
      <c r="L95" s="26"/>
      <c r="M95" s="184"/>
      <c r="N95" s="185" t="s">
        <v>43</v>
      </c>
      <c r="O95" s="27"/>
      <c r="P95" s="186">
        <f>O95*H95</f>
        <v>0</v>
      </c>
      <c r="Q95" s="186">
        <v>0</v>
      </c>
      <c r="R95" s="186">
        <f>Q95*H95</f>
        <v>0</v>
      </c>
      <c r="S95" s="186">
        <v>0</v>
      </c>
      <c r="T95" s="187">
        <f>S95*H95</f>
        <v>0</v>
      </c>
      <c r="AR95" s="6" t="s">
        <v>137</v>
      </c>
      <c r="AT95" s="6" t="s">
        <v>132</v>
      </c>
      <c r="AU95" s="6" t="s">
        <v>21</v>
      </c>
      <c r="AY95" s="6" t="s">
        <v>129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6" t="s">
        <v>21</v>
      </c>
      <c r="BK95" s="188">
        <f>ROUND(I95*H95,2)</f>
        <v>0</v>
      </c>
      <c r="BL95" s="6" t="s">
        <v>137</v>
      </c>
      <c r="BM95" s="6" t="s">
        <v>631</v>
      </c>
    </row>
    <row r="96" spans="2:47" s="25" customFormat="1" ht="30" customHeight="1">
      <c r="B96" s="26"/>
      <c r="D96" s="189" t="s">
        <v>146</v>
      </c>
      <c r="F96" s="203" t="s">
        <v>249</v>
      </c>
      <c r="I96" s="147"/>
      <c r="L96" s="26"/>
      <c r="M96" s="191"/>
      <c r="N96" s="27"/>
      <c r="O96" s="27"/>
      <c r="P96" s="27"/>
      <c r="Q96" s="27"/>
      <c r="R96" s="27"/>
      <c r="S96" s="27"/>
      <c r="T96" s="66"/>
      <c r="AT96" s="6" t="s">
        <v>146</v>
      </c>
      <c r="AU96" s="6" t="s">
        <v>21</v>
      </c>
    </row>
    <row r="97" spans="2:47" s="25" customFormat="1" ht="78" customHeight="1">
      <c r="B97" s="26"/>
      <c r="D97" s="189" t="s">
        <v>139</v>
      </c>
      <c r="F97" s="190" t="s">
        <v>630</v>
      </c>
      <c r="I97" s="147"/>
      <c r="L97" s="26"/>
      <c r="M97" s="191"/>
      <c r="N97" s="27"/>
      <c r="O97" s="27"/>
      <c r="P97" s="27"/>
      <c r="Q97" s="27"/>
      <c r="R97" s="27"/>
      <c r="S97" s="27"/>
      <c r="T97" s="66"/>
      <c r="AT97" s="6" t="s">
        <v>139</v>
      </c>
      <c r="AU97" s="6" t="s">
        <v>21</v>
      </c>
    </row>
    <row r="98" spans="2:51" s="192" customFormat="1" ht="22.5" customHeight="1">
      <c r="B98" s="193"/>
      <c r="D98" s="194" t="s">
        <v>141</v>
      </c>
      <c r="F98" s="196" t="s">
        <v>632</v>
      </c>
      <c r="H98" s="197">
        <v>1.431</v>
      </c>
      <c r="I98" s="198"/>
      <c r="L98" s="193"/>
      <c r="M98" s="199"/>
      <c r="N98" s="200"/>
      <c r="O98" s="200"/>
      <c r="P98" s="200"/>
      <c r="Q98" s="200"/>
      <c r="R98" s="200"/>
      <c r="S98" s="200"/>
      <c r="T98" s="201"/>
      <c r="AT98" s="202" t="s">
        <v>141</v>
      </c>
      <c r="AU98" s="202" t="s">
        <v>21</v>
      </c>
      <c r="AV98" s="192" t="s">
        <v>80</v>
      </c>
      <c r="AW98" s="192" t="s">
        <v>4</v>
      </c>
      <c r="AX98" s="192" t="s">
        <v>21</v>
      </c>
      <c r="AY98" s="202" t="s">
        <v>129</v>
      </c>
    </row>
    <row r="99" spans="2:65" s="25" customFormat="1" ht="22.5" customHeight="1">
      <c r="B99" s="176"/>
      <c r="C99" s="177" t="s">
        <v>175</v>
      </c>
      <c r="D99" s="177" t="s">
        <v>132</v>
      </c>
      <c r="E99" s="178" t="s">
        <v>633</v>
      </c>
      <c r="F99" s="179" t="s">
        <v>634</v>
      </c>
      <c r="G99" s="180" t="s">
        <v>237</v>
      </c>
      <c r="H99" s="181">
        <v>0.159</v>
      </c>
      <c r="I99" s="182"/>
      <c r="J99" s="183">
        <f>ROUND(I99*H99,2)</f>
        <v>0</v>
      </c>
      <c r="K99" s="179" t="s">
        <v>136</v>
      </c>
      <c r="L99" s="26"/>
      <c r="M99" s="184"/>
      <c r="N99" s="185" t="s">
        <v>43</v>
      </c>
      <c r="O99" s="27"/>
      <c r="P99" s="186">
        <f>O99*H99</f>
        <v>0</v>
      </c>
      <c r="Q99" s="186">
        <v>0</v>
      </c>
      <c r="R99" s="186">
        <f>Q99*H99</f>
        <v>0</v>
      </c>
      <c r="S99" s="186">
        <v>0</v>
      </c>
      <c r="T99" s="187">
        <f>S99*H99</f>
        <v>0</v>
      </c>
      <c r="AR99" s="6" t="s">
        <v>137</v>
      </c>
      <c r="AT99" s="6" t="s">
        <v>132</v>
      </c>
      <c r="AU99" s="6" t="s">
        <v>21</v>
      </c>
      <c r="AY99" s="6" t="s">
        <v>129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6" t="s">
        <v>21</v>
      </c>
      <c r="BK99" s="188">
        <f>ROUND(I99*H99,2)</f>
        <v>0</v>
      </c>
      <c r="BL99" s="6" t="s">
        <v>137</v>
      </c>
      <c r="BM99" s="6" t="s">
        <v>635</v>
      </c>
    </row>
    <row r="100" spans="2:47" s="25" customFormat="1" ht="22.5" customHeight="1">
      <c r="B100" s="26"/>
      <c r="D100" s="189" t="s">
        <v>146</v>
      </c>
      <c r="F100" s="203" t="s">
        <v>636</v>
      </c>
      <c r="I100" s="147"/>
      <c r="L100" s="26"/>
      <c r="M100" s="191"/>
      <c r="N100" s="27"/>
      <c r="O100" s="27"/>
      <c r="P100" s="27"/>
      <c r="Q100" s="27"/>
      <c r="R100" s="27"/>
      <c r="S100" s="27"/>
      <c r="T100" s="66"/>
      <c r="AT100" s="6" t="s">
        <v>146</v>
      </c>
      <c r="AU100" s="6" t="s">
        <v>21</v>
      </c>
    </row>
    <row r="101" spans="2:47" s="25" customFormat="1" ht="66" customHeight="1">
      <c r="B101" s="26"/>
      <c r="D101" s="189" t="s">
        <v>139</v>
      </c>
      <c r="F101" s="190" t="s">
        <v>637</v>
      </c>
      <c r="I101" s="147"/>
      <c r="L101" s="26"/>
      <c r="M101" s="191"/>
      <c r="N101" s="27"/>
      <c r="O101" s="27"/>
      <c r="P101" s="27"/>
      <c r="Q101" s="27"/>
      <c r="R101" s="27"/>
      <c r="S101" s="27"/>
      <c r="T101" s="66"/>
      <c r="AT101" s="6" t="s">
        <v>139</v>
      </c>
      <c r="AU101" s="6" t="s">
        <v>21</v>
      </c>
    </row>
    <row r="102" spans="2:63" s="161" customFormat="1" ht="36.75" customHeight="1">
      <c r="B102" s="162"/>
      <c r="D102" s="163" t="s">
        <v>71</v>
      </c>
      <c r="E102" s="164" t="s">
        <v>127</v>
      </c>
      <c r="F102" s="164" t="s">
        <v>128</v>
      </c>
      <c r="I102" s="165"/>
      <c r="J102" s="166">
        <f aca="true" t="shared" si="5" ref="J102:J103">BK102</f>
        <v>0</v>
      </c>
      <c r="L102" s="162"/>
      <c r="M102" s="167"/>
      <c r="N102" s="168"/>
      <c r="O102" s="168"/>
      <c r="P102" s="169">
        <f>P103</f>
        <v>0</v>
      </c>
      <c r="Q102" s="168"/>
      <c r="R102" s="169">
        <f>R103</f>
        <v>0.0144</v>
      </c>
      <c r="S102" s="168"/>
      <c r="T102" s="170">
        <f>T103</f>
        <v>0</v>
      </c>
      <c r="AR102" s="163" t="s">
        <v>21</v>
      </c>
      <c r="AT102" s="171" t="s">
        <v>71</v>
      </c>
      <c r="AU102" s="171" t="s">
        <v>72</v>
      </c>
      <c r="AY102" s="163" t="s">
        <v>129</v>
      </c>
      <c r="BK102" s="172">
        <f>BK103</f>
        <v>0</v>
      </c>
    </row>
    <row r="103" spans="2:63" s="161" customFormat="1" ht="19.5" customHeight="1">
      <c r="B103" s="162"/>
      <c r="D103" s="173" t="s">
        <v>71</v>
      </c>
      <c r="E103" s="174" t="s">
        <v>130</v>
      </c>
      <c r="F103" s="174" t="s">
        <v>131</v>
      </c>
      <c r="I103" s="165"/>
      <c r="J103" s="175">
        <f t="shared" si="5"/>
        <v>0</v>
      </c>
      <c r="L103" s="162"/>
      <c r="M103" s="167"/>
      <c r="N103" s="168"/>
      <c r="O103" s="168"/>
      <c r="P103" s="169">
        <f>SUM(P104:P107)</f>
        <v>0</v>
      </c>
      <c r="Q103" s="168"/>
      <c r="R103" s="169">
        <f>SUM(R104:R107)</f>
        <v>0.0144</v>
      </c>
      <c r="S103" s="168"/>
      <c r="T103" s="170">
        <f>SUM(T104:T107)</f>
        <v>0</v>
      </c>
      <c r="AR103" s="163" t="s">
        <v>21</v>
      </c>
      <c r="AT103" s="171" t="s">
        <v>71</v>
      </c>
      <c r="AU103" s="171" t="s">
        <v>21</v>
      </c>
      <c r="AY103" s="163" t="s">
        <v>129</v>
      </c>
      <c r="BK103" s="172">
        <f>SUM(BK104:BK107)</f>
        <v>0</v>
      </c>
    </row>
    <row r="104" spans="2:65" s="25" customFormat="1" ht="22.5" customHeight="1">
      <c r="B104" s="176"/>
      <c r="C104" s="177" t="s">
        <v>130</v>
      </c>
      <c r="D104" s="177" t="s">
        <v>132</v>
      </c>
      <c r="E104" s="178" t="s">
        <v>638</v>
      </c>
      <c r="F104" s="179" t="s">
        <v>639</v>
      </c>
      <c r="G104" s="180" t="s">
        <v>135</v>
      </c>
      <c r="H104" s="181">
        <v>0.36</v>
      </c>
      <c r="I104" s="182"/>
      <c r="J104" s="183">
        <f>ROUND(I104*H104,2)</f>
        <v>0</v>
      </c>
      <c r="K104" s="179" t="s">
        <v>136</v>
      </c>
      <c r="L104" s="26"/>
      <c r="M104" s="184"/>
      <c r="N104" s="185" t="s">
        <v>43</v>
      </c>
      <c r="O104" s="27"/>
      <c r="P104" s="186">
        <f>O104*H104</f>
        <v>0</v>
      </c>
      <c r="Q104" s="186">
        <v>0.04</v>
      </c>
      <c r="R104" s="186">
        <f>Q104*H104</f>
        <v>0.0144</v>
      </c>
      <c r="S104" s="186">
        <v>0</v>
      </c>
      <c r="T104" s="187">
        <f>S104*H104</f>
        <v>0</v>
      </c>
      <c r="AR104" s="6" t="s">
        <v>137</v>
      </c>
      <c r="AT104" s="6" t="s">
        <v>132</v>
      </c>
      <c r="AU104" s="6" t="s">
        <v>80</v>
      </c>
      <c r="AY104" s="6" t="s">
        <v>129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6" t="s">
        <v>21</v>
      </c>
      <c r="BK104" s="188">
        <f>ROUND(I104*H104,2)</f>
        <v>0</v>
      </c>
      <c r="BL104" s="6" t="s">
        <v>137</v>
      </c>
      <c r="BM104" s="6" t="s">
        <v>640</v>
      </c>
    </row>
    <row r="105" spans="2:47" s="25" customFormat="1" ht="22.5" customHeight="1">
      <c r="B105" s="26"/>
      <c r="D105" s="189" t="s">
        <v>146</v>
      </c>
      <c r="F105" s="203" t="s">
        <v>641</v>
      </c>
      <c r="I105" s="147"/>
      <c r="L105" s="26"/>
      <c r="M105" s="191"/>
      <c r="N105" s="27"/>
      <c r="O105" s="27"/>
      <c r="P105" s="27"/>
      <c r="Q105" s="27"/>
      <c r="R105" s="27"/>
      <c r="S105" s="27"/>
      <c r="T105" s="66"/>
      <c r="AT105" s="6" t="s">
        <v>146</v>
      </c>
      <c r="AU105" s="6" t="s">
        <v>80</v>
      </c>
    </row>
    <row r="106" spans="2:47" s="25" customFormat="1" ht="42" customHeight="1">
      <c r="B106" s="26"/>
      <c r="D106" s="189" t="s">
        <v>139</v>
      </c>
      <c r="F106" s="190" t="s">
        <v>642</v>
      </c>
      <c r="I106" s="147"/>
      <c r="L106" s="26"/>
      <c r="M106" s="191"/>
      <c r="N106" s="27"/>
      <c r="O106" s="27"/>
      <c r="P106" s="27"/>
      <c r="Q106" s="27"/>
      <c r="R106" s="27"/>
      <c r="S106" s="27"/>
      <c r="T106" s="66"/>
      <c r="AT106" s="6" t="s">
        <v>139</v>
      </c>
      <c r="AU106" s="6" t="s">
        <v>80</v>
      </c>
    </row>
    <row r="107" spans="2:51" s="192" customFormat="1" ht="22.5" customHeight="1">
      <c r="B107" s="193"/>
      <c r="D107" s="189" t="s">
        <v>141</v>
      </c>
      <c r="E107" s="202"/>
      <c r="F107" s="204" t="s">
        <v>643</v>
      </c>
      <c r="H107" s="205">
        <v>0.36</v>
      </c>
      <c r="I107" s="198"/>
      <c r="L107" s="193"/>
      <c r="M107" s="199"/>
      <c r="N107" s="200"/>
      <c r="O107" s="200"/>
      <c r="P107" s="200"/>
      <c r="Q107" s="200"/>
      <c r="R107" s="200"/>
      <c r="S107" s="200"/>
      <c r="T107" s="201"/>
      <c r="AT107" s="202" t="s">
        <v>141</v>
      </c>
      <c r="AU107" s="202" t="s">
        <v>80</v>
      </c>
      <c r="AV107" s="192" t="s">
        <v>80</v>
      </c>
      <c r="AW107" s="192" t="s">
        <v>35</v>
      </c>
      <c r="AX107" s="192" t="s">
        <v>21</v>
      </c>
      <c r="AY107" s="202" t="s">
        <v>129</v>
      </c>
    </row>
    <row r="108" spans="2:63" s="161" customFormat="1" ht="36.75" customHeight="1">
      <c r="B108" s="162"/>
      <c r="D108" s="163" t="s">
        <v>71</v>
      </c>
      <c r="E108" s="164" t="s">
        <v>263</v>
      </c>
      <c r="F108" s="164" t="s">
        <v>264</v>
      </c>
      <c r="I108" s="165"/>
      <c r="J108" s="166">
        <f aca="true" t="shared" si="6" ref="J108:J109">BK108</f>
        <v>0</v>
      </c>
      <c r="L108" s="162"/>
      <c r="M108" s="167"/>
      <c r="N108" s="168"/>
      <c r="O108" s="168"/>
      <c r="P108" s="169">
        <f>P109+P120</f>
        <v>0</v>
      </c>
      <c r="Q108" s="168"/>
      <c r="R108" s="169">
        <f>R109+R120</f>
        <v>0</v>
      </c>
      <c r="S108" s="168"/>
      <c r="T108" s="170">
        <f>T109+T120</f>
        <v>0</v>
      </c>
      <c r="AR108" s="163" t="s">
        <v>80</v>
      </c>
      <c r="AT108" s="171" t="s">
        <v>71</v>
      </c>
      <c r="AU108" s="171" t="s">
        <v>72</v>
      </c>
      <c r="AY108" s="163" t="s">
        <v>129</v>
      </c>
      <c r="BK108" s="172">
        <f>BK109+BK120</f>
        <v>0</v>
      </c>
    </row>
    <row r="109" spans="2:63" s="161" customFormat="1" ht="19.5" customHeight="1">
      <c r="B109" s="162"/>
      <c r="D109" s="173" t="s">
        <v>71</v>
      </c>
      <c r="E109" s="174" t="s">
        <v>510</v>
      </c>
      <c r="F109" s="174" t="s">
        <v>511</v>
      </c>
      <c r="I109" s="165"/>
      <c r="J109" s="175">
        <f t="shared" si="6"/>
        <v>0</v>
      </c>
      <c r="L109" s="162"/>
      <c r="M109" s="167"/>
      <c r="N109" s="168"/>
      <c r="O109" s="168"/>
      <c r="P109" s="169">
        <f>SUM(P110:P119)</f>
        <v>0</v>
      </c>
      <c r="Q109" s="168"/>
      <c r="R109" s="169">
        <f>SUM(R110:R119)</f>
        <v>0</v>
      </c>
      <c r="S109" s="168"/>
      <c r="T109" s="170">
        <f>SUM(T110:T119)</f>
        <v>0</v>
      </c>
      <c r="AR109" s="163" t="s">
        <v>80</v>
      </c>
      <c r="AT109" s="171" t="s">
        <v>71</v>
      </c>
      <c r="AU109" s="171" t="s">
        <v>21</v>
      </c>
      <c r="AY109" s="163" t="s">
        <v>129</v>
      </c>
      <c r="BK109" s="172">
        <f>SUM(BK110:BK119)</f>
        <v>0</v>
      </c>
    </row>
    <row r="110" spans="2:65" s="25" customFormat="1" ht="22.5" customHeight="1">
      <c r="B110" s="176"/>
      <c r="C110" s="177" t="s">
        <v>189</v>
      </c>
      <c r="D110" s="177" t="s">
        <v>132</v>
      </c>
      <c r="E110" s="178" t="s">
        <v>644</v>
      </c>
      <c r="F110" s="179" t="s">
        <v>645</v>
      </c>
      <c r="G110" s="180" t="s">
        <v>407</v>
      </c>
      <c r="H110" s="181">
        <v>12</v>
      </c>
      <c r="I110" s="182"/>
      <c r="J110" s="183">
        <f>ROUND(I110*H110,2)</f>
        <v>0</v>
      </c>
      <c r="K110" s="179" t="s">
        <v>136</v>
      </c>
      <c r="L110" s="26"/>
      <c r="M110" s="184"/>
      <c r="N110" s="185" t="s">
        <v>43</v>
      </c>
      <c r="O110" s="27"/>
      <c r="P110" s="186">
        <f>O110*H110</f>
        <v>0</v>
      </c>
      <c r="Q110" s="186">
        <v>0</v>
      </c>
      <c r="R110" s="186">
        <f>Q110*H110</f>
        <v>0</v>
      </c>
      <c r="S110" s="186">
        <v>0</v>
      </c>
      <c r="T110" s="187">
        <f>S110*H110</f>
        <v>0</v>
      </c>
      <c r="AR110" s="6" t="s">
        <v>240</v>
      </c>
      <c r="AT110" s="6" t="s">
        <v>132</v>
      </c>
      <c r="AU110" s="6" t="s">
        <v>80</v>
      </c>
      <c r="AY110" s="6" t="s">
        <v>129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6" t="s">
        <v>21</v>
      </c>
      <c r="BK110" s="188">
        <f>ROUND(I110*H110,2)</f>
        <v>0</v>
      </c>
      <c r="BL110" s="6" t="s">
        <v>240</v>
      </c>
      <c r="BM110" s="6" t="s">
        <v>189</v>
      </c>
    </row>
    <row r="111" spans="2:47" s="25" customFormat="1" ht="30" customHeight="1">
      <c r="B111" s="26"/>
      <c r="D111" s="194" t="s">
        <v>146</v>
      </c>
      <c r="F111" s="224" t="s">
        <v>646</v>
      </c>
      <c r="I111" s="147"/>
      <c r="L111" s="26"/>
      <c r="M111" s="191"/>
      <c r="N111" s="27"/>
      <c r="O111" s="27"/>
      <c r="P111" s="27"/>
      <c r="Q111" s="27"/>
      <c r="R111" s="27"/>
      <c r="S111" s="27"/>
      <c r="T111" s="66"/>
      <c r="AT111" s="6" t="s">
        <v>146</v>
      </c>
      <c r="AU111" s="6" t="s">
        <v>80</v>
      </c>
    </row>
    <row r="112" spans="2:65" s="25" customFormat="1" ht="22.5" customHeight="1">
      <c r="B112" s="176"/>
      <c r="C112" s="226" t="s">
        <v>195</v>
      </c>
      <c r="D112" s="226" t="s">
        <v>293</v>
      </c>
      <c r="E112" s="227" t="s">
        <v>647</v>
      </c>
      <c r="F112" s="228" t="s">
        <v>648</v>
      </c>
      <c r="G112" s="229" t="s">
        <v>407</v>
      </c>
      <c r="H112" s="230">
        <v>12</v>
      </c>
      <c r="I112" s="231"/>
      <c r="J112" s="232">
        <f>ROUND(I112*H112,2)</f>
        <v>0</v>
      </c>
      <c r="K112" s="228" t="s">
        <v>136</v>
      </c>
      <c r="L112" s="233"/>
      <c r="M112" s="234"/>
      <c r="N112" s="235" t="s">
        <v>43</v>
      </c>
      <c r="O112" s="27"/>
      <c r="P112" s="186">
        <f>O112*H112</f>
        <v>0</v>
      </c>
      <c r="Q112" s="186">
        <v>0</v>
      </c>
      <c r="R112" s="186">
        <f>Q112*H112</f>
        <v>0</v>
      </c>
      <c r="S112" s="186">
        <v>0</v>
      </c>
      <c r="T112" s="187">
        <f>S112*H112</f>
        <v>0</v>
      </c>
      <c r="AR112" s="6" t="s">
        <v>297</v>
      </c>
      <c r="AT112" s="6" t="s">
        <v>293</v>
      </c>
      <c r="AU112" s="6" t="s">
        <v>80</v>
      </c>
      <c r="AY112" s="6" t="s">
        <v>129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6" t="s">
        <v>21</v>
      </c>
      <c r="BK112" s="188">
        <f>ROUND(I112*H112,2)</f>
        <v>0</v>
      </c>
      <c r="BL112" s="6" t="s">
        <v>240</v>
      </c>
      <c r="BM112" s="6" t="s">
        <v>195</v>
      </c>
    </row>
    <row r="113" spans="2:47" s="25" customFormat="1" ht="30" customHeight="1">
      <c r="B113" s="26"/>
      <c r="D113" s="189" t="s">
        <v>146</v>
      </c>
      <c r="F113" s="203" t="s">
        <v>649</v>
      </c>
      <c r="I113" s="147"/>
      <c r="L113" s="26"/>
      <c r="M113" s="191"/>
      <c r="N113" s="27"/>
      <c r="O113" s="27"/>
      <c r="P113" s="27"/>
      <c r="Q113" s="27"/>
      <c r="R113" s="27"/>
      <c r="S113" s="27"/>
      <c r="T113" s="66"/>
      <c r="AT113" s="6" t="s">
        <v>146</v>
      </c>
      <c r="AU113" s="6" t="s">
        <v>80</v>
      </c>
    </row>
    <row r="114" spans="2:47" s="25" customFormat="1" ht="30" customHeight="1">
      <c r="B114" s="26"/>
      <c r="D114" s="194" t="s">
        <v>520</v>
      </c>
      <c r="F114" s="225" t="s">
        <v>650</v>
      </c>
      <c r="I114" s="147"/>
      <c r="L114" s="26"/>
      <c r="M114" s="191"/>
      <c r="N114" s="27"/>
      <c r="O114" s="27"/>
      <c r="P114" s="27"/>
      <c r="Q114" s="27"/>
      <c r="R114" s="27"/>
      <c r="S114" s="27"/>
      <c r="T114" s="66"/>
      <c r="AT114" s="6" t="s">
        <v>520</v>
      </c>
      <c r="AU114" s="6" t="s">
        <v>80</v>
      </c>
    </row>
    <row r="115" spans="2:65" s="25" customFormat="1" ht="22.5" customHeight="1">
      <c r="B115" s="176"/>
      <c r="C115" s="177" t="s">
        <v>187</v>
      </c>
      <c r="D115" s="177" t="s">
        <v>132</v>
      </c>
      <c r="E115" s="178" t="s">
        <v>651</v>
      </c>
      <c r="F115" s="179" t="s">
        <v>652</v>
      </c>
      <c r="G115" s="180" t="s">
        <v>407</v>
      </c>
      <c r="H115" s="181">
        <v>60</v>
      </c>
      <c r="I115" s="182"/>
      <c r="J115" s="183">
        <f>ROUND(I115*H115,2)</f>
        <v>0</v>
      </c>
      <c r="K115" s="179" t="s">
        <v>136</v>
      </c>
      <c r="L115" s="26"/>
      <c r="M115" s="184"/>
      <c r="N115" s="185" t="s">
        <v>43</v>
      </c>
      <c r="O115" s="27"/>
      <c r="P115" s="186">
        <f>O115*H115</f>
        <v>0</v>
      </c>
      <c r="Q115" s="186">
        <v>0</v>
      </c>
      <c r="R115" s="186">
        <f>Q115*H115</f>
        <v>0</v>
      </c>
      <c r="S115" s="186">
        <v>0</v>
      </c>
      <c r="T115" s="187">
        <f>S115*H115</f>
        <v>0</v>
      </c>
      <c r="AR115" s="6" t="s">
        <v>240</v>
      </c>
      <c r="AT115" s="6" t="s">
        <v>132</v>
      </c>
      <c r="AU115" s="6" t="s">
        <v>80</v>
      </c>
      <c r="AY115" s="6" t="s">
        <v>129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6" t="s">
        <v>21</v>
      </c>
      <c r="BK115" s="188">
        <f>ROUND(I115*H115,2)</f>
        <v>0</v>
      </c>
      <c r="BL115" s="6" t="s">
        <v>240</v>
      </c>
      <c r="BM115" s="6" t="s">
        <v>187</v>
      </c>
    </row>
    <row r="116" spans="2:47" s="25" customFormat="1" ht="30" customHeight="1">
      <c r="B116" s="26"/>
      <c r="D116" s="194" t="s">
        <v>146</v>
      </c>
      <c r="F116" s="224" t="s">
        <v>653</v>
      </c>
      <c r="I116" s="147"/>
      <c r="L116" s="26"/>
      <c r="M116" s="191"/>
      <c r="N116" s="27"/>
      <c r="O116" s="27"/>
      <c r="P116" s="27"/>
      <c r="Q116" s="27"/>
      <c r="R116" s="27"/>
      <c r="S116" s="27"/>
      <c r="T116" s="66"/>
      <c r="AT116" s="6" t="s">
        <v>146</v>
      </c>
      <c r="AU116" s="6" t="s">
        <v>80</v>
      </c>
    </row>
    <row r="117" spans="2:65" s="25" customFormat="1" ht="22.5" customHeight="1">
      <c r="B117" s="176"/>
      <c r="C117" s="226" t="s">
        <v>25</v>
      </c>
      <c r="D117" s="226" t="s">
        <v>293</v>
      </c>
      <c r="E117" s="227" t="s">
        <v>654</v>
      </c>
      <c r="F117" s="228" t="s">
        <v>655</v>
      </c>
      <c r="G117" s="229" t="s">
        <v>198</v>
      </c>
      <c r="H117" s="230">
        <v>30</v>
      </c>
      <c r="I117" s="231"/>
      <c r="J117" s="232">
        <f>ROUND(I117*H117,2)</f>
        <v>0</v>
      </c>
      <c r="K117" s="228" t="s">
        <v>136</v>
      </c>
      <c r="L117" s="233"/>
      <c r="M117" s="234"/>
      <c r="N117" s="235" t="s">
        <v>43</v>
      </c>
      <c r="O117" s="27"/>
      <c r="P117" s="186">
        <f>O117*H117</f>
        <v>0</v>
      </c>
      <c r="Q117" s="186">
        <v>0</v>
      </c>
      <c r="R117" s="186">
        <f>Q117*H117</f>
        <v>0</v>
      </c>
      <c r="S117" s="186">
        <v>0</v>
      </c>
      <c r="T117" s="187">
        <f>S117*H117</f>
        <v>0</v>
      </c>
      <c r="AR117" s="6" t="s">
        <v>297</v>
      </c>
      <c r="AT117" s="6" t="s">
        <v>293</v>
      </c>
      <c r="AU117" s="6" t="s">
        <v>80</v>
      </c>
      <c r="AY117" s="6" t="s">
        <v>129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6" t="s">
        <v>21</v>
      </c>
      <c r="BK117" s="188">
        <f>ROUND(I117*H117,2)</f>
        <v>0</v>
      </c>
      <c r="BL117" s="6" t="s">
        <v>240</v>
      </c>
      <c r="BM117" s="6" t="s">
        <v>25</v>
      </c>
    </row>
    <row r="118" spans="2:47" s="25" customFormat="1" ht="22.5" customHeight="1">
      <c r="B118" s="26"/>
      <c r="D118" s="189" t="s">
        <v>146</v>
      </c>
      <c r="F118" s="203" t="s">
        <v>656</v>
      </c>
      <c r="I118" s="147"/>
      <c r="L118" s="26"/>
      <c r="M118" s="191"/>
      <c r="N118" s="27"/>
      <c r="O118" s="27"/>
      <c r="P118" s="27"/>
      <c r="Q118" s="27"/>
      <c r="R118" s="27"/>
      <c r="S118" s="27"/>
      <c r="T118" s="66"/>
      <c r="AT118" s="6" t="s">
        <v>146</v>
      </c>
      <c r="AU118" s="6" t="s">
        <v>80</v>
      </c>
    </row>
    <row r="119" spans="2:51" s="192" customFormat="1" ht="22.5" customHeight="1">
      <c r="B119" s="193"/>
      <c r="D119" s="189" t="s">
        <v>141</v>
      </c>
      <c r="E119" s="202"/>
      <c r="F119" s="204" t="s">
        <v>657</v>
      </c>
      <c r="H119" s="205">
        <v>30</v>
      </c>
      <c r="I119" s="198"/>
      <c r="L119" s="193"/>
      <c r="M119" s="199"/>
      <c r="N119" s="200"/>
      <c r="O119" s="200"/>
      <c r="P119" s="200"/>
      <c r="Q119" s="200"/>
      <c r="R119" s="200"/>
      <c r="S119" s="200"/>
      <c r="T119" s="201"/>
      <c r="AT119" s="202" t="s">
        <v>141</v>
      </c>
      <c r="AU119" s="202" t="s">
        <v>80</v>
      </c>
      <c r="AV119" s="192" t="s">
        <v>80</v>
      </c>
      <c r="AW119" s="192" t="s">
        <v>35</v>
      </c>
      <c r="AX119" s="192" t="s">
        <v>21</v>
      </c>
      <c r="AY119" s="202" t="s">
        <v>129</v>
      </c>
    </row>
    <row r="120" spans="2:63" s="161" customFormat="1" ht="29.25" customHeight="1">
      <c r="B120" s="162"/>
      <c r="D120" s="173" t="s">
        <v>71</v>
      </c>
      <c r="E120" s="174" t="s">
        <v>550</v>
      </c>
      <c r="F120" s="174" t="s">
        <v>551</v>
      </c>
      <c r="I120" s="165"/>
      <c r="J120" s="175">
        <f>BK120</f>
        <v>0</v>
      </c>
      <c r="L120" s="162"/>
      <c r="M120" s="167"/>
      <c r="N120" s="168"/>
      <c r="O120" s="168"/>
      <c r="P120" s="169">
        <f>SUM(P121:P126)</f>
        <v>0</v>
      </c>
      <c r="Q120" s="168"/>
      <c r="R120" s="169">
        <f>SUM(R121:R126)</f>
        <v>0</v>
      </c>
      <c r="S120" s="168"/>
      <c r="T120" s="170">
        <f>SUM(T121:T126)</f>
        <v>0</v>
      </c>
      <c r="AR120" s="163" t="s">
        <v>80</v>
      </c>
      <c r="AT120" s="171" t="s">
        <v>71</v>
      </c>
      <c r="AU120" s="171" t="s">
        <v>21</v>
      </c>
      <c r="AY120" s="163" t="s">
        <v>129</v>
      </c>
      <c r="BK120" s="172">
        <f>SUM(BK121:BK126)</f>
        <v>0</v>
      </c>
    </row>
    <row r="121" spans="2:65" s="25" customFormat="1" ht="22.5" customHeight="1">
      <c r="B121" s="176"/>
      <c r="C121" s="177" t="s">
        <v>213</v>
      </c>
      <c r="D121" s="177" t="s">
        <v>132</v>
      </c>
      <c r="E121" s="178" t="s">
        <v>658</v>
      </c>
      <c r="F121" s="179" t="s">
        <v>659</v>
      </c>
      <c r="G121" s="180" t="s">
        <v>407</v>
      </c>
      <c r="H121" s="181">
        <v>224</v>
      </c>
      <c r="I121" s="182"/>
      <c r="J121" s="183">
        <f>ROUND(I121*H121,2)</f>
        <v>0</v>
      </c>
      <c r="K121" s="179" t="s">
        <v>136</v>
      </c>
      <c r="L121" s="26"/>
      <c r="M121" s="184"/>
      <c r="N121" s="185" t="s">
        <v>43</v>
      </c>
      <c r="O121" s="27"/>
      <c r="P121" s="186">
        <f>O121*H121</f>
        <v>0</v>
      </c>
      <c r="Q121" s="186">
        <v>0</v>
      </c>
      <c r="R121" s="186">
        <f>Q121*H121</f>
        <v>0</v>
      </c>
      <c r="S121" s="186">
        <v>0</v>
      </c>
      <c r="T121" s="187">
        <f>S121*H121</f>
        <v>0</v>
      </c>
      <c r="AR121" s="6" t="s">
        <v>240</v>
      </c>
      <c r="AT121" s="6" t="s">
        <v>132</v>
      </c>
      <c r="AU121" s="6" t="s">
        <v>80</v>
      </c>
      <c r="AY121" s="6" t="s">
        <v>129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6" t="s">
        <v>21</v>
      </c>
      <c r="BK121" s="188">
        <f>ROUND(I121*H121,2)</f>
        <v>0</v>
      </c>
      <c r="BL121" s="6" t="s">
        <v>240</v>
      </c>
      <c r="BM121" s="6" t="s">
        <v>213</v>
      </c>
    </row>
    <row r="122" spans="2:47" s="25" customFormat="1" ht="30" customHeight="1">
      <c r="B122" s="26"/>
      <c r="D122" s="189" t="s">
        <v>146</v>
      </c>
      <c r="F122" s="203" t="s">
        <v>660</v>
      </c>
      <c r="I122" s="147"/>
      <c r="L122" s="26"/>
      <c r="M122" s="191"/>
      <c r="N122" s="27"/>
      <c r="O122" s="27"/>
      <c r="P122" s="27"/>
      <c r="Q122" s="27"/>
      <c r="R122" s="27"/>
      <c r="S122" s="27"/>
      <c r="T122" s="66"/>
      <c r="AT122" s="6" t="s">
        <v>146</v>
      </c>
      <c r="AU122" s="6" t="s">
        <v>80</v>
      </c>
    </row>
    <row r="123" spans="2:51" s="192" customFormat="1" ht="22.5" customHeight="1">
      <c r="B123" s="193"/>
      <c r="D123" s="189" t="s">
        <v>141</v>
      </c>
      <c r="E123" s="202"/>
      <c r="F123" s="204" t="s">
        <v>661</v>
      </c>
      <c r="H123" s="205">
        <v>63.5</v>
      </c>
      <c r="I123" s="198"/>
      <c r="L123" s="193"/>
      <c r="M123" s="199"/>
      <c r="N123" s="200"/>
      <c r="O123" s="200"/>
      <c r="P123" s="200"/>
      <c r="Q123" s="200"/>
      <c r="R123" s="200"/>
      <c r="S123" s="200"/>
      <c r="T123" s="201"/>
      <c r="AT123" s="202" t="s">
        <v>141</v>
      </c>
      <c r="AU123" s="202" t="s">
        <v>80</v>
      </c>
      <c r="AV123" s="192" t="s">
        <v>80</v>
      </c>
      <c r="AW123" s="192" t="s">
        <v>35</v>
      </c>
      <c r="AX123" s="192" t="s">
        <v>72</v>
      </c>
      <c r="AY123" s="202" t="s">
        <v>129</v>
      </c>
    </row>
    <row r="124" spans="2:51" s="192" customFormat="1" ht="22.5" customHeight="1">
      <c r="B124" s="193"/>
      <c r="D124" s="189" t="s">
        <v>141</v>
      </c>
      <c r="E124" s="202"/>
      <c r="F124" s="204" t="s">
        <v>662</v>
      </c>
      <c r="H124" s="205">
        <v>160.5</v>
      </c>
      <c r="I124" s="198"/>
      <c r="L124" s="193"/>
      <c r="M124" s="199"/>
      <c r="N124" s="200"/>
      <c r="O124" s="200"/>
      <c r="P124" s="200"/>
      <c r="Q124" s="200"/>
      <c r="R124" s="200"/>
      <c r="S124" s="200"/>
      <c r="T124" s="201"/>
      <c r="AT124" s="202" t="s">
        <v>141</v>
      </c>
      <c r="AU124" s="202" t="s">
        <v>80</v>
      </c>
      <c r="AV124" s="192" t="s">
        <v>80</v>
      </c>
      <c r="AW124" s="192" t="s">
        <v>35</v>
      </c>
      <c r="AX124" s="192" t="s">
        <v>72</v>
      </c>
      <c r="AY124" s="202" t="s">
        <v>129</v>
      </c>
    </row>
    <row r="125" spans="2:51" s="214" customFormat="1" ht="22.5" customHeight="1">
      <c r="B125" s="215"/>
      <c r="D125" s="194" t="s">
        <v>141</v>
      </c>
      <c r="E125" s="216"/>
      <c r="F125" s="217" t="s">
        <v>156</v>
      </c>
      <c r="H125" s="218">
        <v>224</v>
      </c>
      <c r="I125" s="219"/>
      <c r="L125" s="215"/>
      <c r="M125" s="220"/>
      <c r="N125" s="221"/>
      <c r="O125" s="221"/>
      <c r="P125" s="221"/>
      <c r="Q125" s="221"/>
      <c r="R125" s="221"/>
      <c r="S125" s="221"/>
      <c r="T125" s="222"/>
      <c r="AT125" s="223" t="s">
        <v>141</v>
      </c>
      <c r="AU125" s="223" t="s">
        <v>80</v>
      </c>
      <c r="AV125" s="214" t="s">
        <v>137</v>
      </c>
      <c r="AW125" s="214" t="s">
        <v>35</v>
      </c>
      <c r="AX125" s="214" t="s">
        <v>21</v>
      </c>
      <c r="AY125" s="223" t="s">
        <v>129</v>
      </c>
    </row>
    <row r="126" spans="2:65" s="25" customFormat="1" ht="22.5" customHeight="1">
      <c r="B126" s="176"/>
      <c r="C126" s="226" t="s">
        <v>218</v>
      </c>
      <c r="D126" s="226" t="s">
        <v>293</v>
      </c>
      <c r="E126" s="227" t="s">
        <v>164</v>
      </c>
      <c r="F126" s="228" t="s">
        <v>663</v>
      </c>
      <c r="G126" s="229" t="s">
        <v>407</v>
      </c>
      <c r="H126" s="230">
        <v>224</v>
      </c>
      <c r="I126" s="231"/>
      <c r="J126" s="232">
        <f>ROUND(I126*H126,2)</f>
        <v>0</v>
      </c>
      <c r="K126" s="228" t="s">
        <v>179</v>
      </c>
      <c r="L126" s="233"/>
      <c r="M126" s="234"/>
      <c r="N126" s="235" t="s">
        <v>43</v>
      </c>
      <c r="O126" s="27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AR126" s="6" t="s">
        <v>297</v>
      </c>
      <c r="AT126" s="6" t="s">
        <v>293</v>
      </c>
      <c r="AU126" s="6" t="s">
        <v>80</v>
      </c>
      <c r="AY126" s="6" t="s">
        <v>129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6" t="s">
        <v>21</v>
      </c>
      <c r="BK126" s="188">
        <f>ROUND(I126*H126,2)</f>
        <v>0</v>
      </c>
      <c r="BL126" s="6" t="s">
        <v>240</v>
      </c>
      <c r="BM126" s="6" t="s">
        <v>218</v>
      </c>
    </row>
    <row r="127" spans="2:63" s="161" customFormat="1" ht="36.75" customHeight="1">
      <c r="B127" s="162"/>
      <c r="D127" s="163" t="s">
        <v>71</v>
      </c>
      <c r="E127" s="164" t="s">
        <v>293</v>
      </c>
      <c r="F127" s="164" t="s">
        <v>664</v>
      </c>
      <c r="I127" s="165"/>
      <c r="J127" s="166">
        <f aca="true" t="shared" si="7" ref="J127:J128">BK127</f>
        <v>0</v>
      </c>
      <c r="L127" s="162"/>
      <c r="M127" s="167"/>
      <c r="N127" s="168"/>
      <c r="O127" s="168"/>
      <c r="P127" s="169">
        <f>P128</f>
        <v>0</v>
      </c>
      <c r="Q127" s="168"/>
      <c r="R127" s="169">
        <f>R128</f>
        <v>0</v>
      </c>
      <c r="S127" s="168"/>
      <c r="T127" s="170">
        <f>T128</f>
        <v>0</v>
      </c>
      <c r="AR127" s="163" t="s">
        <v>157</v>
      </c>
      <c r="AT127" s="171" t="s">
        <v>71</v>
      </c>
      <c r="AU127" s="171" t="s">
        <v>72</v>
      </c>
      <c r="AY127" s="163" t="s">
        <v>129</v>
      </c>
      <c r="BK127" s="172">
        <f>BK128</f>
        <v>0</v>
      </c>
    </row>
    <row r="128" spans="2:63" s="161" customFormat="1" ht="19.5" customHeight="1">
      <c r="B128" s="162"/>
      <c r="D128" s="173" t="s">
        <v>71</v>
      </c>
      <c r="E128" s="174" t="s">
        <v>665</v>
      </c>
      <c r="F128" s="174" t="s">
        <v>666</v>
      </c>
      <c r="I128" s="165"/>
      <c r="J128" s="175">
        <f t="shared" si="7"/>
        <v>0</v>
      </c>
      <c r="L128" s="162"/>
      <c r="M128" s="167"/>
      <c r="N128" s="168"/>
      <c r="O128" s="168"/>
      <c r="P128" s="169">
        <f>SUM(P129:P136)</f>
        <v>0</v>
      </c>
      <c r="Q128" s="168"/>
      <c r="R128" s="169">
        <f>SUM(R129:R136)</f>
        <v>0</v>
      </c>
      <c r="S128" s="168"/>
      <c r="T128" s="170">
        <f>SUM(T129:T136)</f>
        <v>0</v>
      </c>
      <c r="AR128" s="163" t="s">
        <v>157</v>
      </c>
      <c r="AT128" s="171" t="s">
        <v>71</v>
      </c>
      <c r="AU128" s="171" t="s">
        <v>21</v>
      </c>
      <c r="AY128" s="163" t="s">
        <v>129</v>
      </c>
      <c r="BK128" s="172">
        <f>SUM(BK129:BK136)</f>
        <v>0</v>
      </c>
    </row>
    <row r="129" spans="2:65" s="25" customFormat="1" ht="22.5" customHeight="1">
      <c r="B129" s="176"/>
      <c r="C129" s="177" t="s">
        <v>223</v>
      </c>
      <c r="D129" s="177" t="s">
        <v>132</v>
      </c>
      <c r="E129" s="178" t="s">
        <v>667</v>
      </c>
      <c r="F129" s="179" t="s">
        <v>668</v>
      </c>
      <c r="G129" s="180" t="s">
        <v>231</v>
      </c>
      <c r="H129" s="181">
        <v>10</v>
      </c>
      <c r="I129" s="182"/>
      <c r="J129" s="183">
        <f aca="true" t="shared" si="8" ref="J129:J136">ROUND(I129*H129,2)</f>
        <v>0</v>
      </c>
      <c r="K129" s="179" t="s">
        <v>179</v>
      </c>
      <c r="L129" s="26"/>
      <c r="M129" s="184"/>
      <c r="N129" s="185" t="s">
        <v>43</v>
      </c>
      <c r="O129" s="27"/>
      <c r="P129" s="186">
        <f aca="true" t="shared" si="9" ref="P129:P136">O129*H129</f>
        <v>0</v>
      </c>
      <c r="Q129" s="186">
        <v>0</v>
      </c>
      <c r="R129" s="186">
        <f aca="true" t="shared" si="10" ref="R129:R136">Q129*H129</f>
        <v>0</v>
      </c>
      <c r="S129" s="186">
        <v>0</v>
      </c>
      <c r="T129" s="187">
        <f aca="true" t="shared" si="11" ref="T129:T136">S129*H129</f>
        <v>0</v>
      </c>
      <c r="AR129" s="6" t="s">
        <v>669</v>
      </c>
      <c r="AT129" s="6" t="s">
        <v>132</v>
      </c>
      <c r="AU129" s="6" t="s">
        <v>80</v>
      </c>
      <c r="AY129" s="6" t="s">
        <v>129</v>
      </c>
      <c r="BE129" s="188">
        <f aca="true" t="shared" si="12" ref="BE129:BE136">IF(N129="základní",J129,0)</f>
        <v>0</v>
      </c>
      <c r="BF129" s="188">
        <f aca="true" t="shared" si="13" ref="BF129:BF136">IF(N129="snížená",J129,0)</f>
        <v>0</v>
      </c>
      <c r="BG129" s="188">
        <f aca="true" t="shared" si="14" ref="BG129:BG136">IF(N129="zákl. přenesená",J129,0)</f>
        <v>0</v>
      </c>
      <c r="BH129" s="188">
        <f aca="true" t="shared" si="15" ref="BH129:BH136">IF(N129="sníž. přenesená",J129,0)</f>
        <v>0</v>
      </c>
      <c r="BI129" s="188">
        <f aca="true" t="shared" si="16" ref="BI129:BI136">IF(N129="nulová",J129,0)</f>
        <v>0</v>
      </c>
      <c r="BJ129" s="6" t="s">
        <v>21</v>
      </c>
      <c r="BK129" s="188">
        <f aca="true" t="shared" si="17" ref="BK129:BK136">ROUND(I129*H129,2)</f>
        <v>0</v>
      </c>
      <c r="BL129" s="6" t="s">
        <v>669</v>
      </c>
      <c r="BM129" s="6" t="s">
        <v>223</v>
      </c>
    </row>
    <row r="130" spans="2:65" s="25" customFormat="1" ht="22.5" customHeight="1">
      <c r="B130" s="176"/>
      <c r="C130" s="177" t="s">
        <v>228</v>
      </c>
      <c r="D130" s="177" t="s">
        <v>132</v>
      </c>
      <c r="E130" s="178" t="s">
        <v>670</v>
      </c>
      <c r="F130" s="179" t="s">
        <v>671</v>
      </c>
      <c r="G130" s="180" t="s">
        <v>231</v>
      </c>
      <c r="H130" s="181">
        <v>4</v>
      </c>
      <c r="I130" s="182"/>
      <c r="J130" s="183">
        <f t="shared" si="8"/>
        <v>0</v>
      </c>
      <c r="K130" s="179" t="s">
        <v>179</v>
      </c>
      <c r="L130" s="26"/>
      <c r="M130" s="184"/>
      <c r="N130" s="185" t="s">
        <v>43</v>
      </c>
      <c r="O130" s="27"/>
      <c r="P130" s="186">
        <f t="shared" si="9"/>
        <v>0</v>
      </c>
      <c r="Q130" s="186">
        <v>0</v>
      </c>
      <c r="R130" s="186">
        <f t="shared" si="10"/>
        <v>0</v>
      </c>
      <c r="S130" s="186">
        <v>0</v>
      </c>
      <c r="T130" s="187">
        <f t="shared" si="11"/>
        <v>0</v>
      </c>
      <c r="AR130" s="6" t="s">
        <v>669</v>
      </c>
      <c r="AT130" s="6" t="s">
        <v>132</v>
      </c>
      <c r="AU130" s="6" t="s">
        <v>80</v>
      </c>
      <c r="AY130" s="6" t="s">
        <v>129</v>
      </c>
      <c r="BE130" s="188">
        <f t="shared" si="12"/>
        <v>0</v>
      </c>
      <c r="BF130" s="188">
        <f t="shared" si="13"/>
        <v>0</v>
      </c>
      <c r="BG130" s="188">
        <f t="shared" si="14"/>
        <v>0</v>
      </c>
      <c r="BH130" s="188">
        <f t="shared" si="15"/>
        <v>0</v>
      </c>
      <c r="BI130" s="188">
        <f t="shared" si="16"/>
        <v>0</v>
      </c>
      <c r="BJ130" s="6" t="s">
        <v>21</v>
      </c>
      <c r="BK130" s="188">
        <f t="shared" si="17"/>
        <v>0</v>
      </c>
      <c r="BL130" s="6" t="s">
        <v>669</v>
      </c>
      <c r="BM130" s="6" t="s">
        <v>228</v>
      </c>
    </row>
    <row r="131" spans="2:65" s="25" customFormat="1" ht="22.5" customHeight="1">
      <c r="B131" s="176"/>
      <c r="C131" s="177" t="s">
        <v>8</v>
      </c>
      <c r="D131" s="177" t="s">
        <v>132</v>
      </c>
      <c r="E131" s="178" t="s">
        <v>672</v>
      </c>
      <c r="F131" s="179" t="s">
        <v>673</v>
      </c>
      <c r="G131" s="180" t="s">
        <v>231</v>
      </c>
      <c r="H131" s="181">
        <v>4</v>
      </c>
      <c r="I131" s="182"/>
      <c r="J131" s="183">
        <f t="shared" si="8"/>
        <v>0</v>
      </c>
      <c r="K131" s="179" t="s">
        <v>179</v>
      </c>
      <c r="L131" s="26"/>
      <c r="M131" s="184"/>
      <c r="N131" s="185" t="s">
        <v>43</v>
      </c>
      <c r="O131" s="27"/>
      <c r="P131" s="186">
        <f t="shared" si="9"/>
        <v>0</v>
      </c>
      <c r="Q131" s="186">
        <v>0</v>
      </c>
      <c r="R131" s="186">
        <f t="shared" si="10"/>
        <v>0</v>
      </c>
      <c r="S131" s="186">
        <v>0</v>
      </c>
      <c r="T131" s="187">
        <f t="shared" si="11"/>
        <v>0</v>
      </c>
      <c r="AR131" s="6" t="s">
        <v>669</v>
      </c>
      <c r="AT131" s="6" t="s">
        <v>132</v>
      </c>
      <c r="AU131" s="6" t="s">
        <v>80</v>
      </c>
      <c r="AY131" s="6" t="s">
        <v>129</v>
      </c>
      <c r="BE131" s="188">
        <f t="shared" si="12"/>
        <v>0</v>
      </c>
      <c r="BF131" s="188">
        <f t="shared" si="13"/>
        <v>0</v>
      </c>
      <c r="BG131" s="188">
        <f t="shared" si="14"/>
        <v>0</v>
      </c>
      <c r="BH131" s="188">
        <f t="shared" si="15"/>
        <v>0</v>
      </c>
      <c r="BI131" s="188">
        <f t="shared" si="16"/>
        <v>0</v>
      </c>
      <c r="BJ131" s="6" t="s">
        <v>21</v>
      </c>
      <c r="BK131" s="188">
        <f t="shared" si="17"/>
        <v>0</v>
      </c>
      <c r="BL131" s="6" t="s">
        <v>669</v>
      </c>
      <c r="BM131" s="6" t="s">
        <v>8</v>
      </c>
    </row>
    <row r="132" spans="2:65" s="25" customFormat="1" ht="22.5" customHeight="1">
      <c r="B132" s="176"/>
      <c r="C132" s="177" t="s">
        <v>240</v>
      </c>
      <c r="D132" s="177" t="s">
        <v>132</v>
      </c>
      <c r="E132" s="178" t="s">
        <v>674</v>
      </c>
      <c r="F132" s="179" t="s">
        <v>675</v>
      </c>
      <c r="G132" s="180" t="s">
        <v>231</v>
      </c>
      <c r="H132" s="181">
        <v>4</v>
      </c>
      <c r="I132" s="182"/>
      <c r="J132" s="183">
        <f t="shared" si="8"/>
        <v>0</v>
      </c>
      <c r="K132" s="179" t="s">
        <v>179</v>
      </c>
      <c r="L132" s="26"/>
      <c r="M132" s="184"/>
      <c r="N132" s="185" t="s">
        <v>43</v>
      </c>
      <c r="O132" s="27"/>
      <c r="P132" s="186">
        <f t="shared" si="9"/>
        <v>0</v>
      </c>
      <c r="Q132" s="186">
        <v>0</v>
      </c>
      <c r="R132" s="186">
        <f t="shared" si="10"/>
        <v>0</v>
      </c>
      <c r="S132" s="186">
        <v>0</v>
      </c>
      <c r="T132" s="187">
        <f t="shared" si="11"/>
        <v>0</v>
      </c>
      <c r="AR132" s="6" t="s">
        <v>669</v>
      </c>
      <c r="AT132" s="6" t="s">
        <v>132</v>
      </c>
      <c r="AU132" s="6" t="s">
        <v>80</v>
      </c>
      <c r="AY132" s="6" t="s">
        <v>129</v>
      </c>
      <c r="BE132" s="188">
        <f t="shared" si="12"/>
        <v>0</v>
      </c>
      <c r="BF132" s="188">
        <f t="shared" si="13"/>
        <v>0</v>
      </c>
      <c r="BG132" s="188">
        <f t="shared" si="14"/>
        <v>0</v>
      </c>
      <c r="BH132" s="188">
        <f t="shared" si="15"/>
        <v>0</v>
      </c>
      <c r="BI132" s="188">
        <f t="shared" si="16"/>
        <v>0</v>
      </c>
      <c r="BJ132" s="6" t="s">
        <v>21</v>
      </c>
      <c r="BK132" s="188">
        <f t="shared" si="17"/>
        <v>0</v>
      </c>
      <c r="BL132" s="6" t="s">
        <v>669</v>
      </c>
      <c r="BM132" s="6" t="s">
        <v>245</v>
      </c>
    </row>
    <row r="133" spans="2:65" s="25" customFormat="1" ht="22.5" customHeight="1">
      <c r="B133" s="176"/>
      <c r="C133" s="177" t="s">
        <v>245</v>
      </c>
      <c r="D133" s="177" t="s">
        <v>132</v>
      </c>
      <c r="E133" s="178" t="s">
        <v>676</v>
      </c>
      <c r="F133" s="179" t="s">
        <v>677</v>
      </c>
      <c r="G133" s="180" t="s">
        <v>231</v>
      </c>
      <c r="H133" s="181">
        <v>4</v>
      </c>
      <c r="I133" s="182"/>
      <c r="J133" s="183">
        <f t="shared" si="8"/>
        <v>0</v>
      </c>
      <c r="K133" s="179" t="s">
        <v>179</v>
      </c>
      <c r="L133" s="26"/>
      <c r="M133" s="184"/>
      <c r="N133" s="185" t="s">
        <v>43</v>
      </c>
      <c r="O133" s="27"/>
      <c r="P133" s="186">
        <f t="shared" si="9"/>
        <v>0</v>
      </c>
      <c r="Q133" s="186">
        <v>0</v>
      </c>
      <c r="R133" s="186">
        <f t="shared" si="10"/>
        <v>0</v>
      </c>
      <c r="S133" s="186">
        <v>0</v>
      </c>
      <c r="T133" s="187">
        <f t="shared" si="11"/>
        <v>0</v>
      </c>
      <c r="AR133" s="6" t="s">
        <v>669</v>
      </c>
      <c r="AT133" s="6" t="s">
        <v>132</v>
      </c>
      <c r="AU133" s="6" t="s">
        <v>80</v>
      </c>
      <c r="AY133" s="6" t="s">
        <v>129</v>
      </c>
      <c r="BE133" s="188">
        <f t="shared" si="12"/>
        <v>0</v>
      </c>
      <c r="BF133" s="188">
        <f t="shared" si="13"/>
        <v>0</v>
      </c>
      <c r="BG133" s="188">
        <f t="shared" si="14"/>
        <v>0</v>
      </c>
      <c r="BH133" s="188">
        <f t="shared" si="15"/>
        <v>0</v>
      </c>
      <c r="BI133" s="188">
        <f t="shared" si="16"/>
        <v>0</v>
      </c>
      <c r="BJ133" s="6" t="s">
        <v>21</v>
      </c>
      <c r="BK133" s="188">
        <f t="shared" si="17"/>
        <v>0</v>
      </c>
      <c r="BL133" s="6" t="s">
        <v>669</v>
      </c>
      <c r="BM133" s="6" t="s">
        <v>251</v>
      </c>
    </row>
    <row r="134" spans="2:65" s="25" customFormat="1" ht="22.5" customHeight="1">
      <c r="B134" s="176"/>
      <c r="C134" s="226" t="s">
        <v>251</v>
      </c>
      <c r="D134" s="226" t="s">
        <v>293</v>
      </c>
      <c r="E134" s="227" t="s">
        <v>678</v>
      </c>
      <c r="F134" s="228" t="s">
        <v>679</v>
      </c>
      <c r="G134" s="229" t="s">
        <v>231</v>
      </c>
      <c r="H134" s="230">
        <v>4</v>
      </c>
      <c r="I134" s="231"/>
      <c r="J134" s="232">
        <f t="shared" si="8"/>
        <v>0</v>
      </c>
      <c r="K134" s="228" t="s">
        <v>179</v>
      </c>
      <c r="L134" s="233"/>
      <c r="M134" s="234"/>
      <c r="N134" s="235" t="s">
        <v>43</v>
      </c>
      <c r="O134" s="27"/>
      <c r="P134" s="186">
        <f t="shared" si="9"/>
        <v>0</v>
      </c>
      <c r="Q134" s="186">
        <v>0</v>
      </c>
      <c r="R134" s="186">
        <f t="shared" si="10"/>
        <v>0</v>
      </c>
      <c r="S134" s="186">
        <v>0</v>
      </c>
      <c r="T134" s="187">
        <f t="shared" si="11"/>
        <v>0</v>
      </c>
      <c r="AR134" s="6" t="s">
        <v>680</v>
      </c>
      <c r="AT134" s="6" t="s">
        <v>293</v>
      </c>
      <c r="AU134" s="6" t="s">
        <v>80</v>
      </c>
      <c r="AY134" s="6" t="s">
        <v>129</v>
      </c>
      <c r="BE134" s="188">
        <f t="shared" si="12"/>
        <v>0</v>
      </c>
      <c r="BF134" s="188">
        <f t="shared" si="13"/>
        <v>0</v>
      </c>
      <c r="BG134" s="188">
        <f t="shared" si="14"/>
        <v>0</v>
      </c>
      <c r="BH134" s="188">
        <f t="shared" si="15"/>
        <v>0</v>
      </c>
      <c r="BI134" s="188">
        <f t="shared" si="16"/>
        <v>0</v>
      </c>
      <c r="BJ134" s="6" t="s">
        <v>21</v>
      </c>
      <c r="BK134" s="188">
        <f t="shared" si="17"/>
        <v>0</v>
      </c>
      <c r="BL134" s="6" t="s">
        <v>669</v>
      </c>
      <c r="BM134" s="6" t="s">
        <v>267</v>
      </c>
    </row>
    <row r="135" spans="2:65" s="25" customFormat="1" ht="22.5" customHeight="1">
      <c r="B135" s="176"/>
      <c r="C135" s="177" t="s">
        <v>258</v>
      </c>
      <c r="D135" s="177" t="s">
        <v>132</v>
      </c>
      <c r="E135" s="178" t="s">
        <v>681</v>
      </c>
      <c r="F135" s="179" t="s">
        <v>682</v>
      </c>
      <c r="G135" s="180" t="s">
        <v>231</v>
      </c>
      <c r="H135" s="181">
        <v>4</v>
      </c>
      <c r="I135" s="182"/>
      <c r="J135" s="183">
        <f t="shared" si="8"/>
        <v>0</v>
      </c>
      <c r="K135" s="179" t="s">
        <v>179</v>
      </c>
      <c r="L135" s="26"/>
      <c r="M135" s="184"/>
      <c r="N135" s="185" t="s">
        <v>43</v>
      </c>
      <c r="O135" s="27"/>
      <c r="P135" s="186">
        <f t="shared" si="9"/>
        <v>0</v>
      </c>
      <c r="Q135" s="186">
        <v>0</v>
      </c>
      <c r="R135" s="186">
        <f t="shared" si="10"/>
        <v>0</v>
      </c>
      <c r="S135" s="186">
        <v>0</v>
      </c>
      <c r="T135" s="187">
        <f t="shared" si="11"/>
        <v>0</v>
      </c>
      <c r="AR135" s="6" t="s">
        <v>669</v>
      </c>
      <c r="AT135" s="6" t="s">
        <v>132</v>
      </c>
      <c r="AU135" s="6" t="s">
        <v>80</v>
      </c>
      <c r="AY135" s="6" t="s">
        <v>129</v>
      </c>
      <c r="BE135" s="188">
        <f t="shared" si="12"/>
        <v>0</v>
      </c>
      <c r="BF135" s="188">
        <f t="shared" si="13"/>
        <v>0</v>
      </c>
      <c r="BG135" s="188">
        <f t="shared" si="14"/>
        <v>0</v>
      </c>
      <c r="BH135" s="188">
        <f t="shared" si="15"/>
        <v>0</v>
      </c>
      <c r="BI135" s="188">
        <f t="shared" si="16"/>
        <v>0</v>
      </c>
      <c r="BJ135" s="6" t="s">
        <v>21</v>
      </c>
      <c r="BK135" s="188">
        <f t="shared" si="17"/>
        <v>0</v>
      </c>
      <c r="BL135" s="6" t="s">
        <v>669</v>
      </c>
      <c r="BM135" s="6" t="s">
        <v>309</v>
      </c>
    </row>
    <row r="136" spans="2:65" s="25" customFormat="1" ht="22.5" customHeight="1">
      <c r="B136" s="176"/>
      <c r="C136" s="177" t="s">
        <v>267</v>
      </c>
      <c r="D136" s="177" t="s">
        <v>132</v>
      </c>
      <c r="E136" s="178" t="s">
        <v>683</v>
      </c>
      <c r="F136" s="179" t="s">
        <v>684</v>
      </c>
      <c r="G136" s="180" t="s">
        <v>178</v>
      </c>
      <c r="H136" s="181">
        <v>1</v>
      </c>
      <c r="I136" s="182"/>
      <c r="J136" s="183">
        <f t="shared" si="8"/>
        <v>0</v>
      </c>
      <c r="K136" s="179" t="s">
        <v>179</v>
      </c>
      <c r="L136" s="26"/>
      <c r="M136" s="184"/>
      <c r="N136" s="246" t="s">
        <v>43</v>
      </c>
      <c r="O136" s="239"/>
      <c r="P136" s="242">
        <f t="shared" si="9"/>
        <v>0</v>
      </c>
      <c r="Q136" s="242">
        <v>0</v>
      </c>
      <c r="R136" s="242">
        <f t="shared" si="10"/>
        <v>0</v>
      </c>
      <c r="S136" s="242">
        <v>0</v>
      </c>
      <c r="T136" s="243">
        <f t="shared" si="11"/>
        <v>0</v>
      </c>
      <c r="AR136" s="6" t="s">
        <v>669</v>
      </c>
      <c r="AT136" s="6" t="s">
        <v>132</v>
      </c>
      <c r="AU136" s="6" t="s">
        <v>80</v>
      </c>
      <c r="AY136" s="6" t="s">
        <v>129</v>
      </c>
      <c r="BE136" s="188">
        <f t="shared" si="12"/>
        <v>0</v>
      </c>
      <c r="BF136" s="188">
        <f t="shared" si="13"/>
        <v>0</v>
      </c>
      <c r="BG136" s="188">
        <f t="shared" si="14"/>
        <v>0</v>
      </c>
      <c r="BH136" s="188">
        <f t="shared" si="15"/>
        <v>0</v>
      </c>
      <c r="BI136" s="188">
        <f t="shared" si="16"/>
        <v>0</v>
      </c>
      <c r="BJ136" s="6" t="s">
        <v>21</v>
      </c>
      <c r="BK136" s="188">
        <f t="shared" si="17"/>
        <v>0</v>
      </c>
      <c r="BL136" s="6" t="s">
        <v>669</v>
      </c>
      <c r="BM136" s="6" t="s">
        <v>314</v>
      </c>
    </row>
    <row r="137" spans="2:12" s="25" customFormat="1" ht="6.75" customHeight="1">
      <c r="B137" s="47"/>
      <c r="C137" s="48"/>
      <c r="D137" s="48"/>
      <c r="E137" s="48"/>
      <c r="F137" s="48"/>
      <c r="G137" s="48"/>
      <c r="H137" s="48"/>
      <c r="I137" s="124"/>
      <c r="J137" s="48"/>
      <c r="K137" s="48"/>
      <c r="L137" s="26"/>
    </row>
  </sheetData>
  <sheetProtection selectLockedCells="1" selectUnlockedCells="1"/>
  <mergeCells count="9">
    <mergeCell ref="G1:H1"/>
    <mergeCell ref="L2:V2"/>
    <mergeCell ref="E7:H7"/>
    <mergeCell ref="E9:H9"/>
    <mergeCell ref="E24:H24"/>
    <mergeCell ref="E45:H45"/>
    <mergeCell ref="E47:H47"/>
    <mergeCell ref="E75:H75"/>
    <mergeCell ref="E77:H77"/>
  </mergeCells>
  <printOptions/>
  <pageMargins left="0.5833333333333334" right="0.5833333333333334" top="0.5833333333333334" bottom="0.5833333333333334" header="0.5118055555555555" footer="0.5118055555555555"/>
  <pageSetup horizontalDpi="300" verticalDpi="300" orientation="landscape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95"/>
  <sheetViews>
    <sheetView showGridLines="0" workbookViewId="0" topLeftCell="A1">
      <pane ySplit="1" topLeftCell="A77" activePane="bottomLeft" state="frozen"/>
      <selection pane="topLeft" activeCell="A1" sqref="A1"/>
      <selection pane="bottomLeft" activeCell="A1" sqref="A1"/>
    </sheetView>
  </sheetViews>
  <sheetFormatPr defaultColWidth="12" defaultRowHeight="13.5"/>
  <cols>
    <col min="1" max="1" width="1.66796875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6" width="99.16015625" style="0" customWidth="1"/>
    <col min="7" max="7" width="11.5" style="0" customWidth="1"/>
    <col min="8" max="8" width="14.66015625" style="0" customWidth="1"/>
    <col min="9" max="9" width="16.66015625" style="101" customWidth="1"/>
    <col min="10" max="10" width="31" style="0" customWidth="1"/>
    <col min="11" max="11" width="20.5" style="0" customWidth="1"/>
    <col min="13" max="21" width="0" style="0" hidden="1" customWidth="1"/>
    <col min="22" max="22" width="16.33203125" style="0" customWidth="1"/>
    <col min="23" max="23" width="21.5" style="0" customWidth="1"/>
    <col min="24" max="24" width="16.33203125" style="0" customWidth="1"/>
    <col min="25" max="25" width="19.83203125" style="0" customWidth="1"/>
    <col min="26" max="26" width="14.5" style="0" customWidth="1"/>
    <col min="27" max="27" width="19.83203125" style="0" customWidth="1"/>
    <col min="28" max="28" width="21.5" style="0" customWidth="1"/>
    <col min="29" max="29" width="14.5" style="0" customWidth="1"/>
    <col min="30" max="30" width="19.83203125" style="0" customWidth="1"/>
    <col min="31" max="31" width="21.5" style="0" customWidth="1"/>
    <col min="44" max="65" width="0" style="0" hidden="1" customWidth="1"/>
  </cols>
  <sheetData>
    <row r="1" spans="1:70" ht="21.75" customHeight="1">
      <c r="A1" s="2" t="s">
        <v>685</v>
      </c>
      <c r="B1" s="2"/>
      <c r="C1" s="2"/>
      <c r="D1" s="3" t="s">
        <v>1</v>
      </c>
      <c r="E1" s="2"/>
      <c r="F1" s="2"/>
      <c r="G1" s="102"/>
      <c r="H1" s="102"/>
      <c r="I1" s="103"/>
      <c r="J1" s="2"/>
      <c r="K1" s="3" t="s">
        <v>90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7.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89</v>
      </c>
    </row>
    <row r="3" spans="2:46" ht="6.75" customHeight="1">
      <c r="B3" s="7"/>
      <c r="C3" s="8"/>
      <c r="D3" s="8"/>
      <c r="E3" s="8"/>
      <c r="F3" s="8"/>
      <c r="G3" s="8"/>
      <c r="H3" s="8"/>
      <c r="I3" s="104"/>
      <c r="J3" s="8"/>
      <c r="K3" s="9"/>
      <c r="AT3" s="6" t="s">
        <v>80</v>
      </c>
    </row>
    <row r="4" spans="2:46" ht="36.75" customHeight="1">
      <c r="B4" s="10"/>
      <c r="C4" s="5"/>
      <c r="D4" s="11" t="s">
        <v>91</v>
      </c>
      <c r="E4" s="5"/>
      <c r="F4" s="5"/>
      <c r="G4" s="5"/>
      <c r="H4" s="5"/>
      <c r="I4" s="105"/>
      <c r="J4" s="5"/>
      <c r="K4" s="12"/>
      <c r="M4" s="13" t="s">
        <v>10</v>
      </c>
      <c r="AT4" s="6" t="s">
        <v>4</v>
      </c>
    </row>
    <row r="5" spans="2:11" ht="6.75" customHeight="1">
      <c r="B5" s="10"/>
      <c r="C5" s="5"/>
      <c r="D5" s="5"/>
      <c r="E5" s="5"/>
      <c r="F5" s="5"/>
      <c r="G5" s="5"/>
      <c r="H5" s="5"/>
      <c r="I5" s="105"/>
      <c r="J5" s="5"/>
      <c r="K5" s="12"/>
    </row>
    <row r="6" spans="2:11" ht="12.75">
      <c r="B6" s="10"/>
      <c r="C6" s="5"/>
      <c r="D6" s="20" t="s">
        <v>16</v>
      </c>
      <c r="E6" s="5"/>
      <c r="F6" s="5"/>
      <c r="G6" s="5"/>
      <c r="H6" s="5"/>
      <c r="I6" s="105"/>
      <c r="J6" s="5"/>
      <c r="K6" s="12"/>
    </row>
    <row r="7" spans="2:11" ht="22.5" customHeight="1">
      <c r="B7" s="10"/>
      <c r="C7" s="5"/>
      <c r="D7" s="5"/>
      <c r="E7" s="106">
        <f>'Rekapitulace stavby'!K6</f>
        <v>0</v>
      </c>
      <c r="F7" s="106"/>
      <c r="G7" s="106"/>
      <c r="H7" s="106"/>
      <c r="I7" s="105"/>
      <c r="J7" s="5"/>
      <c r="K7" s="12"/>
    </row>
    <row r="8" spans="2:11" s="25" customFormat="1" ht="12.75">
      <c r="B8" s="26"/>
      <c r="C8" s="27"/>
      <c r="D8" s="20" t="s">
        <v>92</v>
      </c>
      <c r="E8" s="27"/>
      <c r="F8" s="27"/>
      <c r="G8" s="27"/>
      <c r="H8" s="27"/>
      <c r="I8" s="107"/>
      <c r="J8" s="27"/>
      <c r="K8" s="31"/>
    </row>
    <row r="9" spans="2:11" s="25" customFormat="1" ht="36.75" customHeight="1">
      <c r="B9" s="26"/>
      <c r="C9" s="27"/>
      <c r="D9" s="27"/>
      <c r="E9" s="59" t="s">
        <v>686</v>
      </c>
      <c r="F9" s="59"/>
      <c r="G9" s="59"/>
      <c r="H9" s="59"/>
      <c r="I9" s="107"/>
      <c r="J9" s="27"/>
      <c r="K9" s="31"/>
    </row>
    <row r="10" spans="2:11" s="25" customFormat="1" ht="12.75">
      <c r="B10" s="26"/>
      <c r="C10" s="27"/>
      <c r="D10" s="27"/>
      <c r="E10" s="27"/>
      <c r="F10" s="27"/>
      <c r="G10" s="27"/>
      <c r="H10" s="27"/>
      <c r="I10" s="107"/>
      <c r="J10" s="27"/>
      <c r="K10" s="31"/>
    </row>
    <row r="11" spans="2:11" s="25" customFormat="1" ht="14.25" customHeight="1">
      <c r="B11" s="26"/>
      <c r="C11" s="27"/>
      <c r="D11" s="20" t="s">
        <v>19</v>
      </c>
      <c r="E11" s="27"/>
      <c r="F11" s="16"/>
      <c r="G11" s="27"/>
      <c r="H11" s="27"/>
      <c r="I11" s="108" t="s">
        <v>20</v>
      </c>
      <c r="J11" s="16"/>
      <c r="K11" s="31"/>
    </row>
    <row r="12" spans="2:11" s="25" customFormat="1" ht="14.25" customHeight="1">
      <c r="B12" s="26"/>
      <c r="C12" s="27"/>
      <c r="D12" s="20" t="s">
        <v>22</v>
      </c>
      <c r="E12" s="27"/>
      <c r="F12" s="16" t="s">
        <v>23</v>
      </c>
      <c r="G12" s="27"/>
      <c r="H12" s="27"/>
      <c r="I12" s="108" t="s">
        <v>24</v>
      </c>
      <c r="J12" s="61">
        <f>'Rekapitulace stavby'!AN8</f>
        <v>42905</v>
      </c>
      <c r="K12" s="31"/>
    </row>
    <row r="13" spans="2:11" s="25" customFormat="1" ht="10.5" customHeight="1">
      <c r="B13" s="26"/>
      <c r="C13" s="27"/>
      <c r="D13" s="27"/>
      <c r="E13" s="27"/>
      <c r="F13" s="27"/>
      <c r="G13" s="27"/>
      <c r="H13" s="27"/>
      <c r="I13" s="107"/>
      <c r="J13" s="27"/>
      <c r="K13" s="31"/>
    </row>
    <row r="14" spans="2:11" s="25" customFormat="1" ht="14.25" customHeight="1">
      <c r="B14" s="26"/>
      <c r="C14" s="27"/>
      <c r="D14" s="20" t="s">
        <v>27</v>
      </c>
      <c r="E14" s="27"/>
      <c r="F14" s="27"/>
      <c r="G14" s="27"/>
      <c r="H14" s="27"/>
      <c r="I14" s="108" t="s">
        <v>28</v>
      </c>
      <c r="J14" s="16"/>
      <c r="K14" s="31"/>
    </row>
    <row r="15" spans="2:11" s="25" customFormat="1" ht="18" customHeight="1">
      <c r="B15" s="26"/>
      <c r="C15" s="27"/>
      <c r="D15" s="27"/>
      <c r="E15" s="16" t="s">
        <v>29</v>
      </c>
      <c r="F15" s="27"/>
      <c r="G15" s="27"/>
      <c r="H15" s="27"/>
      <c r="I15" s="108" t="s">
        <v>30</v>
      </c>
      <c r="J15" s="16"/>
      <c r="K15" s="31"/>
    </row>
    <row r="16" spans="2:11" s="25" customFormat="1" ht="6.75" customHeight="1">
      <c r="B16" s="26"/>
      <c r="C16" s="27"/>
      <c r="D16" s="27"/>
      <c r="E16" s="27"/>
      <c r="F16" s="27"/>
      <c r="G16" s="27"/>
      <c r="H16" s="27"/>
      <c r="I16" s="107"/>
      <c r="J16" s="27"/>
      <c r="K16" s="31"/>
    </row>
    <row r="17" spans="2:11" s="25" customFormat="1" ht="14.25" customHeight="1">
      <c r="B17" s="26"/>
      <c r="C17" s="27"/>
      <c r="D17" s="20" t="s">
        <v>31</v>
      </c>
      <c r="E17" s="27"/>
      <c r="F17" s="27"/>
      <c r="G17" s="27"/>
      <c r="H17" s="27"/>
      <c r="I17" s="108" t="s">
        <v>28</v>
      </c>
      <c r="J17" s="16">
        <f>IF('Rekapitulace stavby'!AN13="Vyplň údaj","",IF('Rekapitulace stavby'!AN13="","",'Rekapitulace stavby'!AN13))</f>
      </c>
      <c r="K17" s="31"/>
    </row>
    <row r="18" spans="2:11" s="25" customFormat="1" ht="18" customHeight="1">
      <c r="B18" s="26"/>
      <c r="C18" s="27"/>
      <c r="D18" s="27"/>
      <c r="E18" s="16">
        <f>IF('Rekapitulace stavby'!E14="Vyplň údaj","",IF('Rekapitulace stavby'!E14="","",'Rekapitulace stavby'!E14))</f>
      </c>
      <c r="F18" s="27"/>
      <c r="G18" s="27"/>
      <c r="H18" s="27"/>
      <c r="I18" s="108" t="s">
        <v>30</v>
      </c>
      <c r="J18" s="16">
        <f>IF('Rekapitulace stavby'!AN14="Vyplň údaj","",IF('Rekapitulace stavby'!AN14="","",'Rekapitulace stavby'!AN14))</f>
      </c>
      <c r="K18" s="31"/>
    </row>
    <row r="19" spans="2:11" s="25" customFormat="1" ht="6.75" customHeight="1">
      <c r="B19" s="26"/>
      <c r="C19" s="27"/>
      <c r="D19" s="27"/>
      <c r="E19" s="27"/>
      <c r="F19" s="27"/>
      <c r="G19" s="27"/>
      <c r="H19" s="27"/>
      <c r="I19" s="107"/>
      <c r="J19" s="27"/>
      <c r="K19" s="31"/>
    </row>
    <row r="20" spans="2:11" s="25" customFormat="1" ht="14.25" customHeight="1">
      <c r="B20" s="26"/>
      <c r="C20" s="27"/>
      <c r="D20" s="20" t="s">
        <v>33</v>
      </c>
      <c r="E20" s="27"/>
      <c r="F20" s="27"/>
      <c r="G20" s="27"/>
      <c r="H20" s="27"/>
      <c r="I20" s="108" t="s">
        <v>28</v>
      </c>
      <c r="J20" s="16"/>
      <c r="K20" s="31"/>
    </row>
    <row r="21" spans="2:11" s="25" customFormat="1" ht="18" customHeight="1">
      <c r="B21" s="26"/>
      <c r="C21" s="27"/>
      <c r="D21" s="27"/>
      <c r="E21" s="16" t="s">
        <v>34</v>
      </c>
      <c r="F21" s="27"/>
      <c r="G21" s="27"/>
      <c r="H21" s="27"/>
      <c r="I21" s="108" t="s">
        <v>30</v>
      </c>
      <c r="J21" s="16"/>
      <c r="K21" s="31"/>
    </row>
    <row r="22" spans="2:11" s="25" customFormat="1" ht="6.75" customHeight="1">
      <c r="B22" s="26"/>
      <c r="C22" s="27"/>
      <c r="D22" s="27"/>
      <c r="E22" s="27"/>
      <c r="F22" s="27"/>
      <c r="G22" s="27"/>
      <c r="H22" s="27"/>
      <c r="I22" s="107"/>
      <c r="J22" s="27"/>
      <c r="K22" s="31"/>
    </row>
    <row r="23" spans="2:11" s="25" customFormat="1" ht="14.25" customHeight="1">
      <c r="B23" s="26"/>
      <c r="C23" s="27"/>
      <c r="D23" s="20" t="s">
        <v>36</v>
      </c>
      <c r="E23" s="27"/>
      <c r="F23" s="27"/>
      <c r="G23" s="27"/>
      <c r="H23" s="27"/>
      <c r="I23" s="107"/>
      <c r="J23" s="27"/>
      <c r="K23" s="31"/>
    </row>
    <row r="24" spans="2:11" s="109" customFormat="1" ht="22.5" customHeight="1">
      <c r="B24" s="110"/>
      <c r="C24" s="111"/>
      <c r="D24" s="111"/>
      <c r="E24" s="23"/>
      <c r="F24" s="23"/>
      <c r="G24" s="23"/>
      <c r="H24" s="23"/>
      <c r="I24" s="112"/>
      <c r="J24" s="111"/>
      <c r="K24" s="113"/>
    </row>
    <row r="25" spans="2:11" s="25" customFormat="1" ht="6.75" customHeight="1">
      <c r="B25" s="26"/>
      <c r="C25" s="27"/>
      <c r="D25" s="27"/>
      <c r="E25" s="27"/>
      <c r="F25" s="27"/>
      <c r="G25" s="27"/>
      <c r="H25" s="27"/>
      <c r="I25" s="107"/>
      <c r="J25" s="27"/>
      <c r="K25" s="31"/>
    </row>
    <row r="26" spans="2:11" s="25" customFormat="1" ht="6.75" customHeight="1">
      <c r="B26" s="26"/>
      <c r="C26" s="27"/>
      <c r="D26" s="64"/>
      <c r="E26" s="64"/>
      <c r="F26" s="64"/>
      <c r="G26" s="64"/>
      <c r="H26" s="64"/>
      <c r="I26" s="114"/>
      <c r="J26" s="64"/>
      <c r="K26" s="115"/>
    </row>
    <row r="27" spans="2:11" s="25" customFormat="1" ht="24.75" customHeight="1">
      <c r="B27" s="26"/>
      <c r="C27" s="27"/>
      <c r="D27" s="116" t="s">
        <v>38</v>
      </c>
      <c r="E27" s="27"/>
      <c r="F27" s="27"/>
      <c r="G27" s="27"/>
      <c r="H27" s="27"/>
      <c r="I27" s="107"/>
      <c r="J27" s="78">
        <f>ROUND(J81,2)</f>
        <v>0</v>
      </c>
      <c r="K27" s="31"/>
    </row>
    <row r="28" spans="2:11" s="25" customFormat="1" ht="6.75" customHeight="1">
      <c r="B28" s="26"/>
      <c r="C28" s="27"/>
      <c r="D28" s="64"/>
      <c r="E28" s="64"/>
      <c r="F28" s="64"/>
      <c r="G28" s="64"/>
      <c r="H28" s="64"/>
      <c r="I28" s="114"/>
      <c r="J28" s="64"/>
      <c r="K28" s="115"/>
    </row>
    <row r="29" spans="2:11" s="25" customFormat="1" ht="14.25" customHeight="1">
      <c r="B29" s="26"/>
      <c r="C29" s="27"/>
      <c r="D29" s="27"/>
      <c r="E29" s="27"/>
      <c r="F29" s="32" t="s">
        <v>40</v>
      </c>
      <c r="G29" s="27"/>
      <c r="H29" s="27"/>
      <c r="I29" s="117" t="s">
        <v>39</v>
      </c>
      <c r="J29" s="32" t="s">
        <v>41</v>
      </c>
      <c r="K29" s="31"/>
    </row>
    <row r="30" spans="2:11" s="25" customFormat="1" ht="14.25" customHeight="1">
      <c r="B30" s="26"/>
      <c r="C30" s="27"/>
      <c r="D30" s="36" t="s">
        <v>42</v>
      </c>
      <c r="E30" s="36" t="s">
        <v>43</v>
      </c>
      <c r="F30" s="118">
        <f>ROUND(SUM(BE81:BE94),2)</f>
        <v>0</v>
      </c>
      <c r="G30" s="27"/>
      <c r="H30" s="27"/>
      <c r="I30" s="119">
        <v>0.21</v>
      </c>
      <c r="J30" s="118">
        <f>ROUND(ROUND((SUM(BE81:BE94)),2)*I30,2)</f>
        <v>0</v>
      </c>
      <c r="K30" s="31"/>
    </row>
    <row r="31" spans="2:11" s="25" customFormat="1" ht="14.25" customHeight="1">
      <c r="B31" s="26"/>
      <c r="C31" s="27"/>
      <c r="D31" s="27"/>
      <c r="E31" s="36" t="s">
        <v>44</v>
      </c>
      <c r="F31" s="118">
        <f>ROUND(SUM(BF81:BF94),2)</f>
        <v>0</v>
      </c>
      <c r="G31" s="27"/>
      <c r="H31" s="27"/>
      <c r="I31" s="119">
        <v>0.15</v>
      </c>
      <c r="J31" s="118">
        <f>ROUND(ROUND((SUM(BF81:BF94)),2)*I31,2)</f>
        <v>0</v>
      </c>
      <c r="K31" s="31"/>
    </row>
    <row r="32" spans="2:11" s="25" customFormat="1" ht="14.25" customHeight="1" hidden="1">
      <c r="B32" s="26"/>
      <c r="C32" s="27"/>
      <c r="D32" s="27"/>
      <c r="E32" s="36" t="s">
        <v>45</v>
      </c>
      <c r="F32" s="118">
        <f>ROUND(SUM(BG81:BG94),2)</f>
        <v>0</v>
      </c>
      <c r="G32" s="27"/>
      <c r="H32" s="27"/>
      <c r="I32" s="119">
        <v>0.21</v>
      </c>
      <c r="J32" s="118">
        <v>0</v>
      </c>
      <c r="K32" s="31"/>
    </row>
    <row r="33" spans="2:11" s="25" customFormat="1" ht="14.25" customHeight="1" hidden="1">
      <c r="B33" s="26"/>
      <c r="C33" s="27"/>
      <c r="D33" s="27"/>
      <c r="E33" s="36" t="s">
        <v>46</v>
      </c>
      <c r="F33" s="118">
        <f>ROUND(SUM(BH81:BH94),2)</f>
        <v>0</v>
      </c>
      <c r="G33" s="27"/>
      <c r="H33" s="27"/>
      <c r="I33" s="119">
        <v>0.15</v>
      </c>
      <c r="J33" s="118">
        <v>0</v>
      </c>
      <c r="K33" s="31"/>
    </row>
    <row r="34" spans="2:11" s="25" customFormat="1" ht="14.25" customHeight="1" hidden="1">
      <c r="B34" s="26"/>
      <c r="C34" s="27"/>
      <c r="D34" s="27"/>
      <c r="E34" s="36" t="s">
        <v>47</v>
      </c>
      <c r="F34" s="118">
        <f>ROUND(SUM(BI81:BI94),2)</f>
        <v>0</v>
      </c>
      <c r="G34" s="27"/>
      <c r="H34" s="27"/>
      <c r="I34" s="119">
        <v>0</v>
      </c>
      <c r="J34" s="118">
        <v>0</v>
      </c>
      <c r="K34" s="31"/>
    </row>
    <row r="35" spans="2:11" s="25" customFormat="1" ht="6.75" customHeight="1">
      <c r="B35" s="26"/>
      <c r="C35" s="27"/>
      <c r="D35" s="27"/>
      <c r="E35" s="27"/>
      <c r="F35" s="27"/>
      <c r="G35" s="27"/>
      <c r="H35" s="27"/>
      <c r="I35" s="107"/>
      <c r="J35" s="27"/>
      <c r="K35" s="31"/>
    </row>
    <row r="36" spans="2:11" s="25" customFormat="1" ht="24.75" customHeight="1">
      <c r="B36" s="26"/>
      <c r="C36" s="40"/>
      <c r="D36" s="41" t="s">
        <v>48</v>
      </c>
      <c r="E36" s="42"/>
      <c r="F36" s="42"/>
      <c r="G36" s="120" t="s">
        <v>49</v>
      </c>
      <c r="H36" s="43" t="s">
        <v>50</v>
      </c>
      <c r="I36" s="121"/>
      <c r="J36" s="122">
        <f>SUM(J27:J34)</f>
        <v>0</v>
      </c>
      <c r="K36" s="123"/>
    </row>
    <row r="37" spans="2:11" s="25" customFormat="1" ht="14.25" customHeight="1">
      <c r="B37" s="47"/>
      <c r="C37" s="48"/>
      <c r="D37" s="48"/>
      <c r="E37" s="48"/>
      <c r="F37" s="48"/>
      <c r="G37" s="48"/>
      <c r="H37" s="48"/>
      <c r="I37" s="124"/>
      <c r="J37" s="48"/>
      <c r="K37" s="49"/>
    </row>
    <row r="38" ht="240" customHeight="1"/>
    <row r="41" spans="2:11" s="25" customFormat="1" ht="6.75" customHeight="1">
      <c r="B41" s="50"/>
      <c r="C41" s="51"/>
      <c r="D41" s="51"/>
      <c r="E41" s="51"/>
      <c r="F41" s="51"/>
      <c r="G41" s="51"/>
      <c r="H41" s="51"/>
      <c r="I41" s="125"/>
      <c r="J41" s="51"/>
      <c r="K41" s="126"/>
    </row>
    <row r="42" spans="2:11" s="25" customFormat="1" ht="36.75" customHeight="1">
      <c r="B42" s="26"/>
      <c r="C42" s="11" t="s">
        <v>94</v>
      </c>
      <c r="D42" s="27"/>
      <c r="E42" s="27"/>
      <c r="F42" s="27"/>
      <c r="G42" s="27"/>
      <c r="H42" s="27"/>
      <c r="I42" s="107"/>
      <c r="J42" s="27"/>
      <c r="K42" s="31"/>
    </row>
    <row r="43" spans="2:11" s="25" customFormat="1" ht="6.75" customHeight="1">
      <c r="B43" s="26"/>
      <c r="C43" s="27"/>
      <c r="D43" s="27"/>
      <c r="E43" s="27"/>
      <c r="F43" s="27"/>
      <c r="G43" s="27"/>
      <c r="H43" s="27"/>
      <c r="I43" s="107"/>
      <c r="J43" s="27"/>
      <c r="K43" s="31"/>
    </row>
    <row r="44" spans="2:11" s="25" customFormat="1" ht="14.25" customHeight="1">
      <c r="B44" s="26"/>
      <c r="C44" s="20" t="s">
        <v>16</v>
      </c>
      <c r="D44" s="27"/>
      <c r="E44" s="27"/>
      <c r="F44" s="27"/>
      <c r="G44" s="27"/>
      <c r="H44" s="27"/>
      <c r="I44" s="107"/>
      <c r="J44" s="27"/>
      <c r="K44" s="31"/>
    </row>
    <row r="45" spans="2:11" s="25" customFormat="1" ht="22.5" customHeight="1">
      <c r="B45" s="26"/>
      <c r="C45" s="27"/>
      <c r="D45" s="27"/>
      <c r="E45" s="106">
        <f>E7</f>
        <v>0</v>
      </c>
      <c r="F45" s="106"/>
      <c r="G45" s="106"/>
      <c r="H45" s="106"/>
      <c r="I45" s="107"/>
      <c r="J45" s="27"/>
      <c r="K45" s="31"/>
    </row>
    <row r="46" spans="2:11" s="25" customFormat="1" ht="14.25" customHeight="1">
      <c r="B46" s="26"/>
      <c r="C46" s="20" t="s">
        <v>92</v>
      </c>
      <c r="D46" s="27"/>
      <c r="E46" s="27"/>
      <c r="F46" s="27"/>
      <c r="G46" s="27"/>
      <c r="H46" s="27"/>
      <c r="I46" s="107"/>
      <c r="J46" s="27"/>
      <c r="K46" s="31"/>
    </row>
    <row r="47" spans="2:11" s="25" customFormat="1" ht="23.25" customHeight="1">
      <c r="B47" s="26"/>
      <c r="C47" s="27"/>
      <c r="D47" s="27"/>
      <c r="E47" s="59">
        <f>E9</f>
        <v>0</v>
      </c>
      <c r="F47" s="59"/>
      <c r="G47" s="59"/>
      <c r="H47" s="59"/>
      <c r="I47" s="107"/>
      <c r="J47" s="27"/>
      <c r="K47" s="31"/>
    </row>
    <row r="48" spans="2:11" s="25" customFormat="1" ht="6.75" customHeight="1">
      <c r="B48" s="26"/>
      <c r="C48" s="27"/>
      <c r="D48" s="27"/>
      <c r="E48" s="27"/>
      <c r="F48" s="27"/>
      <c r="G48" s="27"/>
      <c r="H48" s="27"/>
      <c r="I48" s="107"/>
      <c r="J48" s="27"/>
      <c r="K48" s="31"/>
    </row>
    <row r="49" spans="2:11" s="25" customFormat="1" ht="18" customHeight="1">
      <c r="B49" s="26"/>
      <c r="C49" s="20" t="s">
        <v>22</v>
      </c>
      <c r="D49" s="27"/>
      <c r="E49" s="27"/>
      <c r="F49" s="16" t="str">
        <f>F12</f>
        <v>Sokolov</v>
      </c>
      <c r="G49" s="27"/>
      <c r="H49" s="27"/>
      <c r="I49" s="108" t="s">
        <v>24</v>
      </c>
      <c r="J49" s="61">
        <f>IF(J12="","",J12)</f>
        <v>42905</v>
      </c>
      <c r="K49" s="31"/>
    </row>
    <row r="50" spans="2:11" s="25" customFormat="1" ht="6.75" customHeight="1">
      <c r="B50" s="26"/>
      <c r="C50" s="27"/>
      <c r="D50" s="27"/>
      <c r="E50" s="27"/>
      <c r="F50" s="27"/>
      <c r="G50" s="27"/>
      <c r="H50" s="27"/>
      <c r="I50" s="107"/>
      <c r="J50" s="27"/>
      <c r="K50" s="31"/>
    </row>
    <row r="51" spans="2:11" s="25" customFormat="1" ht="12.75">
      <c r="B51" s="26"/>
      <c r="C51" s="20" t="s">
        <v>27</v>
      </c>
      <c r="D51" s="27"/>
      <c r="E51" s="27"/>
      <c r="F51" s="16" t="str">
        <f>E15</f>
        <v>Muzeum Sokolov p.o.</v>
      </c>
      <c r="G51" s="27"/>
      <c r="H51" s="27"/>
      <c r="I51" s="108" t="s">
        <v>33</v>
      </c>
      <c r="J51" s="16" t="str">
        <f>E21</f>
        <v>Jurica a.s. - Ateliér Sokolov</v>
      </c>
      <c r="K51" s="31"/>
    </row>
    <row r="52" spans="2:11" s="25" customFormat="1" ht="14.25" customHeight="1">
      <c r="B52" s="26"/>
      <c r="C52" s="20" t="s">
        <v>31</v>
      </c>
      <c r="D52" s="27"/>
      <c r="E52" s="27"/>
      <c r="F52" s="16">
        <f>IF(E18="","",E18)</f>
      </c>
      <c r="G52" s="27"/>
      <c r="H52" s="27"/>
      <c r="I52" s="107"/>
      <c r="J52" s="27"/>
      <c r="K52" s="31"/>
    </row>
    <row r="53" spans="2:11" s="25" customFormat="1" ht="9.75" customHeight="1">
      <c r="B53" s="26"/>
      <c r="C53" s="27"/>
      <c r="D53" s="27"/>
      <c r="E53" s="27"/>
      <c r="F53" s="27"/>
      <c r="G53" s="27"/>
      <c r="H53" s="27"/>
      <c r="I53" s="107"/>
      <c r="J53" s="27"/>
      <c r="K53" s="31"/>
    </row>
    <row r="54" spans="2:11" s="25" customFormat="1" ht="29.25" customHeight="1">
      <c r="B54" s="26"/>
      <c r="C54" s="127" t="s">
        <v>95</v>
      </c>
      <c r="D54" s="40"/>
      <c r="E54" s="40"/>
      <c r="F54" s="40"/>
      <c r="G54" s="40"/>
      <c r="H54" s="40"/>
      <c r="I54" s="128"/>
      <c r="J54" s="129" t="s">
        <v>96</v>
      </c>
      <c r="K54" s="46"/>
    </row>
    <row r="55" spans="2:11" s="25" customFormat="1" ht="9.75" customHeight="1">
      <c r="B55" s="26"/>
      <c r="C55" s="27"/>
      <c r="D55" s="27"/>
      <c r="E55" s="27"/>
      <c r="F55" s="27"/>
      <c r="G55" s="27"/>
      <c r="H55" s="27"/>
      <c r="I55" s="107"/>
      <c r="J55" s="27"/>
      <c r="K55" s="31"/>
    </row>
    <row r="56" spans="2:47" s="25" customFormat="1" ht="29.25" customHeight="1">
      <c r="B56" s="26"/>
      <c r="C56" s="130" t="s">
        <v>97</v>
      </c>
      <c r="D56" s="27"/>
      <c r="E56" s="27"/>
      <c r="F56" s="27"/>
      <c r="G56" s="27"/>
      <c r="H56" s="27"/>
      <c r="I56" s="107"/>
      <c r="J56" s="78">
        <f aca="true" t="shared" si="0" ref="J56:J58">J81</f>
        <v>0</v>
      </c>
      <c r="K56" s="31"/>
      <c r="AU56" s="6" t="s">
        <v>98</v>
      </c>
    </row>
    <row r="57" spans="2:11" s="131" customFormat="1" ht="24.75" customHeight="1">
      <c r="B57" s="132"/>
      <c r="C57" s="133"/>
      <c r="D57" s="134" t="s">
        <v>686</v>
      </c>
      <c r="E57" s="135"/>
      <c r="F57" s="135"/>
      <c r="G57" s="135"/>
      <c r="H57" s="135"/>
      <c r="I57" s="136"/>
      <c r="J57" s="137">
        <f t="shared" si="0"/>
        <v>0</v>
      </c>
      <c r="K57" s="138"/>
    </row>
    <row r="58" spans="2:11" s="139" customFormat="1" ht="19.5" customHeight="1">
      <c r="B58" s="140"/>
      <c r="C58" s="141"/>
      <c r="D58" s="142" t="s">
        <v>687</v>
      </c>
      <c r="E58" s="143"/>
      <c r="F58" s="143"/>
      <c r="G58" s="143"/>
      <c r="H58" s="143"/>
      <c r="I58" s="144"/>
      <c r="J58" s="145">
        <f t="shared" si="0"/>
        <v>0</v>
      </c>
      <c r="K58" s="146"/>
    </row>
    <row r="59" spans="2:11" s="139" customFormat="1" ht="19.5" customHeight="1">
      <c r="B59" s="140"/>
      <c r="C59" s="141"/>
      <c r="D59" s="142" t="s">
        <v>688</v>
      </c>
      <c r="E59" s="143"/>
      <c r="F59" s="143"/>
      <c r="G59" s="143"/>
      <c r="H59" s="143"/>
      <c r="I59" s="144"/>
      <c r="J59" s="145">
        <f>J86</f>
        <v>0</v>
      </c>
      <c r="K59" s="146"/>
    </row>
    <row r="60" spans="2:11" s="139" customFormat="1" ht="19.5" customHeight="1">
      <c r="B60" s="140"/>
      <c r="C60" s="141"/>
      <c r="D60" s="142" t="s">
        <v>689</v>
      </c>
      <c r="E60" s="143"/>
      <c r="F60" s="143"/>
      <c r="G60" s="143"/>
      <c r="H60" s="143"/>
      <c r="I60" s="144"/>
      <c r="J60" s="145">
        <f>J89</f>
        <v>0</v>
      </c>
      <c r="K60" s="146"/>
    </row>
    <row r="61" spans="2:11" s="139" customFormat="1" ht="19.5" customHeight="1">
      <c r="B61" s="140"/>
      <c r="C61" s="141"/>
      <c r="D61" s="142" t="s">
        <v>690</v>
      </c>
      <c r="E61" s="143"/>
      <c r="F61" s="143"/>
      <c r="G61" s="143"/>
      <c r="H61" s="143"/>
      <c r="I61" s="144"/>
      <c r="J61" s="145">
        <f>J92</f>
        <v>0</v>
      </c>
      <c r="K61" s="146"/>
    </row>
    <row r="62" spans="2:11" s="25" customFormat="1" ht="21.75" customHeight="1">
      <c r="B62" s="26"/>
      <c r="C62" s="27"/>
      <c r="D62" s="27"/>
      <c r="E62" s="27"/>
      <c r="F62" s="27"/>
      <c r="G62" s="27"/>
      <c r="H62" s="27"/>
      <c r="I62" s="107"/>
      <c r="J62" s="27"/>
      <c r="K62" s="31"/>
    </row>
    <row r="63" spans="2:11" s="25" customFormat="1" ht="6.75" customHeight="1">
      <c r="B63" s="47"/>
      <c r="C63" s="48"/>
      <c r="D63" s="48"/>
      <c r="E63" s="48"/>
      <c r="F63" s="48"/>
      <c r="G63" s="48"/>
      <c r="H63" s="48"/>
      <c r="I63" s="124"/>
      <c r="J63" s="48"/>
      <c r="K63" s="49"/>
    </row>
    <row r="64" ht="271.5" customHeight="1"/>
    <row r="65" ht="52.5" customHeight="1"/>
    <row r="67" spans="2:12" s="25" customFormat="1" ht="6.75" customHeight="1">
      <c r="B67" s="50"/>
      <c r="C67" s="51"/>
      <c r="D67" s="51"/>
      <c r="E67" s="51"/>
      <c r="F67" s="51"/>
      <c r="G67" s="51"/>
      <c r="H67" s="51"/>
      <c r="I67" s="125"/>
      <c r="J67" s="51"/>
      <c r="K67" s="51"/>
      <c r="L67" s="26"/>
    </row>
    <row r="68" spans="2:12" s="25" customFormat="1" ht="36.75" customHeight="1">
      <c r="B68" s="26"/>
      <c r="C68" s="52" t="s">
        <v>113</v>
      </c>
      <c r="I68" s="147"/>
      <c r="L68" s="26"/>
    </row>
    <row r="69" spans="2:12" s="25" customFormat="1" ht="6.75" customHeight="1">
      <c r="B69" s="26"/>
      <c r="I69" s="147"/>
      <c r="L69" s="26"/>
    </row>
    <row r="70" spans="2:12" s="25" customFormat="1" ht="14.25" customHeight="1">
      <c r="B70" s="26"/>
      <c r="C70" s="55" t="s">
        <v>16</v>
      </c>
      <c r="I70" s="147"/>
      <c r="L70" s="26"/>
    </row>
    <row r="71" spans="2:12" s="25" customFormat="1" ht="22.5" customHeight="1">
      <c r="B71" s="26"/>
      <c r="E71" s="106">
        <f>E7</f>
        <v>0</v>
      </c>
      <c r="F71" s="106"/>
      <c r="G71" s="106"/>
      <c r="H71" s="106"/>
      <c r="I71" s="147"/>
      <c r="L71" s="26"/>
    </row>
    <row r="72" spans="2:12" s="25" customFormat="1" ht="14.25" customHeight="1">
      <c r="B72" s="26"/>
      <c r="C72" s="55" t="s">
        <v>92</v>
      </c>
      <c r="I72" s="147"/>
      <c r="L72" s="26"/>
    </row>
    <row r="73" spans="2:12" s="25" customFormat="1" ht="23.25" customHeight="1">
      <c r="B73" s="26"/>
      <c r="E73" s="59">
        <f>E9</f>
        <v>0</v>
      </c>
      <c r="F73" s="59"/>
      <c r="G73" s="59"/>
      <c r="H73" s="59"/>
      <c r="I73" s="147"/>
      <c r="L73" s="26"/>
    </row>
    <row r="74" spans="2:12" s="25" customFormat="1" ht="6.75" customHeight="1">
      <c r="B74" s="26"/>
      <c r="I74" s="147"/>
      <c r="L74" s="26"/>
    </row>
    <row r="75" spans="2:12" s="25" customFormat="1" ht="18" customHeight="1">
      <c r="B75" s="26"/>
      <c r="C75" s="55" t="s">
        <v>22</v>
      </c>
      <c r="F75" s="148" t="str">
        <f>F12</f>
        <v>Sokolov</v>
      </c>
      <c r="I75" s="149" t="s">
        <v>24</v>
      </c>
      <c r="J75" s="150">
        <f>IF(J12="","",J12)</f>
        <v>42905</v>
      </c>
      <c r="L75" s="26"/>
    </row>
    <row r="76" spans="2:12" s="25" customFormat="1" ht="6.75" customHeight="1">
      <c r="B76" s="26"/>
      <c r="I76" s="147"/>
      <c r="L76" s="26"/>
    </row>
    <row r="77" spans="2:12" s="25" customFormat="1" ht="12.75">
      <c r="B77" s="26"/>
      <c r="C77" s="55" t="s">
        <v>27</v>
      </c>
      <c r="F77" s="148" t="str">
        <f>E15</f>
        <v>Muzeum Sokolov p.o.</v>
      </c>
      <c r="I77" s="149" t="s">
        <v>33</v>
      </c>
      <c r="J77" s="148" t="str">
        <f>E21</f>
        <v>Jurica a.s. - Ateliér Sokolov</v>
      </c>
      <c r="L77" s="26"/>
    </row>
    <row r="78" spans="2:12" s="25" customFormat="1" ht="14.25" customHeight="1">
      <c r="B78" s="26"/>
      <c r="C78" s="55" t="s">
        <v>31</v>
      </c>
      <c r="F78" s="148">
        <f>IF(E18="","",E18)</f>
      </c>
      <c r="I78" s="147"/>
      <c r="L78" s="26"/>
    </row>
    <row r="79" spans="2:12" s="25" customFormat="1" ht="9.75" customHeight="1">
      <c r="B79" s="26"/>
      <c r="I79" s="147"/>
      <c r="L79" s="26"/>
    </row>
    <row r="80" spans="2:20" s="151" customFormat="1" ht="29.25" customHeight="1">
      <c r="B80" s="152"/>
      <c r="C80" s="153" t="s">
        <v>114</v>
      </c>
      <c r="D80" s="154" t="s">
        <v>57</v>
      </c>
      <c r="E80" s="154" t="s">
        <v>53</v>
      </c>
      <c r="F80" s="154" t="s">
        <v>115</v>
      </c>
      <c r="G80" s="154" t="s">
        <v>116</v>
      </c>
      <c r="H80" s="154" t="s">
        <v>117</v>
      </c>
      <c r="I80" s="155" t="s">
        <v>118</v>
      </c>
      <c r="J80" s="154" t="s">
        <v>96</v>
      </c>
      <c r="K80" s="156" t="s">
        <v>119</v>
      </c>
      <c r="L80" s="152"/>
      <c r="M80" s="71" t="s">
        <v>120</v>
      </c>
      <c r="N80" s="72" t="s">
        <v>42</v>
      </c>
      <c r="O80" s="72" t="s">
        <v>121</v>
      </c>
      <c r="P80" s="72" t="s">
        <v>122</v>
      </c>
      <c r="Q80" s="72" t="s">
        <v>123</v>
      </c>
      <c r="R80" s="72" t="s">
        <v>124</v>
      </c>
      <c r="S80" s="72" t="s">
        <v>125</v>
      </c>
      <c r="T80" s="73" t="s">
        <v>126</v>
      </c>
    </row>
    <row r="81" spans="2:63" s="25" customFormat="1" ht="29.25" customHeight="1">
      <c r="B81" s="26"/>
      <c r="C81" s="75" t="s">
        <v>97</v>
      </c>
      <c r="I81" s="147"/>
      <c r="J81" s="157">
        <f aca="true" t="shared" si="1" ref="J81:J83">BK81</f>
        <v>0</v>
      </c>
      <c r="L81" s="26"/>
      <c r="M81" s="74"/>
      <c r="N81" s="64"/>
      <c r="O81" s="64"/>
      <c r="P81" s="158">
        <f>P82</f>
        <v>0</v>
      </c>
      <c r="Q81" s="64"/>
      <c r="R81" s="158">
        <f>R82</f>
        <v>0</v>
      </c>
      <c r="S81" s="64"/>
      <c r="T81" s="159">
        <f>T82</f>
        <v>0</v>
      </c>
      <c r="AT81" s="6" t="s">
        <v>71</v>
      </c>
      <c r="AU81" s="6" t="s">
        <v>98</v>
      </c>
      <c r="BK81" s="160">
        <f>BK82</f>
        <v>0</v>
      </c>
    </row>
    <row r="82" spans="2:63" s="161" customFormat="1" ht="36.75" customHeight="1">
      <c r="B82" s="162"/>
      <c r="D82" s="163" t="s">
        <v>71</v>
      </c>
      <c r="E82" s="164" t="s">
        <v>87</v>
      </c>
      <c r="F82" s="164" t="s">
        <v>88</v>
      </c>
      <c r="I82" s="165"/>
      <c r="J82" s="166">
        <f t="shared" si="1"/>
        <v>0</v>
      </c>
      <c r="L82" s="162"/>
      <c r="M82" s="167"/>
      <c r="N82" s="168"/>
      <c r="O82" s="168"/>
      <c r="P82" s="169">
        <f>P83+P86+P89+P92</f>
        <v>0</v>
      </c>
      <c r="Q82" s="168"/>
      <c r="R82" s="169">
        <f>R83+R86+R89+R92</f>
        <v>0</v>
      </c>
      <c r="S82" s="168"/>
      <c r="T82" s="170">
        <f>T83+T86+T89+T92</f>
        <v>0</v>
      </c>
      <c r="AR82" s="163" t="s">
        <v>175</v>
      </c>
      <c r="AT82" s="171" t="s">
        <v>71</v>
      </c>
      <c r="AU82" s="171" t="s">
        <v>72</v>
      </c>
      <c r="AY82" s="163" t="s">
        <v>129</v>
      </c>
      <c r="BK82" s="172">
        <f>BK83+BK86+BK89+BK92</f>
        <v>0</v>
      </c>
    </row>
    <row r="83" spans="2:63" s="161" customFormat="1" ht="19.5" customHeight="1">
      <c r="B83" s="162"/>
      <c r="D83" s="173" t="s">
        <v>71</v>
      </c>
      <c r="E83" s="174" t="s">
        <v>691</v>
      </c>
      <c r="F83" s="174" t="s">
        <v>692</v>
      </c>
      <c r="I83" s="165"/>
      <c r="J83" s="175">
        <f t="shared" si="1"/>
        <v>0</v>
      </c>
      <c r="L83" s="162"/>
      <c r="M83" s="167"/>
      <c r="N83" s="168"/>
      <c r="O83" s="168"/>
      <c r="P83" s="169">
        <f>SUM(P84:P85)</f>
        <v>0</v>
      </c>
      <c r="Q83" s="168"/>
      <c r="R83" s="169">
        <f>SUM(R84:R85)</f>
        <v>0</v>
      </c>
      <c r="S83" s="168"/>
      <c r="T83" s="170">
        <f>SUM(T84:T85)</f>
        <v>0</v>
      </c>
      <c r="AR83" s="163" t="s">
        <v>175</v>
      </c>
      <c r="AT83" s="171" t="s">
        <v>71</v>
      </c>
      <c r="AU83" s="171" t="s">
        <v>21</v>
      </c>
      <c r="AY83" s="163" t="s">
        <v>129</v>
      </c>
      <c r="BK83" s="172">
        <f>SUM(BK84:BK85)</f>
        <v>0</v>
      </c>
    </row>
    <row r="84" spans="2:65" s="25" customFormat="1" ht="22.5" customHeight="1">
      <c r="B84" s="176"/>
      <c r="C84" s="177" t="s">
        <v>21</v>
      </c>
      <c r="D84" s="177" t="s">
        <v>132</v>
      </c>
      <c r="E84" s="178" t="s">
        <v>693</v>
      </c>
      <c r="F84" s="179" t="s">
        <v>694</v>
      </c>
      <c r="G84" s="180" t="s">
        <v>178</v>
      </c>
      <c r="H84" s="181">
        <v>1</v>
      </c>
      <c r="I84" s="182"/>
      <c r="J84" s="183">
        <f>ROUND(I84*H84,2)</f>
        <v>0</v>
      </c>
      <c r="K84" s="179" t="s">
        <v>136</v>
      </c>
      <c r="L84" s="26"/>
      <c r="M84" s="184"/>
      <c r="N84" s="185" t="s">
        <v>43</v>
      </c>
      <c r="O84" s="27"/>
      <c r="P84" s="186">
        <f>O84*H84</f>
        <v>0</v>
      </c>
      <c r="Q84" s="186">
        <v>0</v>
      </c>
      <c r="R84" s="186">
        <f>Q84*H84</f>
        <v>0</v>
      </c>
      <c r="S84" s="186">
        <v>0</v>
      </c>
      <c r="T84" s="187">
        <f>S84*H84</f>
        <v>0</v>
      </c>
      <c r="AR84" s="6" t="s">
        <v>695</v>
      </c>
      <c r="AT84" s="6" t="s">
        <v>132</v>
      </c>
      <c r="AU84" s="6" t="s">
        <v>80</v>
      </c>
      <c r="AY84" s="6" t="s">
        <v>129</v>
      </c>
      <c r="BE84" s="188">
        <f>IF(N84="základní",J84,0)</f>
        <v>0</v>
      </c>
      <c r="BF84" s="188">
        <f>IF(N84="snížená",J84,0)</f>
        <v>0</v>
      </c>
      <c r="BG84" s="188">
        <f>IF(N84="zákl. přenesená",J84,0)</f>
        <v>0</v>
      </c>
      <c r="BH84" s="188">
        <f>IF(N84="sníž. přenesená",J84,0)</f>
        <v>0</v>
      </c>
      <c r="BI84" s="188">
        <f>IF(N84="nulová",J84,0)</f>
        <v>0</v>
      </c>
      <c r="BJ84" s="6" t="s">
        <v>21</v>
      </c>
      <c r="BK84" s="188">
        <f>ROUND(I84*H84,2)</f>
        <v>0</v>
      </c>
      <c r="BL84" s="6" t="s">
        <v>695</v>
      </c>
      <c r="BM84" s="6" t="s">
        <v>696</v>
      </c>
    </row>
    <row r="85" spans="2:47" s="25" customFormat="1" ht="30" customHeight="1">
      <c r="B85" s="26"/>
      <c r="D85" s="189" t="s">
        <v>146</v>
      </c>
      <c r="F85" s="203" t="s">
        <v>697</v>
      </c>
      <c r="I85" s="147"/>
      <c r="L85" s="26"/>
      <c r="M85" s="191"/>
      <c r="N85" s="27"/>
      <c r="O85" s="27"/>
      <c r="P85" s="27"/>
      <c r="Q85" s="27"/>
      <c r="R85" s="27"/>
      <c r="S85" s="27"/>
      <c r="T85" s="66"/>
      <c r="AT85" s="6" t="s">
        <v>146</v>
      </c>
      <c r="AU85" s="6" t="s">
        <v>80</v>
      </c>
    </row>
    <row r="86" spans="2:63" s="161" customFormat="1" ht="29.25" customHeight="1">
      <c r="B86" s="162"/>
      <c r="D86" s="173" t="s">
        <v>71</v>
      </c>
      <c r="E86" s="174" t="s">
        <v>698</v>
      </c>
      <c r="F86" s="174" t="s">
        <v>699</v>
      </c>
      <c r="I86" s="165"/>
      <c r="J86" s="175">
        <f>BK86</f>
        <v>0</v>
      </c>
      <c r="L86" s="162"/>
      <c r="M86" s="167"/>
      <c r="N86" s="168"/>
      <c r="O86" s="168"/>
      <c r="P86" s="169">
        <f>SUM(P87:P88)</f>
        <v>0</v>
      </c>
      <c r="Q86" s="168"/>
      <c r="R86" s="169">
        <f>SUM(R87:R88)</f>
        <v>0</v>
      </c>
      <c r="S86" s="168"/>
      <c r="T86" s="170">
        <f>SUM(T87:T88)</f>
        <v>0</v>
      </c>
      <c r="AR86" s="163" t="s">
        <v>175</v>
      </c>
      <c r="AT86" s="171" t="s">
        <v>71</v>
      </c>
      <c r="AU86" s="171" t="s">
        <v>21</v>
      </c>
      <c r="AY86" s="163" t="s">
        <v>129</v>
      </c>
      <c r="BK86" s="172">
        <f>SUM(BK87:BK88)</f>
        <v>0</v>
      </c>
    </row>
    <row r="87" spans="2:65" s="25" customFormat="1" ht="22.5" customHeight="1">
      <c r="B87" s="176"/>
      <c r="C87" s="177" t="s">
        <v>80</v>
      </c>
      <c r="D87" s="177" t="s">
        <v>132</v>
      </c>
      <c r="E87" s="178" t="s">
        <v>700</v>
      </c>
      <c r="F87" s="179" t="s">
        <v>699</v>
      </c>
      <c r="G87" s="180" t="s">
        <v>701</v>
      </c>
      <c r="H87" s="247"/>
      <c r="I87" s="182"/>
      <c r="J87" s="183">
        <f>ROUND(I87*H87,2)</f>
        <v>0</v>
      </c>
      <c r="K87" s="179" t="s">
        <v>136</v>
      </c>
      <c r="L87" s="26"/>
      <c r="M87" s="184"/>
      <c r="N87" s="185" t="s">
        <v>43</v>
      </c>
      <c r="O87" s="27"/>
      <c r="P87" s="186">
        <f>O87*H87</f>
        <v>0</v>
      </c>
      <c r="Q87" s="186">
        <v>0</v>
      </c>
      <c r="R87" s="186">
        <f>Q87*H87</f>
        <v>0</v>
      </c>
      <c r="S87" s="186">
        <v>0</v>
      </c>
      <c r="T87" s="187">
        <f>S87*H87</f>
        <v>0</v>
      </c>
      <c r="AR87" s="6" t="s">
        <v>695</v>
      </c>
      <c r="AT87" s="6" t="s">
        <v>132</v>
      </c>
      <c r="AU87" s="6" t="s">
        <v>80</v>
      </c>
      <c r="AY87" s="6" t="s">
        <v>129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6" t="s">
        <v>21</v>
      </c>
      <c r="BK87" s="188">
        <f>ROUND(I87*H87,2)</f>
        <v>0</v>
      </c>
      <c r="BL87" s="6" t="s">
        <v>695</v>
      </c>
      <c r="BM87" s="6" t="s">
        <v>702</v>
      </c>
    </row>
    <row r="88" spans="2:47" s="25" customFormat="1" ht="22.5" customHeight="1">
      <c r="B88" s="26"/>
      <c r="D88" s="189" t="s">
        <v>146</v>
      </c>
      <c r="F88" s="203" t="s">
        <v>703</v>
      </c>
      <c r="I88" s="147"/>
      <c r="L88" s="26"/>
      <c r="M88" s="191"/>
      <c r="N88" s="27"/>
      <c r="O88" s="27"/>
      <c r="P88" s="27"/>
      <c r="Q88" s="27"/>
      <c r="R88" s="27"/>
      <c r="S88" s="27"/>
      <c r="T88" s="66"/>
      <c r="AT88" s="6" t="s">
        <v>146</v>
      </c>
      <c r="AU88" s="6" t="s">
        <v>80</v>
      </c>
    </row>
    <row r="89" spans="2:63" s="161" customFormat="1" ht="29.25" customHeight="1">
      <c r="B89" s="162"/>
      <c r="D89" s="173" t="s">
        <v>71</v>
      </c>
      <c r="E89" s="174" t="s">
        <v>704</v>
      </c>
      <c r="F89" s="174" t="s">
        <v>705</v>
      </c>
      <c r="I89" s="165"/>
      <c r="J89" s="175">
        <f>BK89</f>
        <v>0</v>
      </c>
      <c r="L89" s="162"/>
      <c r="M89" s="167"/>
      <c r="N89" s="168"/>
      <c r="O89" s="168"/>
      <c r="P89" s="169">
        <f>SUM(P90:P91)</f>
        <v>0</v>
      </c>
      <c r="Q89" s="168"/>
      <c r="R89" s="169">
        <f>SUM(R90:R91)</f>
        <v>0</v>
      </c>
      <c r="S89" s="168"/>
      <c r="T89" s="170">
        <f>SUM(T90:T91)</f>
        <v>0</v>
      </c>
      <c r="AR89" s="163" t="s">
        <v>175</v>
      </c>
      <c r="AT89" s="171" t="s">
        <v>71</v>
      </c>
      <c r="AU89" s="171" t="s">
        <v>21</v>
      </c>
      <c r="AY89" s="163" t="s">
        <v>129</v>
      </c>
      <c r="BK89" s="172">
        <f>SUM(BK90:BK91)</f>
        <v>0</v>
      </c>
    </row>
    <row r="90" spans="2:65" s="25" customFormat="1" ht="22.5" customHeight="1">
      <c r="B90" s="176"/>
      <c r="C90" s="177" t="s">
        <v>157</v>
      </c>
      <c r="D90" s="177" t="s">
        <v>132</v>
      </c>
      <c r="E90" s="178" t="s">
        <v>706</v>
      </c>
      <c r="F90" s="179" t="s">
        <v>707</v>
      </c>
      <c r="G90" s="180" t="s">
        <v>178</v>
      </c>
      <c r="H90" s="181">
        <v>1</v>
      </c>
      <c r="I90" s="182"/>
      <c r="J90" s="183">
        <f>ROUND(I90*H90,2)</f>
        <v>0</v>
      </c>
      <c r="K90" s="179" t="s">
        <v>136</v>
      </c>
      <c r="L90" s="26"/>
      <c r="M90" s="184"/>
      <c r="N90" s="185" t="s">
        <v>43</v>
      </c>
      <c r="O90" s="27"/>
      <c r="P90" s="186">
        <f>O90*H90</f>
        <v>0</v>
      </c>
      <c r="Q90" s="186">
        <v>0</v>
      </c>
      <c r="R90" s="186">
        <f>Q90*H90</f>
        <v>0</v>
      </c>
      <c r="S90" s="186">
        <v>0</v>
      </c>
      <c r="T90" s="187">
        <f>S90*H90</f>
        <v>0</v>
      </c>
      <c r="AR90" s="6" t="s">
        <v>695</v>
      </c>
      <c r="AT90" s="6" t="s">
        <v>132</v>
      </c>
      <c r="AU90" s="6" t="s">
        <v>80</v>
      </c>
      <c r="AY90" s="6" t="s">
        <v>129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6" t="s">
        <v>21</v>
      </c>
      <c r="BK90" s="188">
        <f>ROUND(I90*H90,2)</f>
        <v>0</v>
      </c>
      <c r="BL90" s="6" t="s">
        <v>695</v>
      </c>
      <c r="BM90" s="6" t="s">
        <v>708</v>
      </c>
    </row>
    <row r="91" spans="2:47" s="25" customFormat="1" ht="22.5" customHeight="1">
      <c r="B91" s="26"/>
      <c r="D91" s="189" t="s">
        <v>146</v>
      </c>
      <c r="F91" s="203" t="s">
        <v>709</v>
      </c>
      <c r="I91" s="147"/>
      <c r="L91" s="26"/>
      <c r="M91" s="191"/>
      <c r="N91" s="27"/>
      <c r="O91" s="27"/>
      <c r="P91" s="27"/>
      <c r="Q91" s="27"/>
      <c r="R91" s="27"/>
      <c r="S91" s="27"/>
      <c r="T91" s="66"/>
      <c r="AT91" s="6" t="s">
        <v>146</v>
      </c>
      <c r="AU91" s="6" t="s">
        <v>80</v>
      </c>
    </row>
    <row r="92" spans="2:63" s="161" customFormat="1" ht="29.25" customHeight="1">
      <c r="B92" s="162"/>
      <c r="D92" s="173" t="s">
        <v>71</v>
      </c>
      <c r="E92" s="174" t="s">
        <v>710</v>
      </c>
      <c r="F92" s="174" t="s">
        <v>711</v>
      </c>
      <c r="I92" s="165"/>
      <c r="J92" s="175">
        <f>BK92</f>
        <v>0</v>
      </c>
      <c r="L92" s="162"/>
      <c r="M92" s="167"/>
      <c r="N92" s="168"/>
      <c r="O92" s="168"/>
      <c r="P92" s="169">
        <f>SUM(P93:P94)</f>
        <v>0</v>
      </c>
      <c r="Q92" s="168"/>
      <c r="R92" s="169">
        <f>SUM(R93:R94)</f>
        <v>0</v>
      </c>
      <c r="S92" s="168"/>
      <c r="T92" s="170">
        <f>SUM(T93:T94)</f>
        <v>0</v>
      </c>
      <c r="AR92" s="163" t="s">
        <v>175</v>
      </c>
      <c r="AT92" s="171" t="s">
        <v>71</v>
      </c>
      <c r="AU92" s="171" t="s">
        <v>21</v>
      </c>
      <c r="AY92" s="163" t="s">
        <v>129</v>
      </c>
      <c r="BK92" s="172">
        <f>SUM(BK93:BK94)</f>
        <v>0</v>
      </c>
    </row>
    <row r="93" spans="2:65" s="25" customFormat="1" ht="22.5" customHeight="1">
      <c r="B93" s="176"/>
      <c r="C93" s="177" t="s">
        <v>137</v>
      </c>
      <c r="D93" s="177" t="s">
        <v>132</v>
      </c>
      <c r="E93" s="178" t="s">
        <v>712</v>
      </c>
      <c r="F93" s="179" t="s">
        <v>713</v>
      </c>
      <c r="G93" s="180" t="s">
        <v>701</v>
      </c>
      <c r="H93" s="247"/>
      <c r="I93" s="182"/>
      <c r="J93" s="183">
        <f>ROUND(I93*H93,2)</f>
        <v>0</v>
      </c>
      <c r="K93" s="179" t="s">
        <v>136</v>
      </c>
      <c r="L93" s="26"/>
      <c r="M93" s="184"/>
      <c r="N93" s="185" t="s">
        <v>43</v>
      </c>
      <c r="O93" s="27"/>
      <c r="P93" s="186">
        <f>O93*H93</f>
        <v>0</v>
      </c>
      <c r="Q93" s="186">
        <v>0</v>
      </c>
      <c r="R93" s="186">
        <f>Q93*H93</f>
        <v>0</v>
      </c>
      <c r="S93" s="186">
        <v>0</v>
      </c>
      <c r="T93" s="187">
        <f>S93*H93</f>
        <v>0</v>
      </c>
      <c r="AR93" s="6" t="s">
        <v>695</v>
      </c>
      <c r="AT93" s="6" t="s">
        <v>132</v>
      </c>
      <c r="AU93" s="6" t="s">
        <v>80</v>
      </c>
      <c r="AY93" s="6" t="s">
        <v>129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6" t="s">
        <v>21</v>
      </c>
      <c r="BK93" s="188">
        <f>ROUND(I93*H93,2)</f>
        <v>0</v>
      </c>
      <c r="BL93" s="6" t="s">
        <v>695</v>
      </c>
      <c r="BM93" s="6" t="s">
        <v>714</v>
      </c>
    </row>
    <row r="94" spans="2:47" s="25" customFormat="1" ht="22.5" customHeight="1">
      <c r="B94" s="26"/>
      <c r="D94" s="189" t="s">
        <v>146</v>
      </c>
      <c r="F94" s="203" t="s">
        <v>715</v>
      </c>
      <c r="I94" s="147"/>
      <c r="L94" s="26"/>
      <c r="M94" s="238"/>
      <c r="N94" s="239"/>
      <c r="O94" s="239"/>
      <c r="P94" s="239"/>
      <c r="Q94" s="239"/>
      <c r="R94" s="239"/>
      <c r="S94" s="239"/>
      <c r="T94" s="240"/>
      <c r="AT94" s="6" t="s">
        <v>146</v>
      </c>
      <c r="AU94" s="6" t="s">
        <v>80</v>
      </c>
    </row>
    <row r="95" spans="2:12" s="25" customFormat="1" ht="6.75" customHeight="1">
      <c r="B95" s="47"/>
      <c r="C95" s="48"/>
      <c r="D95" s="48"/>
      <c r="E95" s="48"/>
      <c r="F95" s="48"/>
      <c r="G95" s="48"/>
      <c r="H95" s="48"/>
      <c r="I95" s="124"/>
      <c r="J95" s="48"/>
      <c r="K95" s="48"/>
      <c r="L95" s="26"/>
    </row>
  </sheetData>
  <sheetProtection selectLockedCells="1" selectUnlockedCells="1"/>
  <mergeCells count="9">
    <mergeCell ref="G1:H1"/>
    <mergeCell ref="L2:V2"/>
    <mergeCell ref="E7:H7"/>
    <mergeCell ref="E9:H9"/>
    <mergeCell ref="E24:H24"/>
    <mergeCell ref="E45:H45"/>
    <mergeCell ref="E47:H47"/>
    <mergeCell ref="E71:H71"/>
    <mergeCell ref="E73:H73"/>
  </mergeCells>
  <printOptions/>
  <pageMargins left="0.5833333333333334" right="0.5833333333333334" top="0.5833333333333334" bottom="0.5833333333333334" header="0.5118055555555555" footer="0.5118055555555555"/>
  <pageSetup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Markova-PC\Markova</dc:creator>
  <cp:keywords/>
  <dc:description/>
  <cp:lastModifiedBy/>
  <cp:lastPrinted>2017-06-21T10:13:16Z</cp:lastPrinted>
  <dcterms:created xsi:type="dcterms:W3CDTF">2017-06-21T09:20:37Z</dcterms:created>
  <dcterms:modified xsi:type="dcterms:W3CDTF">2017-06-21T10:46:35Z</dcterms:modified>
  <cp:category/>
  <cp:version/>
  <cp:contentType/>
  <cp:contentStatus/>
  <cp:revision>1</cp:revision>
</cp:coreProperties>
</file>