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20730" windowHeight="11760" activeTab="0"/>
  </bookViews>
  <sheets>
    <sheet name="část 1" sheetId="3" r:id="rId1"/>
    <sheet name="část 2" sheetId="4" r:id="rId2"/>
  </sheets>
  <definedNames>
    <definedName name="_xlnm.Print_Area" localSheetId="0">'část 1'!$A$1:$R$34</definedName>
  </definedNames>
  <calcPr calcId="145621"/>
</workbook>
</file>

<file path=xl/sharedStrings.xml><?xml version="1.0" encoding="utf-8"?>
<sst xmlns="http://schemas.openxmlformats.org/spreadsheetml/2006/main" count="190" uniqueCount="93">
  <si>
    <t>VÝROBEK</t>
  </si>
  <si>
    <t>300 tbl</t>
  </si>
  <si>
    <t>celkem jednotek</t>
  </si>
  <si>
    <t>koncentrace</t>
  </si>
  <si>
    <t>koncentráty</t>
  </si>
  <si>
    <t>postřiky</t>
  </si>
  <si>
    <t>Utěrky suché</t>
  </si>
  <si>
    <t>Ubrousky předvlhčené</t>
  </si>
  <si>
    <t>Nástroje + VSD</t>
  </si>
  <si>
    <t>pokožka</t>
  </si>
  <si>
    <t>ruce</t>
  </si>
  <si>
    <t>Celkem za kapitolu</t>
  </si>
  <si>
    <t xml:space="preserve">účinná látka </t>
  </si>
  <si>
    <t>dichlorisokyanuran sodný</t>
  </si>
  <si>
    <t>glutaraldehyd, KAS</t>
  </si>
  <si>
    <t>glukoprotamin</t>
  </si>
  <si>
    <t>alkohol do 30%, glukoprotamin</t>
  </si>
  <si>
    <t>5l</t>
  </si>
  <si>
    <t>propan-1ol, propan-2ol</t>
  </si>
  <si>
    <t>H2O2</t>
  </si>
  <si>
    <t>KAS</t>
  </si>
  <si>
    <t>PAA</t>
  </si>
  <si>
    <t>isopropanol, chlorhexidin</t>
  </si>
  <si>
    <t>Účinnost celková</t>
  </si>
  <si>
    <t>Účinnost požadovaná</t>
  </si>
  <si>
    <t>Expozice požadovaná</t>
  </si>
  <si>
    <t>Cena za 1l pracovního roztoku</t>
  </si>
  <si>
    <t>amin, KAS, alkohol</t>
  </si>
  <si>
    <t>ABCTMV</t>
  </si>
  <si>
    <t>A(B)V</t>
  </si>
  <si>
    <t>5 min.</t>
  </si>
  <si>
    <t>60 min.</t>
  </si>
  <si>
    <t>30 min.</t>
  </si>
  <si>
    <t>350 ml</t>
  </si>
  <si>
    <t>0,5l</t>
  </si>
  <si>
    <t>ABTMV</t>
  </si>
  <si>
    <t>15 min.</t>
  </si>
  <si>
    <t>15 s</t>
  </si>
  <si>
    <t>30 s</t>
  </si>
  <si>
    <t>A(B)(V)</t>
  </si>
  <si>
    <t>A(B)TM(V)</t>
  </si>
  <si>
    <t>A(B)T(V)</t>
  </si>
  <si>
    <t>ABT(V)+Cl. Diff.</t>
  </si>
  <si>
    <t>1 min.</t>
  </si>
  <si>
    <t>1.A.1.</t>
  </si>
  <si>
    <t>1.A.2.</t>
  </si>
  <si>
    <t>1.A.3.</t>
  </si>
  <si>
    <t>1.A.4.</t>
  </si>
  <si>
    <t>1.B.1.</t>
  </si>
  <si>
    <t>1.B.2.</t>
  </si>
  <si>
    <t>1.B.3</t>
  </si>
  <si>
    <t>750 ml (s rozpr.)</t>
  </si>
  <si>
    <t>1.C.1.</t>
  </si>
  <si>
    <t xml:space="preserve">1.C.2. </t>
  </si>
  <si>
    <t>1.D.1.</t>
  </si>
  <si>
    <t>1.D.2.</t>
  </si>
  <si>
    <t>1.D.3.</t>
  </si>
  <si>
    <t>1-2 kg</t>
  </si>
  <si>
    <t>90-100 ks</t>
  </si>
  <si>
    <t>100-130 ks</t>
  </si>
  <si>
    <t>100-150 ks</t>
  </si>
  <si>
    <t>1.E.1.</t>
  </si>
  <si>
    <t>1.E.2.</t>
  </si>
  <si>
    <t>A(B)(T)V)</t>
  </si>
  <si>
    <t>2.A.1</t>
  </si>
  <si>
    <t>2.B.1</t>
  </si>
  <si>
    <t>požadované balení balení</t>
  </si>
  <si>
    <t>Velikost balení skutečná l/kg</t>
  </si>
  <si>
    <t>1-2l</t>
  </si>
  <si>
    <t>600 ml ( s rozpr.)</t>
  </si>
  <si>
    <t>Nabízená cena balení</t>
  </si>
  <si>
    <t>Požadovaný počet litrů prac. roztoku/ks</t>
  </si>
  <si>
    <t>etanol min. 86% hm.</t>
  </si>
  <si>
    <t>2.B.2</t>
  </si>
  <si>
    <t>číslo kapitoly</t>
  </si>
  <si>
    <t>Zařazení</t>
  </si>
  <si>
    <t>%/tbl</t>
  </si>
  <si>
    <t>5-6l</t>
  </si>
  <si>
    <t>6kg</t>
  </si>
  <si>
    <t>Cena za počet litrů P.R./ks/bez DPH</t>
  </si>
  <si>
    <t>Cena za počet litrů P.R./ks/včetně DPH</t>
  </si>
  <si>
    <t>DPH</t>
  </si>
  <si>
    <t>Cena celková vč. DPH</t>
  </si>
  <si>
    <t>Příloha č. 3</t>
  </si>
  <si>
    <t xml:space="preserve">„Dodávka dezinfekčních prostředků“ - část 1 - Dodávky dezinfekčních prostředků na dezinfekci ploch a nástrojů </t>
  </si>
  <si>
    <t>„Dodávka dezinfekčních prostředků“ - část 2 - Dodávky dezinfekčních prostředků na dezinfekci rukou a pokožky</t>
  </si>
  <si>
    <t>2.A.</t>
  </si>
  <si>
    <t>2.B.</t>
  </si>
  <si>
    <t>1.A.</t>
  </si>
  <si>
    <t>1.B.</t>
  </si>
  <si>
    <t>1.C.</t>
  </si>
  <si>
    <t>1.D.</t>
  </si>
  <si>
    <t>1.E.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</si>
</sst>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0" fontId="1" fillId="0" borderId="1" xfId="20" applyBorder="1">
      <alignment/>
      <protection/>
    </xf>
    <xf numFmtId="10" fontId="0" fillId="0" borderId="0" xfId="0" applyNumberFormat="1"/>
    <xf numFmtId="0" fontId="1" fillId="0" borderId="2" xfId="20" applyBorder="1">
      <alignment/>
      <protection/>
    </xf>
    <xf numFmtId="0" fontId="1" fillId="0" borderId="2" xfId="20" applyFont="1" applyBorder="1">
      <alignment/>
      <protection/>
    </xf>
    <xf numFmtId="164" fontId="0" fillId="0" borderId="3" xfId="0" applyNumberFormat="1" applyBorder="1"/>
    <xf numFmtId="0" fontId="0" fillId="0" borderId="3" xfId="0" applyBorder="1"/>
    <xf numFmtId="10" fontId="0" fillId="0" borderId="1" xfId="0" applyNumberFormat="1" applyBorder="1"/>
    <xf numFmtId="164" fontId="0" fillId="0" borderId="1" xfId="0" applyNumberFormat="1" applyBorder="1"/>
    <xf numFmtId="0" fontId="1" fillId="0" borderId="1" xfId="20" applyFont="1" applyBorder="1">
      <alignment/>
      <protection/>
    </xf>
    <xf numFmtId="164" fontId="1" fillId="0" borderId="1" xfId="20" applyNumberFormat="1" applyFont="1" applyBorder="1">
      <alignment/>
      <protection/>
    </xf>
    <xf numFmtId="165" fontId="0" fillId="0" borderId="0" xfId="0" applyNumberFormat="1"/>
    <xf numFmtId="165" fontId="0" fillId="0" borderId="1" xfId="0" applyNumberFormat="1" applyBorder="1"/>
    <xf numFmtId="0" fontId="0" fillId="0" borderId="4" xfId="0" applyBorder="1" applyAlignment="1">
      <alignment horizontal="center"/>
    </xf>
    <xf numFmtId="165" fontId="4" fillId="0" borderId="1" xfId="0" applyNumberFormat="1" applyFont="1" applyBorder="1"/>
    <xf numFmtId="164" fontId="1" fillId="0" borderId="1" xfId="20" applyNumberFormat="1" applyFont="1" applyBorder="1" applyAlignment="1">
      <alignment horizontal="center"/>
      <protection/>
    </xf>
    <xf numFmtId="164" fontId="1" fillId="0" borderId="1" xfId="20" applyNumberFormat="1" applyBorder="1" applyAlignment="1">
      <alignment horizontal="center"/>
      <protection/>
    </xf>
    <xf numFmtId="0" fontId="3" fillId="0" borderId="2" xfId="20" applyFont="1" applyBorder="1">
      <alignment/>
      <protection/>
    </xf>
    <xf numFmtId="0" fontId="5" fillId="0" borderId="1" xfId="0" applyFont="1" applyBorder="1"/>
    <xf numFmtId="164" fontId="5" fillId="0" borderId="3" xfId="0" applyNumberFormat="1" applyFont="1" applyBorder="1"/>
    <xf numFmtId="10" fontId="5" fillId="0" borderId="1" xfId="0" applyNumberFormat="1" applyFont="1" applyBorder="1"/>
    <xf numFmtId="164" fontId="1" fillId="0" borderId="1" xfId="20" applyNumberFormat="1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7" fillId="0" borderId="1" xfId="0" applyFont="1" applyBorder="1"/>
    <xf numFmtId="43" fontId="7" fillId="0" borderId="1" xfId="0" applyNumberFormat="1" applyFont="1" applyBorder="1"/>
    <xf numFmtId="0" fontId="6" fillId="0" borderId="0" xfId="0" applyFont="1"/>
    <xf numFmtId="10" fontId="0" fillId="2" borderId="5" xfId="0" applyNumberFormat="1" applyFill="1" applyBorder="1" applyAlignment="1">
      <alignment horizontal="center" vertical="center" wrapText="1"/>
    </xf>
    <xf numFmtId="0" fontId="1" fillId="3" borderId="2" xfId="20" applyFont="1" applyFill="1" applyBorder="1">
      <alignment/>
      <protection/>
    </xf>
    <xf numFmtId="0" fontId="1" fillId="3" borderId="1" xfId="20" applyFill="1" applyBorder="1">
      <alignment/>
      <protection/>
    </xf>
    <xf numFmtId="164" fontId="1" fillId="3" borderId="1" xfId="20" applyNumberFormat="1" applyFill="1" applyBorder="1" applyAlignment="1">
      <alignment horizontal="center"/>
      <protection/>
    </xf>
    <xf numFmtId="164" fontId="1" fillId="3" borderId="1" xfId="20" applyNumberFormat="1" applyFont="1" applyFill="1" applyBorder="1">
      <alignment/>
      <protection/>
    </xf>
    <xf numFmtId="0" fontId="0" fillId="3" borderId="1" xfId="0" applyFill="1" applyBorder="1"/>
    <xf numFmtId="164" fontId="0" fillId="3" borderId="3" xfId="0" applyNumberFormat="1" applyFill="1" applyBorder="1"/>
    <xf numFmtId="10" fontId="0" fillId="3" borderId="1" xfId="0" applyNumberFormat="1" applyFill="1" applyBorder="1"/>
    <xf numFmtId="164" fontId="0" fillId="3" borderId="1" xfId="0" applyNumberFormat="1" applyFill="1" applyBorder="1"/>
    <xf numFmtId="165" fontId="4" fillId="3" borderId="1" xfId="0" applyNumberFormat="1" applyFont="1" applyFill="1" applyBorder="1"/>
    <xf numFmtId="164" fontId="1" fillId="0" borderId="1" xfId="20" applyNumberFormat="1" applyFont="1" applyBorder="1">
      <alignment/>
      <protection/>
    </xf>
    <xf numFmtId="164" fontId="0" fillId="0" borderId="1" xfId="0" applyNumberFormat="1" applyFont="1" applyBorder="1"/>
    <xf numFmtId="0" fontId="8" fillId="0" borderId="1" xfId="20" applyFont="1" applyBorder="1">
      <alignment/>
      <protection/>
    </xf>
    <xf numFmtId="164" fontId="8" fillId="0" borderId="1" xfId="20" applyNumberFormat="1" applyFont="1" applyBorder="1" applyAlignment="1">
      <alignment horizontal="center"/>
      <protection/>
    </xf>
    <xf numFmtId="164" fontId="8" fillId="0" borderId="1" xfId="20" applyNumberFormat="1" applyFont="1" applyBorder="1">
      <alignment/>
      <protection/>
    </xf>
    <xf numFmtId="165" fontId="0" fillId="0" borderId="1" xfId="0" applyNumberFormat="1" applyFont="1" applyBorder="1"/>
    <xf numFmtId="165" fontId="0" fillId="0" borderId="6" xfId="0" applyNumberFormat="1" applyBorder="1"/>
    <xf numFmtId="0" fontId="0" fillId="0" borderId="7" xfId="0" applyBorder="1" applyAlignment="1">
      <alignment horizontal="center"/>
    </xf>
    <xf numFmtId="0" fontId="1" fillId="0" borderId="8" xfId="20" applyBorder="1">
      <alignment/>
      <protection/>
    </xf>
    <xf numFmtId="0" fontId="1" fillId="0" borderId="6" xfId="20" applyFont="1" applyBorder="1">
      <alignment/>
      <protection/>
    </xf>
    <xf numFmtId="164" fontId="1" fillId="0" borderId="6" xfId="20" applyNumberFormat="1" applyFont="1" applyBorder="1">
      <alignment/>
      <protection/>
    </xf>
    <xf numFmtId="164" fontId="0" fillId="0" borderId="9" xfId="0" applyNumberFormat="1" applyBorder="1"/>
    <xf numFmtId="10" fontId="0" fillId="0" borderId="6" xfId="0" applyNumberFormat="1" applyBorder="1"/>
    <xf numFmtId="164" fontId="0" fillId="0" borderId="6" xfId="0" applyNumberFormat="1" applyBorder="1"/>
    <xf numFmtId="165" fontId="0" fillId="2" borderId="10" xfId="0" applyNumberFormat="1" applyFill="1" applyBorder="1" applyAlignment="1">
      <alignment horizontal="center" wrapText="1"/>
    </xf>
    <xf numFmtId="10" fontId="0" fillId="2" borderId="11" xfId="0" applyNumberForma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wrapText="1"/>
    </xf>
    <xf numFmtId="165" fontId="0" fillId="3" borderId="6" xfId="0" applyNumberFormat="1" applyFill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164" fontId="1" fillId="0" borderId="6" xfId="20" applyNumberFormat="1" applyFont="1" applyBorder="1" applyAlignment="1">
      <alignment horizontal="center"/>
      <protection/>
    </xf>
    <xf numFmtId="0" fontId="0" fillId="0" borderId="6" xfId="0" applyBorder="1"/>
    <xf numFmtId="0" fontId="0" fillId="0" borderId="15" xfId="0" applyBorder="1" applyAlignment="1">
      <alignment horizontal="center"/>
    </xf>
    <xf numFmtId="0" fontId="1" fillId="0" borderId="16" xfId="20" applyBorder="1">
      <alignment/>
      <protection/>
    </xf>
    <xf numFmtId="0" fontId="1" fillId="0" borderId="5" xfId="20" applyFont="1" applyBorder="1">
      <alignment/>
      <protection/>
    </xf>
    <xf numFmtId="164" fontId="1" fillId="0" borderId="5" xfId="20" applyNumberFormat="1" applyFont="1" applyBorder="1" applyAlignment="1">
      <alignment horizontal="center"/>
      <protection/>
    </xf>
    <xf numFmtId="164" fontId="1" fillId="0" borderId="5" xfId="20" applyNumberFormat="1" applyFont="1" applyBorder="1">
      <alignment/>
      <protection/>
    </xf>
    <xf numFmtId="0" fontId="7" fillId="0" borderId="5" xfId="0" applyFont="1" applyBorder="1"/>
    <xf numFmtId="164" fontId="0" fillId="0" borderId="17" xfId="0" applyNumberFormat="1" applyBorder="1"/>
    <xf numFmtId="10" fontId="0" fillId="0" borderId="5" xfId="0" applyNumberFormat="1" applyBorder="1"/>
    <xf numFmtId="164" fontId="0" fillId="0" borderId="5" xfId="0" applyNumberFormat="1" applyBorder="1"/>
    <xf numFmtId="43" fontId="7" fillId="0" borderId="5" xfId="0" applyNumberFormat="1" applyFont="1" applyBorder="1"/>
    <xf numFmtId="165" fontId="0" fillId="0" borderId="5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0" fillId="0" borderId="20" xfId="0" applyBorder="1" applyAlignment="1">
      <alignment horizontal="center"/>
    </xf>
    <xf numFmtId="0" fontId="1" fillId="3" borderId="21" xfId="20" applyFont="1" applyFill="1" applyBorder="1">
      <alignment/>
      <protection/>
    </xf>
    <xf numFmtId="0" fontId="1" fillId="3" borderId="11" xfId="20" applyFill="1" applyBorder="1">
      <alignment/>
      <protection/>
    </xf>
    <xf numFmtId="164" fontId="1" fillId="3" borderId="11" xfId="20" applyNumberFormat="1" applyFont="1" applyFill="1" applyBorder="1">
      <alignment/>
      <protection/>
    </xf>
    <xf numFmtId="0" fontId="0" fillId="3" borderId="11" xfId="0" applyFill="1" applyBorder="1"/>
    <xf numFmtId="164" fontId="0" fillId="3" borderId="22" xfId="0" applyNumberFormat="1" applyFill="1" applyBorder="1"/>
    <xf numFmtId="10" fontId="0" fillId="3" borderId="11" xfId="0" applyNumberFormat="1" applyFill="1" applyBorder="1"/>
    <xf numFmtId="164" fontId="0" fillId="3" borderId="11" xfId="0" applyNumberFormat="1" applyFill="1" applyBorder="1"/>
    <xf numFmtId="165" fontId="0" fillId="3" borderId="12" xfId="0" applyNumberFormat="1" applyFill="1" applyBorder="1"/>
    <xf numFmtId="0" fontId="0" fillId="0" borderId="23" xfId="0" applyBorder="1" applyAlignment="1">
      <alignment horizontal="center"/>
    </xf>
    <xf numFmtId="165" fontId="4" fillId="0" borderId="6" xfId="0" applyNumberFormat="1" applyFont="1" applyBorder="1"/>
    <xf numFmtId="0" fontId="1" fillId="0" borderId="5" xfId="20" applyBorder="1">
      <alignment/>
      <protection/>
    </xf>
    <xf numFmtId="164" fontId="1" fillId="0" borderId="5" xfId="20" applyNumberFormat="1" applyBorder="1" applyAlignment="1">
      <alignment horizontal="center"/>
      <protection/>
    </xf>
    <xf numFmtId="0" fontId="0" fillId="0" borderId="5" xfId="0" applyBorder="1"/>
    <xf numFmtId="0" fontId="0" fillId="0" borderId="17" xfId="0" applyBorder="1"/>
    <xf numFmtId="164" fontId="0" fillId="0" borderId="5" xfId="0" applyNumberFormat="1" applyFont="1" applyBorder="1"/>
    <xf numFmtId="165" fontId="4" fillId="0" borderId="5" xfId="0" applyNumberFormat="1" applyFont="1" applyBorder="1"/>
    <xf numFmtId="165" fontId="4" fillId="0" borderId="19" xfId="0" applyNumberFormat="1" applyFont="1" applyBorder="1"/>
    <xf numFmtId="165" fontId="4" fillId="3" borderId="11" xfId="0" applyNumberFormat="1" applyFont="1" applyFill="1" applyBorder="1"/>
    <xf numFmtId="165" fontId="4" fillId="3" borderId="24" xfId="0" applyNumberFormat="1" applyFont="1" applyFill="1" applyBorder="1"/>
    <xf numFmtId="0" fontId="0" fillId="0" borderId="25" xfId="0" applyBorder="1" applyAlignment="1">
      <alignment horizontal="center"/>
    </xf>
    <xf numFmtId="0" fontId="1" fillId="0" borderId="26" xfId="20" applyFont="1" applyBorder="1">
      <alignment/>
      <protection/>
    </xf>
    <xf numFmtId="0" fontId="0" fillId="0" borderId="27" xfId="0" applyBorder="1" applyAlignment="1">
      <alignment horizontal="center"/>
    </xf>
    <xf numFmtId="165" fontId="4" fillId="3" borderId="19" xfId="0" applyNumberFormat="1" applyFont="1" applyFill="1" applyBorder="1"/>
    <xf numFmtId="164" fontId="1" fillId="3" borderId="11" xfId="20" applyNumberFormat="1" applyFill="1" applyBorder="1">
      <alignment/>
      <protection/>
    </xf>
    <xf numFmtId="165" fontId="0" fillId="4" borderId="12" xfId="0" applyNumberFormat="1" applyFill="1" applyBorder="1"/>
    <xf numFmtId="0" fontId="1" fillId="4" borderId="21" xfId="20" applyFont="1" applyFill="1" applyBorder="1">
      <alignment/>
      <protection/>
    </xf>
    <xf numFmtId="0" fontId="1" fillId="4" borderId="11" xfId="20" applyFill="1" applyBorder="1">
      <alignment/>
      <protection/>
    </xf>
    <xf numFmtId="164" fontId="1" fillId="4" borderId="11" xfId="20" applyNumberFormat="1" applyFill="1" applyBorder="1" applyAlignment="1">
      <alignment horizontal="center"/>
      <protection/>
    </xf>
    <xf numFmtId="164" fontId="1" fillId="4" borderId="11" xfId="20" applyNumberFormat="1" applyFont="1" applyFill="1" applyBorder="1">
      <alignment/>
      <protection/>
    </xf>
    <xf numFmtId="0" fontId="0" fillId="4" borderId="11" xfId="0" applyFill="1" applyBorder="1"/>
    <xf numFmtId="164" fontId="0" fillId="4" borderId="22" xfId="0" applyNumberFormat="1" applyFill="1" applyBorder="1"/>
    <xf numFmtId="10" fontId="0" fillId="4" borderId="11" xfId="0" applyNumberFormat="1" applyFill="1" applyBorder="1"/>
    <xf numFmtId="164" fontId="0" fillId="4" borderId="11" xfId="0" applyNumberFormat="1" applyFill="1" applyBorder="1"/>
    <xf numFmtId="165" fontId="0" fillId="4" borderId="11" xfId="0" applyNumberFormat="1" applyFill="1" applyBorder="1"/>
    <xf numFmtId="165" fontId="0" fillId="0" borderId="28" xfId="0" applyNumberFormat="1" applyBorder="1"/>
    <xf numFmtId="165" fontId="0" fillId="4" borderId="24" xfId="0" applyNumberFormat="1" applyFill="1" applyBorder="1"/>
    <xf numFmtId="165" fontId="4" fillId="4" borderId="11" xfId="0" applyNumberFormat="1" applyFont="1" applyFill="1" applyBorder="1"/>
    <xf numFmtId="0" fontId="1" fillId="4" borderId="26" xfId="20" applyFont="1" applyFill="1" applyBorder="1">
      <alignment/>
      <protection/>
    </xf>
    <xf numFmtId="0" fontId="1" fillId="4" borderId="29" xfId="20" applyFill="1" applyBorder="1">
      <alignment/>
      <protection/>
    </xf>
    <xf numFmtId="164" fontId="1" fillId="4" borderId="29" xfId="20" applyNumberFormat="1" applyFill="1" applyBorder="1" applyAlignment="1">
      <alignment horizontal="center"/>
      <protection/>
    </xf>
    <xf numFmtId="164" fontId="1" fillId="4" borderId="29" xfId="20" applyNumberFormat="1" applyFont="1" applyFill="1" applyBorder="1">
      <alignment/>
      <protection/>
    </xf>
    <xf numFmtId="0" fontId="0" fillId="4" borderId="29" xfId="0" applyFill="1" applyBorder="1"/>
    <xf numFmtId="10" fontId="0" fillId="4" borderId="29" xfId="0" applyNumberFormat="1" applyFill="1" applyBorder="1"/>
    <xf numFmtId="164" fontId="0" fillId="4" borderId="29" xfId="0" applyNumberFormat="1" applyFill="1" applyBorder="1"/>
    <xf numFmtId="165" fontId="0" fillId="4" borderId="29" xfId="0" applyNumberFormat="1" applyFill="1" applyBorder="1"/>
    <xf numFmtId="165" fontId="0" fillId="4" borderId="30" xfId="0" applyNumberFormat="1" applyFill="1" applyBorder="1"/>
    <xf numFmtId="164" fontId="0" fillId="4" borderId="31" xfId="0" applyNumberFormat="1" applyFill="1" applyBorder="1"/>
    <xf numFmtId="165" fontId="0" fillId="4" borderId="32" xfId="0" applyNumberFormat="1" applyFill="1" applyBorder="1"/>
    <xf numFmtId="0" fontId="0" fillId="0" borderId="33" xfId="0" applyBorder="1" applyAlignment="1">
      <alignment horizontal="center"/>
    </xf>
    <xf numFmtId="0" fontId="0" fillId="4" borderId="22" xfId="0" applyFill="1" applyBorder="1"/>
    <xf numFmtId="165" fontId="4" fillId="4" borderId="29" xfId="0" applyNumberFormat="1" applyFont="1" applyFill="1" applyBorder="1"/>
    <xf numFmtId="164" fontId="1" fillId="0" borderId="5" xfId="20" applyNumberFormat="1" applyFont="1" applyBorder="1">
      <alignment/>
      <protection/>
    </xf>
    <xf numFmtId="0" fontId="0" fillId="0" borderId="34" xfId="0" applyBorder="1"/>
    <xf numFmtId="0" fontId="0" fillId="0" borderId="35" xfId="0" applyBorder="1"/>
    <xf numFmtId="0" fontId="9" fillId="0" borderId="36" xfId="0" applyFont="1" applyBorder="1"/>
    <xf numFmtId="0" fontId="0" fillId="0" borderId="37" xfId="0" applyBorder="1"/>
    <xf numFmtId="43" fontId="7" fillId="0" borderId="6" xfId="0" applyNumberFormat="1" applyFont="1" applyBorder="1"/>
    <xf numFmtId="0" fontId="0" fillId="0" borderId="37" xfId="0" applyFont="1" applyBorder="1"/>
    <xf numFmtId="0" fontId="12" fillId="0" borderId="36" xfId="0" applyFont="1" applyBorder="1"/>
    <xf numFmtId="0" fontId="11" fillId="0" borderId="37" xfId="0" applyFont="1" applyBorder="1"/>
    <xf numFmtId="165" fontId="0" fillId="0" borderId="35" xfId="0" applyNumberFormat="1" applyBorder="1"/>
    <xf numFmtId="165" fontId="0" fillId="0" borderId="37" xfId="0" applyNumberFormat="1" applyBorder="1"/>
    <xf numFmtId="0" fontId="0" fillId="0" borderId="34" xfId="0" applyFont="1" applyBorder="1"/>
    <xf numFmtId="0" fontId="0" fillId="0" borderId="35" xfId="0" applyFont="1" applyBorder="1"/>
    <xf numFmtId="165" fontId="0" fillId="0" borderId="35" xfId="0" applyNumberFormat="1" applyFont="1" applyBorder="1"/>
    <xf numFmtId="165" fontId="0" fillId="0" borderId="37" xfId="0" applyNumberFormat="1" applyFont="1" applyBorder="1"/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/>
    </xf>
    <xf numFmtId="165" fontId="9" fillId="0" borderId="38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165" fontId="9" fillId="0" borderId="39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10" xfId="20" applyFont="1" applyFill="1" applyBorder="1" applyAlignment="1">
      <alignment horizontal="center" wrapText="1"/>
      <protection/>
    </xf>
    <xf numFmtId="0" fontId="1" fillId="2" borderId="12" xfId="20" applyFont="1" applyFill="1" applyBorder="1" applyAlignment="1">
      <alignment horizontal="center" wrapText="1"/>
      <protection/>
    </xf>
    <xf numFmtId="0" fontId="1" fillId="5" borderId="10" xfId="20" applyFont="1" applyFill="1" applyBorder="1" applyAlignment="1">
      <alignment horizontal="center" wrapText="1"/>
      <protection/>
    </xf>
    <xf numFmtId="0" fontId="1" fillId="5" borderId="12" xfId="20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165" fontId="0" fillId="2" borderId="17" xfId="0" applyNumberFormat="1" applyFill="1" applyBorder="1" applyAlignment="1">
      <alignment horizontal="center" wrapText="1"/>
    </xf>
    <xf numFmtId="165" fontId="0" fillId="2" borderId="22" xfId="0" applyNumberFormat="1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" fillId="5" borderId="10" xfId="20" applyFont="1" applyFill="1" applyBorder="1" applyAlignment="1">
      <alignment horizontal="center" wrapText="1"/>
      <protection/>
    </xf>
    <xf numFmtId="0" fontId="1" fillId="5" borderId="12" xfId="20" applyFont="1" applyFill="1" applyBorder="1" applyAlignment="1">
      <alignment horizontal="center" wrapText="1"/>
      <protection/>
    </xf>
    <xf numFmtId="0" fontId="2" fillId="6" borderId="10" xfId="20" applyFont="1" applyFill="1" applyBorder="1" applyAlignment="1">
      <alignment horizontal="center" wrapText="1"/>
      <protection/>
    </xf>
    <xf numFmtId="0" fontId="2" fillId="6" borderId="12" xfId="20" applyFont="1" applyFill="1" applyBorder="1" applyAlignment="1">
      <alignment horizontal="center" wrapText="1"/>
      <protection/>
    </xf>
    <xf numFmtId="0" fontId="2" fillId="6" borderId="10" xfId="20" applyFont="1" applyFill="1" applyBorder="1" applyAlignment="1">
      <alignment horizontal="center" wrapText="1"/>
      <protection/>
    </xf>
    <xf numFmtId="0" fontId="2" fillId="6" borderId="12" xfId="20" applyFont="1" applyFill="1" applyBorder="1" applyAlignment="1">
      <alignment horizontal="center" wrapText="1"/>
      <protection/>
    </xf>
    <xf numFmtId="165" fontId="0" fillId="2" borderId="50" xfId="0" applyNumberFormat="1" applyFill="1" applyBorder="1" applyAlignment="1">
      <alignment horizontal="center" wrapText="1"/>
    </xf>
    <xf numFmtId="165" fontId="0" fillId="2" borderId="14" xfId="0" applyNumberFormat="1" applyFill="1" applyBorder="1" applyAlignment="1">
      <alignment horizontal="center" wrapText="1"/>
    </xf>
    <xf numFmtId="0" fontId="0" fillId="0" borderId="47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 topLeftCell="A1"/>
  </sheetViews>
  <sheetFormatPr defaultColWidth="9.140625" defaultRowHeight="15"/>
  <cols>
    <col min="2" max="2" width="7.8515625" style="0" customWidth="1"/>
    <col min="3" max="3" width="6.7109375" style="0" customWidth="1"/>
    <col min="4" max="4" width="27.00390625" style="0" customWidth="1"/>
    <col min="5" max="5" width="23.57421875" style="0" customWidth="1"/>
    <col min="6" max="6" width="14.7109375" style="0" customWidth="1"/>
    <col min="7" max="7" width="14.00390625" style="0" customWidth="1"/>
    <col min="8" max="8" width="10.57421875" style="0" customWidth="1"/>
    <col min="9" max="9" width="11.7109375" style="0" customWidth="1"/>
    <col min="10" max="10" width="11.140625" style="0" customWidth="1"/>
    <col min="11" max="11" width="10.7109375" style="0" hidden="1" customWidth="1"/>
    <col min="12" max="12" width="10.7109375" style="0" customWidth="1"/>
    <col min="13" max="13" width="9.421875" style="0" bestFit="1" customWidth="1"/>
    <col min="14" max="14" width="12.00390625" style="0" customWidth="1"/>
    <col min="15" max="15" width="11.421875" style="0" customWidth="1"/>
    <col min="16" max="16" width="16.00390625" style="12" customWidth="1"/>
    <col min="17" max="17" width="12.421875" style="12" customWidth="1"/>
    <col min="18" max="18" width="14.28125" style="0" customWidth="1"/>
  </cols>
  <sheetData>
    <row r="1" spans="2:18" ht="15">
      <c r="B1" s="55" t="s">
        <v>84</v>
      </c>
      <c r="C1" s="55"/>
      <c r="D1" s="55"/>
      <c r="R1" t="s">
        <v>83</v>
      </c>
    </row>
    <row r="2" spans="4:13" ht="15.75" thickBot="1">
      <c r="D2" s="26"/>
      <c r="E2" s="26"/>
      <c r="M2" s="3"/>
    </row>
    <row r="3" spans="1:18" ht="30.75" customHeight="1">
      <c r="A3" s="142" t="s">
        <v>74</v>
      </c>
      <c r="B3" s="143"/>
      <c r="C3" s="181" t="s">
        <v>75</v>
      </c>
      <c r="D3" s="177" t="s">
        <v>0</v>
      </c>
      <c r="E3" s="175" t="s">
        <v>12</v>
      </c>
      <c r="F3" s="159" t="s">
        <v>66</v>
      </c>
      <c r="G3" s="173" t="s">
        <v>23</v>
      </c>
      <c r="H3" s="157" t="s">
        <v>24</v>
      </c>
      <c r="I3" s="159" t="s">
        <v>25</v>
      </c>
      <c r="J3" s="155" t="s">
        <v>70</v>
      </c>
      <c r="K3" s="166" t="s">
        <v>2</v>
      </c>
      <c r="L3" s="183" t="s">
        <v>67</v>
      </c>
      <c r="M3" s="27" t="s">
        <v>3</v>
      </c>
      <c r="N3" s="168" t="s">
        <v>71</v>
      </c>
      <c r="O3" s="155" t="s">
        <v>26</v>
      </c>
      <c r="P3" s="164" t="s">
        <v>79</v>
      </c>
      <c r="Q3" s="51" t="s">
        <v>81</v>
      </c>
      <c r="R3" s="179" t="s">
        <v>80</v>
      </c>
    </row>
    <row r="4" spans="1:18" ht="32.25" customHeight="1" thickBot="1">
      <c r="A4" s="144"/>
      <c r="B4" s="145"/>
      <c r="C4" s="182"/>
      <c r="D4" s="178"/>
      <c r="E4" s="176"/>
      <c r="F4" s="160"/>
      <c r="G4" s="174"/>
      <c r="H4" s="158"/>
      <c r="I4" s="160"/>
      <c r="J4" s="156"/>
      <c r="K4" s="167"/>
      <c r="L4" s="184"/>
      <c r="M4" s="52" t="s">
        <v>76</v>
      </c>
      <c r="N4" s="169"/>
      <c r="O4" s="156"/>
      <c r="P4" s="165"/>
      <c r="Q4" s="53"/>
      <c r="R4" s="180"/>
    </row>
    <row r="5" spans="1:18" ht="15">
      <c r="A5" s="147" t="s">
        <v>88</v>
      </c>
      <c r="B5" s="62" t="s">
        <v>44</v>
      </c>
      <c r="C5" s="170" t="s">
        <v>4</v>
      </c>
      <c r="D5" s="63"/>
      <c r="E5" s="64" t="s">
        <v>14</v>
      </c>
      <c r="F5" s="65" t="s">
        <v>68</v>
      </c>
      <c r="G5" s="66" t="s">
        <v>42</v>
      </c>
      <c r="H5" s="66" t="s">
        <v>39</v>
      </c>
      <c r="I5" s="66" t="s">
        <v>32</v>
      </c>
      <c r="J5" s="67"/>
      <c r="K5" s="68" t="e">
        <f>G5*6</f>
        <v>#VALUE!</v>
      </c>
      <c r="L5" s="68"/>
      <c r="M5" s="69"/>
      <c r="N5" s="70">
        <v>18400</v>
      </c>
      <c r="O5" s="71"/>
      <c r="P5" s="72">
        <f aca="true" t="shared" si="0" ref="P5:P11">O5*N5</f>
        <v>0</v>
      </c>
      <c r="Q5" s="72">
        <f>P5*0.21</f>
        <v>0</v>
      </c>
      <c r="R5" s="73">
        <f>Q5+P5</f>
        <v>0</v>
      </c>
    </row>
    <row r="6" spans="1:18" ht="15">
      <c r="A6" s="148"/>
      <c r="B6" s="14"/>
      <c r="C6" s="171"/>
      <c r="D6" s="4"/>
      <c r="E6" s="10"/>
      <c r="F6" s="22" t="s">
        <v>77</v>
      </c>
      <c r="G6" s="11"/>
      <c r="H6" s="11"/>
      <c r="I6" s="11"/>
      <c r="J6" s="24"/>
      <c r="K6" s="6"/>
      <c r="L6" s="6"/>
      <c r="M6" s="8"/>
      <c r="N6" s="9">
        <v>4800</v>
      </c>
      <c r="O6" s="25"/>
      <c r="P6" s="13">
        <f t="shared" si="0"/>
        <v>0</v>
      </c>
      <c r="Q6" s="43">
        <f aca="true" t="shared" si="1" ref="Q6:Q32">P6*0.21</f>
        <v>0</v>
      </c>
      <c r="R6" s="74">
        <f>Q6+P6</f>
        <v>0</v>
      </c>
    </row>
    <row r="7" spans="1:18" ht="15">
      <c r="A7" s="148"/>
      <c r="B7" s="14" t="s">
        <v>45</v>
      </c>
      <c r="C7" s="171"/>
      <c r="D7" s="5"/>
      <c r="E7" s="10" t="s">
        <v>27</v>
      </c>
      <c r="F7" s="22" t="s">
        <v>68</v>
      </c>
      <c r="G7" s="11" t="s">
        <v>41</v>
      </c>
      <c r="H7" s="11" t="s">
        <v>39</v>
      </c>
      <c r="I7" s="11" t="s">
        <v>32</v>
      </c>
      <c r="J7" s="24"/>
      <c r="K7" s="6" t="e">
        <f>G7*6</f>
        <v>#VALUE!</v>
      </c>
      <c r="L7" s="6"/>
      <c r="M7" s="8"/>
      <c r="N7" s="9">
        <v>6440</v>
      </c>
      <c r="O7" s="25"/>
      <c r="P7" s="13">
        <f t="shared" si="0"/>
        <v>0</v>
      </c>
      <c r="Q7" s="43">
        <f t="shared" si="1"/>
        <v>0</v>
      </c>
      <c r="R7" s="74">
        <f aca="true" t="shared" si="2" ref="R7:R32">Q7+P7</f>
        <v>0</v>
      </c>
    </row>
    <row r="8" spans="1:18" ht="15">
      <c r="A8" s="148"/>
      <c r="B8" s="14"/>
      <c r="C8" s="171"/>
      <c r="D8" s="5"/>
      <c r="E8" s="10"/>
      <c r="F8" s="22" t="s">
        <v>77</v>
      </c>
      <c r="G8" s="11"/>
      <c r="H8" s="11"/>
      <c r="I8" s="11"/>
      <c r="J8" s="24"/>
      <c r="K8" s="6"/>
      <c r="L8" s="6"/>
      <c r="M8" s="8"/>
      <c r="N8" s="9">
        <v>2400</v>
      </c>
      <c r="O8" s="25"/>
      <c r="P8" s="13">
        <f t="shared" si="0"/>
        <v>0</v>
      </c>
      <c r="Q8" s="43">
        <f t="shared" si="1"/>
        <v>0</v>
      </c>
      <c r="R8" s="74">
        <f t="shared" si="2"/>
        <v>0</v>
      </c>
    </row>
    <row r="9" spans="1:18" ht="15">
      <c r="A9" s="148"/>
      <c r="B9" s="14" t="s">
        <v>46</v>
      </c>
      <c r="C9" s="171"/>
      <c r="D9" s="4"/>
      <c r="E9" s="10" t="s">
        <v>15</v>
      </c>
      <c r="F9" s="22" t="s">
        <v>68</v>
      </c>
      <c r="G9" s="11" t="s">
        <v>41</v>
      </c>
      <c r="H9" s="11" t="s">
        <v>39</v>
      </c>
      <c r="I9" s="11" t="s">
        <v>31</v>
      </c>
      <c r="J9" s="24"/>
      <c r="K9" s="6" t="e">
        <f>G9*6</f>
        <v>#VALUE!</v>
      </c>
      <c r="L9" s="6"/>
      <c r="M9" s="8"/>
      <c r="N9" s="9">
        <v>15360</v>
      </c>
      <c r="O9" s="25"/>
      <c r="P9" s="13">
        <f t="shared" si="0"/>
        <v>0</v>
      </c>
      <c r="Q9" s="43">
        <f t="shared" si="1"/>
        <v>0</v>
      </c>
      <c r="R9" s="74">
        <f t="shared" si="2"/>
        <v>0</v>
      </c>
    </row>
    <row r="10" spans="1:18" ht="15">
      <c r="A10" s="148"/>
      <c r="B10" s="14"/>
      <c r="C10" s="171"/>
      <c r="D10" s="4"/>
      <c r="E10" s="10"/>
      <c r="F10" s="22" t="s">
        <v>77</v>
      </c>
      <c r="G10" s="11"/>
      <c r="H10" s="11"/>
      <c r="I10" s="11"/>
      <c r="J10" s="24"/>
      <c r="K10" s="6"/>
      <c r="L10" s="6"/>
      <c r="M10" s="8"/>
      <c r="N10" s="9">
        <v>4800</v>
      </c>
      <c r="O10" s="25"/>
      <c r="P10" s="13">
        <f t="shared" si="0"/>
        <v>0</v>
      </c>
      <c r="Q10" s="43">
        <f t="shared" si="1"/>
        <v>0</v>
      </c>
      <c r="R10" s="74">
        <f t="shared" si="2"/>
        <v>0</v>
      </c>
    </row>
    <row r="11" spans="1:18" ht="15">
      <c r="A11" s="148"/>
      <c r="B11" s="14" t="s">
        <v>47</v>
      </c>
      <c r="C11" s="171"/>
      <c r="D11" s="4"/>
      <c r="E11" s="10" t="s">
        <v>13</v>
      </c>
      <c r="F11" s="16" t="s">
        <v>1</v>
      </c>
      <c r="G11" s="37" t="s">
        <v>28</v>
      </c>
      <c r="H11" s="37" t="s">
        <v>28</v>
      </c>
      <c r="I11" s="11" t="s">
        <v>36</v>
      </c>
      <c r="J11" s="1"/>
      <c r="K11" s="6" t="e">
        <f>G11*6</f>
        <v>#VALUE!</v>
      </c>
      <c r="L11" s="6"/>
      <c r="M11" s="8"/>
      <c r="N11" s="9">
        <v>450</v>
      </c>
      <c r="O11" s="25"/>
      <c r="P11" s="13">
        <f t="shared" si="0"/>
        <v>0</v>
      </c>
      <c r="Q11" s="43">
        <f t="shared" si="1"/>
        <v>0</v>
      </c>
      <c r="R11" s="74">
        <f t="shared" si="2"/>
        <v>0</v>
      </c>
    </row>
    <row r="12" spans="1:18" ht="15.75" thickBot="1">
      <c r="A12" s="149"/>
      <c r="B12" s="75"/>
      <c r="C12" s="172"/>
      <c r="D12" s="101" t="s">
        <v>11</v>
      </c>
      <c r="E12" s="102"/>
      <c r="F12" s="103"/>
      <c r="G12" s="104"/>
      <c r="H12" s="104"/>
      <c r="I12" s="104"/>
      <c r="J12" s="105"/>
      <c r="K12" s="106"/>
      <c r="L12" s="106"/>
      <c r="M12" s="107"/>
      <c r="N12" s="108">
        <v>52650</v>
      </c>
      <c r="O12" s="105"/>
      <c r="P12" s="109">
        <f>SUM(P5:P11)</f>
        <v>0</v>
      </c>
      <c r="Q12" s="100">
        <f t="shared" si="1"/>
        <v>0</v>
      </c>
      <c r="R12" s="111">
        <f t="shared" si="2"/>
        <v>0</v>
      </c>
    </row>
    <row r="13" spans="1:18" ht="15">
      <c r="A13" s="148" t="s">
        <v>89</v>
      </c>
      <c r="B13" s="44" t="s">
        <v>48</v>
      </c>
      <c r="C13" s="171" t="s">
        <v>5</v>
      </c>
      <c r="D13" s="45"/>
      <c r="E13" s="46" t="s">
        <v>18</v>
      </c>
      <c r="F13" s="60" t="s">
        <v>17</v>
      </c>
      <c r="G13" s="47" t="s">
        <v>41</v>
      </c>
      <c r="H13" s="47" t="s">
        <v>41</v>
      </c>
      <c r="I13" s="47" t="s">
        <v>43</v>
      </c>
      <c r="J13" s="61"/>
      <c r="K13" s="48">
        <v>204</v>
      </c>
      <c r="L13" s="48"/>
      <c r="M13" s="49"/>
      <c r="N13" s="50">
        <v>204</v>
      </c>
      <c r="O13" s="132"/>
      <c r="P13" s="43">
        <f>N13*O13</f>
        <v>0</v>
      </c>
      <c r="Q13" s="43">
        <f t="shared" si="1"/>
        <v>0</v>
      </c>
      <c r="R13" s="110">
        <f t="shared" si="2"/>
        <v>0</v>
      </c>
    </row>
    <row r="14" spans="1:18" ht="15">
      <c r="A14" s="148"/>
      <c r="B14" s="14"/>
      <c r="C14" s="171"/>
      <c r="D14" s="4"/>
      <c r="E14" s="10" t="s">
        <v>18</v>
      </c>
      <c r="F14" s="22" t="s">
        <v>69</v>
      </c>
      <c r="G14" s="11" t="s">
        <v>41</v>
      </c>
      <c r="H14" s="11" t="s">
        <v>41</v>
      </c>
      <c r="I14" s="11" t="s">
        <v>43</v>
      </c>
      <c r="J14" s="1"/>
      <c r="K14" s="6">
        <v>83</v>
      </c>
      <c r="L14" s="6"/>
      <c r="M14" s="8"/>
      <c r="N14" s="9">
        <v>83</v>
      </c>
      <c r="O14" s="25"/>
      <c r="P14" s="13">
        <f>N14*O14</f>
        <v>0</v>
      </c>
      <c r="Q14" s="43">
        <f t="shared" si="1"/>
        <v>0</v>
      </c>
      <c r="R14" s="74">
        <f t="shared" si="2"/>
        <v>0</v>
      </c>
    </row>
    <row r="15" spans="1:18" ht="15">
      <c r="A15" s="148"/>
      <c r="B15" s="14" t="s">
        <v>49</v>
      </c>
      <c r="C15" s="171"/>
      <c r="D15" s="5"/>
      <c r="E15" s="10" t="s">
        <v>16</v>
      </c>
      <c r="F15" s="16" t="s">
        <v>17</v>
      </c>
      <c r="G15" s="11" t="s">
        <v>40</v>
      </c>
      <c r="H15" s="11" t="s">
        <v>41</v>
      </c>
      <c r="I15" s="11" t="s">
        <v>30</v>
      </c>
      <c r="J15" s="1"/>
      <c r="K15" s="6" t="e">
        <f>G15*10</f>
        <v>#VALUE!</v>
      </c>
      <c r="L15" s="6"/>
      <c r="M15" s="8"/>
      <c r="N15" s="9">
        <v>96.00000000000001</v>
      </c>
      <c r="O15" s="25"/>
      <c r="P15" s="13">
        <f>N15*O15</f>
        <v>0</v>
      </c>
      <c r="Q15" s="43">
        <f t="shared" si="1"/>
        <v>0</v>
      </c>
      <c r="R15" s="74">
        <f t="shared" si="2"/>
        <v>0</v>
      </c>
    </row>
    <row r="16" spans="1:18" ht="15">
      <c r="A16" s="148"/>
      <c r="B16" s="14"/>
      <c r="C16" s="171"/>
      <c r="D16" s="4"/>
      <c r="E16" s="10" t="s">
        <v>16</v>
      </c>
      <c r="F16" s="16" t="s">
        <v>51</v>
      </c>
      <c r="G16" s="11" t="s">
        <v>40</v>
      </c>
      <c r="H16" s="11" t="s">
        <v>41</v>
      </c>
      <c r="I16" s="11" t="s">
        <v>30</v>
      </c>
      <c r="J16" s="1"/>
      <c r="K16" s="6" t="e">
        <f>G16*12</f>
        <v>#VALUE!</v>
      </c>
      <c r="L16" s="6"/>
      <c r="M16" s="8"/>
      <c r="N16" s="9">
        <v>43.199999999999996</v>
      </c>
      <c r="O16" s="25"/>
      <c r="P16" s="13">
        <f>N16*O16</f>
        <v>0</v>
      </c>
      <c r="Q16" s="43">
        <f t="shared" si="1"/>
        <v>0</v>
      </c>
      <c r="R16" s="74">
        <f t="shared" si="2"/>
        <v>0</v>
      </c>
    </row>
    <row r="17" spans="1:18" ht="15">
      <c r="A17" s="148"/>
      <c r="B17" s="14" t="s">
        <v>50</v>
      </c>
      <c r="C17" s="171"/>
      <c r="D17" s="5"/>
      <c r="E17" s="23" t="s">
        <v>19</v>
      </c>
      <c r="F17" s="16" t="s">
        <v>51</v>
      </c>
      <c r="G17" s="11" t="s">
        <v>28</v>
      </c>
      <c r="H17" s="11" t="s">
        <v>28</v>
      </c>
      <c r="I17" s="11" t="s">
        <v>32</v>
      </c>
      <c r="J17" s="1"/>
      <c r="K17" s="6">
        <v>7.5</v>
      </c>
      <c r="L17" s="6"/>
      <c r="M17" s="8"/>
      <c r="N17" s="9">
        <v>7.5</v>
      </c>
      <c r="O17" s="25"/>
      <c r="P17" s="13">
        <f>N17*O17</f>
        <v>0</v>
      </c>
      <c r="Q17" s="43">
        <f t="shared" si="1"/>
        <v>0</v>
      </c>
      <c r="R17" s="74">
        <f t="shared" si="2"/>
        <v>0</v>
      </c>
    </row>
    <row r="18" spans="1:18" ht="15.75" thickBot="1">
      <c r="A18" s="148"/>
      <c r="B18" s="84"/>
      <c r="C18" s="171"/>
      <c r="D18" s="113" t="s">
        <v>11</v>
      </c>
      <c r="E18" s="114"/>
      <c r="F18" s="115"/>
      <c r="G18" s="116"/>
      <c r="H18" s="116"/>
      <c r="I18" s="116"/>
      <c r="J18" s="117"/>
      <c r="K18" s="122"/>
      <c r="L18" s="122"/>
      <c r="M18" s="118"/>
      <c r="N18" s="119">
        <v>433.70000000000005</v>
      </c>
      <c r="O18" s="117"/>
      <c r="P18" s="120">
        <f>SUM(P13:P17)</f>
        <v>0</v>
      </c>
      <c r="Q18" s="121">
        <f t="shared" si="1"/>
        <v>0</v>
      </c>
      <c r="R18" s="123">
        <f t="shared" si="2"/>
        <v>0</v>
      </c>
    </row>
    <row r="19" spans="1:18" ht="15">
      <c r="A19" s="147" t="s">
        <v>90</v>
      </c>
      <c r="B19" s="62" t="s">
        <v>52</v>
      </c>
      <c r="C19" s="170" t="s">
        <v>6</v>
      </c>
      <c r="D19" s="63"/>
      <c r="E19" s="86"/>
      <c r="F19" s="87">
        <v>99</v>
      </c>
      <c r="G19" s="66"/>
      <c r="H19" s="66"/>
      <c r="I19" s="66"/>
      <c r="J19" s="88"/>
      <c r="K19" s="89">
        <f>7*594</f>
        <v>4158</v>
      </c>
      <c r="L19" s="89"/>
      <c r="M19" s="69"/>
      <c r="N19" s="90">
        <v>8500</v>
      </c>
      <c r="O19" s="71"/>
      <c r="P19" s="72">
        <f>N19*O19</f>
        <v>0</v>
      </c>
      <c r="Q19" s="72">
        <f t="shared" si="1"/>
        <v>0</v>
      </c>
      <c r="R19" s="73">
        <f t="shared" si="2"/>
        <v>0</v>
      </c>
    </row>
    <row r="20" spans="1:18" ht="15">
      <c r="A20" s="148"/>
      <c r="B20" s="14" t="s">
        <v>53</v>
      </c>
      <c r="C20" s="171"/>
      <c r="D20" s="4"/>
      <c r="E20" s="2"/>
      <c r="F20" s="17">
        <v>1</v>
      </c>
      <c r="G20" s="11"/>
      <c r="H20" s="11"/>
      <c r="I20" s="11"/>
      <c r="J20" s="1"/>
      <c r="K20" s="7">
        <v>5</v>
      </c>
      <c r="L20" s="7"/>
      <c r="M20" s="8"/>
      <c r="N20" s="38">
        <v>10</v>
      </c>
      <c r="O20" s="25"/>
      <c r="P20" s="13">
        <f>N20*O20</f>
        <v>0</v>
      </c>
      <c r="Q20" s="43">
        <f t="shared" si="1"/>
        <v>0</v>
      </c>
      <c r="R20" s="74">
        <f t="shared" si="2"/>
        <v>0</v>
      </c>
    </row>
    <row r="21" spans="1:18" ht="15.75" thickBot="1">
      <c r="A21" s="149"/>
      <c r="B21" s="75"/>
      <c r="C21" s="172"/>
      <c r="D21" s="101" t="s">
        <v>11</v>
      </c>
      <c r="E21" s="102"/>
      <c r="F21" s="103"/>
      <c r="G21" s="104"/>
      <c r="H21" s="104"/>
      <c r="I21" s="104"/>
      <c r="J21" s="105"/>
      <c r="K21" s="125"/>
      <c r="L21" s="125"/>
      <c r="M21" s="107"/>
      <c r="N21" s="108">
        <v>8510</v>
      </c>
      <c r="O21" s="105"/>
      <c r="P21" s="109">
        <f>SUM(P19:P20)</f>
        <v>0</v>
      </c>
      <c r="Q21" s="100">
        <f t="shared" si="1"/>
        <v>0</v>
      </c>
      <c r="R21" s="111">
        <f t="shared" si="2"/>
        <v>0</v>
      </c>
    </row>
    <row r="22" spans="1:18" ht="15" customHeight="1">
      <c r="A22" s="150" t="s">
        <v>91</v>
      </c>
      <c r="B22" s="124" t="s">
        <v>54</v>
      </c>
      <c r="C22" s="146" t="s">
        <v>7</v>
      </c>
      <c r="D22" s="45"/>
      <c r="E22" s="46" t="s">
        <v>18</v>
      </c>
      <c r="F22" s="60" t="s">
        <v>58</v>
      </c>
      <c r="G22" s="47" t="s">
        <v>41</v>
      </c>
      <c r="H22" s="47" t="s">
        <v>41</v>
      </c>
      <c r="I22" s="47" t="s">
        <v>30</v>
      </c>
      <c r="J22" s="61"/>
      <c r="K22" s="48" t="e">
        <f>H22*540</f>
        <v>#VALUE!</v>
      </c>
      <c r="L22" s="48"/>
      <c r="M22" s="49"/>
      <c r="N22" s="50">
        <v>5184.000000000001</v>
      </c>
      <c r="O22" s="132"/>
      <c r="P22" s="85">
        <f>N22*O22</f>
        <v>0</v>
      </c>
      <c r="Q22" s="43">
        <f t="shared" si="1"/>
        <v>0</v>
      </c>
      <c r="R22" s="110">
        <f t="shared" si="2"/>
        <v>0</v>
      </c>
    </row>
    <row r="23" spans="1:18" ht="15">
      <c r="A23" s="150"/>
      <c r="B23" s="97"/>
      <c r="C23" s="146"/>
      <c r="D23" s="4"/>
      <c r="E23" s="10" t="s">
        <v>18</v>
      </c>
      <c r="F23" s="16" t="s">
        <v>58</v>
      </c>
      <c r="G23" s="11" t="s">
        <v>41</v>
      </c>
      <c r="H23" s="11" t="s">
        <v>41</v>
      </c>
      <c r="I23" s="11" t="s">
        <v>30</v>
      </c>
      <c r="J23" s="1"/>
      <c r="K23" s="6" t="e">
        <f>G23*450</f>
        <v>#VALUE!</v>
      </c>
      <c r="L23" s="6"/>
      <c r="M23" s="8"/>
      <c r="N23" s="9">
        <v>7559.999999999999</v>
      </c>
      <c r="O23" s="25"/>
      <c r="P23" s="15">
        <f>N23*O23</f>
        <v>0</v>
      </c>
      <c r="Q23" s="43">
        <f t="shared" si="1"/>
        <v>0</v>
      </c>
      <c r="R23" s="74">
        <f t="shared" si="2"/>
        <v>0</v>
      </c>
    </row>
    <row r="24" spans="1:18" ht="15">
      <c r="A24" s="150"/>
      <c r="B24" s="97" t="s">
        <v>55</v>
      </c>
      <c r="C24" s="146"/>
      <c r="D24" s="4"/>
      <c r="E24" s="10" t="s">
        <v>20</v>
      </c>
      <c r="F24" s="16" t="s">
        <v>59</v>
      </c>
      <c r="G24" s="11" t="s">
        <v>35</v>
      </c>
      <c r="H24" s="11" t="s">
        <v>35</v>
      </c>
      <c r="I24" s="11" t="s">
        <v>32</v>
      </c>
      <c r="J24" s="1"/>
      <c r="K24" s="6" t="e">
        <f>G24*750</f>
        <v>#VALUE!</v>
      </c>
      <c r="L24" s="6"/>
      <c r="M24" s="8"/>
      <c r="N24" s="9">
        <v>4500</v>
      </c>
      <c r="O24" s="25"/>
      <c r="P24" s="15">
        <f>N24*O24</f>
        <v>0</v>
      </c>
      <c r="Q24" s="43">
        <f t="shared" si="1"/>
        <v>0</v>
      </c>
      <c r="R24" s="74">
        <f t="shared" si="2"/>
        <v>0</v>
      </c>
    </row>
    <row r="25" spans="1:18" ht="15">
      <c r="A25" s="150"/>
      <c r="B25" s="97"/>
      <c r="C25" s="146"/>
      <c r="D25" s="4"/>
      <c r="E25" s="10" t="s">
        <v>20</v>
      </c>
      <c r="F25" s="16" t="s">
        <v>59</v>
      </c>
      <c r="G25" s="11" t="s">
        <v>35</v>
      </c>
      <c r="H25" s="11" t="s">
        <v>35</v>
      </c>
      <c r="I25" s="11" t="s">
        <v>32</v>
      </c>
      <c r="J25" s="1"/>
      <c r="K25" s="6" t="e">
        <f>G25*1125</f>
        <v>#VALUE!</v>
      </c>
      <c r="L25" s="6"/>
      <c r="M25" s="8"/>
      <c r="N25" s="9">
        <v>5400.000000000001</v>
      </c>
      <c r="O25" s="25"/>
      <c r="P25" s="15">
        <f>N25*O25</f>
        <v>0</v>
      </c>
      <c r="Q25" s="43">
        <f t="shared" si="1"/>
        <v>0</v>
      </c>
      <c r="R25" s="74">
        <f t="shared" si="2"/>
        <v>0</v>
      </c>
    </row>
    <row r="26" spans="1:18" ht="15">
      <c r="A26" s="150"/>
      <c r="B26" s="95" t="s">
        <v>56</v>
      </c>
      <c r="C26" s="146"/>
      <c r="D26" s="96"/>
      <c r="E26" s="10" t="s">
        <v>19</v>
      </c>
      <c r="F26" s="16" t="s">
        <v>60</v>
      </c>
      <c r="G26" s="11" t="s">
        <v>28</v>
      </c>
      <c r="H26" s="11" t="s">
        <v>29</v>
      </c>
      <c r="I26" s="11" t="s">
        <v>30</v>
      </c>
      <c r="J26" s="1"/>
      <c r="K26" s="6">
        <v>1000</v>
      </c>
      <c r="L26" s="6"/>
      <c r="M26" s="8"/>
      <c r="N26" s="9">
        <v>1000</v>
      </c>
      <c r="O26" s="25"/>
      <c r="P26" s="15">
        <f>N26*O26</f>
        <v>0</v>
      </c>
      <c r="Q26" s="43">
        <f t="shared" si="1"/>
        <v>0</v>
      </c>
      <c r="R26" s="74">
        <f t="shared" si="2"/>
        <v>0</v>
      </c>
    </row>
    <row r="27" spans="1:18" ht="15.75" thickBot="1">
      <c r="A27" s="150"/>
      <c r="B27" s="95"/>
      <c r="C27" s="146"/>
      <c r="D27" s="113" t="s">
        <v>11</v>
      </c>
      <c r="E27" s="114"/>
      <c r="F27" s="115"/>
      <c r="G27" s="116"/>
      <c r="H27" s="116"/>
      <c r="I27" s="116"/>
      <c r="J27" s="117"/>
      <c r="K27" s="122"/>
      <c r="L27" s="122"/>
      <c r="M27" s="118"/>
      <c r="N27" s="119">
        <v>23644</v>
      </c>
      <c r="O27" s="117"/>
      <c r="P27" s="126">
        <f>SUM(P22:P26)</f>
        <v>0</v>
      </c>
      <c r="Q27" s="121">
        <f t="shared" si="1"/>
        <v>0</v>
      </c>
      <c r="R27" s="123">
        <f t="shared" si="2"/>
        <v>0</v>
      </c>
    </row>
    <row r="28" spans="1:18" ht="15">
      <c r="A28" s="147" t="s">
        <v>92</v>
      </c>
      <c r="B28" s="62" t="s">
        <v>61</v>
      </c>
      <c r="C28" s="161" t="s">
        <v>8</v>
      </c>
      <c r="D28" s="63"/>
      <c r="E28" s="64" t="s">
        <v>21</v>
      </c>
      <c r="F28" s="87" t="s">
        <v>57</v>
      </c>
      <c r="G28" s="66" t="s">
        <v>28</v>
      </c>
      <c r="H28" s="127" t="s">
        <v>41</v>
      </c>
      <c r="I28" s="66" t="s">
        <v>36</v>
      </c>
      <c r="J28" s="88"/>
      <c r="K28" s="68" t="e">
        <f>G28*6</f>
        <v>#VALUE!</v>
      </c>
      <c r="L28" s="68"/>
      <c r="M28" s="69"/>
      <c r="N28" s="70">
        <v>150</v>
      </c>
      <c r="O28" s="71"/>
      <c r="P28" s="91">
        <f>N28*O28</f>
        <v>0</v>
      </c>
      <c r="Q28" s="72">
        <f t="shared" si="1"/>
        <v>0</v>
      </c>
      <c r="R28" s="73">
        <f t="shared" si="2"/>
        <v>0</v>
      </c>
    </row>
    <row r="29" spans="1:18" ht="15">
      <c r="A29" s="148"/>
      <c r="B29" s="14"/>
      <c r="C29" s="162"/>
      <c r="D29" s="4"/>
      <c r="E29" s="10"/>
      <c r="F29" s="17" t="s">
        <v>78</v>
      </c>
      <c r="G29" s="11"/>
      <c r="H29" s="37"/>
      <c r="I29" s="11"/>
      <c r="J29" s="1"/>
      <c r="K29" s="6"/>
      <c r="L29" s="6"/>
      <c r="M29" s="8"/>
      <c r="N29" s="9">
        <v>600</v>
      </c>
      <c r="O29" s="25"/>
      <c r="P29" s="15">
        <f>N29*O29</f>
        <v>0</v>
      </c>
      <c r="Q29" s="43">
        <f t="shared" si="1"/>
        <v>0</v>
      </c>
      <c r="R29" s="74">
        <f t="shared" si="2"/>
        <v>0</v>
      </c>
    </row>
    <row r="30" spans="1:18" ht="15">
      <c r="A30" s="148"/>
      <c r="B30" s="14" t="s">
        <v>62</v>
      </c>
      <c r="C30" s="162"/>
      <c r="D30" s="18"/>
      <c r="E30" s="39" t="s">
        <v>15</v>
      </c>
      <c r="F30" s="40" t="s">
        <v>68</v>
      </c>
      <c r="G30" s="41" t="s">
        <v>40</v>
      </c>
      <c r="H30" s="41" t="s">
        <v>39</v>
      </c>
      <c r="I30" s="11" t="s">
        <v>36</v>
      </c>
      <c r="J30" s="19"/>
      <c r="K30" s="20" t="e">
        <f>G30*6</f>
        <v>#VALUE!</v>
      </c>
      <c r="L30" s="20"/>
      <c r="M30" s="21"/>
      <c r="N30" s="38">
        <v>200</v>
      </c>
      <c r="O30" s="25"/>
      <c r="P30" s="42">
        <f>N30*O30</f>
        <v>0</v>
      </c>
      <c r="Q30" s="43">
        <f t="shared" si="1"/>
        <v>0</v>
      </c>
      <c r="R30" s="74">
        <f t="shared" si="2"/>
        <v>0</v>
      </c>
    </row>
    <row r="31" spans="1:18" ht="15">
      <c r="A31" s="148"/>
      <c r="B31" s="14"/>
      <c r="C31" s="162"/>
      <c r="D31" s="18"/>
      <c r="E31" s="39"/>
      <c r="F31" s="40" t="s">
        <v>77</v>
      </c>
      <c r="G31" s="41"/>
      <c r="H31" s="41"/>
      <c r="I31" s="11"/>
      <c r="J31" s="19"/>
      <c r="K31" s="20"/>
      <c r="L31" s="20"/>
      <c r="M31" s="21"/>
      <c r="N31" s="38">
        <v>600</v>
      </c>
      <c r="O31" s="25"/>
      <c r="P31" s="42">
        <f>N31*O31</f>
        <v>0</v>
      </c>
      <c r="Q31" s="43">
        <f t="shared" si="1"/>
        <v>0</v>
      </c>
      <c r="R31" s="74">
        <f t="shared" si="2"/>
        <v>0</v>
      </c>
    </row>
    <row r="32" spans="1:18" ht="15.75" thickBot="1">
      <c r="A32" s="149"/>
      <c r="B32" s="75"/>
      <c r="C32" s="163"/>
      <c r="D32" s="101" t="s">
        <v>11</v>
      </c>
      <c r="E32" s="102"/>
      <c r="F32" s="103"/>
      <c r="G32" s="104"/>
      <c r="H32" s="104"/>
      <c r="I32" s="104"/>
      <c r="J32" s="105"/>
      <c r="K32" s="106"/>
      <c r="L32" s="106"/>
      <c r="M32" s="107"/>
      <c r="N32" s="108">
        <v>1550</v>
      </c>
      <c r="O32" s="105"/>
      <c r="P32" s="112">
        <f>SUM(P28:P31)</f>
        <v>0</v>
      </c>
      <c r="Q32" s="100">
        <f t="shared" si="1"/>
        <v>0</v>
      </c>
      <c r="R32" s="111">
        <f t="shared" si="2"/>
        <v>0</v>
      </c>
    </row>
    <row r="33" spans="1:18" ht="15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6"/>
      <c r="Q33" s="151">
        <f>SUM(R12+R18+R21+R27+R32)</f>
        <v>0</v>
      </c>
      <c r="R33" s="152"/>
    </row>
    <row r="34" spans="1:18" ht="19.5" customHeight="1" thickBot="1">
      <c r="A34" s="134" t="s">
        <v>82</v>
      </c>
      <c r="B34" s="135"/>
      <c r="C34" s="135"/>
      <c r="D34" s="135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7"/>
      <c r="Q34" s="153"/>
      <c r="R34" s="154"/>
    </row>
  </sheetData>
  <mergeCells count="26">
    <mergeCell ref="R3:R4"/>
    <mergeCell ref="C3:C4"/>
    <mergeCell ref="L3:L4"/>
    <mergeCell ref="Q33:R34"/>
    <mergeCell ref="J3:J4"/>
    <mergeCell ref="H3:H4"/>
    <mergeCell ref="I3:I4"/>
    <mergeCell ref="C28:C32"/>
    <mergeCell ref="O3:O4"/>
    <mergeCell ref="P3:P4"/>
    <mergeCell ref="K3:K4"/>
    <mergeCell ref="N3:N4"/>
    <mergeCell ref="C5:C12"/>
    <mergeCell ref="C13:C18"/>
    <mergeCell ref="C19:C21"/>
    <mergeCell ref="G3:G4"/>
    <mergeCell ref="F3:F4"/>
    <mergeCell ref="E3:E4"/>
    <mergeCell ref="D3:D4"/>
    <mergeCell ref="A3:B4"/>
    <mergeCell ref="C22:C27"/>
    <mergeCell ref="A28:A32"/>
    <mergeCell ref="A22:A27"/>
    <mergeCell ref="A19:A21"/>
    <mergeCell ref="A13:A18"/>
    <mergeCell ref="A5:A12"/>
  </mergeCells>
  <printOptions horizontalCentered="1" verticalCentered="1"/>
  <pageMargins left="0" right="0" top="0.1968503937007874" bottom="0" header="0.31496062992125984" footer="0.31496062992125984"/>
  <pageSetup horizontalDpi="600" verticalDpi="600" orientation="landscape" paperSize="9" scale="64" r:id="rId1"/>
  <ignoredErrors>
    <ignoredError sqref="Q5 P18 P21 P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 topLeftCell="A1">
      <selection activeCell="B23" sqref="B23"/>
    </sheetView>
  </sheetViews>
  <sheetFormatPr defaultColWidth="9.140625" defaultRowHeight="15"/>
  <cols>
    <col min="2" max="2" width="7.8515625" style="0" customWidth="1"/>
    <col min="3" max="3" width="6.7109375" style="0" customWidth="1"/>
    <col min="4" max="4" width="27.00390625" style="0" customWidth="1"/>
    <col min="5" max="5" width="23.57421875" style="0" customWidth="1"/>
    <col min="6" max="6" width="14.7109375" style="0" customWidth="1"/>
    <col min="7" max="7" width="14.00390625" style="0" customWidth="1"/>
    <col min="8" max="8" width="10.57421875" style="0" customWidth="1"/>
    <col min="9" max="9" width="11.7109375" style="0" customWidth="1"/>
    <col min="10" max="10" width="11.140625" style="0" customWidth="1"/>
    <col min="11" max="11" width="10.7109375" style="0" hidden="1" customWidth="1"/>
    <col min="12" max="12" width="10.7109375" style="0" customWidth="1"/>
    <col min="13" max="13" width="9.421875" style="0" bestFit="1" customWidth="1"/>
    <col min="14" max="14" width="12.00390625" style="0" customWidth="1"/>
    <col min="15" max="15" width="10.28125" style="0" customWidth="1"/>
    <col min="16" max="16" width="16.00390625" style="12" customWidth="1"/>
    <col min="17" max="17" width="12.421875" style="12" customWidth="1"/>
    <col min="18" max="18" width="14.28125" style="0" customWidth="1"/>
  </cols>
  <sheetData>
    <row r="1" spans="2:18" ht="15">
      <c r="B1" s="56" t="s">
        <v>85</v>
      </c>
      <c r="C1" s="56"/>
      <c r="D1" s="56"/>
      <c r="E1" s="57"/>
      <c r="F1" s="57"/>
      <c r="R1" t="s">
        <v>83</v>
      </c>
    </row>
    <row r="2" spans="5:13" ht="15.75" thickBot="1">
      <c r="E2" s="26"/>
      <c r="M2" s="3"/>
    </row>
    <row r="3" spans="1:18" ht="30.75" customHeight="1">
      <c r="A3" s="142" t="s">
        <v>74</v>
      </c>
      <c r="B3" s="143"/>
      <c r="C3" s="181" t="s">
        <v>75</v>
      </c>
      <c r="D3" s="177" t="s">
        <v>0</v>
      </c>
      <c r="E3" s="175" t="s">
        <v>12</v>
      </c>
      <c r="F3" s="159" t="s">
        <v>66</v>
      </c>
      <c r="G3" s="173" t="s">
        <v>23</v>
      </c>
      <c r="H3" s="157" t="s">
        <v>24</v>
      </c>
      <c r="I3" s="159" t="s">
        <v>25</v>
      </c>
      <c r="J3" s="155" t="s">
        <v>70</v>
      </c>
      <c r="K3" s="166" t="s">
        <v>2</v>
      </c>
      <c r="L3" s="183" t="s">
        <v>67</v>
      </c>
      <c r="M3" s="27" t="s">
        <v>3</v>
      </c>
      <c r="N3" s="168" t="s">
        <v>71</v>
      </c>
      <c r="O3" s="155" t="s">
        <v>26</v>
      </c>
      <c r="P3" s="164" t="s">
        <v>79</v>
      </c>
      <c r="Q3" s="51" t="s">
        <v>81</v>
      </c>
      <c r="R3" s="179" t="s">
        <v>80</v>
      </c>
    </row>
    <row r="4" spans="1:18" ht="32.25" customHeight="1" thickBot="1">
      <c r="A4" s="144"/>
      <c r="B4" s="145"/>
      <c r="C4" s="182"/>
      <c r="D4" s="178"/>
      <c r="E4" s="176"/>
      <c r="F4" s="160"/>
      <c r="G4" s="174"/>
      <c r="H4" s="158"/>
      <c r="I4" s="160"/>
      <c r="J4" s="156"/>
      <c r="K4" s="167"/>
      <c r="L4" s="184"/>
      <c r="M4" s="52" t="s">
        <v>76</v>
      </c>
      <c r="N4" s="169"/>
      <c r="O4" s="156"/>
      <c r="P4" s="165"/>
      <c r="Q4" s="53"/>
      <c r="R4" s="180"/>
    </row>
    <row r="5" spans="1:18" ht="15">
      <c r="A5" s="185" t="s">
        <v>86</v>
      </c>
      <c r="B5" s="189" t="s">
        <v>64</v>
      </c>
      <c r="C5" s="191" t="s">
        <v>9</v>
      </c>
      <c r="D5" s="4"/>
      <c r="E5" s="10" t="s">
        <v>22</v>
      </c>
      <c r="F5" s="17" t="s">
        <v>33</v>
      </c>
      <c r="G5" s="11" t="s">
        <v>63</v>
      </c>
      <c r="H5" s="11" t="s">
        <v>39</v>
      </c>
      <c r="I5" s="11" t="s">
        <v>37</v>
      </c>
      <c r="J5" s="1"/>
      <c r="K5" s="6" t="e">
        <f>G5*8.4</f>
        <v>#VALUE!</v>
      </c>
      <c r="L5" s="6"/>
      <c r="M5" s="8"/>
      <c r="N5" s="9">
        <v>90.72000000000001</v>
      </c>
      <c r="O5" s="25"/>
      <c r="P5" s="15">
        <f>N5*O5</f>
        <v>0</v>
      </c>
      <c r="Q5" s="43">
        <f aca="true" t="shared" si="0" ref="Q5:Q11">P5*0.21</f>
        <v>0</v>
      </c>
      <c r="R5" s="92">
        <f>Q5+P5</f>
        <v>0</v>
      </c>
    </row>
    <row r="6" spans="1:18" ht="15">
      <c r="A6" s="186"/>
      <c r="B6" s="190"/>
      <c r="C6" s="192"/>
      <c r="D6" s="28" t="s">
        <v>11</v>
      </c>
      <c r="E6" s="29"/>
      <c r="F6" s="30"/>
      <c r="G6" s="31"/>
      <c r="H6" s="31"/>
      <c r="I6" s="31"/>
      <c r="J6" s="32"/>
      <c r="K6" s="33"/>
      <c r="L6" s="33"/>
      <c r="M6" s="34"/>
      <c r="N6" s="35">
        <v>90.72000000000001</v>
      </c>
      <c r="O6" s="32"/>
      <c r="P6" s="36">
        <f>SUM(P5)</f>
        <v>0</v>
      </c>
      <c r="Q6" s="54">
        <f t="shared" si="0"/>
        <v>0</v>
      </c>
      <c r="R6" s="98">
        <f>SUM(R5)</f>
        <v>0</v>
      </c>
    </row>
    <row r="7" spans="1:18" ht="15">
      <c r="A7" s="187" t="s">
        <v>87</v>
      </c>
      <c r="B7" s="58" t="s">
        <v>65</v>
      </c>
      <c r="C7" s="193" t="s">
        <v>10</v>
      </c>
      <c r="D7" s="4"/>
      <c r="E7" s="23" t="s">
        <v>72</v>
      </c>
      <c r="F7" s="17" t="s">
        <v>17</v>
      </c>
      <c r="G7" s="11" t="s">
        <v>35</v>
      </c>
      <c r="H7" s="11" t="s">
        <v>35</v>
      </c>
      <c r="I7" s="11" t="s">
        <v>38</v>
      </c>
      <c r="J7" s="1"/>
      <c r="K7" s="6" t="e">
        <f>G7*5</f>
        <v>#VALUE!</v>
      </c>
      <c r="L7" s="6"/>
      <c r="M7" s="8"/>
      <c r="N7" s="9">
        <v>20</v>
      </c>
      <c r="O7" s="25"/>
      <c r="P7" s="15">
        <f>N7*O7</f>
        <v>0</v>
      </c>
      <c r="Q7" s="43">
        <f t="shared" si="0"/>
        <v>0</v>
      </c>
      <c r="R7" s="92">
        <f>Q7+P7</f>
        <v>0</v>
      </c>
    </row>
    <row r="8" spans="1:18" ht="15">
      <c r="A8" s="185"/>
      <c r="B8" s="58"/>
      <c r="C8" s="193"/>
      <c r="D8" s="4"/>
      <c r="E8" s="23" t="s">
        <v>72</v>
      </c>
      <c r="F8" s="17" t="s">
        <v>34</v>
      </c>
      <c r="G8" s="11" t="s">
        <v>35</v>
      </c>
      <c r="H8" s="11" t="s">
        <v>35</v>
      </c>
      <c r="I8" s="11" t="s">
        <v>38</v>
      </c>
      <c r="J8" s="1"/>
      <c r="K8" s="6" t="e">
        <f>G8*12</f>
        <v>#VALUE!</v>
      </c>
      <c r="L8" s="6"/>
      <c r="M8" s="8"/>
      <c r="N8" s="9">
        <v>20</v>
      </c>
      <c r="O8" s="25"/>
      <c r="P8" s="15">
        <f>N8*O8</f>
        <v>0</v>
      </c>
      <c r="Q8" s="43">
        <f t="shared" si="0"/>
        <v>0</v>
      </c>
      <c r="R8" s="92">
        <f aca="true" t="shared" si="1" ref="R8:R10">Q8+P8</f>
        <v>0</v>
      </c>
    </row>
    <row r="9" spans="1:18" ht="15">
      <c r="A9" s="185"/>
      <c r="B9" s="58" t="s">
        <v>73</v>
      </c>
      <c r="C9" s="193"/>
      <c r="D9" s="4"/>
      <c r="E9" s="23" t="s">
        <v>72</v>
      </c>
      <c r="F9" s="17" t="s">
        <v>17</v>
      </c>
      <c r="G9" s="11" t="s">
        <v>35</v>
      </c>
      <c r="H9" s="11" t="s">
        <v>35</v>
      </c>
      <c r="I9" s="11" t="s">
        <v>38</v>
      </c>
      <c r="J9" s="1"/>
      <c r="K9" s="6" t="e">
        <f>G9*5</f>
        <v>#VALUE!</v>
      </c>
      <c r="L9" s="6"/>
      <c r="M9" s="8"/>
      <c r="N9" s="9">
        <v>4</v>
      </c>
      <c r="O9" s="25"/>
      <c r="P9" s="15">
        <f aca="true" t="shared" si="2" ref="P9:P10">N9*O9</f>
        <v>0</v>
      </c>
      <c r="Q9" s="43">
        <f t="shared" si="0"/>
        <v>0</v>
      </c>
      <c r="R9" s="92">
        <f t="shared" si="1"/>
        <v>0</v>
      </c>
    </row>
    <row r="10" spans="1:18" ht="15">
      <c r="A10" s="185"/>
      <c r="B10" s="58"/>
      <c r="C10" s="193"/>
      <c r="D10" s="4"/>
      <c r="E10" s="23" t="s">
        <v>72</v>
      </c>
      <c r="F10" s="17" t="s">
        <v>34</v>
      </c>
      <c r="G10" s="11" t="s">
        <v>35</v>
      </c>
      <c r="H10" s="11" t="s">
        <v>35</v>
      </c>
      <c r="I10" s="11" t="s">
        <v>38</v>
      </c>
      <c r="J10" s="1"/>
      <c r="K10" s="6" t="e">
        <f>G10*12</f>
        <v>#VALUE!</v>
      </c>
      <c r="L10" s="6"/>
      <c r="M10" s="8"/>
      <c r="N10" s="9">
        <v>9</v>
      </c>
      <c r="O10" s="25"/>
      <c r="P10" s="15">
        <f t="shared" si="2"/>
        <v>0</v>
      </c>
      <c r="Q10" s="43">
        <f t="shared" si="0"/>
        <v>0</v>
      </c>
      <c r="R10" s="92">
        <f t="shared" si="1"/>
        <v>0</v>
      </c>
    </row>
    <row r="11" spans="1:18" ht="15.75" thickBot="1">
      <c r="A11" s="188"/>
      <c r="B11" s="59"/>
      <c r="C11" s="194"/>
      <c r="D11" s="76" t="s">
        <v>11</v>
      </c>
      <c r="E11" s="77"/>
      <c r="F11" s="99"/>
      <c r="G11" s="78"/>
      <c r="H11" s="78"/>
      <c r="I11" s="78"/>
      <c r="J11" s="79"/>
      <c r="K11" s="80"/>
      <c r="L11" s="80"/>
      <c r="M11" s="81"/>
      <c r="N11" s="82">
        <v>52.80000000000001</v>
      </c>
      <c r="O11" s="79"/>
      <c r="P11" s="93">
        <f>SUM(P7:P10)</f>
        <v>0</v>
      </c>
      <c r="Q11" s="83">
        <f t="shared" si="0"/>
        <v>0</v>
      </c>
      <c r="R11" s="94">
        <f>SUM(R7:R10)</f>
        <v>0</v>
      </c>
    </row>
    <row r="12" spans="1:18" ht="1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51">
        <f>SUM(R6+R11)</f>
        <v>0</v>
      </c>
      <c r="R12" s="152"/>
    </row>
    <row r="13" spans="1:18" ht="19.5" customHeight="1" thickBot="1">
      <c r="A13" s="130" t="s">
        <v>82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41"/>
      <c r="Q13" s="153"/>
      <c r="R13" s="154"/>
    </row>
  </sheetData>
  <mergeCells count="21">
    <mergeCell ref="Q12:R13"/>
    <mergeCell ref="P3:P4"/>
    <mergeCell ref="R3:R4"/>
    <mergeCell ref="G3:G4"/>
    <mergeCell ref="H3:H4"/>
    <mergeCell ref="I3:I4"/>
    <mergeCell ref="J3:J4"/>
    <mergeCell ref="K3:K4"/>
    <mergeCell ref="L3:L4"/>
    <mergeCell ref="N3:N4"/>
    <mergeCell ref="O3:O4"/>
    <mergeCell ref="D3:D4"/>
    <mergeCell ref="E3:E4"/>
    <mergeCell ref="F3:F4"/>
    <mergeCell ref="C5:C6"/>
    <mergeCell ref="C7:C11"/>
    <mergeCell ref="A5:A6"/>
    <mergeCell ref="A7:A11"/>
    <mergeCell ref="A3:B4"/>
    <mergeCell ref="B5:B6"/>
    <mergeCell ref="C3:C4"/>
  </mergeCells>
  <printOptions/>
  <pageMargins left="0.7" right="0.7" top="0.787401575" bottom="0.787401575" header="0.3" footer="0.3"/>
  <pageSetup horizontalDpi="600" verticalDpi="600" orientation="landscape" paperSize="9" scale="59" r:id="rId1"/>
  <ignoredErrors>
    <ignoredError sqref="Q6:R6 P6 Q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Kukačka</dc:creator>
  <cp:keywords/>
  <dc:description/>
  <cp:lastModifiedBy>Hana Šperlová</cp:lastModifiedBy>
  <cp:lastPrinted>2017-01-10T07:28:57Z</cp:lastPrinted>
  <dcterms:created xsi:type="dcterms:W3CDTF">2016-11-09T14:06:13Z</dcterms:created>
  <dcterms:modified xsi:type="dcterms:W3CDTF">2017-01-16T06:44:44Z</dcterms:modified>
  <cp:category/>
  <cp:version/>
  <cp:contentType/>
  <cp:contentStatus/>
</cp:coreProperties>
</file>