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filterPrivacy="1" defaultThemeVersion="124226"/>
  <workbookProtection workbookAlgorithmName="SHA-512" workbookHashValue="HPF9iYDp4rTNQdpcB21FYwKcHOEUgWXeq0r/4W+BpM3+IVMhq+zHdA5jPqsiS0ca0UVYOnMYdqgdhcStLOM83g==" workbookSpinCount="100000" workbookSaltValue="rc51A0SCMxxP6sGmtzCm4w==" lockStructure="1"/>
  <bookViews>
    <workbookView xWindow="10125" yWindow="0" windowWidth="18240" windowHeight="12480" tabRatio="884" activeTab="0"/>
  </bookViews>
  <sheets>
    <sheet name="Rekapitulace" sheetId="1" r:id="rId1"/>
    <sheet name="EPS_704-2NP E1" sheetId="24" r:id="rId2"/>
    <sheet name="MR_704-2NP E1" sheetId="25" r:id="rId3"/>
    <sheet name="STK_704-2NP E1" sheetId="23" r:id="rId4"/>
    <sheet name="STA_704-2NP E1" sheetId="27" r:id="rId5"/>
    <sheet name="CCTV_704-2NP E1" sheetId="37" r:id="rId6"/>
    <sheet name="AVS_704-2NP E1" sheetId="29" r:id="rId7"/>
    <sheet name="JC+DT_704-2NP E1" sheetId="30" r:id="rId8"/>
    <sheet name="SR_704_2NP E1" sheetId="35" r:id="rId9"/>
    <sheet name="Silnoproud_704-2NP E1" sheetId="36" r:id="rId10"/>
  </sheets>
  <externalReferences>
    <externalReference r:id="rId13"/>
    <externalReference r:id="rId14"/>
  </externalReferences>
  <definedNames>
    <definedName name="_xlnm.Print_Area" localSheetId="6">'AVS_704-2NP E1'!$A$1:$I$29</definedName>
    <definedName name="_xlnm.Print_Area" localSheetId="5">'CCTV_704-2NP E1'!$A$1:$I$30</definedName>
    <definedName name="_xlnm.Print_Area" localSheetId="1">'EPS_704-2NP E1'!$A$1:$I$32</definedName>
    <definedName name="_xlnm.Print_Area" localSheetId="7">'JC+DT_704-2NP E1'!$A$1:$I$28</definedName>
    <definedName name="_xlnm.Print_Area" localSheetId="2">'MR_704-2NP E1'!$A$1:$I$33</definedName>
    <definedName name="_xlnm.Print_Area" localSheetId="0">'Rekapitulace'!$A$1:$F$26</definedName>
    <definedName name="_xlnm.Print_Area" localSheetId="9">'Silnoproud_704-2NP E1'!$A$1:$I$78</definedName>
    <definedName name="_xlnm.Print_Area" localSheetId="8">'SR_704_2NP E1'!$A$1:$I$15</definedName>
    <definedName name="_xlnm.Print_Area" localSheetId="4">'STA_704-2NP E1'!$A$1:$I$50</definedName>
    <definedName name="_xlnm.Print_Area" localSheetId="3">'STK_704-2NP E1'!$A$1:$I$49</definedName>
  </definedNames>
  <calcPr calcId="152511"/>
</workbook>
</file>

<file path=xl/comments5.xml><?xml version="1.0" encoding="utf-8"?>
<comments xmlns="http://schemas.openxmlformats.org/spreadsheetml/2006/main">
  <authors>
    <author>Autor</author>
  </authors>
  <commentList>
    <comment ref="B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NENÍ HOTOVE</t>
        </r>
      </text>
    </comment>
  </commentList>
</comments>
</file>

<file path=xl/sharedStrings.xml><?xml version="1.0" encoding="utf-8"?>
<sst xmlns="http://schemas.openxmlformats.org/spreadsheetml/2006/main" count="752" uniqueCount="248">
  <si>
    <t>#</t>
  </si>
  <si>
    <t>Popis</t>
  </si>
  <si>
    <t>m.j.</t>
  </si>
  <si>
    <t>počet</t>
  </si>
  <si>
    <t>montáž / m.j.</t>
  </si>
  <si>
    <t>materiál / m.j.</t>
  </si>
  <si>
    <t>Montáž</t>
  </si>
  <si>
    <t>Celkem</t>
  </si>
  <si>
    <t>Součet</t>
  </si>
  <si>
    <t>bez DPH</t>
  </si>
  <si>
    <t>ks</t>
  </si>
  <si>
    <t>m</t>
  </si>
  <si>
    <t>materiál</t>
  </si>
  <si>
    <t>montáž</t>
  </si>
  <si>
    <t>Materiál</t>
  </si>
  <si>
    <t>CCTV</t>
  </si>
  <si>
    <t>kpl</t>
  </si>
  <si>
    <t>Ucpávky protipožární (prostupy zdí)</t>
  </si>
  <si>
    <t>Konektory a propojovací kabely</t>
  </si>
  <si>
    <t>Trasy</t>
  </si>
  <si>
    <t>Ostatní</t>
  </si>
  <si>
    <t>Spojovací a upevňovací materiál</t>
  </si>
  <si>
    <t>Zednické práce, průrazy, drážkování</t>
  </si>
  <si>
    <t>Oživení a konfigurace systému</t>
  </si>
  <si>
    <t>Dokumentace skutečného stavu</t>
  </si>
  <si>
    <t>Dokumentace pro HZS</t>
  </si>
  <si>
    <t>Výchozí revize a protokol</t>
  </si>
  <si>
    <t>Zaškolení obsluhy</t>
  </si>
  <si>
    <t>Koordinační činnost</t>
  </si>
  <si>
    <t>STA</t>
  </si>
  <si>
    <t>Stožár STA - AT,  vč. kotvení, povrch žárový Zn.</t>
  </si>
  <si>
    <t>Výložní ráhno oboustranné  VR 2 - povrch žár. Zn</t>
  </si>
  <si>
    <t>Parabola typ Torodial 90</t>
  </si>
  <si>
    <t>Konvertor quatro</t>
  </si>
  <si>
    <t>Anténa  - vzor Fracarro Sigma</t>
  </si>
  <si>
    <t>anténa FM</t>
  </si>
  <si>
    <t>Transmodulátor - vzor  ESX 200</t>
  </si>
  <si>
    <t>Zdroj - vzor  EPP 100</t>
  </si>
  <si>
    <t>Skříň - vzor EBU 100</t>
  </si>
  <si>
    <t>Skříň pro STA TAZ včetně plechů</t>
  </si>
  <si>
    <t>Zesilovač TMB 10A</t>
  </si>
  <si>
    <t>Zásuvka koncová satelitní - vzor TANGO</t>
  </si>
  <si>
    <t>Krabice KO68</t>
  </si>
  <si>
    <t>Režijní náklady, doprava materiálu</t>
  </si>
  <si>
    <t>Technologie</t>
  </si>
  <si>
    <t>Měření signálu</t>
  </si>
  <si>
    <t>MR</t>
  </si>
  <si>
    <t>EZS</t>
  </si>
  <si>
    <t>Václav Vlček</t>
  </si>
  <si>
    <t>EPS</t>
  </si>
  <si>
    <t>Tablo pro ovládání ústředny včetně příslušenství</t>
  </si>
  <si>
    <t>Hlásič optický</t>
  </si>
  <si>
    <t>Hlásič multisenzorový</t>
  </si>
  <si>
    <t>Patice s izolátorem</t>
  </si>
  <si>
    <t>Patice standardní</t>
  </si>
  <si>
    <t>Vnitřní tlačítko polozapuštěné, červené</t>
  </si>
  <si>
    <t>Kabely ostatní (Cyky, Cysy, …)</t>
  </si>
  <si>
    <t>Instalační lišta 120x40</t>
  </si>
  <si>
    <t>Uložení na nehořlavé na příchytky P-Clips</t>
  </si>
  <si>
    <t>Siréna, červená, 106 dB, 32 tónů, 9-60V DC, 6-35mA, EN 54-3</t>
  </si>
  <si>
    <t>Kabel EUROFIRE 180S OHLS 2x1 pro sirény</t>
  </si>
  <si>
    <t>Drobný a nespecifikovaný</t>
  </si>
  <si>
    <t>Základní zesilovač, 4x125W</t>
  </si>
  <si>
    <t>Deska dohledu nad linkami</t>
  </si>
  <si>
    <t>Skříňkový reproduktor 6W, plastový, EVAC</t>
  </si>
  <si>
    <t>Protipožární kryt pro stropní reproduktory</t>
  </si>
  <si>
    <t>Regulátor hlasitosti 12W / 100V, relé 24V, autotransformátor, design Tango, černý otočný konflík, 2/3/4-drátové provedení</t>
  </si>
  <si>
    <t>Úprava zapojení regulátorů pro evakuační systémy, příplatek / 1ks</t>
  </si>
  <si>
    <t>Rozvaděč stojan. 18U/80x80, šedý, dveře sklo</t>
  </si>
  <si>
    <t xml:space="preserve">Vertikální vyvazovací panel </t>
  </si>
  <si>
    <t>Horizontální vyvazovací panel 2U High Density</t>
  </si>
  <si>
    <t>Ventilační jednotka horní</t>
  </si>
  <si>
    <t>Ventilační jednotka spodní s filtrací</t>
  </si>
  <si>
    <t>Zátžová police do 40 kg hl. 850</t>
  </si>
  <si>
    <t>Rozvodný panel - zásuvkové pole</t>
  </si>
  <si>
    <t>Montážní sada</t>
  </si>
  <si>
    <t>Patch kabel různé délky</t>
  </si>
  <si>
    <t>Patch kord duplexní</t>
  </si>
  <si>
    <t>MIS 1B vybavená kompletní (včetně SID svorkovnic)</t>
  </si>
  <si>
    <t>SYKFY 50x2x0,50</t>
  </si>
  <si>
    <t>Optický kabel multimode, 8 vlákno  50/125</t>
  </si>
  <si>
    <t>Optický kabel multimode, 8 vlákno  62.5/125, nehořlavý</t>
  </si>
  <si>
    <t xml:space="preserve">ŽZ CY 6mm - uzemnění rozvaděčů </t>
  </si>
  <si>
    <t>Kabelový žlab 250/100 kompletní - chodby nebo montážní podlaha - pro STK a ostatní slaboproudé instalace mimo EPS a NZS</t>
  </si>
  <si>
    <t>Rozbočovač 10násobný</t>
  </si>
  <si>
    <t>Kabel koaxiální - vzor KH21DR/500 -  digital compatible s opletem stínění 500 drátků</t>
  </si>
  <si>
    <t>PVC trubka ohebná 16  LPFLEX</t>
  </si>
  <si>
    <t>Lišta 40x40 - půdní rozvody</t>
  </si>
  <si>
    <t>STK</t>
  </si>
  <si>
    <t>Uložení na příchytky</t>
  </si>
  <si>
    <t>Montážní materiál (  šrouby, kotvy, atd.) Kabeláž, konektory apod.</t>
  </si>
  <si>
    <t>Matné bílé projekční plátno v rozměru 240 x 180 cm k montáži na stěnu nebo strop s tichým servo pohonem. Pro formáty 4:3 a 16:9</t>
  </si>
  <si>
    <t>PVC trubka ohebná 29</t>
  </si>
  <si>
    <t>Hlavní hodiny vhodné pro řízení systému jednotného času</t>
  </si>
  <si>
    <t>Přijímač radiosignálu</t>
  </si>
  <si>
    <t>Podružné hodiny dle výběru investora</t>
  </si>
  <si>
    <t>Stropní závěs pro hodiny</t>
  </si>
  <si>
    <t>JC + DT</t>
  </si>
  <si>
    <t>AVS</t>
  </si>
  <si>
    <t>Analogová audiosouprava pro 8 účastníků. Sestava obsahuje 8x telefon ref.8044, hliníkový dveřní panel ref.8591 s 1 vyzváněcím tónem a s instalační krabicí pod omítku, zdroj 4DIN 12V/stř.</t>
  </si>
  <si>
    <t>JC+DT</t>
  </si>
  <si>
    <t>Aku 12V/18Ah</t>
  </si>
  <si>
    <t>Aku AGM 12V, 4,5Ah</t>
  </si>
  <si>
    <t>Školní zvonek motorový 95dB / 1m</t>
  </si>
  <si>
    <t>Trubka ohebná (samozhášivá, oheň nešířící)</t>
  </si>
  <si>
    <t>Datový rozvaděč 800x1000 42U komplet</t>
  </si>
  <si>
    <t>Patch panel osaz. 24 pozic 1U</t>
  </si>
  <si>
    <t>Dvojzásuvka 2xRJ45 pod om. Cat. 6A</t>
  </si>
  <si>
    <t>Zásuvka 1xRJ45 pod om. Cat. 6A</t>
  </si>
  <si>
    <t>Stacking set pro switche v 1 racku</t>
  </si>
  <si>
    <t>Plug-in modul pro switch stacking</t>
  </si>
  <si>
    <t>Kabel UTP drát CAT6A, LSOH</t>
  </si>
  <si>
    <t>J-H(ST)H 1x2x0,8, bezhalogen, rudý</t>
  </si>
  <si>
    <t>Trasy společné s EPS</t>
  </si>
  <si>
    <t>EUROFIRE 180S 4x1.5</t>
  </si>
  <si>
    <t>Instalační lišta LHD 20X10 HF HD</t>
  </si>
  <si>
    <t>24" LCD, Rozlišení: 1920 x 1080 bodů</t>
  </si>
  <si>
    <t>Switch 1Gbit 24x PoE, management</t>
  </si>
  <si>
    <t>Reproduktor zápustný, EVAC</t>
  </si>
  <si>
    <t>CYKY 2x1,5</t>
  </si>
  <si>
    <t>Kabel FI-HX 04/02</t>
  </si>
  <si>
    <t>Gbit Switch 48 x RJ45, full mgmt</t>
  </si>
  <si>
    <t>SFP modul Gbit - switch propoj</t>
  </si>
  <si>
    <t>Optická vana kompletně vybavená (2)</t>
  </si>
  <si>
    <t>Svár optických vláken (16)</t>
  </si>
  <si>
    <t>ATEN Video extender VGA Mini + mono audio, 1920x1200, Výr. císlo Z3AB-177AA-0203</t>
  </si>
  <si>
    <t>USB 1.1 extender 1x cat.5e</t>
  </si>
  <si>
    <t>Kabel HDMI</t>
  </si>
  <si>
    <t>Kabel UTP drát CAT6, LSOH</t>
  </si>
  <si>
    <t>Anténní kotvení pro stožár, galvalicky pokoveno</t>
  </si>
  <si>
    <t>Anténní stožár, galvanicky pokoven, délka 3000mm</t>
  </si>
  <si>
    <t>Anténa VKV - FM - kruhový dipól s připojovací krabicí s integrovaným symetrizačním členem, přijímací pásmo 87,5-108 MHz</t>
  </si>
  <si>
    <t>Anténa UHF s připojovací krabicí s integrovaným symetrizačním členem, přijímací pásmo 470-862 MHz (K21-K69)</t>
  </si>
  <si>
    <t>Vícepásmový zesilovač pro individuální STA rozvody, 3 pásmové selektivní vstupy VKV (22dB), pásmo III (30dB) a pásmo IV/V (32 dB)</t>
  </si>
  <si>
    <t>Rozbočovač osminásobný, 5-1000MHz</t>
  </si>
  <si>
    <t>Svodič bleskových proudů na koax. kabel s impedancí 75ohmů</t>
  </si>
  <si>
    <t>Skříňka plechová pro umístění svodičů bleskových proudů</t>
  </si>
  <si>
    <t>Rozvodnice TKR oceloplechová 800x600x200mm nástěnná</t>
  </si>
  <si>
    <t>zásuvka STA - design dle profese ESI</t>
  </si>
  <si>
    <t>Krabice přístrojová pod omítku</t>
  </si>
  <si>
    <t>2016-1-29</t>
  </si>
  <si>
    <t>HDMI zásuvka</t>
  </si>
  <si>
    <t>Koordinační činnost a napojení na stávající systémy</t>
  </si>
  <si>
    <t>ISSTE SO 704 - 2NP</t>
  </si>
  <si>
    <t>3.0 Megapixelová, IP venkovní miniDome s integrovaným IR přísvitem, 1/3” progressive scan CMOS, komprese H.264 / MJPEG, max. rozlišení: 2048×1536/20fps, objektiv: 4mm@F2.0 (2.8 a 6mm volitelně), úhel zobrazení: 98.5°(2.8mm), 79°(4mm), 49°(6mm), citlivost: 0.07 lux@F1.2, AGC zap, 0 lux s IR, 3D-DNR, D-WDR, Dosah IR 10M, Bez poplachového I/O, Slot na SD/SDHC/SDXC kartu až 64GB, Napájení: DC12V/420mA, PoE (802.3af, Power over Ethernet), Program iVMS4200 zdarma</t>
  </si>
  <si>
    <t>Instalační lišta LHD 20X10 HD</t>
  </si>
  <si>
    <t>Zakončení kabelové rezervy v rack</t>
  </si>
  <si>
    <t>Zakončení kabelové rezervy v parapetním žlabu (ESI)</t>
  </si>
  <si>
    <t>VGA zásuvka</t>
  </si>
  <si>
    <t>kabel VGA 15m</t>
  </si>
  <si>
    <t>Instalační lišta LHD 20X20 HD</t>
  </si>
  <si>
    <t>Zakončení video kabelu v zásuvce</t>
  </si>
  <si>
    <t>Slabproudé elektroinstalace SO 704 2.NP</t>
  </si>
  <si>
    <t>MINISERVER</t>
  </si>
  <si>
    <t>EXTENSION</t>
  </si>
  <si>
    <t>DIMMER</t>
  </si>
  <si>
    <t>IR SET EXTENSION</t>
  </si>
  <si>
    <t>Pohybové čidlo stropní kulaté 24V</t>
  </si>
  <si>
    <t>5m RGB LED pásek</t>
  </si>
  <si>
    <t>ZDROJ 24V, 4,2A</t>
  </si>
  <si>
    <t>ZDROJ 24V, 10A</t>
  </si>
  <si>
    <t>SR</t>
  </si>
  <si>
    <t>Silnoproud</t>
  </si>
  <si>
    <t>Svítidla</t>
  </si>
  <si>
    <t>sv.strop třídy 3x36W s předřadníkem  optická parabola. Al vysoký lesk</t>
  </si>
  <si>
    <t>sv.nad tabule  2x36W s předřadníkem natočená optická parabola. Al vysoký lesk</t>
  </si>
  <si>
    <t>sv.do kabinetu přisazené 2x26W</t>
  </si>
  <si>
    <t xml:space="preserve">sv.na chodby  1x36 </t>
  </si>
  <si>
    <t>sv.na chodby  1x36  s NO modulem</t>
  </si>
  <si>
    <t>sv.na WC       2x36  s NO modulem  IP</t>
  </si>
  <si>
    <t>sv.pro WC   schodiště. 2x13W s NO modulem</t>
  </si>
  <si>
    <t>sv.pro WC  schodiště. 2x13W</t>
  </si>
  <si>
    <t>"NO" sv.nouzové 16W/3 hod.IP20 p.o.</t>
  </si>
  <si>
    <t>sv. LED bodovka kruhová nenáklopná 7W 230V</t>
  </si>
  <si>
    <t>Instalační materiál</t>
  </si>
  <si>
    <t>bernard sv.vč.</t>
  </si>
  <si>
    <t>tr.pvc16</t>
  </si>
  <si>
    <t>KP68</t>
  </si>
  <si>
    <t>KR68</t>
  </si>
  <si>
    <t>Kabeláže</t>
  </si>
  <si>
    <t>cy 4</t>
  </si>
  <si>
    <t xml:space="preserve">cyky 3x1,5   </t>
  </si>
  <si>
    <t>cyky 3x2,5</t>
  </si>
  <si>
    <t>cyky 5x1,5</t>
  </si>
  <si>
    <t>cyky 5x4</t>
  </si>
  <si>
    <t>cyky 4x16</t>
  </si>
  <si>
    <t>cy10</t>
  </si>
  <si>
    <t>cy16</t>
  </si>
  <si>
    <t>Přístroje a zařízení</t>
  </si>
  <si>
    <t>ventilátor 100 vč.doběhu</t>
  </si>
  <si>
    <t>tl.schodiště a chodby</t>
  </si>
  <si>
    <t>tl.pro rolety</t>
  </si>
  <si>
    <t>vyp.č1       p.o.</t>
  </si>
  <si>
    <t>vyp.č2       p.o.</t>
  </si>
  <si>
    <t>vyp.č5       p.o.</t>
  </si>
  <si>
    <t>vyp.č5A     p.o.</t>
  </si>
  <si>
    <t>vyp.č6       p.o.</t>
  </si>
  <si>
    <t>vyp.č.7</t>
  </si>
  <si>
    <t>zás.230/16  p.o.</t>
  </si>
  <si>
    <t>zás.parapet</t>
  </si>
  <si>
    <t>čidlo pohybu</t>
  </si>
  <si>
    <t>zás.230/16 IP 44   p.o.</t>
  </si>
  <si>
    <t>zdroj pro pisoáry  WC</t>
  </si>
  <si>
    <t>podl.KR M16</t>
  </si>
  <si>
    <t>zás.400/16 A IP56 p.o.</t>
  </si>
  <si>
    <t>Nosné konstrukce</t>
  </si>
  <si>
    <t>cablofil 50/50</t>
  </si>
  <si>
    <t>cablofil 150/50</t>
  </si>
  <si>
    <t>cablofil 300/50</t>
  </si>
  <si>
    <t>konstrukce pro cablofil</t>
  </si>
  <si>
    <t>parapetní žlab 135/70 s pvc příčkou</t>
  </si>
  <si>
    <t>Rozváděče 1 a 2 NP</t>
  </si>
  <si>
    <t xml:space="preserve">rozváděč 1 a 2 NP </t>
  </si>
  <si>
    <t>Požární ucpávky</t>
  </si>
  <si>
    <t>požární ucpávky</t>
  </si>
  <si>
    <t>soub.</t>
  </si>
  <si>
    <t>SDK</t>
  </si>
  <si>
    <t>konstrukce SDK pro zakrytí el.inst  kastlík 30/30</t>
  </si>
  <si>
    <t xml:space="preserve">podružný materiál </t>
  </si>
  <si>
    <t xml:space="preserve">PPV </t>
  </si>
  <si>
    <t>sekací řezací a vrtací práce</t>
  </si>
  <si>
    <t>doprava a přesun hmot</t>
  </si>
  <si>
    <t>revize</t>
  </si>
  <si>
    <t>revizní dvířka 20/20</t>
  </si>
  <si>
    <t>SDK kastlík 40/50  ( 60/50 skut.) pro zakrytí el.instalace  na chodbách EI30</t>
  </si>
  <si>
    <t>SDK kastlík 40/50 pro osazení svítidel</t>
  </si>
  <si>
    <t xml:space="preserve">SDK kastlík 30/30 </t>
  </si>
  <si>
    <t>dem.stávajících svítidel pro další použití                                          114 ks HZS</t>
  </si>
  <si>
    <t>hod.</t>
  </si>
  <si>
    <t>dem.Fe konstrukcí                                                                           105 ks HZS</t>
  </si>
  <si>
    <t>demontáž krabic přístroju atd.                                                          130 ks HZS</t>
  </si>
  <si>
    <t>dem.žlabu a lišt                                                                                 600 m HZS</t>
  </si>
  <si>
    <t>svařování  prodloužení  konstrukcí pro svítidla  Jocke 25/25               23 m  HZS</t>
  </si>
  <si>
    <t>vrtání - zvětšení otvoru v konstrukci svítide                                       69 ks  HZS</t>
  </si>
  <si>
    <t>montáž nových konstrukcí pro svítidla                                               14 ks   HZS</t>
  </si>
  <si>
    <t xml:space="preserve">nátěr konstrukcí svítidel                         </t>
  </si>
  <si>
    <t>provizorní připojení zařízení pro zachování nutného chodu HZS</t>
  </si>
  <si>
    <t xml:space="preserve">uklid </t>
  </si>
  <si>
    <t>sou.</t>
  </si>
  <si>
    <t>oprava malých ploch po demontáži konstrukcí  (TV,plátna ,hřebíky atd.)</t>
  </si>
  <si>
    <t>Sloupec1</t>
  </si>
  <si>
    <t xml:space="preserve">32 kanálový síťový digitální videorekordér, záznam video&amp;audio, komprese H.264, vstupní/odchozí šířka pásma 200M/80Mbps dekódování na výstupu monitoru: 16-k@4CIF, 12-k@720P, 6-k@1080P, (Až 5MP rozlišení záznamu kamer), HDMI a VGA  výstup. 2*USB 2.0, 1*USB3.0, RS485. RS232, 2* Gigabit NIC, 4x SATA rozhraní, každý HDD až 4TB. Poplachový I/O: 16/4, napájení: 100~240VAC / 20W, 1.5U/19", Program iVMS4200 zdarma   </t>
  </si>
  <si>
    <t>*** HDD bez šuplíku, 4000GB, vhodný pro DVR, NVR HikVision, pro provoz 24/7, rozhraní SATA III</t>
  </si>
  <si>
    <t xml:space="preserve">16 kanálový síťový digitální videorekordér, záznam video&amp;audio, komprese H.264,  vstupní/odchozí šířka pásma 100M/80Mbps, dekódování na výstupu monitoru: 16-k@4CIF, 12-k@720P, 6-k@1080P, (Až 5MP rozlišení záznamu kamer), HDMI a VGA na hlavní monitor, podpora 4x HDD o kapacitě 4TB, 2*USB 2.0, 1*USB 3.0, RS485. RS232, 2* Gigabit NIC, bez HDD, Poplachový I/O: 16/4, lokalizace v čj., napájení: 220V AC / 20W, 1.5U/19", Program iVMS4200 zdarma  </t>
  </si>
  <si>
    <t>Demontáž a přepojení stávajícího NVR (SO 701)</t>
  </si>
  <si>
    <t>Slaboproud</t>
  </si>
  <si>
    <t>Ʃ 1-9</t>
  </si>
  <si>
    <t>Výkaz výměr - Rekapitulace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</si>
</sst>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Kč-405]"/>
    <numFmt numFmtId="177" formatCode="#,##0.00"/>
    <numFmt numFmtId="178" formatCode="General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sz val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9"/>
      <name val="Calibri"/>
      <family val="2"/>
    </font>
    <font>
      <sz val="8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 diagonalDown="1">
      <left/>
      <right/>
      <top style="medium"/>
      <bottom/>
      <diagonal style="hair"/>
    </border>
    <border diagonalDown="1">
      <left/>
      <right/>
      <top/>
      <bottom/>
      <diagonal style="hair"/>
    </border>
    <border diagonalDown="1">
      <left/>
      <right/>
      <top/>
      <bottom style="medium"/>
      <diagonal style="hair"/>
    </border>
    <border diagonalDown="1">
      <left/>
      <right/>
      <top/>
      <bottom style="hair"/>
      <diagonal style="hair"/>
    </border>
    <border diagonalDown="1">
      <left/>
      <right/>
      <top style="hair"/>
      <bottom/>
      <diagonal style="hair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16" fillId="0" borderId="0">
      <alignment/>
      <protection/>
    </xf>
    <xf numFmtId="0" fontId="1" fillId="0" borderId="0">
      <alignment/>
      <protection/>
    </xf>
  </cellStyleXfs>
  <cellXfs count="18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NumberFormat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 wrapText="1"/>
    </xf>
    <xf numFmtId="0" fontId="0" fillId="0" borderId="4" xfId="0" applyNumberForma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7" fillId="2" borderId="0" xfId="0" applyFont="1" applyFill="1"/>
    <xf numFmtId="0" fontId="7" fillId="2" borderId="0" xfId="0" applyFont="1" applyFill="1" applyAlignment="1">
      <alignment horizontal="left" wrapText="1"/>
    </xf>
    <xf numFmtId="164" fontId="7" fillId="2" borderId="0" xfId="0" applyNumberFormat="1" applyFont="1" applyFill="1"/>
    <xf numFmtId="0" fontId="8" fillId="0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right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7" fillId="0" borderId="7" xfId="0" applyFont="1" applyFill="1" applyBorder="1"/>
    <xf numFmtId="0" fontId="7" fillId="0" borderId="4" xfId="0" applyFont="1" applyFill="1" applyBorder="1" applyAlignment="1">
      <alignment horizontal="left" wrapText="1"/>
    </xf>
    <xf numFmtId="164" fontId="7" fillId="0" borderId="5" xfId="0" applyNumberFormat="1" applyFont="1" applyFill="1" applyBorder="1"/>
    <xf numFmtId="0" fontId="0" fillId="4" borderId="4" xfId="0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4" fontId="18" fillId="0" borderId="0" xfId="0" applyNumberFormat="1" applyFont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left" vertical="center" wrapText="1"/>
    </xf>
    <xf numFmtId="0" fontId="0" fillId="0" borderId="4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center" vertical="center"/>
    </xf>
    <xf numFmtId="0" fontId="18" fillId="0" borderId="6" xfId="0" applyFont="1" applyBorder="1" applyAlignment="1">
      <alignment horizontal="left"/>
    </xf>
    <xf numFmtId="0" fontId="18" fillId="0" borderId="0" xfId="0" applyFont="1" applyBorder="1" applyAlignment="1">
      <alignment horizontal="left" wrapText="1"/>
    </xf>
    <xf numFmtId="4" fontId="18" fillId="0" borderId="0" xfId="0" applyNumberFormat="1" applyFont="1" applyBorder="1" applyAlignment="1">
      <alignment horizontal="center"/>
    </xf>
    <xf numFmtId="4" fontId="18" fillId="0" borderId="3" xfId="0" applyNumberFormat="1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8" xfId="0" applyNumberFormat="1" applyBorder="1" applyAlignment="1">
      <alignment horizontal="left" vertical="center" wrapText="1"/>
    </xf>
    <xf numFmtId="0" fontId="0" fillId="0" borderId="8" xfId="0" applyNumberForma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14" fillId="0" borderId="0" xfId="0" applyFont="1" applyAlignment="1">
      <alignment horizontal="center"/>
    </xf>
    <xf numFmtId="49" fontId="12" fillId="2" borderId="0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/>
    </xf>
    <xf numFmtId="0" fontId="10" fillId="0" borderId="7" xfId="0" applyFont="1" applyBorder="1" applyAlignment="1">
      <alignment horizontal="center" vertical="center" textRotation="90"/>
    </xf>
    <xf numFmtId="0" fontId="12" fillId="2" borderId="0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textRotation="90"/>
    </xf>
    <xf numFmtId="0" fontId="13" fillId="0" borderId="13" xfId="0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left" vertical="center" wrapText="1"/>
    </xf>
    <xf numFmtId="0" fontId="13" fillId="0" borderId="13" xfId="0" applyNumberFormat="1" applyFont="1" applyBorder="1" applyAlignment="1">
      <alignment horizontal="center" vertical="center"/>
    </xf>
    <xf numFmtId="4" fontId="13" fillId="0" borderId="13" xfId="0" applyNumberFormat="1" applyFont="1" applyBorder="1" applyAlignment="1" applyProtection="1">
      <alignment horizontal="center" vertical="center"/>
      <protection locked="0"/>
    </xf>
    <xf numFmtId="4" fontId="13" fillId="0" borderId="13" xfId="0" applyNumberFormat="1" applyFont="1" applyBorder="1" applyAlignment="1">
      <alignment horizontal="center" vertical="center"/>
    </xf>
    <xf numFmtId="4" fontId="13" fillId="0" borderId="14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textRotation="90"/>
    </xf>
    <xf numFmtId="0" fontId="13" fillId="0" borderId="8" xfId="0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left" vertical="center" wrapText="1"/>
    </xf>
    <xf numFmtId="0" fontId="13" fillId="0" borderId="8" xfId="0" applyNumberFormat="1" applyFont="1" applyBorder="1" applyAlignment="1">
      <alignment horizontal="center" vertical="center"/>
    </xf>
    <xf numFmtId="4" fontId="13" fillId="0" borderId="8" xfId="0" applyNumberFormat="1" applyFont="1" applyBorder="1" applyAlignment="1" applyProtection="1">
      <alignment horizontal="center" vertical="center"/>
      <protection locked="0"/>
    </xf>
    <xf numFmtId="4" fontId="13" fillId="0" borderId="8" xfId="0" applyNumberFormat="1" applyFont="1" applyBorder="1" applyAlignment="1">
      <alignment horizontal="center" vertical="center"/>
    </xf>
    <xf numFmtId="4" fontId="13" fillId="0" borderId="9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textRotation="90"/>
    </xf>
    <xf numFmtId="0" fontId="13" fillId="0" borderId="10" xfId="0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 applyProtection="1">
      <alignment horizontal="center" vertical="center"/>
      <protection locked="0"/>
    </xf>
    <xf numFmtId="4" fontId="13" fillId="0" borderId="10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textRotation="90" wrapText="1"/>
    </xf>
    <xf numFmtId="0" fontId="19" fillId="0" borderId="1" xfId="0" applyNumberFormat="1" applyFont="1" applyBorder="1" applyAlignment="1">
      <alignment horizontal="left" vertical="center" wrapText="1"/>
    </xf>
    <xf numFmtId="0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 applyProtection="1">
      <alignment horizontal="center" vertical="center"/>
      <protection locked="0"/>
    </xf>
    <xf numFmtId="4" fontId="13" fillId="0" borderId="1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textRotation="90" wrapText="1"/>
    </xf>
    <xf numFmtId="0" fontId="19" fillId="0" borderId="0" xfId="0" applyNumberFormat="1" applyFont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" fontId="19" fillId="0" borderId="0" xfId="0" applyNumberFormat="1" applyFont="1" applyBorder="1" applyAlignment="1" applyProtection="1">
      <alignment horizontal="center" vertical="center"/>
      <protection locked="0"/>
    </xf>
    <xf numFmtId="4" fontId="13" fillId="0" borderId="0" xfId="0" applyNumberFormat="1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left" vertical="center" wrapText="1"/>
    </xf>
    <xf numFmtId="0" fontId="13" fillId="0" borderId="4" xfId="0" applyNumberFormat="1" applyFont="1" applyBorder="1" applyAlignment="1">
      <alignment horizontal="center" vertical="center"/>
    </xf>
    <xf numFmtId="4" fontId="13" fillId="0" borderId="4" xfId="0" applyNumberFormat="1" applyFont="1" applyBorder="1" applyAlignment="1" applyProtection="1">
      <alignment horizontal="center" vertical="center"/>
      <protection locked="0"/>
    </xf>
    <xf numFmtId="4" fontId="13" fillId="0" borderId="4" xfId="0" applyNumberFormat="1" applyFont="1" applyBorder="1" applyAlignment="1">
      <alignment horizontal="center" vertical="center"/>
    </xf>
    <xf numFmtId="4" fontId="13" fillId="0" borderId="5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left" vertical="center" wrapText="1"/>
    </xf>
    <xf numFmtId="0" fontId="13" fillId="0" borderId="16" xfId="0" applyNumberFormat="1" applyFont="1" applyBorder="1" applyAlignment="1">
      <alignment horizontal="center" vertical="center"/>
    </xf>
    <xf numFmtId="4" fontId="13" fillId="0" borderId="16" xfId="0" applyNumberFormat="1" applyFont="1" applyBorder="1" applyAlignment="1" applyProtection="1">
      <alignment horizontal="center" vertical="center"/>
      <protection locked="0"/>
    </xf>
    <xf numFmtId="4" fontId="13" fillId="0" borderId="16" xfId="0" applyNumberFormat="1" applyFont="1" applyBorder="1" applyAlignment="1">
      <alignment horizontal="center" vertical="center"/>
    </xf>
    <xf numFmtId="4" fontId="13" fillId="0" borderId="17" xfId="0" applyNumberFormat="1" applyFont="1" applyBorder="1" applyAlignment="1">
      <alignment horizontal="center" vertical="center"/>
    </xf>
    <xf numFmtId="0" fontId="19" fillId="0" borderId="15" xfId="0" applyFont="1" applyBorder="1"/>
    <xf numFmtId="0" fontId="19" fillId="0" borderId="12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3" fontId="19" fillId="0" borderId="0" xfId="26" applyNumberFormat="1" applyFont="1" applyFill="1" applyBorder="1">
      <alignment/>
      <protection/>
    </xf>
    <xf numFmtId="4" fontId="19" fillId="0" borderId="0" xfId="0" applyNumberFormat="1" applyFont="1" applyBorder="1" applyAlignment="1">
      <alignment horizontal="center" vertical="center"/>
    </xf>
    <xf numFmtId="4" fontId="19" fillId="0" borderId="3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8" xfId="0" applyNumberFormat="1" applyFont="1" applyBorder="1" applyAlignment="1">
      <alignment horizontal="left" vertical="center" wrapText="1"/>
    </xf>
    <xf numFmtId="0" fontId="19" fillId="0" borderId="18" xfId="0" applyNumberFormat="1" applyFont="1" applyBorder="1" applyAlignment="1">
      <alignment horizontal="center" vertical="center"/>
    </xf>
    <xf numFmtId="3" fontId="19" fillId="0" borderId="18" xfId="26" applyNumberFormat="1" applyFont="1" applyFill="1" applyBorder="1">
      <alignment/>
      <protection/>
    </xf>
    <xf numFmtId="4" fontId="19" fillId="0" borderId="18" xfId="0" applyNumberFormat="1" applyFont="1" applyBorder="1" applyAlignment="1">
      <alignment horizontal="center" vertical="center"/>
    </xf>
    <xf numFmtId="4" fontId="19" fillId="0" borderId="19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0" xfId="0" applyNumberFormat="1" applyFont="1" applyBorder="1" applyAlignment="1">
      <alignment horizontal="left" vertical="center" wrapText="1"/>
    </xf>
    <xf numFmtId="0" fontId="19" fillId="0" borderId="20" xfId="0" applyNumberFormat="1" applyFont="1" applyBorder="1" applyAlignment="1">
      <alignment horizontal="center" vertical="center"/>
    </xf>
    <xf numFmtId="4" fontId="19" fillId="0" borderId="20" xfId="0" applyNumberFormat="1" applyFont="1" applyBorder="1" applyAlignment="1" applyProtection="1">
      <alignment horizontal="center" vertical="center"/>
      <protection locked="0"/>
    </xf>
    <xf numFmtId="4" fontId="19" fillId="0" borderId="20" xfId="0" applyNumberFormat="1" applyFont="1" applyBorder="1" applyAlignment="1">
      <alignment horizontal="center" vertical="center"/>
    </xf>
    <xf numFmtId="4" fontId="19" fillId="0" borderId="21" xfId="0" applyNumberFormat="1" applyFont="1" applyBorder="1" applyAlignment="1">
      <alignment horizontal="center" vertical="center"/>
    </xf>
    <xf numFmtId="4" fontId="19" fillId="0" borderId="18" xfId="0" applyNumberFormat="1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>
      <alignment horizontal="center" vertical="center"/>
    </xf>
    <xf numFmtId="0" fontId="19" fillId="0" borderId="4" xfId="0" applyNumberFormat="1" applyFont="1" applyBorder="1" applyAlignment="1">
      <alignment horizontal="left" vertical="center" wrapText="1"/>
    </xf>
    <xf numFmtId="0" fontId="19" fillId="0" borderId="4" xfId="0" applyNumberFormat="1" applyFont="1" applyBorder="1" applyAlignment="1">
      <alignment horizontal="center" vertical="center"/>
    </xf>
    <xf numFmtId="4" fontId="19" fillId="0" borderId="4" xfId="0" applyNumberFormat="1" applyFont="1" applyBorder="1" applyAlignment="1" applyProtection="1">
      <alignment horizontal="center" vertical="center"/>
      <protection locked="0"/>
    </xf>
    <xf numFmtId="4" fontId="19" fillId="0" borderId="4" xfId="0" applyNumberFormat="1" applyFont="1" applyBorder="1" applyAlignment="1">
      <alignment horizontal="center" vertical="center"/>
    </xf>
    <xf numFmtId="4" fontId="19" fillId="0" borderId="5" xfId="0" applyNumberFormat="1" applyFont="1" applyBorder="1" applyAlignment="1">
      <alignment horizontal="center" vertical="center"/>
    </xf>
    <xf numFmtId="4" fontId="0" fillId="0" borderId="0" xfId="0" applyNumberFormat="1"/>
    <xf numFmtId="0" fontId="2" fillId="0" borderId="22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4" fontId="18" fillId="0" borderId="0" xfId="0" applyNumberFormat="1" applyFont="1"/>
    <xf numFmtId="4" fontId="7" fillId="0" borderId="4" xfId="0" applyNumberFormat="1" applyFont="1" applyFill="1" applyBorder="1"/>
    <xf numFmtId="4" fontId="0" fillId="0" borderId="25" xfId="0" applyNumberFormat="1" applyBorder="1"/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 wrapText="1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0" fillId="5" borderId="25" xfId="0" applyFont="1" applyFill="1" applyBorder="1" applyAlignment="1">
      <alignment horizontal="center" vertical="center"/>
    </xf>
    <xf numFmtId="0" fontId="0" fillId="5" borderId="26" xfId="0" applyNumberFormat="1" applyFill="1" applyBorder="1" applyAlignment="1">
      <alignment horizontal="left" vertical="center" wrapText="1"/>
    </xf>
    <xf numFmtId="4" fontId="0" fillId="5" borderId="26" xfId="0" applyNumberFormat="1" applyFill="1" applyBorder="1" applyAlignment="1">
      <alignment horizontal="center" vertical="center"/>
    </xf>
    <xf numFmtId="4" fontId="0" fillId="5" borderId="27" xfId="0" applyNumberFormat="1" applyFill="1" applyBorder="1" applyAlignment="1">
      <alignment horizontal="center" vertical="center"/>
    </xf>
    <xf numFmtId="4" fontId="0" fillId="0" borderId="0" xfId="0" applyNumberFormat="1" applyBorder="1" applyAlignment="1" applyProtection="1">
      <alignment horizontal="center" vertical="center"/>
      <protection locked="0"/>
    </xf>
    <xf numFmtId="4" fontId="0" fillId="0" borderId="4" xfId="0" applyNumberForma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4" fontId="0" fillId="0" borderId="8" xfId="0" applyNumberFormat="1" applyBorder="1" applyAlignment="1" applyProtection="1">
      <alignment horizontal="center" vertical="center"/>
      <protection locked="0"/>
    </xf>
    <xf numFmtId="4" fontId="0" fillId="0" borderId="10" xfId="0" applyNumberFormat="1" applyBorder="1" applyAlignment="1" applyProtection="1">
      <alignment horizontal="center" vertical="center"/>
      <protection locked="0"/>
    </xf>
    <xf numFmtId="4" fontId="13" fillId="0" borderId="28" xfId="0" applyNumberFormat="1" applyFont="1" applyBorder="1" applyAlignment="1" applyProtection="1">
      <alignment horizontal="center" vertical="center"/>
      <protection/>
    </xf>
    <xf numFmtId="4" fontId="13" fillId="0" borderId="29" xfId="0" applyNumberFormat="1" applyFont="1" applyBorder="1" applyAlignment="1" applyProtection="1">
      <alignment horizontal="center" vertical="center"/>
      <protection/>
    </xf>
    <xf numFmtId="4" fontId="13" fillId="0" borderId="30" xfId="0" applyNumberFormat="1" applyFont="1" applyBorder="1" applyAlignment="1" applyProtection="1">
      <alignment horizontal="center" vertical="center"/>
      <protection/>
    </xf>
    <xf numFmtId="4" fontId="19" fillId="0" borderId="28" xfId="0" applyNumberFormat="1" applyFont="1" applyBorder="1" applyAlignment="1" applyProtection="1">
      <alignment horizontal="center" vertical="center"/>
      <protection/>
    </xf>
    <xf numFmtId="4" fontId="19" fillId="0" borderId="29" xfId="0" applyNumberFormat="1" applyFont="1" applyBorder="1" applyAlignment="1" applyProtection="1">
      <alignment horizontal="center" vertical="center"/>
      <protection/>
    </xf>
    <xf numFmtId="4" fontId="19" fillId="0" borderId="31" xfId="0" applyNumberFormat="1" applyFont="1" applyBorder="1" applyAlignment="1" applyProtection="1">
      <alignment horizontal="center" vertical="center"/>
      <protection/>
    </xf>
    <xf numFmtId="4" fontId="19" fillId="0" borderId="32" xfId="0" applyNumberFormat="1" applyFont="1" applyBorder="1" applyAlignment="1" applyProtection="1">
      <alignment horizontal="center" vertical="center"/>
      <protection/>
    </xf>
    <xf numFmtId="4" fontId="19" fillId="0" borderId="30" xfId="0" applyNumberFormat="1" applyFont="1" applyBorder="1" applyAlignment="1" applyProtection="1">
      <alignment horizontal="center" vertic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 2" xfId="20"/>
    <cellStyle name="normální 2" xfId="21"/>
    <cellStyle name="normální 3" xfId="22"/>
    <cellStyle name="normální 5" xfId="23"/>
    <cellStyle name="normální 6" xfId="24"/>
    <cellStyle name="Zboží" xfId="25"/>
    <cellStyle name="Normální 4" xfId="26"/>
  </cellStyles>
  <dxfs count="189"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77" formatCode="#,##0.00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77" formatCode="#,##0.00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77" formatCode="#,##0.00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77" formatCode="#,##0.00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alignment horizontal="left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alignment horizontal="left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alignment horizontal="left" vertical="bottom" textRotation="0" wrapText="1" shrinkToFit="1" readingOrder="0"/>
    </dxf>
    <dxf>
      <numFmt numFmtId="177" formatCode="#,##0.00"/>
      <alignment horizontal="center" vertical="center" textRotation="0" wrapText="1" shrinkToFit="1" readingOrder="0"/>
      <protection hidden="1" locked="0"/>
    </dxf>
    <dxf>
      <numFmt numFmtId="177" formatCode="#,##0.00"/>
      <alignment horizontal="center" vertical="center" textRotation="0" wrapText="1" shrinkToFit="1" readingOrder="0"/>
      <protection hidden="1" locked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77" formatCode="#,##0.00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77" formatCode="#,##0.00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77" formatCode="#,##0.00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77" formatCode="#,##0.00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alignment horizontal="left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alignment horizontal="left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alignment horizontal="left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77" formatCode="#,##0.00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77" formatCode="#,##0.00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77" formatCode="#,##0.00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77" formatCode="#,##0.00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alignment horizontal="left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alignment horizontal="left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alignment horizontal="left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77" formatCode="#,##0.00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77" formatCode="#,##0.00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77" formatCode="#,##0.00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77" formatCode="#,##0.00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alignment horizontal="left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alignment horizontal="left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alignment horizontal="left" vertical="bottom" textRotation="0" wrapText="1" shrinkToFit="1" readingOrder="0"/>
    </dxf>
    <dxf>
      <numFmt numFmtId="177" formatCode="#,##0.00"/>
      <alignment horizontal="center" vertical="center" textRotation="0" wrapText="1" shrinkToFit="1" readingOrder="0"/>
      <protection hidden="1" locked="0"/>
    </dxf>
    <dxf>
      <numFmt numFmtId="177" formatCode="#,##0.00"/>
      <alignment horizontal="center" vertical="center" textRotation="0" wrapText="1" shrinkToFit="1" readingOrder="0"/>
      <protection hidden="1" locked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77" formatCode="#,##0.00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77" formatCode="#,##0.00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77" formatCode="#,##0.00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77" formatCode="#,##0.00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alignment horizontal="left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alignment horizontal="left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alignment horizontal="left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77" formatCode="#,##0.00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77" formatCode="#,##0.00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77" formatCode="#,##0.00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77" formatCode="#,##0.00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alignment horizontal="left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alignment horizontal="left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alignment horizontal="left" vertical="bottom" textRotation="0" wrapText="1" shrinkToFit="1" readingOrder="0"/>
    </dxf>
    <dxf>
      <numFmt numFmtId="177" formatCode="#,##0.00"/>
      <alignment horizontal="center" vertical="center" textRotation="0" wrapText="1" shrinkToFit="1" readingOrder="0"/>
      <protection hidden="1" locked="0"/>
    </dxf>
    <dxf>
      <numFmt numFmtId="177" formatCode="#,##0.00"/>
      <alignment horizontal="center" vertical="center" textRotation="0" wrapText="1" shrinkToFit="1" readingOrder="0"/>
      <protection hidden="1" locked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77" formatCode="#,##0.00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77" formatCode="#,##0.00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77" formatCode="#,##0.00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77" formatCode="#,##0.00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alignment horizontal="left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alignment horizontal="left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alignment horizontal="left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77" formatCode="#,##0.00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77" formatCode="#,##0.00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77" formatCode="#,##0.00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77" formatCode="#,##0.00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alignment horizontal="left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alignment horizontal="left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alignment horizontal="left" vertical="bottom" textRotation="0" wrapText="1" shrinkToFit="1" readingOrder="0"/>
    </dxf>
    <dxf>
      <numFmt numFmtId="177" formatCode="#,##0.00"/>
      <alignment horizontal="center" vertical="center" textRotation="0" wrapText="1" shrinkToFit="1" readingOrder="0"/>
      <protection hidden="1" locked="0"/>
    </dxf>
    <dxf>
      <numFmt numFmtId="177" formatCode="#,##0.00"/>
      <alignment horizontal="center" vertical="center" textRotation="0" wrapText="1" shrinkToFit="1" readingOrder="0"/>
      <protection hidden="1" locked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77" formatCode="#,##0.00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77" formatCode="#,##0.00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77" formatCode="#,##0.00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77" formatCode="#,##0.00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alignment horizontal="left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alignment horizontal="left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alignment horizontal="left" vertical="bottom" textRotation="0" wrapText="1" shrinkToFit="1" readingOrder="0"/>
    </dxf>
    <dxf>
      <font>
        <b/>
        <i val="0"/>
        <u val="none"/>
        <strike val="0"/>
        <sz val="11"/>
        <name val="Calibri"/>
        <color theme="0"/>
      </font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border>
        <bottom style="medium"/>
      </border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77" formatCode="#,##0.00"/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77" formatCode="#,##0.00"/>
      <alignment horizontal="center" vertical="bottom" textRotation="0" wrapText="1" shrinkToFit="1" readingOrder="0"/>
      <border>
        <left/>
        <right style="medium"/>
        <top/>
        <bottom/>
      </border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77" formatCode="#,##0.00"/>
      <alignment horizontal="center" vertical="bottom" textRotation="0" wrapText="1" shrinkToFit="1" readingOrder="0"/>
      <border>
        <left/>
        <right/>
        <top/>
        <bottom/>
      </border>
    </dxf>
    <dxf>
      <font>
        <b/>
        <i val="0"/>
        <u val="none"/>
        <strike val="0"/>
        <sz val="11"/>
        <name val="Calibri"/>
        <color theme="0"/>
        <condense val="0"/>
        <extend val="0"/>
      </font>
      <alignment horizontal="left" vertical="bottom" textRotation="0" wrapText="1" shrinkToFit="1" readingOrder="0"/>
      <border>
        <left/>
        <right/>
        <top/>
        <bottom/>
      </border>
    </dxf>
    <dxf>
      <font>
        <b/>
        <i val="0"/>
        <u val="none"/>
        <strike val="0"/>
        <sz val="11"/>
        <name val="Calibri"/>
        <color theme="0"/>
        <condense val="0"/>
        <extend val="0"/>
      </font>
      <alignment horizontal="left" vertical="bottom" textRotation="0" wrapText="1" shrinkToFit="1" readingOrder="0"/>
      <border>
        <left style="medium"/>
        <right/>
        <top/>
        <bottom/>
      </border>
    </dxf>
    <dxf>
      <numFmt numFmtId="177" formatCode="#,##0.00"/>
      <alignment horizontal="center" vertical="center" textRotation="0" wrapText="1" shrinkToFit="1" readingOrder="0"/>
    </dxf>
    <dxf>
      <numFmt numFmtId="177" formatCode="#,##0.00"/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numFmt numFmtId="178" formatCode="General"/>
      <alignment horizontal="center" vertical="center" textRotation="0" wrapText="1" shrinkToFit="1" readingOrder="0"/>
    </dxf>
    <dxf>
      <numFmt numFmtId="178" formatCode="General"/>
      <alignment horizontal="left" vertical="center" textRotation="0" wrapText="1" shrinkToFit="1" readingOrder="0"/>
    </dxf>
    <dxf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Calibri"/>
        <color theme="0"/>
      </font>
    </dxf>
    <dxf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Calibri"/>
        <color theme="0"/>
      </font>
      <alignment horizontal="center" vertical="bottom" textRotation="0" wrapText="1" shrinkToFit="1" readingOrder="0"/>
    </dxf>
    <dxf>
      <numFmt numFmtId="177" formatCode="#,##0.00"/>
    </dxf>
    <dxf>
      <font>
        <u val="none"/>
        <strike val="0"/>
        <name val="Calibri"/>
        <color auto="1"/>
      </font>
      <numFmt numFmtId="177" formatCode="#,##0.00"/>
      <alignment horizontal="center" vertical="center" textRotation="0" wrapText="1" shrinkToFit="1" readingOrder="0"/>
    </dxf>
    <dxf>
      <font>
        <u val="none"/>
        <strike val="0"/>
        <name val="Calibri"/>
        <color auto="1"/>
      </font>
      <numFmt numFmtId="177" formatCode="#,##0.00"/>
      <alignment horizontal="center" vertical="center" textRotation="0" wrapText="1" shrinkToFit="1" readingOrder="0"/>
    </dxf>
    <dxf>
      <font>
        <u val="none"/>
        <strike val="0"/>
        <name val="Calibri"/>
        <color auto="1"/>
      </font>
      <numFmt numFmtId="177" formatCode="#,##0.00"/>
      <alignment horizontal="center" vertical="center" textRotation="0" wrapText="1" shrinkToFit="1" readingOrder="0"/>
      <protection hidden="1" locked="0"/>
    </dxf>
    <dxf>
      <font>
        <u val="none"/>
        <strike val="0"/>
        <name val="Calibri"/>
        <color auto="1"/>
      </font>
      <numFmt numFmtId="177" formatCode="#,##0.00"/>
      <alignment horizontal="center" vertical="center" textRotation="0" wrapText="1" shrinkToFit="1" readingOrder="0"/>
      <protection hidden="1" locked="0"/>
    </dxf>
    <dxf>
      <font>
        <u val="none"/>
        <strike val="0"/>
        <name val="Calibri"/>
        <color auto="1"/>
      </font>
      <alignment horizontal="center" vertical="center" textRotation="0" wrapText="1" shrinkToFit="1" readingOrder="0"/>
    </dxf>
    <dxf>
      <font>
        <u val="none"/>
        <strike val="0"/>
        <name val="Calibri"/>
        <color auto="1"/>
      </font>
      <numFmt numFmtId="178" formatCode="General"/>
      <alignment horizontal="center" vertical="center" textRotation="0" wrapText="1" shrinkToFit="1" readingOrder="0"/>
    </dxf>
    <dxf>
      <font>
        <u val="none"/>
        <strike val="0"/>
        <name val="Calibri"/>
        <color auto="1"/>
      </font>
      <numFmt numFmtId="178" formatCode="General"/>
      <alignment horizontal="left" vertical="center" textRotation="0" wrapText="1" shrinkToFit="1" readingOrder="0"/>
    </dxf>
    <dxf>
      <font>
        <u val="none"/>
        <strike val="0"/>
        <name val="Calibri"/>
        <color auto="1"/>
      </font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Calibri"/>
        <color rgb="FFFFFFFF"/>
      </font>
    </dxf>
    <dxf>
      <font>
        <u val="none"/>
        <strike val="0"/>
        <name val="Calibri"/>
        <color auto="1"/>
      </font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Calibri"/>
        <color theme="0"/>
      </font>
      <alignment horizontal="center" vertical="bottom" textRotation="0" wrapText="1" shrinkToFit="1" readingOrder="0"/>
    </dxf>
    <dxf>
      <numFmt numFmtId="177" formatCode="#,##0.00"/>
      <alignment horizontal="center" vertical="center" textRotation="0" wrapText="1" shrinkToFit="1" readingOrder="0"/>
      <border>
        <left/>
        <right style="medium"/>
        <top/>
        <bottom/>
      </border>
    </dxf>
    <dxf>
      <numFmt numFmtId="177" formatCode="#,##0.00"/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numFmt numFmtId="178" formatCode="General"/>
      <alignment horizontal="center" vertical="center" textRotation="0" wrapText="1" shrinkToFit="1" readingOrder="0"/>
    </dxf>
    <dxf>
      <numFmt numFmtId="178" formatCode="General"/>
      <alignment horizontal="left" vertical="center" textRotation="0" wrapText="1" shrinkToFit="1" readingOrder="0"/>
    </dxf>
    <dxf>
      <alignment horizontal="center" vertical="center" textRotation="0" wrapText="1" shrinkToFit="1" readingOrder="0"/>
      <border>
        <left style="medium"/>
        <right/>
        <top/>
        <bottom/>
      </border>
    </dxf>
    <dxf>
      <font>
        <b/>
        <i val="0"/>
        <u val="none"/>
        <strike val="0"/>
        <sz val="11"/>
        <name val="Calibri"/>
        <color rgb="FFFFFFFF"/>
      </font>
    </dxf>
    <dxf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Calibri"/>
        <color theme="0"/>
      </font>
      <alignment horizontal="center" vertical="bottom" textRotation="0" wrapText="1" shrinkToFit="1" readingOrder="0"/>
    </dxf>
    <dxf>
      <numFmt numFmtId="177" formatCode="#,##0.00"/>
      <alignment horizontal="center" vertical="center" textRotation="0" wrapText="1" shrinkToFit="1" readingOrder="0"/>
    </dxf>
    <dxf>
      <numFmt numFmtId="177" formatCode="#,##0.00"/>
      <alignment horizontal="center" vertical="center" textRotation="0" wrapText="1" shrinkToFit="1" readingOrder="0"/>
    </dxf>
    <dxf>
      <numFmt numFmtId="177" formatCode="#,##0.00"/>
      <alignment horizontal="center" vertical="center" textRotation="0" wrapText="1" shrinkToFit="1" readingOrder="0"/>
    </dxf>
    <dxf>
      <numFmt numFmtId="177" formatCode="#,##0.00"/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numFmt numFmtId="178" formatCode="General"/>
      <alignment horizontal="center" vertical="center" textRotation="0" wrapText="1" shrinkToFit="1" readingOrder="0"/>
    </dxf>
    <dxf>
      <numFmt numFmtId="178" formatCode="General"/>
      <alignment horizontal="left" vertical="center" textRotation="0" wrapText="1" shrinkToFit="1" readingOrder="0"/>
    </dxf>
    <dxf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Calibri"/>
        <color theme="0"/>
      </font>
    </dxf>
    <dxf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Calibri"/>
        <color theme="0"/>
      </font>
      <alignment horizontal="center" vertical="bottom" textRotation="0" wrapText="1" shrinkToFit="1" readingOrder="0"/>
    </dxf>
    <dxf>
      <numFmt numFmtId="177" formatCode="#,##0.00"/>
      <alignment horizontal="center" vertical="center" textRotation="0" wrapText="1" shrinkToFit="1" readingOrder="0"/>
    </dxf>
    <dxf>
      <numFmt numFmtId="177" formatCode="#,##0.00"/>
      <alignment horizontal="center" vertical="center" textRotation="0" wrapText="1" shrinkToFit="1" readingOrder="0"/>
    </dxf>
    <dxf>
      <numFmt numFmtId="177" formatCode="#,##0.00"/>
      <alignment horizontal="center" vertical="center" textRotation="0" wrapText="1" shrinkToFit="1" readingOrder="0"/>
    </dxf>
    <dxf>
      <numFmt numFmtId="177" formatCode="#,##0.00"/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numFmt numFmtId="178" formatCode="General"/>
      <alignment horizontal="center" vertical="center" textRotation="0" wrapText="1" shrinkToFit="1" readingOrder="0"/>
    </dxf>
    <dxf>
      <numFmt numFmtId="178" formatCode="General"/>
      <alignment horizontal="left" vertical="center" textRotation="0" wrapText="1" shrinkToFit="1" readingOrder="0"/>
    </dxf>
    <dxf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Calibri"/>
        <color theme="0"/>
      </font>
    </dxf>
    <dxf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Calibri"/>
        <color theme="0"/>
      </font>
      <alignment horizontal="center" vertical="bottom" textRotation="0" wrapText="1" shrinkToFit="1" readingOrder="0"/>
    </dxf>
    <dxf>
      <numFmt numFmtId="177" formatCode="#,##0.00"/>
      <alignment horizontal="center" vertical="center" textRotation="0" wrapText="1" shrinkToFit="1" readingOrder="0"/>
    </dxf>
    <dxf>
      <numFmt numFmtId="177" formatCode="#,##0.00"/>
      <alignment horizontal="center" vertical="center" textRotation="0" wrapText="1" shrinkToFit="1" readingOrder="0"/>
    </dxf>
    <dxf>
      <numFmt numFmtId="177" formatCode="#,##0.00"/>
      <alignment horizontal="center" vertical="center" textRotation="0" wrapText="1" shrinkToFit="1" readingOrder="0"/>
    </dxf>
    <dxf>
      <numFmt numFmtId="177" formatCode="#,##0.00"/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numFmt numFmtId="178" formatCode="General"/>
      <alignment horizontal="center" vertical="center" textRotation="0" wrapText="1" shrinkToFit="1" readingOrder="0"/>
    </dxf>
    <dxf>
      <numFmt numFmtId="178" formatCode="General"/>
      <alignment horizontal="left" vertical="center" textRotation="0" wrapText="1" shrinkToFit="1" readingOrder="0"/>
    </dxf>
    <dxf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Calibri"/>
        <color theme="0"/>
      </font>
    </dxf>
    <dxf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Calibri"/>
        <color theme="0"/>
      </font>
      <alignment horizontal="center" vertical="bottom" textRotation="0" wrapText="1" shrinkToFit="1" readingOrder="0"/>
    </dxf>
    <dxf>
      <numFmt numFmtId="177" formatCode="#,##0.00"/>
      <alignment horizontal="center" vertical="center" textRotation="0" wrapText="1" shrinkToFit="1" readingOrder="0"/>
    </dxf>
    <dxf>
      <numFmt numFmtId="177" formatCode="#,##0.00"/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numFmt numFmtId="178" formatCode="General"/>
      <alignment horizontal="center" vertical="center" textRotation="0" wrapText="1" shrinkToFit="1" readingOrder="0"/>
    </dxf>
    <dxf>
      <numFmt numFmtId="178" formatCode="General"/>
      <alignment horizontal="left" vertical="center" textRotation="0" wrapText="1" shrinkToFit="1" readingOrder="0"/>
    </dxf>
    <dxf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Calibri"/>
        <color theme="0"/>
      </font>
    </dxf>
    <dxf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Calibri"/>
        <color theme="0"/>
      </font>
      <alignment horizontal="center" vertical="bottom" textRotation="0" wrapText="1" shrinkToFit="1" readingOrder="0"/>
    </dxf>
    <dxf>
      <numFmt numFmtId="177" formatCode="#,##0.00"/>
      <alignment horizontal="center" vertical="center" textRotation="0" wrapText="1" shrinkToFit="1" readingOrder="0"/>
    </dxf>
    <dxf>
      <numFmt numFmtId="177" formatCode="#,##0.00"/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numFmt numFmtId="178" formatCode="General"/>
      <alignment horizontal="center" vertical="center" textRotation="0" wrapText="1" shrinkToFit="1" readingOrder="0"/>
    </dxf>
    <dxf>
      <numFmt numFmtId="178" formatCode="General"/>
      <alignment horizontal="left" vertical="center" textRotation="0" wrapText="1" shrinkToFit="1" readingOrder="0"/>
    </dxf>
    <dxf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Calibri"/>
        <color theme="0"/>
      </font>
    </dxf>
    <dxf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Calibri"/>
        <color theme="0"/>
      </font>
      <alignment horizontal="center" vertical="bottom" textRotation="0" wrapText="1" shrinkToFit="1" readingOrder="0"/>
    </dxf>
    <dxf>
      <numFmt numFmtId="177" formatCode="#,##0.00"/>
      <alignment horizontal="center" vertical="center" textRotation="0" wrapText="1" shrinkToFit="1" readingOrder="0"/>
    </dxf>
    <dxf>
      <numFmt numFmtId="177" formatCode="#,##0.00"/>
      <alignment horizontal="center" vertical="center" textRotation="0" wrapText="1" shrinkToFit="1" readingOrder="0"/>
    </dxf>
    <dxf>
      <numFmt numFmtId="177" formatCode="#,##0.00"/>
      <alignment horizontal="center" vertical="center" textRotation="0" wrapText="1" shrinkToFit="1" readingOrder="0"/>
    </dxf>
    <dxf>
      <numFmt numFmtId="177" formatCode="#,##0.00"/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numFmt numFmtId="178" formatCode="General"/>
      <alignment horizontal="center" vertical="center" textRotation="0" wrapText="1" shrinkToFit="1" readingOrder="0"/>
    </dxf>
    <dxf>
      <numFmt numFmtId="178" formatCode="General"/>
      <alignment horizontal="left" vertical="center" textRotation="0" wrapText="1" shrinkToFit="1" readingOrder="0"/>
    </dxf>
    <dxf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Calibri"/>
        <color theme="0"/>
      </font>
    </dxf>
    <dxf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Calibri"/>
        <color theme="0"/>
      </font>
      <alignment horizontal="center" vertical="bottom" textRotation="0" wrapText="1" shrinkToFit="1" readingOrder="0"/>
    </dxf>
    <dxf>
      <numFmt numFmtId="177" formatCode="#,##0.00"/>
      <alignment horizontal="center" vertical="center" textRotation="0" wrapText="1" shrinkToFit="1" readingOrder="0"/>
    </dxf>
    <dxf>
      <numFmt numFmtId="177" formatCode="#,##0.00"/>
      <alignment horizontal="center" vertical="center" textRotation="0" wrapText="1" shrinkToFit="1" readingOrder="0"/>
    </dxf>
    <dxf>
      <numFmt numFmtId="178" formatCode="General"/>
      <alignment horizontal="left" vertical="center" textRotation="0" wrapText="1" shrinkToFit="1" readingOrder="0"/>
    </dxf>
    <dxf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Calibri"/>
        <color theme="0"/>
      </font>
    </dxf>
    <dxf>
      <border>
        <left style="thin">
          <color theme="1"/>
        </left>
        <right style="thin">
          <color theme="1"/>
        </right>
        <bottom style="hair">
          <color theme="1"/>
        </bottom>
        <vertical style="thin">
          <color theme="1"/>
        </vertical>
      </border>
    </dxf>
    <dxf>
      <border>
        <left style="thin">
          <color theme="1"/>
        </left>
        <right style="thin">
          <color theme="1"/>
        </right>
        <bottom style="hair">
          <color rgb="FFC00000"/>
        </bottom>
        <vertical style="thin">
          <color theme="1"/>
        </vertical>
      </border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border>
        <vertical/>
        <horizontal/>
      </border>
    </dxf>
  </dxfs>
  <tableStyles count="1" defaultTableStyle="Styl tabulky 1" defaultPivotStyle="PivotStyleLight16">
    <tableStyle name="Styl tabulky 1" pivot="0" count="5">
      <tableStyleElement type="wholeTable" dxfId="188"/>
      <tableStyleElement type="headerRow" dxfId="187"/>
      <tableStyleElement type="totalRow" dxfId="186"/>
      <tableStyleElement type="firstRowStripe" dxfId="185"/>
      <tableStyleElement type="secondRowStripe" dxfId="18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3381375</xdr:colOff>
      <xdr:row>0</xdr:row>
      <xdr:rowOff>133350</xdr:rowOff>
    </xdr:from>
    <xdr:to>
      <xdr:col>4</xdr:col>
      <xdr:colOff>981075</xdr:colOff>
      <xdr:row>2</xdr:row>
      <xdr:rowOff>123825</xdr:rowOff>
    </xdr:to>
    <xdr:pic>
      <xdr:nvPicPr>
        <xdr:cNvPr id="5244" name="Picture 1" descr="lo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33875" y="133350"/>
          <a:ext cx="19621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ech.Prac\Investi&#269;n&#237;%20akce%20nad%20250tis\36_Reko%20el.%20704%202.NP\01_PD\Rozpo&#269;et\V&#253;kaz%20v&#253;m&#283;r_ISSTE_704_2NP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ech.Prac\Investi&#269;n&#237;%20akce%20nad%20250tis\36_Reko%20el.%20704%202.NP\01_PD\Rozpo&#269;et\Rozpocet_ISSTE_704_2NP%20-%20&#250;pr.%20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EPS_704-2NP E1"/>
      <sheetName val="MR_704-2NP E1"/>
      <sheetName val="STK_704-2NP E1"/>
      <sheetName val="STA_704-2NP E1"/>
      <sheetName val="CCTV_704-2NP E1"/>
      <sheetName val="AVS_704-2NP E1"/>
      <sheetName val="JC+DT_704-2NP E1"/>
      <sheetName val="SR_704_2NP E1"/>
      <sheetName val="Silnoproud_704-2NP E1"/>
    </sheetNames>
    <sheetDataSet>
      <sheetData sheetId="0">
        <row r="9">
          <cell r="B9" t="str">
            <v>ISSTE SO 704 - 2NP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EPS_704-3NP E1"/>
      <sheetName val="MR_704-3NP E1"/>
      <sheetName val="STK_704-3NP E1"/>
      <sheetName val="STA_704-3NP E1"/>
      <sheetName val="CCTV_704-3NP E1"/>
      <sheetName val="AVS_704-3NP E1"/>
      <sheetName val="JC+DT_704-3NP E1"/>
      <sheetName val="Loxone"/>
      <sheetName val="List1"/>
    </sheetNames>
    <sheetDataSet>
      <sheetData sheetId="0">
        <row r="9">
          <cell r="B9" t="str">
            <v>ISSTE SO 704 - 2NP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tables/table1.xml><?xml version="1.0" encoding="utf-8"?>
<table xmlns="http://schemas.openxmlformats.org/spreadsheetml/2006/main" id="1" name="Tabulka1" displayName="Tabulka1" ref="B13:F25" totalsRowCount="1" headerRowDxfId="80" totalsRowDxfId="183" headerRowBorderDxfId="81">
  <autoFilter ref="B13:F24"/>
  <tableColumns count="5">
    <tableColumn id="1" name="#" dataDxfId="182" totalsRowLabel="Součet" totalsRowDxfId="86"/>
    <tableColumn id="2" name="Popis" dataDxfId="181" totalsRowLabel="bez DPH" totalsRowDxfId="85"/>
    <tableColumn id="6" name="Materiál" dataDxfId="180" totalsRowFunction="custom" totalsRowDxfId="84">
      <totalsRowFormula>SUM(D23:D24)</totalsRowFormula>
    </tableColumn>
    <tableColumn id="8" name="Montáž" dataDxfId="179" totalsRowFunction="custom" totalsRowDxfId="83">
      <totalsRowFormula>SUM(E23:E24)</totalsRowFormula>
    </tableColumn>
    <tableColumn id="3" name="Sloupec1" dataDxfId="96" totalsRowDxfId="82"/>
  </tableColumns>
  <tableStyleInfo name="Styl tabulky 1" showFirstColumn="0" showLastColumn="0" showRowStripes="1" showColumnStripes="0"/>
</table>
</file>

<file path=xl/tables/table10.xml><?xml version="1.0" encoding="utf-8"?>
<table xmlns="http://schemas.openxmlformats.org/spreadsheetml/2006/main" id="2" name="Tabulka1371112135103" displayName="Tabulka1371112135103" ref="B4:I77" totalsRowCount="1" headerRowDxfId="107" dataDxfId="106" totalsRowDxfId="105">
  <autoFilter ref="B4:I76"/>
  <tableColumns count="8">
    <tableColumn id="1" name="#" dataDxfId="104" totalsRowLabel="Součet" totalsRowDxfId="7">
      <calculatedColumnFormula>ROW(B5)-4</calculatedColumnFormula>
    </tableColumn>
    <tableColumn id="2" name="Popis" dataDxfId="103" totalsRowLabel="bez DPH" totalsRowDxfId="6"/>
    <tableColumn id="3" name="m.j." dataDxfId="102" totalsRowDxfId="5"/>
    <tableColumn id="4" name="počet" dataDxfId="101" totalsRowDxfId="4"/>
    <tableColumn id="5" name="materiál / m.j." dataDxfId="100" totalsRowDxfId="3"/>
    <tableColumn id="6" name="montáž / m.j." dataDxfId="99" totalsRowDxfId="2"/>
    <tableColumn id="7" name="materiál" dataDxfId="98" totalsRowFunction="custom" totalsRowDxfId="1">
      <calculatedColumnFormula>'Silnoproud_704-2NP E1'!$E5*'Silnoproud_704-2NP E1'!$F5</calculatedColumnFormula>
      <totalsRowFormula>SUM(H5:H76)</totalsRowFormula>
    </tableColumn>
    <tableColumn id="8" name="montáž" dataDxfId="97" totalsRowFunction="custom" totalsRowDxfId="0">
      <calculatedColumnFormula>'Silnoproud_704-2NP E1'!$E5*'Silnoproud_704-2NP E1'!$G5</calculatedColumnFormula>
      <totalsRowFormula>SUM(I5:I76)</totalsRowFormula>
    </tableColumn>
  </tableColumns>
  <tableStyleInfo name="Styl tabulky 1" showFirstColumn="0" showLastColumn="0" showRowStripes="1" showColumnStripes="0"/>
</table>
</file>

<file path=xl/tables/table2.xml><?xml version="1.0" encoding="utf-8"?>
<table xmlns="http://schemas.openxmlformats.org/spreadsheetml/2006/main" id="5" name="Tabulka1376" displayName="Tabulka1376" ref="B4:I31" totalsRowCount="1" headerRowDxfId="178" dataDxfId="177" totalsRowDxfId="176">
  <autoFilter ref="B4:I30"/>
  <tableColumns count="8">
    <tableColumn id="1" name="#" dataDxfId="175" totalsRowLabel="Součet" totalsRowDxfId="79">
      <calculatedColumnFormula>ROW(B5)-4</calculatedColumnFormula>
    </tableColumn>
    <tableColumn id="2" name="Popis" dataDxfId="174" totalsRowLabel="bez DPH" totalsRowDxfId="78"/>
    <tableColumn id="3" name="m.j." dataDxfId="173" totalsRowDxfId="77"/>
    <tableColumn id="4" name="počet" dataDxfId="172" totalsRowDxfId="76"/>
    <tableColumn id="5" name="materiál / m.j." dataDxfId="171" totalsRowDxfId="75"/>
    <tableColumn id="6" name="montáž / m.j." dataDxfId="170" totalsRowDxfId="74"/>
    <tableColumn id="7" name="materiál" dataDxfId="169" totalsRowFunction="custom" totalsRowDxfId="73">
      <calculatedColumnFormula>'EPS_704-2NP E1'!$E5*'EPS_704-2NP E1'!$F5</calculatedColumnFormula>
      <totalsRowFormula>SUM(H5:H30)</totalsRowFormula>
    </tableColumn>
    <tableColumn id="8" name="montáž" dataDxfId="168" totalsRowFunction="custom" totalsRowDxfId="72">
      <calculatedColumnFormula>'EPS_704-2NP E1'!$E5*'EPS_704-2NP E1'!$G5</calculatedColumnFormula>
      <totalsRowFormula>SUM(I5:I30)</totalsRowFormula>
    </tableColumn>
  </tableColumns>
  <tableStyleInfo name="Styl tabulky 1" showFirstColumn="0" showLastColumn="0" showRowStripes="1" showColumnStripes="0"/>
</table>
</file>

<file path=xl/tables/table3.xml><?xml version="1.0" encoding="utf-8"?>
<table xmlns="http://schemas.openxmlformats.org/spreadsheetml/2006/main" id="7" name="Tabulka137118" displayName="Tabulka137118" ref="B4:I30" totalsRowCount="1" headerRowDxfId="167" dataDxfId="166" totalsRowDxfId="165">
  <autoFilter ref="B4:I29"/>
  <tableColumns count="8">
    <tableColumn id="1" name="#" dataDxfId="164" totalsRowLabel="Součet" totalsRowDxfId="69">
      <calculatedColumnFormula>ROW(B5)-4</calculatedColumnFormula>
    </tableColumn>
    <tableColumn id="2" name="Popis" dataDxfId="163" totalsRowLabel="bez DPH" totalsRowDxfId="68"/>
    <tableColumn id="3" name="m.j." dataDxfId="162" totalsRowDxfId="67"/>
    <tableColumn id="4" name="počet" dataDxfId="161" totalsRowDxfId="66"/>
    <tableColumn id="5" name="materiál / m.j." dataDxfId="71" totalsRowDxfId="65"/>
    <tableColumn id="6" name="montáž / m.j." dataDxfId="70" totalsRowDxfId="64"/>
    <tableColumn id="7" name="materiál" dataDxfId="160" totalsRowFunction="custom" totalsRowDxfId="63">
      <calculatedColumnFormula>'MR_704-2NP E1'!$E5*'MR_704-2NP E1'!$F5</calculatedColumnFormula>
      <totalsRowFormula>SUM(H5:H29)</totalsRowFormula>
    </tableColumn>
    <tableColumn id="8" name="montáž" dataDxfId="159" totalsRowFunction="custom" totalsRowDxfId="62">
      <calculatedColumnFormula>'MR_704-2NP E1'!$E5*'MR_704-2NP E1'!$G5</calculatedColumnFormula>
      <totalsRowFormula>SUM(I5:I29)</totalsRowFormula>
    </tableColumn>
  </tableColumns>
  <tableStyleInfo name="Styl tabulky 1" showFirstColumn="0" showLastColumn="0" showRowStripes="1" showColumnStripes="0"/>
</table>
</file>

<file path=xl/tables/table4.xml><?xml version="1.0" encoding="utf-8"?>
<table xmlns="http://schemas.openxmlformats.org/spreadsheetml/2006/main" id="4" name="Tabulka1371112135" displayName="Tabulka1371112135" ref="B4:I48" totalsRowCount="1" headerRowDxfId="158" dataDxfId="157" totalsRowDxfId="156">
  <autoFilter ref="B4:I47"/>
  <tableColumns count="8">
    <tableColumn id="1" name="#" dataDxfId="155" totalsRowLabel="Součet" totalsRowDxfId="61">
      <calculatedColumnFormula>ROW(B5)-4</calculatedColumnFormula>
    </tableColumn>
    <tableColumn id="2" name="Popis" dataDxfId="154" totalsRowLabel="bez DPH" totalsRowDxfId="60"/>
    <tableColumn id="3" name="m.j." dataDxfId="153" totalsRowDxfId="59"/>
    <tableColumn id="4" name="počet" dataDxfId="152" totalsRowDxfId="58"/>
    <tableColumn id="5" name="materiál / m.j." dataDxfId="53" totalsRowDxfId="57"/>
    <tableColumn id="6" name="montáž / m.j." dataDxfId="52" totalsRowDxfId="56"/>
    <tableColumn id="7" name="materiál" dataDxfId="151" totalsRowFunction="custom" totalsRowDxfId="55">
      <calculatedColumnFormula>'STK_704-2NP E1'!$E5*'STK_704-2NP E1'!$F5</calculatedColumnFormula>
      <totalsRowFormula>SUM(H5:H47)</totalsRowFormula>
    </tableColumn>
    <tableColumn id="8" name="montáž" dataDxfId="150" totalsRowFunction="custom" totalsRowDxfId="54">
      <calculatedColumnFormula>'STK_704-2NP E1'!$E5*'STK_704-2NP E1'!$G5</calculatedColumnFormula>
      <totalsRowFormula>SUM(I5:I47)</totalsRowFormula>
    </tableColumn>
  </tableColumns>
  <tableStyleInfo name="Styl tabulky 1" showFirstColumn="0" showLastColumn="0" showRowStripes="1" showColumnStripes="0"/>
</table>
</file>

<file path=xl/tables/table5.xml><?xml version="1.0" encoding="utf-8"?>
<table xmlns="http://schemas.openxmlformats.org/spreadsheetml/2006/main" id="3" name="Tabulka137111213144" displayName="Tabulka137111213144" ref="B4:I49" totalsRowCount="1" headerRowDxfId="149" dataDxfId="148" totalsRowDxfId="147">
  <autoFilter ref="B4:I48"/>
  <tableColumns count="8">
    <tableColumn id="1" name="#" dataDxfId="146" totalsRowLabel="Součet" totalsRowDxfId="51">
      <calculatedColumnFormula>ROW(B5)-4</calculatedColumnFormula>
    </tableColumn>
    <tableColumn id="2" name="Popis" dataDxfId="145" totalsRowLabel="bez DPH" totalsRowDxfId="50"/>
    <tableColumn id="3" name="m.j." dataDxfId="144" totalsRowDxfId="49"/>
    <tableColumn id="4" name="počet" dataDxfId="143" totalsRowDxfId="48"/>
    <tableColumn id="5" name="materiál / m.j." dataDxfId="142" totalsRowDxfId="47"/>
    <tableColumn id="6" name="montáž / m.j." dataDxfId="141" totalsRowDxfId="46"/>
    <tableColumn id="7" name="materiál" dataDxfId="140" totalsRowFunction="custom" totalsRowDxfId="45">
      <calculatedColumnFormula>'STA_704-2NP E1'!$E5*'STA_704-2NP E1'!$F5</calculatedColumnFormula>
      <totalsRowFormula>SUM(H5:H48)</totalsRowFormula>
    </tableColumn>
    <tableColumn id="8" name="montáž" dataDxfId="139" totalsRowFunction="custom" totalsRowDxfId="44">
      <calculatedColumnFormula>'STA_704-2NP E1'!$E5*'STA_704-2NP E1'!$G5</calculatedColumnFormula>
      <totalsRowFormula>SUM(I5:I48)</totalsRowFormula>
    </tableColumn>
  </tableColumns>
  <tableStyleInfo name="Styl tabulky 1" showFirstColumn="0" showLastColumn="0" showRowStripes="1" showColumnStripes="0"/>
</table>
</file>

<file path=xl/tables/table6.xml><?xml version="1.0" encoding="utf-8"?>
<table xmlns="http://schemas.openxmlformats.org/spreadsheetml/2006/main" id="6" name="Tabulka1371112131415992" displayName="Tabulka1371112131415992" ref="B4:I29" totalsRowCount="1" headerRowDxfId="95" dataDxfId="94" totalsRowDxfId="93">
  <autoFilter ref="B4:I28"/>
  <tableColumns count="8">
    <tableColumn id="1" name="#" dataDxfId="92" totalsRowLabel="Součet" totalsRowDxfId="43">
      <calculatedColumnFormula>ROW(B5)-4</calculatedColumnFormula>
    </tableColumn>
    <tableColumn id="2" name="Popis" dataDxfId="91" totalsRowLabel="bez DPH" totalsRowDxfId="42"/>
    <tableColumn id="3" name="m.j." dataDxfId="90" totalsRowDxfId="41"/>
    <tableColumn id="4" name="počet" dataDxfId="89" totalsRowDxfId="40"/>
    <tableColumn id="5" name="materiál / m.j." dataDxfId="35" totalsRowDxfId="39"/>
    <tableColumn id="6" name="montáž / m.j." dataDxfId="34" totalsRowDxfId="38"/>
    <tableColumn id="7" name="materiál" dataDxfId="88" totalsRowFunction="custom" totalsRowDxfId="37">
      <calculatedColumnFormula>'CCTV_704-2NP E1'!$E5*'CCTV_704-2NP E1'!$F5</calculatedColumnFormula>
      <totalsRowFormula>SUM(H5:H28)</totalsRowFormula>
    </tableColumn>
    <tableColumn id="8" name="montáž" dataDxfId="87" totalsRowFunction="custom" totalsRowDxfId="36">
      <calculatedColumnFormula>'CCTV_704-2NP E1'!$E5*'CCTV_704-2NP E1'!$G5</calculatedColumnFormula>
      <totalsRowFormula>SUM(I5:I28)</totalsRowFormula>
    </tableColumn>
  </tableColumns>
  <tableStyleInfo name="Styl tabulky 1" showFirstColumn="0" showLastColumn="0" showRowStripes="1" showColumnStripes="0"/>
</table>
</file>

<file path=xl/tables/table7.xml><?xml version="1.0" encoding="utf-8"?>
<table xmlns="http://schemas.openxmlformats.org/spreadsheetml/2006/main" id="9" name="Tabulka13711121314151610" displayName="Tabulka13711121314151610" ref="B4:I28" totalsRowCount="1" headerRowDxfId="138" dataDxfId="137" totalsRowDxfId="136">
  <autoFilter ref="B4:I27"/>
  <tableColumns count="8">
    <tableColumn id="1" name="#" dataDxfId="135" totalsRowLabel="Součet" totalsRowDxfId="33">
      <calculatedColumnFormula>ROW(B5)-4</calculatedColumnFormula>
    </tableColumn>
    <tableColumn id="2" name="Popis" dataDxfId="134" totalsRowLabel="bez DPH" totalsRowDxfId="32"/>
    <tableColumn id="3" name="m.j." dataDxfId="133" totalsRowDxfId="31"/>
    <tableColumn id="4" name="počet" dataDxfId="132" totalsRowDxfId="30"/>
    <tableColumn id="5" name="materiál / m.j." dataDxfId="131" totalsRowDxfId="29"/>
    <tableColumn id="6" name="montáž / m.j." dataDxfId="130" totalsRowDxfId="28"/>
    <tableColumn id="7" name="materiál" dataDxfId="129" totalsRowFunction="custom" totalsRowDxfId="27">
      <calculatedColumnFormula>'AVS_704-2NP E1'!$E5*'AVS_704-2NP E1'!$F5</calculatedColumnFormula>
      <totalsRowFormula>SUM(H5:H27)</totalsRowFormula>
    </tableColumn>
    <tableColumn id="8" name="montáž" dataDxfId="128" totalsRowFunction="custom" totalsRowDxfId="26">
      <calculatedColumnFormula>'AVS_704-2NP E1'!$E5*'AVS_704-2NP E1'!$G5</calculatedColumnFormula>
      <totalsRowFormula>SUM(I5:I27)</totalsRowFormula>
    </tableColumn>
  </tableColumns>
  <tableStyleInfo name="Styl tabulky 1" showFirstColumn="0" showLastColumn="0" showRowStripes="1" showColumnStripes="0"/>
</table>
</file>

<file path=xl/tables/table8.xml><?xml version="1.0" encoding="utf-8"?>
<table xmlns="http://schemas.openxmlformats.org/spreadsheetml/2006/main" id="17" name="Tabulka1371112131415161718" displayName="Tabulka1371112131415161718" ref="B4:I27" totalsRowCount="1" headerRowDxfId="127" dataDxfId="126" totalsRowDxfId="125">
  <autoFilter ref="B4:I26"/>
  <tableColumns count="8">
    <tableColumn id="1" name="#" dataDxfId="124" totalsRowLabel="Součet" totalsRowDxfId="25">
      <calculatedColumnFormula>ROW(B5)-4</calculatedColumnFormula>
    </tableColumn>
    <tableColumn id="2" name="Popis" dataDxfId="123" totalsRowLabel="bez DPH" totalsRowDxfId="24"/>
    <tableColumn id="3" name="m.j." dataDxfId="122" totalsRowDxfId="23"/>
    <tableColumn id="4" name="počet" dataDxfId="121" totalsRowDxfId="22"/>
    <tableColumn id="5" name="materiál / m.j." dataDxfId="120" totalsRowDxfId="21"/>
    <tableColumn id="6" name="montáž / m.j." dataDxfId="119" totalsRowDxfId="20"/>
    <tableColumn id="7" name="materiál" dataDxfId="118" totalsRowFunction="custom" totalsRowDxfId="19">
      <calculatedColumnFormula>'JC+DT_704-2NP E1'!$E5*'JC+DT_704-2NP E1'!$F5</calculatedColumnFormula>
      <totalsRowFormula>SUM(H5:H26)</totalsRowFormula>
    </tableColumn>
    <tableColumn id="8" name="montáž" dataDxfId="117" totalsRowFunction="custom" totalsRowDxfId="18">
      <calculatedColumnFormula>'JC+DT_704-2NP E1'!$E5*'JC+DT_704-2NP E1'!$G5</calculatedColumnFormula>
      <totalsRowFormula>SUM(I5:I26)</totalsRowFormula>
    </tableColumn>
  </tableColumns>
  <tableStyleInfo name="Styl tabulky 1" showFirstColumn="0" showLastColumn="0" showRowStripes="1" showColumnStripes="0"/>
</table>
</file>

<file path=xl/tables/table9.xml><?xml version="1.0" encoding="utf-8"?>
<table xmlns="http://schemas.openxmlformats.org/spreadsheetml/2006/main" id="74" name="Tabulka137675" displayName="Tabulka137675" ref="B4:I14" totalsRowCount="1" headerRowDxfId="116" dataDxfId="115" totalsRowDxfId="114">
  <autoFilter ref="B4:I13"/>
  <tableColumns count="8">
    <tableColumn id="1" name="#" dataDxfId="113" totalsRowLabel="Součet" totalsRowDxfId="17">
      <calculatedColumnFormula>ROW(B5)-4</calculatedColumnFormula>
    </tableColumn>
    <tableColumn id="2" name="Popis" dataDxfId="112" totalsRowLabel="bez DPH" totalsRowDxfId="16"/>
    <tableColumn id="3" name="m.j." dataDxfId="111" totalsRowDxfId="15"/>
    <tableColumn id="4" name="počet" dataDxfId="110" totalsRowDxfId="14"/>
    <tableColumn id="5" name="materiál / m.j." dataDxfId="9" totalsRowDxfId="13"/>
    <tableColumn id="6" name="montáž / m.j." dataDxfId="8" totalsRowDxfId="12"/>
    <tableColumn id="7" name="materiál" dataDxfId="109" totalsRowFunction="custom" totalsRowDxfId="11">
      <calculatedColumnFormula>'SR_704_2NP E1'!$E5*'SR_704_2NP E1'!$F5</calculatedColumnFormula>
      <totalsRowFormula>SUM(H5:H13)</totalsRowFormula>
    </tableColumn>
    <tableColumn id="8" name="montáž" dataDxfId="108" totalsRowFunction="custom" totalsRowDxfId="10">
      <calculatedColumnFormula>'SR_704_2NP E1'!$E5*'SR_704_2NP E1'!$G5</calculatedColumnFormula>
      <totalsRowFormula>SUM(I5:I13)</totalsRowFormula>
    </tableColumn>
  </tableColumns>
  <tableStyleInfo name="Styl tabulky 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F26"/>
  <sheetViews>
    <sheetView tabSelected="1" view="pageBreakPreview" zoomScaleSheetLayoutView="100" workbookViewId="0" topLeftCell="A1">
      <selection activeCell="B12" sqref="B11:E12"/>
    </sheetView>
  </sheetViews>
  <sheetFormatPr defaultColWidth="9.140625" defaultRowHeight="15"/>
  <cols>
    <col min="1" max="1" width="3.7109375" style="0" bestFit="1" customWidth="1"/>
    <col min="2" max="2" width="10.57421875" style="0" bestFit="1" customWidth="1"/>
    <col min="3" max="3" width="50.7109375" style="13" customWidth="1"/>
    <col min="4" max="5" width="14.7109375" style="0" customWidth="1"/>
    <col min="6" max="6" width="13.57421875" style="0" hidden="1" customWidth="1"/>
  </cols>
  <sheetData>
    <row r="1" ht="15"/>
    <row r="3" ht="15"/>
    <row r="7" spans="2:5" ht="23.25">
      <c r="B7" s="63" t="s">
        <v>247</v>
      </c>
      <c r="C7" s="63"/>
      <c r="D7" s="63"/>
      <c r="E7" s="63"/>
    </row>
    <row r="9" spans="2:5" ht="18.75" customHeight="1">
      <c r="B9" s="67" t="s">
        <v>143</v>
      </c>
      <c r="C9" s="67"/>
      <c r="D9" s="67"/>
      <c r="E9" s="18"/>
    </row>
    <row r="10" spans="2:5" ht="15.75" customHeight="1">
      <c r="B10" s="64" t="s">
        <v>140</v>
      </c>
      <c r="C10" s="64"/>
      <c r="D10" s="65" t="s">
        <v>48</v>
      </c>
      <c r="E10" s="65"/>
    </row>
    <row r="11" spans="2:5" ht="15.75">
      <c r="B11" s="17"/>
      <c r="C11" s="17"/>
      <c r="D11" s="17"/>
      <c r="E11" s="17"/>
    </row>
    <row r="12" spans="2:5" ht="16.5" thickBot="1">
      <c r="B12" s="66" t="s">
        <v>152</v>
      </c>
      <c r="C12" s="66"/>
      <c r="D12" s="66"/>
      <c r="E12" s="66"/>
    </row>
    <row r="13" spans="2:6" s="32" customFormat="1" ht="15.75" thickBot="1">
      <c r="B13" s="161" t="s">
        <v>0</v>
      </c>
      <c r="C13" s="162" t="s">
        <v>1</v>
      </c>
      <c r="D13" s="163" t="s">
        <v>14</v>
      </c>
      <c r="E13" s="164" t="s">
        <v>6</v>
      </c>
      <c r="F13" s="164" t="s">
        <v>240</v>
      </c>
    </row>
    <row r="14" spans="1:5" s="1" customFormat="1" ht="15" customHeight="1">
      <c r="A14" s="154" t="s">
        <v>245</v>
      </c>
      <c r="B14" s="25">
        <v>1</v>
      </c>
      <c r="C14" s="11" t="s">
        <v>49</v>
      </c>
      <c r="D14" s="7">
        <f>'EPS_704-2NP E1'!$H$31</f>
        <v>0</v>
      </c>
      <c r="E14" s="8">
        <f>'EPS_704-2NP E1'!$I$31</f>
        <v>0</v>
      </c>
    </row>
    <row r="15" spans="1:5" s="1" customFormat="1" ht="15" customHeight="1">
      <c r="A15" s="155"/>
      <c r="B15" s="25">
        <v>2</v>
      </c>
      <c r="C15" s="11" t="s">
        <v>46</v>
      </c>
      <c r="D15" s="7">
        <f>'MR_704-2NP E1'!$H$30</f>
        <v>0</v>
      </c>
      <c r="E15" s="8">
        <f>'MR_704-2NP E1'!$I$30</f>
        <v>0</v>
      </c>
    </row>
    <row r="16" spans="1:5" s="1" customFormat="1" ht="15" customHeight="1" hidden="1">
      <c r="A16" s="155"/>
      <c r="B16" s="25">
        <v>3</v>
      </c>
      <c r="C16" s="11" t="s">
        <v>47</v>
      </c>
      <c r="D16" s="7"/>
      <c r="E16" s="8"/>
    </row>
    <row r="17" spans="1:5" s="1" customFormat="1" ht="15" customHeight="1">
      <c r="A17" s="155"/>
      <c r="B17" s="25">
        <v>4</v>
      </c>
      <c r="C17" s="11" t="s">
        <v>88</v>
      </c>
      <c r="D17" s="7">
        <f>'STK_704-2NP E1'!$H$48</f>
        <v>0</v>
      </c>
      <c r="E17" s="8">
        <f>'STK_704-2NP E1'!$I$48</f>
        <v>0</v>
      </c>
    </row>
    <row r="18" spans="1:5" s="1" customFormat="1" ht="15" customHeight="1">
      <c r="A18" s="155"/>
      <c r="B18" s="25">
        <v>5</v>
      </c>
      <c r="C18" s="11" t="s">
        <v>29</v>
      </c>
      <c r="D18" s="7">
        <f>'STA_704-2NP E1'!$H$49</f>
        <v>0</v>
      </c>
      <c r="E18" s="8">
        <f>'STA_704-2NP E1'!$I$49</f>
        <v>0</v>
      </c>
    </row>
    <row r="19" spans="1:5" s="1" customFormat="1" ht="15" customHeight="1">
      <c r="A19" s="155"/>
      <c r="B19" s="25">
        <v>6</v>
      </c>
      <c r="C19" s="11" t="s">
        <v>15</v>
      </c>
      <c r="D19" s="7">
        <f>Tabulka1371112131415992[[#Totals],[materiál]]</f>
        <v>0</v>
      </c>
      <c r="E19" s="8">
        <f>Tabulka1371112131415992[[#Totals],[montáž]]</f>
        <v>0</v>
      </c>
    </row>
    <row r="20" spans="1:5" ht="15">
      <c r="A20" s="155"/>
      <c r="B20" s="25">
        <v>7</v>
      </c>
      <c r="C20" s="11" t="s">
        <v>98</v>
      </c>
      <c r="D20" s="7">
        <f>'AVS_704-2NP E1'!$H$28</f>
        <v>0</v>
      </c>
      <c r="E20" s="8">
        <f>'AVS_704-2NP E1'!$I$28</f>
        <v>0</v>
      </c>
    </row>
    <row r="21" spans="1:5" ht="15">
      <c r="A21" s="155"/>
      <c r="B21" s="25">
        <v>8</v>
      </c>
      <c r="C21" s="11" t="s">
        <v>100</v>
      </c>
      <c r="D21" s="7">
        <f>'JC+DT_704-2NP E1'!$H$27</f>
        <v>0</v>
      </c>
      <c r="E21" s="8">
        <f>'JC+DT_704-2NP E1'!$I$27</f>
        <v>0</v>
      </c>
    </row>
    <row r="22" spans="1:6" ht="15.75" thickBot="1">
      <c r="A22" s="156"/>
      <c r="B22" s="25">
        <v>9</v>
      </c>
      <c r="C22" s="11" t="s">
        <v>161</v>
      </c>
      <c r="D22" s="7">
        <f>'SR_704_2NP E1'!H14</f>
        <v>0</v>
      </c>
      <c r="E22" s="8">
        <f>'SR_704_2NP E1'!I14</f>
        <v>0</v>
      </c>
      <c r="F22" s="153"/>
    </row>
    <row r="23" spans="1:6" ht="15.75" thickTop="1">
      <c r="A23" s="157"/>
      <c r="B23" s="165" t="s">
        <v>246</v>
      </c>
      <c r="C23" s="166"/>
      <c r="D23" s="167">
        <f>SUBTOTAL(109,D14:D22)</f>
        <v>0</v>
      </c>
      <c r="E23" s="168">
        <f>SUBTOTAL(109,E14:E22)</f>
        <v>0</v>
      </c>
      <c r="F23" s="160">
        <f>SUM(Tabulka1[[#This Row],[Materiál]:[Montáž]])</f>
        <v>0</v>
      </c>
    </row>
    <row r="24" spans="2:6" ht="15">
      <c r="B24" s="25">
        <v>10</v>
      </c>
      <c r="C24" s="11" t="s">
        <v>162</v>
      </c>
      <c r="D24" s="7">
        <f>Tabulka1371112135103[[#Totals],[materiál]]</f>
        <v>0</v>
      </c>
      <c r="E24" s="8">
        <f>Tabulka1371112135103[[#Totals],[montáž]]</f>
        <v>0</v>
      </c>
      <c r="F24">
        <f>SUM(Tabulka1[[#This Row],[Materiál]:[Montáž]])</f>
        <v>0</v>
      </c>
    </row>
    <row r="25" spans="2:6" s="32" customFormat="1" ht="15">
      <c r="B25" s="47" t="s">
        <v>8</v>
      </c>
      <c r="C25" s="48" t="s">
        <v>9</v>
      </c>
      <c r="D25" s="49">
        <f>SUM(D23:D24)</f>
        <v>0</v>
      </c>
      <c r="E25" s="50">
        <f>SUM(E23:E24)</f>
        <v>0</v>
      </c>
      <c r="F25" s="158"/>
    </row>
    <row r="26" spans="2:5" ht="15.75" thickBot="1">
      <c r="B26" s="26" t="s">
        <v>7</v>
      </c>
      <c r="C26" s="27" t="s">
        <v>9</v>
      </c>
      <c r="D26" s="159"/>
      <c r="E26" s="28">
        <f>SUM(D25,E25)</f>
        <v>0</v>
      </c>
    </row>
  </sheetData>
  <sheetProtection algorithmName="SHA-512" hashValue="RKmTAuNO9Wv5lCQXfijyVugUlZEgZhtarQgk6PuABr/iUMviQYqXPw8uybW2Z5wq/RGxvNkkjkF774sXNnsjQw==" saltValue="gjuBCKwn9cZ0xXd5p15OdQ==" spinCount="100000" sheet="1" objects="1" scenarios="1" selectLockedCells="1"/>
  <mergeCells count="6">
    <mergeCell ref="A14:A22"/>
    <mergeCell ref="B7:E7"/>
    <mergeCell ref="B10:C10"/>
    <mergeCell ref="D10:E10"/>
    <mergeCell ref="B12:E12"/>
    <mergeCell ref="B9:D9"/>
  </mergeCells>
  <printOptions/>
  <pageMargins left="0.25" right="0.25" top="0.75" bottom="0.75" header="0.3" footer="0.3"/>
  <pageSetup fitToHeight="0" fitToWidth="1" horizontalDpi="600" verticalDpi="600" orientation="portrait" paperSize="9" r:id="rId3"/>
  <drawing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view="pageBreakPreview" zoomScaleSheetLayoutView="100" workbookViewId="0" topLeftCell="A1">
      <selection activeCell="F5" sqref="F5"/>
    </sheetView>
  </sheetViews>
  <sheetFormatPr defaultColWidth="9.140625" defaultRowHeight="15"/>
  <cols>
    <col min="1" max="1" width="8.00390625" style="0" customWidth="1"/>
    <col min="3" max="3" width="65.140625" style="13" customWidth="1"/>
    <col min="4" max="4" width="9.00390625" style="0" customWidth="1"/>
    <col min="5" max="5" width="10.57421875" style="0" bestFit="1" customWidth="1"/>
    <col min="6" max="6" width="18.28125" style="0" bestFit="1" customWidth="1"/>
    <col min="7" max="7" width="17.28125" style="0" bestFit="1" customWidth="1"/>
    <col min="8" max="9" width="14.7109375" style="0" customWidth="1"/>
  </cols>
  <sheetData>
    <row r="1" spans="2:9" ht="18.75">
      <c r="B1" s="67" t="str">
        <f>'[1]Rekapitulace'!B9</f>
        <v>ISSTE SO 704 - 2NP</v>
      </c>
      <c r="C1" s="67"/>
      <c r="D1" s="67"/>
      <c r="E1" s="67"/>
      <c r="F1" s="67"/>
      <c r="G1" s="67"/>
      <c r="H1" s="67"/>
      <c r="I1" s="67"/>
    </row>
    <row r="2" spans="2:9" ht="15.75">
      <c r="B2" s="71" t="s">
        <v>162</v>
      </c>
      <c r="C2" s="71"/>
      <c r="D2" s="71"/>
      <c r="E2" s="71"/>
      <c r="F2" s="71"/>
      <c r="G2" s="71"/>
      <c r="H2" s="71"/>
      <c r="I2" s="71"/>
    </row>
    <row r="3" spans="2:9" ht="15.75">
      <c r="B3" s="17"/>
      <c r="C3" s="17"/>
      <c r="D3" s="17"/>
      <c r="E3" s="17"/>
      <c r="F3" s="17"/>
      <c r="G3" s="17"/>
      <c r="H3" s="17"/>
      <c r="I3" s="17"/>
    </row>
    <row r="4" spans="2:9" s="32" customFormat="1" ht="15.75" thickBot="1">
      <c r="B4" s="33" t="s">
        <v>0</v>
      </c>
      <c r="C4" s="34" t="s">
        <v>1</v>
      </c>
      <c r="D4" s="33" t="s">
        <v>2</v>
      </c>
      <c r="E4" s="33" t="s">
        <v>3</v>
      </c>
      <c r="F4" s="33" t="s">
        <v>5</v>
      </c>
      <c r="G4" s="33" t="s">
        <v>4</v>
      </c>
      <c r="H4" s="33" t="s">
        <v>12</v>
      </c>
      <c r="I4" s="33" t="s">
        <v>13</v>
      </c>
    </row>
    <row r="5" spans="1:9" s="32" customFormat="1" ht="15" customHeight="1">
      <c r="A5" s="72" t="s">
        <v>163</v>
      </c>
      <c r="B5" s="73">
        <v>1</v>
      </c>
      <c r="C5" s="74" t="s">
        <v>164</v>
      </c>
      <c r="D5" s="75" t="s">
        <v>10</v>
      </c>
      <c r="E5" s="73">
        <v>87</v>
      </c>
      <c r="F5" s="76"/>
      <c r="G5" s="76"/>
      <c r="H5" s="77">
        <f>'Silnoproud_704-2NP E1'!$E5*'Silnoproud_704-2NP E1'!$F5</f>
        <v>0</v>
      </c>
      <c r="I5" s="78">
        <f>'Silnoproud_704-2NP E1'!$E5*'Silnoproud_704-2NP E1'!$G5</f>
        <v>0</v>
      </c>
    </row>
    <row r="6" spans="1:9" s="32" customFormat="1" ht="30">
      <c r="A6" s="79"/>
      <c r="B6" s="80">
        <f>B5+1</f>
        <v>2</v>
      </c>
      <c r="C6" s="81" t="s">
        <v>165</v>
      </c>
      <c r="D6" s="82" t="s">
        <v>10</v>
      </c>
      <c r="E6" s="80">
        <v>12</v>
      </c>
      <c r="F6" s="83"/>
      <c r="G6" s="83"/>
      <c r="H6" s="84">
        <f>'Silnoproud_704-2NP E1'!$E6*'Silnoproud_704-2NP E1'!$F6</f>
        <v>0</v>
      </c>
      <c r="I6" s="85">
        <f>'Silnoproud_704-2NP E1'!$E6*'Silnoproud_704-2NP E1'!$G6</f>
        <v>0</v>
      </c>
    </row>
    <row r="7" spans="1:9" s="32" customFormat="1" ht="15">
      <c r="A7" s="79"/>
      <c r="B7" s="80">
        <f aca="true" t="shared" si="0" ref="B7:B70">B6+1</f>
        <v>3</v>
      </c>
      <c r="C7" s="81" t="s">
        <v>166</v>
      </c>
      <c r="D7" s="82" t="s">
        <v>10</v>
      </c>
      <c r="E7" s="80">
        <v>8</v>
      </c>
      <c r="F7" s="83"/>
      <c r="G7" s="83"/>
      <c r="H7" s="84">
        <f>'Silnoproud_704-2NP E1'!$E7*'Silnoproud_704-2NP E1'!$F7</f>
        <v>0</v>
      </c>
      <c r="I7" s="85">
        <f>'Silnoproud_704-2NP E1'!$E7*'Silnoproud_704-2NP E1'!$G7</f>
        <v>0</v>
      </c>
    </row>
    <row r="8" spans="1:9" s="32" customFormat="1" ht="15">
      <c r="A8" s="79"/>
      <c r="B8" s="80">
        <f t="shared" si="0"/>
        <v>4</v>
      </c>
      <c r="C8" s="81" t="s">
        <v>167</v>
      </c>
      <c r="D8" s="82" t="s">
        <v>10</v>
      </c>
      <c r="E8" s="80">
        <v>38</v>
      </c>
      <c r="F8" s="83"/>
      <c r="G8" s="83"/>
      <c r="H8" s="84">
        <f>'Silnoproud_704-2NP E1'!$E8*'Silnoproud_704-2NP E1'!$F8</f>
        <v>0</v>
      </c>
      <c r="I8" s="85">
        <f>'Silnoproud_704-2NP E1'!$E8*'Silnoproud_704-2NP E1'!$G8</f>
        <v>0</v>
      </c>
    </row>
    <row r="9" spans="1:9" s="32" customFormat="1" ht="15">
      <c r="A9" s="79"/>
      <c r="B9" s="80">
        <f t="shared" si="0"/>
        <v>5</v>
      </c>
      <c r="C9" s="81" t="s">
        <v>168</v>
      </c>
      <c r="D9" s="82" t="s">
        <v>10</v>
      </c>
      <c r="E9" s="80">
        <v>14</v>
      </c>
      <c r="F9" s="83"/>
      <c r="G9" s="83"/>
      <c r="H9" s="84">
        <f>'Silnoproud_704-2NP E1'!$E9*'Silnoproud_704-2NP E1'!$F9</f>
        <v>0</v>
      </c>
      <c r="I9" s="85">
        <f>'Silnoproud_704-2NP E1'!$E9*'Silnoproud_704-2NP E1'!$G9</f>
        <v>0</v>
      </c>
    </row>
    <row r="10" spans="1:9" s="32" customFormat="1" ht="15">
      <c r="A10" s="79"/>
      <c r="B10" s="80">
        <f t="shared" si="0"/>
        <v>6</v>
      </c>
      <c r="C10" s="81" t="s">
        <v>169</v>
      </c>
      <c r="D10" s="82" t="s">
        <v>10</v>
      </c>
      <c r="E10" s="80">
        <v>2</v>
      </c>
      <c r="F10" s="83"/>
      <c r="G10" s="83"/>
      <c r="H10" s="84">
        <f>'Silnoproud_704-2NP E1'!$E10*'Silnoproud_704-2NP E1'!$F10</f>
        <v>0</v>
      </c>
      <c r="I10" s="85">
        <f>'Silnoproud_704-2NP E1'!$E10*'Silnoproud_704-2NP E1'!$G10</f>
        <v>0</v>
      </c>
    </row>
    <row r="11" spans="1:9" s="32" customFormat="1" ht="15">
      <c r="A11" s="79"/>
      <c r="B11" s="80">
        <f t="shared" si="0"/>
        <v>7</v>
      </c>
      <c r="C11" s="81" t="s">
        <v>170</v>
      </c>
      <c r="D11" s="82" t="s">
        <v>10</v>
      </c>
      <c r="E11" s="80">
        <v>7</v>
      </c>
      <c r="F11" s="83"/>
      <c r="G11" s="83"/>
      <c r="H11" s="84">
        <f>'Silnoproud_704-2NP E1'!$E11*'Silnoproud_704-2NP E1'!$F11</f>
        <v>0</v>
      </c>
      <c r="I11" s="85">
        <f>'Silnoproud_704-2NP E1'!$E11*'Silnoproud_704-2NP E1'!$G11</f>
        <v>0</v>
      </c>
    </row>
    <row r="12" spans="1:9" s="32" customFormat="1" ht="15">
      <c r="A12" s="79"/>
      <c r="B12" s="80">
        <f t="shared" si="0"/>
        <v>8</v>
      </c>
      <c r="C12" s="81" t="s">
        <v>171</v>
      </c>
      <c r="D12" s="82" t="s">
        <v>10</v>
      </c>
      <c r="E12" s="80">
        <v>8</v>
      </c>
      <c r="F12" s="83"/>
      <c r="G12" s="83"/>
      <c r="H12" s="84">
        <f>'Silnoproud_704-2NP E1'!$E12*'Silnoproud_704-2NP E1'!$F12</f>
        <v>0</v>
      </c>
      <c r="I12" s="85">
        <f>'Silnoproud_704-2NP E1'!$E12*'Silnoproud_704-2NP E1'!$G12</f>
        <v>0</v>
      </c>
    </row>
    <row r="13" spans="1:9" s="32" customFormat="1" ht="15">
      <c r="A13" s="79"/>
      <c r="B13" s="80">
        <f t="shared" si="0"/>
        <v>9</v>
      </c>
      <c r="C13" s="81" t="s">
        <v>172</v>
      </c>
      <c r="D13" s="82" t="s">
        <v>10</v>
      </c>
      <c r="E13" s="80">
        <v>12</v>
      </c>
      <c r="F13" s="83"/>
      <c r="G13" s="83"/>
      <c r="H13" s="84">
        <f>'Silnoproud_704-2NP E1'!$E13*'Silnoproud_704-2NP E1'!$F13</f>
        <v>0</v>
      </c>
      <c r="I13" s="85">
        <f>'Silnoproud_704-2NP E1'!$E13*'Silnoproud_704-2NP E1'!$G13</f>
        <v>0</v>
      </c>
    </row>
    <row r="14" spans="1:9" s="32" customFormat="1" ht="15.75" thickBot="1">
      <c r="A14" s="86"/>
      <c r="B14" s="87">
        <f>ROW(B14)-4</f>
        <v>10</v>
      </c>
      <c r="C14" s="88" t="s">
        <v>173</v>
      </c>
      <c r="D14" s="89" t="s">
        <v>10</v>
      </c>
      <c r="E14" s="87">
        <v>40</v>
      </c>
      <c r="F14" s="90"/>
      <c r="G14" s="90"/>
      <c r="H14" s="91">
        <f>'Silnoproud_704-2NP E1'!$E14*'Silnoproud_704-2NP E1'!$F14</f>
        <v>0</v>
      </c>
      <c r="I14" s="92">
        <f>'Silnoproud_704-2NP E1'!$E14*'Silnoproud_704-2NP E1'!$G14</f>
        <v>0</v>
      </c>
    </row>
    <row r="15" spans="1:9" s="32" customFormat="1" ht="15">
      <c r="A15" s="93" t="s">
        <v>174</v>
      </c>
      <c r="B15" s="31">
        <f>B14+1</f>
        <v>11</v>
      </c>
      <c r="C15" s="94" t="s">
        <v>175</v>
      </c>
      <c r="D15" s="95" t="s">
        <v>10</v>
      </c>
      <c r="E15" s="96">
        <v>10</v>
      </c>
      <c r="F15" s="97"/>
      <c r="G15" s="97"/>
      <c r="H15" s="98">
        <f>'Silnoproud_704-2NP E1'!$E15*'Silnoproud_704-2NP E1'!$F15</f>
        <v>0</v>
      </c>
      <c r="I15" s="99">
        <f>'Silnoproud_704-2NP E1'!$E15*'Silnoproud_704-2NP E1'!$G15</f>
        <v>0</v>
      </c>
    </row>
    <row r="16" spans="1:9" s="32" customFormat="1" ht="15">
      <c r="A16" s="100"/>
      <c r="B16" s="30">
        <f t="shared" si="0"/>
        <v>12</v>
      </c>
      <c r="C16" s="101" t="s">
        <v>176</v>
      </c>
      <c r="D16" s="102" t="s">
        <v>10</v>
      </c>
      <c r="E16" s="103">
        <v>425</v>
      </c>
      <c r="F16" s="104"/>
      <c r="G16" s="104"/>
      <c r="H16" s="105">
        <f>'Silnoproud_704-2NP E1'!$E16*'Silnoproud_704-2NP E1'!$F16</f>
        <v>0</v>
      </c>
      <c r="I16" s="106">
        <f>'Silnoproud_704-2NP E1'!$E16*'Silnoproud_704-2NP E1'!$G16</f>
        <v>0</v>
      </c>
    </row>
    <row r="17" spans="1:9" s="32" customFormat="1" ht="15">
      <c r="A17" s="100"/>
      <c r="B17" s="30">
        <f t="shared" si="0"/>
        <v>13</v>
      </c>
      <c r="C17" s="107" t="s">
        <v>177</v>
      </c>
      <c r="D17" s="108" t="s">
        <v>10</v>
      </c>
      <c r="E17" s="30">
        <v>131</v>
      </c>
      <c r="F17" s="109"/>
      <c r="G17" s="109"/>
      <c r="H17" s="105">
        <f>'Silnoproud_704-2NP E1'!$E17*'Silnoproud_704-2NP E1'!$F17</f>
        <v>0</v>
      </c>
      <c r="I17" s="106">
        <f>'Silnoproud_704-2NP E1'!$E17*'Silnoproud_704-2NP E1'!$G17</f>
        <v>0</v>
      </c>
    </row>
    <row r="18" spans="1:9" s="32" customFormat="1" ht="15.75" thickBot="1">
      <c r="A18" s="110"/>
      <c r="B18" s="111">
        <f t="shared" si="0"/>
        <v>14</v>
      </c>
      <c r="C18" s="112" t="s">
        <v>178</v>
      </c>
      <c r="D18" s="113" t="s">
        <v>10</v>
      </c>
      <c r="E18" s="111">
        <v>60</v>
      </c>
      <c r="F18" s="114"/>
      <c r="G18" s="114"/>
      <c r="H18" s="115">
        <f>'Silnoproud_704-2NP E1'!$E18*'Silnoproud_704-2NP E1'!$F18</f>
        <v>0</v>
      </c>
      <c r="I18" s="116">
        <f>'Silnoproud_704-2NP E1'!$E18*'Silnoproud_704-2NP E1'!$G18</f>
        <v>0</v>
      </c>
    </row>
    <row r="19" spans="1:9" s="32" customFormat="1" ht="15">
      <c r="A19" s="72" t="s">
        <v>179</v>
      </c>
      <c r="B19" s="31">
        <f t="shared" si="0"/>
        <v>15</v>
      </c>
      <c r="C19" s="117" t="s">
        <v>180</v>
      </c>
      <c r="D19" s="118" t="s">
        <v>11</v>
      </c>
      <c r="E19" s="31">
        <v>30</v>
      </c>
      <c r="F19" s="119"/>
      <c r="G19" s="119"/>
      <c r="H19" s="98">
        <f>'Silnoproud_704-2NP E1'!$E19*'Silnoproud_704-2NP E1'!$F19</f>
        <v>0</v>
      </c>
      <c r="I19" s="99">
        <f>'Silnoproud_704-2NP E1'!$E19*'Silnoproud_704-2NP E1'!$G19</f>
        <v>0</v>
      </c>
    </row>
    <row r="20" spans="1:9" s="32" customFormat="1" ht="15">
      <c r="A20" s="79"/>
      <c r="B20" s="30">
        <f t="shared" si="0"/>
        <v>16</v>
      </c>
      <c r="C20" s="107" t="s">
        <v>181</v>
      </c>
      <c r="D20" s="108" t="s">
        <v>11</v>
      </c>
      <c r="E20" s="30">
        <v>1000</v>
      </c>
      <c r="F20" s="109"/>
      <c r="G20" s="109"/>
      <c r="H20" s="105">
        <f>'Silnoproud_704-2NP E1'!$E20*'Silnoproud_704-2NP E1'!$F20</f>
        <v>0</v>
      </c>
      <c r="I20" s="106">
        <f>'Silnoproud_704-2NP E1'!$E20*'Silnoproud_704-2NP E1'!$G20</f>
        <v>0</v>
      </c>
    </row>
    <row r="21" spans="1:9" s="32" customFormat="1" ht="15">
      <c r="A21" s="79"/>
      <c r="B21" s="30">
        <f t="shared" si="0"/>
        <v>17</v>
      </c>
      <c r="C21" s="107" t="s">
        <v>182</v>
      </c>
      <c r="D21" s="108" t="s">
        <v>11</v>
      </c>
      <c r="E21" s="30">
        <v>1000</v>
      </c>
      <c r="F21" s="109"/>
      <c r="G21" s="109"/>
      <c r="H21" s="105">
        <f>'Silnoproud_704-2NP E1'!$E21*'Silnoproud_704-2NP E1'!$F21</f>
        <v>0</v>
      </c>
      <c r="I21" s="106">
        <f>'Silnoproud_704-2NP E1'!$E21*'Silnoproud_704-2NP E1'!$G21</f>
        <v>0</v>
      </c>
    </row>
    <row r="22" spans="1:9" s="32" customFormat="1" ht="15">
      <c r="A22" s="79"/>
      <c r="B22" s="30">
        <f t="shared" si="0"/>
        <v>18</v>
      </c>
      <c r="C22" s="107" t="s">
        <v>183</v>
      </c>
      <c r="D22" s="108" t="s">
        <v>11</v>
      </c>
      <c r="E22" s="30">
        <v>500</v>
      </c>
      <c r="F22" s="109"/>
      <c r="G22" s="109"/>
      <c r="H22" s="105">
        <f>'Silnoproud_704-2NP E1'!$E22*'Silnoproud_704-2NP E1'!$F22</f>
        <v>0</v>
      </c>
      <c r="I22" s="106">
        <f>'Silnoproud_704-2NP E1'!$E22*'Silnoproud_704-2NP E1'!$G22</f>
        <v>0</v>
      </c>
    </row>
    <row r="23" spans="1:9" s="32" customFormat="1" ht="15">
      <c r="A23" s="79"/>
      <c r="B23" s="30">
        <f t="shared" si="0"/>
        <v>19</v>
      </c>
      <c r="C23" s="107" t="s">
        <v>184</v>
      </c>
      <c r="D23" s="108" t="s">
        <v>11</v>
      </c>
      <c r="E23" s="30">
        <v>10</v>
      </c>
      <c r="F23" s="109"/>
      <c r="G23" s="109"/>
      <c r="H23" s="105">
        <f>'Silnoproud_704-2NP E1'!$E23*'Silnoproud_704-2NP E1'!$F23</f>
        <v>0</v>
      </c>
      <c r="I23" s="106">
        <f>'Silnoproud_704-2NP E1'!$E23*'Silnoproud_704-2NP E1'!$G23</f>
        <v>0</v>
      </c>
    </row>
    <row r="24" spans="1:9" s="32" customFormat="1" ht="15">
      <c r="A24" s="79"/>
      <c r="B24" s="30">
        <f t="shared" si="0"/>
        <v>20</v>
      </c>
      <c r="C24" s="107" t="s">
        <v>185</v>
      </c>
      <c r="D24" s="108" t="s">
        <v>11</v>
      </c>
      <c r="E24" s="30">
        <v>20</v>
      </c>
      <c r="F24" s="109"/>
      <c r="G24" s="109"/>
      <c r="H24" s="105">
        <f>'Silnoproud_704-2NP E1'!$E24*'Silnoproud_704-2NP E1'!$F24</f>
        <v>0</v>
      </c>
      <c r="I24" s="106">
        <f>'Silnoproud_704-2NP E1'!$E24*'Silnoproud_704-2NP E1'!$G24</f>
        <v>0</v>
      </c>
    </row>
    <row r="25" spans="1:9" s="32" customFormat="1" ht="15">
      <c r="A25" s="79"/>
      <c r="B25" s="30">
        <f t="shared" si="0"/>
        <v>21</v>
      </c>
      <c r="C25" s="107" t="s">
        <v>186</v>
      </c>
      <c r="D25" s="108" t="s">
        <v>11</v>
      </c>
      <c r="E25" s="30">
        <v>20</v>
      </c>
      <c r="F25" s="109"/>
      <c r="G25" s="109"/>
      <c r="H25" s="105">
        <f>'Silnoproud_704-2NP E1'!$E25*'Silnoproud_704-2NP E1'!$F25</f>
        <v>0</v>
      </c>
      <c r="I25" s="106">
        <f>'Silnoproud_704-2NP E1'!$E25*'Silnoproud_704-2NP E1'!$G25</f>
        <v>0</v>
      </c>
    </row>
    <row r="26" spans="1:9" s="32" customFormat="1" ht="15.75" thickBot="1">
      <c r="A26" s="86"/>
      <c r="B26" s="111">
        <f t="shared" si="0"/>
        <v>22</v>
      </c>
      <c r="C26" s="112" t="s">
        <v>187</v>
      </c>
      <c r="D26" s="113" t="s">
        <v>11</v>
      </c>
      <c r="E26" s="111">
        <v>35</v>
      </c>
      <c r="F26" s="114"/>
      <c r="G26" s="114"/>
      <c r="H26" s="115">
        <f>'Silnoproud_704-2NP E1'!$E26*'Silnoproud_704-2NP E1'!$F26</f>
        <v>0</v>
      </c>
      <c r="I26" s="116">
        <f>'Silnoproud_704-2NP E1'!$E26*'Silnoproud_704-2NP E1'!$G26</f>
        <v>0</v>
      </c>
    </row>
    <row r="27" spans="1:9" s="32" customFormat="1" ht="15">
      <c r="A27" s="72" t="s">
        <v>188</v>
      </c>
      <c r="B27" s="31">
        <f t="shared" si="0"/>
        <v>23</v>
      </c>
      <c r="C27" s="117" t="s">
        <v>189</v>
      </c>
      <c r="D27" s="118" t="s">
        <v>10</v>
      </c>
      <c r="E27" s="31">
        <v>2</v>
      </c>
      <c r="F27" s="119"/>
      <c r="G27" s="119"/>
      <c r="H27" s="98">
        <f>'Silnoproud_704-2NP E1'!$E27*'Silnoproud_704-2NP E1'!$F27</f>
        <v>0</v>
      </c>
      <c r="I27" s="99">
        <f>'Silnoproud_704-2NP E1'!$E27*'Silnoproud_704-2NP E1'!$G27</f>
        <v>0</v>
      </c>
    </row>
    <row r="28" spans="1:9" s="32" customFormat="1" ht="15">
      <c r="A28" s="79"/>
      <c r="B28" s="30">
        <f t="shared" si="0"/>
        <v>24</v>
      </c>
      <c r="C28" s="107" t="s">
        <v>190</v>
      </c>
      <c r="D28" s="108" t="s">
        <v>10</v>
      </c>
      <c r="E28" s="30">
        <v>2</v>
      </c>
      <c r="F28" s="109"/>
      <c r="G28" s="109"/>
      <c r="H28" s="105">
        <f>'Silnoproud_704-2NP E1'!$E28*'Silnoproud_704-2NP E1'!$F28</f>
        <v>0</v>
      </c>
      <c r="I28" s="106">
        <f>'Silnoproud_704-2NP E1'!$E28*'Silnoproud_704-2NP E1'!$G28</f>
        <v>0</v>
      </c>
    </row>
    <row r="29" spans="1:9" s="32" customFormat="1" ht="15">
      <c r="A29" s="79"/>
      <c r="B29" s="30">
        <f t="shared" si="0"/>
        <v>25</v>
      </c>
      <c r="C29" s="107" t="s">
        <v>191</v>
      </c>
      <c r="D29" s="108" t="s">
        <v>10</v>
      </c>
      <c r="E29" s="30">
        <v>2</v>
      </c>
      <c r="F29" s="109"/>
      <c r="G29" s="109"/>
      <c r="H29" s="105">
        <f>'Silnoproud_704-2NP E1'!$E29*'Silnoproud_704-2NP E1'!$F29</f>
        <v>0</v>
      </c>
      <c r="I29" s="106">
        <f>'Silnoproud_704-2NP E1'!$E29*'Silnoproud_704-2NP E1'!$G29</f>
        <v>0</v>
      </c>
    </row>
    <row r="30" spans="1:9" s="32" customFormat="1" ht="15">
      <c r="A30" s="79"/>
      <c r="B30" s="30">
        <f t="shared" si="0"/>
        <v>26</v>
      </c>
      <c r="C30" s="107" t="s">
        <v>192</v>
      </c>
      <c r="D30" s="108" t="s">
        <v>10</v>
      </c>
      <c r="E30" s="30">
        <v>10</v>
      </c>
      <c r="F30" s="109"/>
      <c r="G30" s="109"/>
      <c r="H30" s="105">
        <f>'Silnoproud_704-2NP E1'!$E30*'Silnoproud_704-2NP E1'!$F30</f>
        <v>0</v>
      </c>
      <c r="I30" s="106">
        <f>'Silnoproud_704-2NP E1'!$E30*'Silnoproud_704-2NP E1'!$G30</f>
        <v>0</v>
      </c>
    </row>
    <row r="31" spans="1:9" s="32" customFormat="1" ht="15" hidden="1">
      <c r="A31" s="79"/>
      <c r="B31" s="30">
        <f t="shared" si="0"/>
        <v>27</v>
      </c>
      <c r="C31" s="107" t="s">
        <v>193</v>
      </c>
      <c r="D31" s="108" t="s">
        <v>10</v>
      </c>
      <c r="E31" s="30">
        <v>0</v>
      </c>
      <c r="F31" s="109"/>
      <c r="G31" s="109"/>
      <c r="H31" s="105">
        <f>'Silnoproud_704-2NP E1'!$E31*'Silnoproud_704-2NP E1'!$F31</f>
        <v>0</v>
      </c>
      <c r="I31" s="106">
        <f>'Silnoproud_704-2NP E1'!$E31*'Silnoproud_704-2NP E1'!$G31</f>
        <v>0</v>
      </c>
    </row>
    <row r="32" spans="1:9" s="32" customFormat="1" ht="15">
      <c r="A32" s="79"/>
      <c r="B32" s="30">
        <f t="shared" si="0"/>
        <v>28</v>
      </c>
      <c r="C32" s="107" t="s">
        <v>194</v>
      </c>
      <c r="D32" s="108" t="s">
        <v>10</v>
      </c>
      <c r="E32" s="30">
        <v>9</v>
      </c>
      <c r="F32" s="109"/>
      <c r="G32" s="109"/>
      <c r="H32" s="105">
        <f>'Silnoproud_704-2NP E1'!$E32*'Silnoproud_704-2NP E1'!$F32</f>
        <v>0</v>
      </c>
      <c r="I32" s="106">
        <f>'Silnoproud_704-2NP E1'!$E32*'Silnoproud_704-2NP E1'!$G32</f>
        <v>0</v>
      </c>
    </row>
    <row r="33" spans="1:9" s="32" customFormat="1" ht="15">
      <c r="A33" s="79"/>
      <c r="B33" s="30">
        <f t="shared" si="0"/>
        <v>29</v>
      </c>
      <c r="C33" s="107" t="s">
        <v>195</v>
      </c>
      <c r="D33" s="108" t="s">
        <v>10</v>
      </c>
      <c r="E33" s="30">
        <v>7</v>
      </c>
      <c r="F33" s="109"/>
      <c r="G33" s="109"/>
      <c r="H33" s="105">
        <f>'Silnoproud_704-2NP E1'!$E33*'Silnoproud_704-2NP E1'!$F33</f>
        <v>0</v>
      </c>
      <c r="I33" s="106">
        <f>'Silnoproud_704-2NP E1'!$E33*'Silnoproud_704-2NP E1'!$G33</f>
        <v>0</v>
      </c>
    </row>
    <row r="34" spans="1:9" s="32" customFormat="1" ht="15">
      <c r="A34" s="79"/>
      <c r="B34" s="30">
        <f t="shared" si="0"/>
        <v>30</v>
      </c>
      <c r="C34" s="107" t="s">
        <v>196</v>
      </c>
      <c r="D34" s="108" t="s">
        <v>10</v>
      </c>
      <c r="E34" s="30">
        <v>11</v>
      </c>
      <c r="F34" s="109"/>
      <c r="G34" s="109"/>
      <c r="H34" s="105">
        <f>'Silnoproud_704-2NP E1'!$E34*'Silnoproud_704-2NP E1'!$F34</f>
        <v>0</v>
      </c>
      <c r="I34" s="106">
        <f>'Silnoproud_704-2NP E1'!$E34*'Silnoproud_704-2NP E1'!$G34</f>
        <v>0</v>
      </c>
    </row>
    <row r="35" spans="1:9" s="32" customFormat="1" ht="15">
      <c r="A35" s="79"/>
      <c r="B35" s="30">
        <f t="shared" si="0"/>
        <v>31</v>
      </c>
      <c r="C35" s="107" t="s">
        <v>197</v>
      </c>
      <c r="D35" s="108" t="s">
        <v>10</v>
      </c>
      <c r="E35" s="30">
        <v>3</v>
      </c>
      <c r="F35" s="109"/>
      <c r="G35" s="109"/>
      <c r="H35" s="105">
        <f>'Silnoproud_704-2NP E1'!$E35*'Silnoproud_704-2NP E1'!$F35</f>
        <v>0</v>
      </c>
      <c r="I35" s="106">
        <f>'Silnoproud_704-2NP E1'!$E35*'Silnoproud_704-2NP E1'!$G35</f>
        <v>0</v>
      </c>
    </row>
    <row r="36" spans="1:9" s="32" customFormat="1" ht="15">
      <c r="A36" s="79"/>
      <c r="B36" s="30">
        <f t="shared" si="0"/>
        <v>32</v>
      </c>
      <c r="C36" s="107" t="s">
        <v>198</v>
      </c>
      <c r="D36" s="108" t="s">
        <v>10</v>
      </c>
      <c r="E36" s="30">
        <v>89</v>
      </c>
      <c r="F36" s="109"/>
      <c r="G36" s="109"/>
      <c r="H36" s="105">
        <f>'Silnoproud_704-2NP E1'!$E36*'Silnoproud_704-2NP E1'!$F36</f>
        <v>0</v>
      </c>
      <c r="I36" s="106">
        <f>'Silnoproud_704-2NP E1'!$E36*'Silnoproud_704-2NP E1'!$G36</f>
        <v>0</v>
      </c>
    </row>
    <row r="37" spans="1:9" s="32" customFormat="1" ht="15">
      <c r="A37" s="79"/>
      <c r="B37" s="30">
        <f t="shared" si="0"/>
        <v>33</v>
      </c>
      <c r="C37" s="107" t="s">
        <v>199</v>
      </c>
      <c r="D37" s="108" t="s">
        <v>10</v>
      </c>
      <c r="E37" s="30">
        <v>150</v>
      </c>
      <c r="F37" s="109"/>
      <c r="G37" s="109"/>
      <c r="H37" s="105">
        <f>'Silnoproud_704-2NP E1'!$E37*'Silnoproud_704-2NP E1'!$F37</f>
        <v>0</v>
      </c>
      <c r="I37" s="106">
        <f>'Silnoproud_704-2NP E1'!$E37*'Silnoproud_704-2NP E1'!$G37</f>
        <v>0</v>
      </c>
    </row>
    <row r="38" spans="1:9" s="32" customFormat="1" ht="15">
      <c r="A38" s="79"/>
      <c r="B38" s="30">
        <f t="shared" si="0"/>
        <v>34</v>
      </c>
      <c r="C38" s="107" t="s">
        <v>200</v>
      </c>
      <c r="D38" s="108" t="s">
        <v>10</v>
      </c>
      <c r="E38" s="30">
        <v>16</v>
      </c>
      <c r="F38" s="109"/>
      <c r="G38" s="109"/>
      <c r="H38" s="105">
        <f>'Silnoproud_704-2NP E1'!$E38*'Silnoproud_704-2NP E1'!$F38</f>
        <v>0</v>
      </c>
      <c r="I38" s="106">
        <f>'Silnoproud_704-2NP E1'!$E38*'Silnoproud_704-2NP E1'!$G38</f>
        <v>0</v>
      </c>
    </row>
    <row r="39" spans="1:9" s="32" customFormat="1" ht="15">
      <c r="A39" s="79"/>
      <c r="B39" s="30">
        <f t="shared" si="0"/>
        <v>35</v>
      </c>
      <c r="C39" s="107" t="s">
        <v>201</v>
      </c>
      <c r="D39" s="108" t="s">
        <v>10</v>
      </c>
      <c r="E39" s="30">
        <v>4</v>
      </c>
      <c r="F39" s="109"/>
      <c r="G39" s="109"/>
      <c r="H39" s="105">
        <f>'Silnoproud_704-2NP E1'!$E39*'Silnoproud_704-2NP E1'!$F39</f>
        <v>0</v>
      </c>
      <c r="I39" s="106">
        <f>'Silnoproud_704-2NP E1'!$E39*'Silnoproud_704-2NP E1'!$G39</f>
        <v>0</v>
      </c>
    </row>
    <row r="40" spans="1:9" s="32" customFormat="1" ht="15">
      <c r="A40" s="79"/>
      <c r="B40" s="30">
        <f t="shared" si="0"/>
        <v>36</v>
      </c>
      <c r="C40" s="107" t="s">
        <v>202</v>
      </c>
      <c r="D40" s="108" t="s">
        <v>10</v>
      </c>
      <c r="E40" s="30">
        <v>1</v>
      </c>
      <c r="F40" s="109"/>
      <c r="G40" s="109"/>
      <c r="H40" s="105">
        <f>'Silnoproud_704-2NP E1'!$E40*'Silnoproud_704-2NP E1'!$F40</f>
        <v>0</v>
      </c>
      <c r="I40" s="106">
        <f>'Silnoproud_704-2NP E1'!$E40*'Silnoproud_704-2NP E1'!$G40</f>
        <v>0</v>
      </c>
    </row>
    <row r="41" spans="1:9" s="32" customFormat="1" ht="15.75" thickBot="1">
      <c r="A41" s="79"/>
      <c r="B41" s="30">
        <f t="shared" si="0"/>
        <v>37</v>
      </c>
      <c r="C41" s="107" t="s">
        <v>203</v>
      </c>
      <c r="D41" s="108" t="s">
        <v>10</v>
      </c>
      <c r="E41" s="30">
        <v>2</v>
      </c>
      <c r="F41" s="109"/>
      <c r="G41" s="109"/>
      <c r="H41" s="105">
        <f>'Silnoproud_704-2NP E1'!$E41*'Silnoproud_704-2NP E1'!$F41</f>
        <v>0</v>
      </c>
      <c r="I41" s="106">
        <f>'Silnoproud_704-2NP E1'!$E41*'Silnoproud_704-2NP E1'!$G41</f>
        <v>0</v>
      </c>
    </row>
    <row r="42" spans="1:9" s="32" customFormat="1" ht="15.75" hidden="1" thickBot="1">
      <c r="A42" s="86"/>
      <c r="B42" s="111">
        <f t="shared" si="0"/>
        <v>38</v>
      </c>
      <c r="C42" s="112" t="s">
        <v>204</v>
      </c>
      <c r="D42" s="113" t="s">
        <v>10</v>
      </c>
      <c r="E42" s="111">
        <v>0</v>
      </c>
      <c r="F42" s="114"/>
      <c r="G42" s="114"/>
      <c r="H42" s="115">
        <f>'Silnoproud_704-2NP E1'!$E42*'Silnoproud_704-2NP E1'!$F42</f>
        <v>0</v>
      </c>
      <c r="I42" s="116">
        <f>'Silnoproud_704-2NP E1'!$E42*'Silnoproud_704-2NP E1'!$G42</f>
        <v>0</v>
      </c>
    </row>
    <row r="43" spans="1:9" s="32" customFormat="1" ht="15">
      <c r="A43" s="93" t="s">
        <v>205</v>
      </c>
      <c r="B43" s="31">
        <f t="shared" si="0"/>
        <v>39</v>
      </c>
      <c r="C43" s="117" t="s">
        <v>206</v>
      </c>
      <c r="D43" s="118" t="s">
        <v>11</v>
      </c>
      <c r="E43" s="31">
        <v>30</v>
      </c>
      <c r="F43" s="119"/>
      <c r="G43" s="119"/>
      <c r="H43" s="98">
        <f>'Silnoproud_704-2NP E1'!$E43*'Silnoproud_704-2NP E1'!$F43</f>
        <v>0</v>
      </c>
      <c r="I43" s="99">
        <f>'Silnoproud_704-2NP E1'!$E43*'Silnoproud_704-2NP E1'!$G43</f>
        <v>0</v>
      </c>
    </row>
    <row r="44" spans="1:9" s="32" customFormat="1" ht="15">
      <c r="A44" s="100"/>
      <c r="B44" s="30">
        <f t="shared" si="0"/>
        <v>40</v>
      </c>
      <c r="C44" s="107" t="s">
        <v>207</v>
      </c>
      <c r="D44" s="108" t="s">
        <v>11</v>
      </c>
      <c r="E44" s="30">
        <v>160</v>
      </c>
      <c r="F44" s="109"/>
      <c r="G44" s="109"/>
      <c r="H44" s="105">
        <f>'Silnoproud_704-2NP E1'!$E44*'Silnoproud_704-2NP E1'!$F44</f>
        <v>0</v>
      </c>
      <c r="I44" s="106">
        <f>'Silnoproud_704-2NP E1'!$E44*'Silnoproud_704-2NP E1'!$G44</f>
        <v>0</v>
      </c>
    </row>
    <row r="45" spans="1:9" s="32" customFormat="1" ht="15">
      <c r="A45" s="100"/>
      <c r="B45" s="30">
        <f t="shared" si="0"/>
        <v>41</v>
      </c>
      <c r="C45" s="107" t="s">
        <v>208</v>
      </c>
      <c r="D45" s="108" t="s">
        <v>11</v>
      </c>
      <c r="E45" s="30">
        <v>25</v>
      </c>
      <c r="F45" s="109"/>
      <c r="G45" s="109"/>
      <c r="H45" s="105">
        <f>'Silnoproud_704-2NP E1'!$E45*'Silnoproud_704-2NP E1'!$F45</f>
        <v>0</v>
      </c>
      <c r="I45" s="106">
        <f>'Silnoproud_704-2NP E1'!$E45*'Silnoproud_704-2NP E1'!$G45</f>
        <v>0</v>
      </c>
    </row>
    <row r="46" spans="1:9" s="32" customFormat="1" ht="15">
      <c r="A46" s="100"/>
      <c r="B46" s="30">
        <f t="shared" si="0"/>
        <v>42</v>
      </c>
      <c r="C46" s="107" t="s">
        <v>209</v>
      </c>
      <c r="D46" s="108" t="s">
        <v>10</v>
      </c>
      <c r="E46" s="30">
        <v>115</v>
      </c>
      <c r="F46" s="109"/>
      <c r="G46" s="109"/>
      <c r="H46" s="105">
        <f>'Silnoproud_704-2NP E1'!$E46*'Silnoproud_704-2NP E1'!$F46</f>
        <v>0</v>
      </c>
      <c r="I46" s="106">
        <f>'Silnoproud_704-2NP E1'!$E46*'Silnoproud_704-2NP E1'!$G46</f>
        <v>0</v>
      </c>
    </row>
    <row r="47" spans="1:9" s="32" customFormat="1" ht="15.75" thickBot="1">
      <c r="A47" s="110"/>
      <c r="B47" s="111">
        <f t="shared" si="0"/>
        <v>43</v>
      </c>
      <c r="C47" s="112" t="s">
        <v>210</v>
      </c>
      <c r="D47" s="113" t="s">
        <v>11</v>
      </c>
      <c r="E47" s="111">
        <v>232</v>
      </c>
      <c r="F47" s="114"/>
      <c r="G47" s="114"/>
      <c r="H47" s="115">
        <f>'Silnoproud_704-2NP E1'!$E47*'Silnoproud_704-2NP E1'!$F47</f>
        <v>0</v>
      </c>
      <c r="I47" s="116">
        <f>'Silnoproud_704-2NP E1'!$E47*'Silnoproud_704-2NP E1'!$G47</f>
        <v>0</v>
      </c>
    </row>
    <row r="48" spans="1:9" s="32" customFormat="1" ht="45.75" thickBot="1">
      <c r="A48" s="120" t="s">
        <v>211</v>
      </c>
      <c r="B48" s="121">
        <f t="shared" si="0"/>
        <v>44</v>
      </c>
      <c r="C48" s="122" t="s">
        <v>212</v>
      </c>
      <c r="D48" s="123" t="s">
        <v>10</v>
      </c>
      <c r="E48" s="121">
        <v>0.9</v>
      </c>
      <c r="F48" s="124"/>
      <c r="G48" s="124"/>
      <c r="H48" s="125">
        <f>'Silnoproud_704-2NP E1'!$E48*'Silnoproud_704-2NP E1'!$F48</f>
        <v>0</v>
      </c>
      <c r="I48" s="126">
        <f>'Silnoproud_704-2NP E1'!$E48*'Silnoproud_704-2NP E1'!$G48</f>
        <v>0</v>
      </c>
    </row>
    <row r="49" spans="1:9" s="32" customFormat="1" ht="29.25" customHeight="1" thickBot="1">
      <c r="A49" s="120" t="s">
        <v>213</v>
      </c>
      <c r="B49" s="121">
        <f t="shared" si="0"/>
        <v>45</v>
      </c>
      <c r="C49" s="122" t="s">
        <v>214</v>
      </c>
      <c r="D49" s="123" t="s">
        <v>215</v>
      </c>
      <c r="E49" s="121">
        <v>0.5</v>
      </c>
      <c r="F49" s="124"/>
      <c r="G49" s="124"/>
      <c r="H49" s="125">
        <f>'Silnoproud_704-2NP E1'!$E49*'Silnoproud_704-2NP E1'!$F49</f>
        <v>0</v>
      </c>
      <c r="I49" s="126">
        <f>'Silnoproud_704-2NP E1'!$E49*'Silnoproud_704-2NP E1'!$G49</f>
        <v>0</v>
      </c>
    </row>
    <row r="50" spans="1:9" s="32" customFormat="1" ht="15.75" thickBot="1">
      <c r="A50" s="127" t="s">
        <v>216</v>
      </c>
      <c r="B50" s="121">
        <f t="shared" si="0"/>
        <v>46</v>
      </c>
      <c r="C50" s="122" t="s">
        <v>217</v>
      </c>
      <c r="D50" s="123" t="s">
        <v>10</v>
      </c>
      <c r="E50" s="121">
        <v>120</v>
      </c>
      <c r="F50" s="124"/>
      <c r="G50" s="124"/>
      <c r="H50" s="125">
        <f>'Silnoproud_704-2NP E1'!$E50*'Silnoproud_704-2NP E1'!$F50</f>
        <v>0</v>
      </c>
      <c r="I50" s="126">
        <f>'Silnoproud_704-2NP E1'!$E50*'Silnoproud_704-2NP E1'!$G50</f>
        <v>0</v>
      </c>
    </row>
    <row r="51" spans="1:9" s="32" customFormat="1" ht="15">
      <c r="A51" s="128"/>
      <c r="B51" s="31">
        <f t="shared" si="0"/>
        <v>47</v>
      </c>
      <c r="C51" s="117" t="s">
        <v>218</v>
      </c>
      <c r="D51" s="118" t="s">
        <v>215</v>
      </c>
      <c r="E51" s="31">
        <v>1</v>
      </c>
      <c r="F51" s="174"/>
      <c r="G51" s="119"/>
      <c r="H51" s="98">
        <f>'Silnoproud_704-2NP E1'!$E51*'Silnoproud_704-2NP E1'!$F51</f>
        <v>0</v>
      </c>
      <c r="I51" s="99">
        <f>'Silnoproud_704-2NP E1'!$E51*'Silnoproud_704-2NP E1'!$G51</f>
        <v>0</v>
      </c>
    </row>
    <row r="52" spans="1:9" s="32" customFormat="1" ht="15">
      <c r="A52" s="129"/>
      <c r="B52" s="30">
        <f t="shared" si="0"/>
        <v>48</v>
      </c>
      <c r="C52" s="107" t="s">
        <v>219</v>
      </c>
      <c r="D52" s="108" t="s">
        <v>215</v>
      </c>
      <c r="E52" s="30">
        <v>1</v>
      </c>
      <c r="F52" s="175"/>
      <c r="G52" s="109"/>
      <c r="H52" s="105">
        <f>'Silnoproud_704-2NP E1'!$E52*'Silnoproud_704-2NP E1'!$F52</f>
        <v>0</v>
      </c>
      <c r="I52" s="106">
        <f>'Silnoproud_704-2NP E1'!$E52*'Silnoproud_704-2NP E1'!$G52</f>
        <v>0</v>
      </c>
    </row>
    <row r="53" spans="1:9" s="32" customFormat="1" ht="15">
      <c r="A53" s="129"/>
      <c r="B53" s="30">
        <f t="shared" si="0"/>
        <v>49</v>
      </c>
      <c r="C53" s="107" t="s">
        <v>220</v>
      </c>
      <c r="D53" s="108" t="s">
        <v>215</v>
      </c>
      <c r="E53" s="30">
        <v>1</v>
      </c>
      <c r="F53" s="175"/>
      <c r="G53" s="109"/>
      <c r="H53" s="105">
        <f>'Silnoproud_704-2NP E1'!$E53*'Silnoproud_704-2NP E1'!$F53</f>
        <v>0</v>
      </c>
      <c r="I53" s="106">
        <f>'Silnoproud_704-2NP E1'!$E53*'Silnoproud_704-2NP E1'!$G53</f>
        <v>0</v>
      </c>
    </row>
    <row r="54" spans="1:9" s="32" customFormat="1" ht="15">
      <c r="A54" s="129"/>
      <c r="B54" s="30">
        <f t="shared" si="0"/>
        <v>50</v>
      </c>
      <c r="C54" s="107" t="s">
        <v>221</v>
      </c>
      <c r="D54" s="108" t="s">
        <v>215</v>
      </c>
      <c r="E54" s="30">
        <v>1</v>
      </c>
      <c r="F54" s="175"/>
      <c r="G54" s="109"/>
      <c r="H54" s="105">
        <f>'Silnoproud_704-2NP E1'!$E54*'Silnoproud_704-2NP E1'!$F54</f>
        <v>0</v>
      </c>
      <c r="I54" s="106">
        <f>'Silnoproud_704-2NP E1'!$E54*'Silnoproud_704-2NP E1'!$G54</f>
        <v>0</v>
      </c>
    </row>
    <row r="55" spans="1:9" s="32" customFormat="1" ht="15.75" thickBot="1">
      <c r="A55" s="130"/>
      <c r="B55" s="111">
        <f t="shared" si="0"/>
        <v>51</v>
      </c>
      <c r="C55" s="112" t="s">
        <v>222</v>
      </c>
      <c r="D55" s="113" t="s">
        <v>215</v>
      </c>
      <c r="E55" s="111">
        <v>1</v>
      </c>
      <c r="F55" s="176"/>
      <c r="G55" s="114"/>
      <c r="H55" s="115">
        <f>'Silnoproud_704-2NP E1'!$E55*'Silnoproud_704-2NP E1'!$F55</f>
        <v>0</v>
      </c>
      <c r="I55" s="116">
        <f>'Silnoproud_704-2NP E1'!$E55*'Silnoproud_704-2NP E1'!$G55</f>
        <v>0</v>
      </c>
    </row>
    <row r="56" spans="1:9" s="32" customFormat="1" ht="15">
      <c r="A56" s="72" t="s">
        <v>216</v>
      </c>
      <c r="B56" s="31">
        <f t="shared" si="0"/>
        <v>52</v>
      </c>
      <c r="C56" s="117" t="s">
        <v>223</v>
      </c>
      <c r="D56" s="118" t="s">
        <v>10</v>
      </c>
      <c r="E56" s="31">
        <v>20</v>
      </c>
      <c r="F56" s="119"/>
      <c r="G56" s="119"/>
      <c r="H56" s="98">
        <f>'Silnoproud_704-2NP E1'!$E56*'Silnoproud_704-2NP E1'!$F56</f>
        <v>0</v>
      </c>
      <c r="I56" s="99">
        <f>'Silnoproud_704-2NP E1'!$E56*'Silnoproud_704-2NP E1'!$G56</f>
        <v>0</v>
      </c>
    </row>
    <row r="57" spans="1:9" s="32" customFormat="1" ht="16.5" customHeight="1">
      <c r="A57" s="79"/>
      <c r="B57" s="30">
        <f t="shared" si="0"/>
        <v>53</v>
      </c>
      <c r="C57" s="107" t="s">
        <v>224</v>
      </c>
      <c r="D57" s="108" t="s">
        <v>11</v>
      </c>
      <c r="E57" s="30">
        <v>96</v>
      </c>
      <c r="F57" s="109"/>
      <c r="G57" s="109"/>
      <c r="H57" s="105">
        <f>'Silnoproud_704-2NP E1'!$E57*'Silnoproud_704-2NP E1'!$F57</f>
        <v>0</v>
      </c>
      <c r="I57" s="106">
        <f>'Silnoproud_704-2NP E1'!$E57*'Silnoproud_704-2NP E1'!$G57</f>
        <v>0</v>
      </c>
    </row>
    <row r="58" spans="1:9" s="32" customFormat="1" ht="15">
      <c r="A58" s="79"/>
      <c r="B58" s="30">
        <f t="shared" si="0"/>
        <v>54</v>
      </c>
      <c r="C58" s="107" t="s">
        <v>225</v>
      </c>
      <c r="D58" s="108" t="s">
        <v>11</v>
      </c>
      <c r="E58" s="30">
        <v>96</v>
      </c>
      <c r="F58" s="109"/>
      <c r="G58" s="109"/>
      <c r="H58" s="105">
        <f>'Silnoproud_704-2NP E1'!$E58*'Silnoproud_704-2NP E1'!$F58</f>
        <v>0</v>
      </c>
      <c r="I58" s="106">
        <f>'Silnoproud_704-2NP E1'!$E58*'Silnoproud_704-2NP E1'!$G58</f>
        <v>0</v>
      </c>
    </row>
    <row r="59" spans="1:9" s="32" customFormat="1" ht="15">
      <c r="A59" s="79"/>
      <c r="B59" s="30">
        <f t="shared" si="0"/>
        <v>55</v>
      </c>
      <c r="C59" s="107" t="s">
        <v>226</v>
      </c>
      <c r="D59" s="108" t="s">
        <v>11</v>
      </c>
      <c r="E59" s="30">
        <v>112.5</v>
      </c>
      <c r="F59" s="109"/>
      <c r="G59" s="109"/>
      <c r="H59" s="105">
        <f>'Silnoproud_704-2NP E1'!$E59*'Silnoproud_704-2NP E1'!$F59</f>
        <v>0</v>
      </c>
      <c r="I59" s="106">
        <f>'Silnoproud_704-2NP E1'!$E59*'Silnoproud_704-2NP E1'!$G59</f>
        <v>0</v>
      </c>
    </row>
    <row r="60" spans="1:9" s="32" customFormat="1" ht="15">
      <c r="A60" s="79"/>
      <c r="B60" s="30">
        <f t="shared" si="0"/>
        <v>56</v>
      </c>
      <c r="C60" s="107" t="s">
        <v>218</v>
      </c>
      <c r="D60" s="108" t="s">
        <v>215</v>
      </c>
      <c r="E60" s="30">
        <v>1</v>
      </c>
      <c r="F60" s="175"/>
      <c r="G60" s="109"/>
      <c r="H60" s="105">
        <f>'Silnoproud_704-2NP E1'!$E60*'Silnoproud_704-2NP E1'!$F60</f>
        <v>0</v>
      </c>
      <c r="I60" s="106">
        <f>'Silnoproud_704-2NP E1'!$E60*'Silnoproud_704-2NP E1'!$G60</f>
        <v>0</v>
      </c>
    </row>
    <row r="61" spans="1:9" s="32" customFormat="1" ht="15">
      <c r="A61" s="79"/>
      <c r="B61" s="30">
        <f t="shared" si="0"/>
        <v>57</v>
      </c>
      <c r="C61" s="107" t="s">
        <v>219</v>
      </c>
      <c r="D61" s="108" t="s">
        <v>215</v>
      </c>
      <c r="E61" s="30">
        <v>1</v>
      </c>
      <c r="F61" s="175"/>
      <c r="G61" s="109"/>
      <c r="H61" s="105">
        <f>'Silnoproud_704-2NP E1'!$E61*'Silnoproud_704-2NP E1'!$F61</f>
        <v>0</v>
      </c>
      <c r="I61" s="106">
        <f>'Silnoproud_704-2NP E1'!$E61*'Silnoproud_704-2NP E1'!$G61</f>
        <v>0</v>
      </c>
    </row>
    <row r="62" spans="1:9" s="32" customFormat="1" ht="15.75" thickBot="1">
      <c r="A62" s="86"/>
      <c r="B62" s="111">
        <f t="shared" si="0"/>
        <v>58</v>
      </c>
      <c r="C62" s="112" t="s">
        <v>221</v>
      </c>
      <c r="D62" s="113" t="s">
        <v>215</v>
      </c>
      <c r="E62" s="111">
        <v>1</v>
      </c>
      <c r="F62" s="176"/>
      <c r="G62" s="114"/>
      <c r="H62" s="115">
        <f>'Silnoproud_704-2NP E1'!$E62*'Silnoproud_704-2NP E1'!$F62</f>
        <v>0</v>
      </c>
      <c r="I62" s="116">
        <f>'Silnoproud_704-2NP E1'!$E62*'Silnoproud_704-2NP E1'!$G62</f>
        <v>0</v>
      </c>
    </row>
    <row r="63" spans="1:9" s="32" customFormat="1" ht="15">
      <c r="A63" s="72" t="s">
        <v>20</v>
      </c>
      <c r="B63" s="103">
        <f>ROW(B63)-4</f>
        <v>59</v>
      </c>
      <c r="C63" s="101" t="s">
        <v>227</v>
      </c>
      <c r="D63" s="102" t="s">
        <v>228</v>
      </c>
      <c r="E63" s="103">
        <v>9</v>
      </c>
      <c r="F63" s="177"/>
      <c r="G63" s="131"/>
      <c r="H63" s="132">
        <f>'Silnoproud_704-2NP E1'!$E63*'Silnoproud_704-2NP E1'!$F63</f>
        <v>0</v>
      </c>
      <c r="I63" s="133">
        <f>'Silnoproud_704-2NP E1'!$E63*'Silnoproud_704-2NP E1'!$G63</f>
        <v>0</v>
      </c>
    </row>
    <row r="64" spans="1:9" s="32" customFormat="1" ht="15">
      <c r="A64" s="79"/>
      <c r="B64" s="103">
        <f>ROW(B64)-4</f>
        <v>60</v>
      </c>
      <c r="C64" s="101" t="s">
        <v>229</v>
      </c>
      <c r="D64" s="102" t="s">
        <v>228</v>
      </c>
      <c r="E64" s="103">
        <v>7.5</v>
      </c>
      <c r="F64" s="178"/>
      <c r="G64" s="131"/>
      <c r="H64" s="132">
        <f>'Silnoproud_704-2NP E1'!$E64*'Silnoproud_704-2NP E1'!$F64</f>
        <v>0</v>
      </c>
      <c r="I64" s="133">
        <f>'Silnoproud_704-2NP E1'!$E64*'Silnoproud_704-2NP E1'!$G64</f>
        <v>0</v>
      </c>
    </row>
    <row r="65" spans="1:9" s="32" customFormat="1" ht="15">
      <c r="A65" s="79"/>
      <c r="B65" s="103">
        <f>ROW(B65)-4</f>
        <v>61</v>
      </c>
      <c r="C65" s="101" t="s">
        <v>230</v>
      </c>
      <c r="D65" s="102" t="s">
        <v>228</v>
      </c>
      <c r="E65" s="103">
        <v>4</v>
      </c>
      <c r="F65" s="178"/>
      <c r="G65" s="131"/>
      <c r="H65" s="132">
        <f>'Silnoproud_704-2NP E1'!$E65*'Silnoproud_704-2NP E1'!$F65</f>
        <v>0</v>
      </c>
      <c r="I65" s="133">
        <f>'Silnoproud_704-2NP E1'!$E65*'Silnoproud_704-2NP E1'!$G65</f>
        <v>0</v>
      </c>
    </row>
    <row r="66" spans="1:9" s="32" customFormat="1" ht="15">
      <c r="A66" s="79"/>
      <c r="B66" s="134">
        <f>ROW(B66)-4</f>
        <v>62</v>
      </c>
      <c r="C66" s="135" t="s">
        <v>231</v>
      </c>
      <c r="D66" s="136" t="s">
        <v>228</v>
      </c>
      <c r="E66" s="134">
        <v>10</v>
      </c>
      <c r="F66" s="179"/>
      <c r="G66" s="137"/>
      <c r="H66" s="138">
        <f>'Silnoproud_704-2NP E1'!$E66*'Silnoproud_704-2NP E1'!$F66</f>
        <v>0</v>
      </c>
      <c r="I66" s="139">
        <f>'Silnoproud_704-2NP E1'!$E66*'Silnoproud_704-2NP E1'!$G66</f>
        <v>0</v>
      </c>
    </row>
    <row r="67" spans="1:9" s="32" customFormat="1" ht="30" customHeight="1">
      <c r="A67" s="79"/>
      <c r="B67" s="140">
        <f>B62+1</f>
        <v>59</v>
      </c>
      <c r="C67" s="141" t="s">
        <v>232</v>
      </c>
      <c r="D67" s="142" t="s">
        <v>228</v>
      </c>
      <c r="E67" s="140">
        <v>8</v>
      </c>
      <c r="F67" s="143"/>
      <c r="G67" s="143"/>
      <c r="H67" s="144">
        <f>'Silnoproud_704-2NP E1'!$E67*'Silnoproud_704-2NP E1'!$F67</f>
        <v>0</v>
      </c>
      <c r="I67" s="145">
        <f>'Silnoproud_704-2NP E1'!$E67*'Silnoproud_704-2NP E1'!$G67</f>
        <v>0</v>
      </c>
    </row>
    <row r="68" spans="1:9" s="32" customFormat="1" ht="30">
      <c r="A68" s="79"/>
      <c r="B68" s="103">
        <f t="shared" si="0"/>
        <v>60</v>
      </c>
      <c r="C68" s="101" t="s">
        <v>233</v>
      </c>
      <c r="D68" s="102" t="s">
        <v>228</v>
      </c>
      <c r="E68" s="103">
        <v>8</v>
      </c>
      <c r="F68" s="104"/>
      <c r="G68" s="104"/>
      <c r="H68" s="132">
        <f>'Silnoproud_704-2NP E1'!$E68*'Silnoproud_704-2NP E1'!$F68</f>
        <v>0</v>
      </c>
      <c r="I68" s="133">
        <f>'Silnoproud_704-2NP E1'!$E68*'Silnoproud_704-2NP E1'!$G68</f>
        <v>0</v>
      </c>
    </row>
    <row r="69" spans="1:9" s="32" customFormat="1" ht="15">
      <c r="A69" s="79"/>
      <c r="B69" s="103">
        <f t="shared" si="0"/>
        <v>61</v>
      </c>
      <c r="C69" s="101" t="s">
        <v>234</v>
      </c>
      <c r="D69" s="102" t="s">
        <v>228</v>
      </c>
      <c r="E69" s="103">
        <v>4</v>
      </c>
      <c r="F69" s="104"/>
      <c r="G69" s="104"/>
      <c r="H69" s="132">
        <f>'Silnoproud_704-2NP E1'!$E69*'Silnoproud_704-2NP E1'!$F69</f>
        <v>0</v>
      </c>
      <c r="I69" s="133">
        <f>'Silnoproud_704-2NP E1'!$E69*'Silnoproud_704-2NP E1'!$G69</f>
        <v>0</v>
      </c>
    </row>
    <row r="70" spans="1:9" s="32" customFormat="1" ht="15">
      <c r="A70" s="79"/>
      <c r="B70" s="103">
        <f t="shared" si="0"/>
        <v>62</v>
      </c>
      <c r="C70" s="101" t="s">
        <v>235</v>
      </c>
      <c r="D70" s="102" t="s">
        <v>228</v>
      </c>
      <c r="E70" s="103">
        <v>10</v>
      </c>
      <c r="F70" s="104"/>
      <c r="G70" s="104"/>
      <c r="H70" s="132">
        <f>'Silnoproud_704-2NP E1'!$E70*'Silnoproud_704-2NP E1'!$F70</f>
        <v>0</v>
      </c>
      <c r="I70" s="133">
        <f>'Silnoproud_704-2NP E1'!$E70*'Silnoproud_704-2NP E1'!$G70</f>
        <v>0</v>
      </c>
    </row>
    <row r="71" spans="1:9" s="32" customFormat="1" ht="15">
      <c r="A71" s="79"/>
      <c r="B71" s="103">
        <f>ROW(B71)-4</f>
        <v>67</v>
      </c>
      <c r="C71" s="101" t="s">
        <v>236</v>
      </c>
      <c r="D71" s="102" t="s">
        <v>228</v>
      </c>
      <c r="E71" s="103">
        <v>4</v>
      </c>
      <c r="F71" s="178"/>
      <c r="G71" s="131"/>
      <c r="H71" s="132">
        <f>'Silnoproud_704-2NP E1'!$E71*'Silnoproud_704-2NP E1'!$F71</f>
        <v>0</v>
      </c>
      <c r="I71" s="133">
        <f>'Silnoproud_704-2NP E1'!$E71*'Silnoproud_704-2NP E1'!$G71</f>
        <v>0</v>
      </c>
    </row>
    <row r="72" spans="1:9" s="32" customFormat="1" ht="15">
      <c r="A72" s="79"/>
      <c r="B72" s="103">
        <f>ROW(B72)-4</f>
        <v>68</v>
      </c>
      <c r="C72" s="101" t="s">
        <v>237</v>
      </c>
      <c r="D72" s="102" t="s">
        <v>238</v>
      </c>
      <c r="E72" s="103">
        <v>0.5</v>
      </c>
      <c r="F72" s="178"/>
      <c r="G72" s="131"/>
      <c r="H72" s="132">
        <f>'Silnoproud_704-2NP E1'!$E72*'Silnoproud_704-2NP E1'!$F72</f>
        <v>0</v>
      </c>
      <c r="I72" s="133">
        <f>'Silnoproud_704-2NP E1'!$E72*'Silnoproud_704-2NP E1'!$G72</f>
        <v>0</v>
      </c>
    </row>
    <row r="73" spans="1:9" s="32" customFormat="1" ht="15">
      <c r="A73" s="79"/>
      <c r="B73" s="134">
        <f>B70+1</f>
        <v>63</v>
      </c>
      <c r="C73" s="135" t="s">
        <v>239</v>
      </c>
      <c r="D73" s="136" t="s">
        <v>228</v>
      </c>
      <c r="E73" s="134">
        <v>25</v>
      </c>
      <c r="F73" s="146"/>
      <c r="G73" s="146"/>
      <c r="H73" s="138">
        <f>'Silnoproud_704-2NP E1'!$E73*'Silnoproud_704-2NP E1'!$F73</f>
        <v>0</v>
      </c>
      <c r="I73" s="139">
        <f>'Silnoproud_704-2NP E1'!$E73*'Silnoproud_704-2NP E1'!$G73</f>
        <v>0</v>
      </c>
    </row>
    <row r="74" spans="1:9" s="32" customFormat="1" ht="15">
      <c r="A74" s="79"/>
      <c r="B74" s="140">
        <f aca="true" t="shared" si="1" ref="B74:B76">B73+1</f>
        <v>64</v>
      </c>
      <c r="C74" s="141" t="s">
        <v>218</v>
      </c>
      <c r="D74" s="142" t="s">
        <v>215</v>
      </c>
      <c r="E74" s="140">
        <v>1</v>
      </c>
      <c r="F74" s="180"/>
      <c r="G74" s="143"/>
      <c r="H74" s="144">
        <f>'Silnoproud_704-2NP E1'!$E74*'Silnoproud_704-2NP E1'!$F74</f>
        <v>0</v>
      </c>
      <c r="I74" s="145">
        <f>'Silnoproud_704-2NP E1'!$E74*'Silnoproud_704-2NP E1'!$G74</f>
        <v>0</v>
      </c>
    </row>
    <row r="75" spans="1:9" s="32" customFormat="1" ht="15">
      <c r="A75" s="79"/>
      <c r="B75" s="103">
        <f t="shared" si="1"/>
        <v>65</v>
      </c>
      <c r="C75" s="101" t="s">
        <v>219</v>
      </c>
      <c r="D75" s="102" t="s">
        <v>215</v>
      </c>
      <c r="E75" s="103">
        <v>1</v>
      </c>
      <c r="F75" s="178"/>
      <c r="G75" s="104"/>
      <c r="H75" s="132">
        <f>'Silnoproud_704-2NP E1'!$E75*'Silnoproud_704-2NP E1'!$F75</f>
        <v>0</v>
      </c>
      <c r="I75" s="133">
        <f>'Silnoproud_704-2NP E1'!$E75*'Silnoproud_704-2NP E1'!$G75</f>
        <v>0</v>
      </c>
    </row>
    <row r="76" spans="1:9" s="32" customFormat="1" ht="15.75" thickBot="1">
      <c r="A76" s="86"/>
      <c r="B76" s="147">
        <f t="shared" si="1"/>
        <v>66</v>
      </c>
      <c r="C76" s="148" t="s">
        <v>221</v>
      </c>
      <c r="D76" s="149" t="s">
        <v>215</v>
      </c>
      <c r="E76" s="147">
        <v>1</v>
      </c>
      <c r="F76" s="181"/>
      <c r="G76" s="150"/>
      <c r="H76" s="151">
        <f>'Silnoproud_704-2NP E1'!$E76*'Silnoproud_704-2NP E1'!$F76</f>
        <v>0</v>
      </c>
      <c r="I76" s="152">
        <f>'Silnoproud_704-2NP E1'!$E76*'Silnoproud_704-2NP E1'!$G76</f>
        <v>0</v>
      </c>
    </row>
    <row r="77" spans="2:9" s="32" customFormat="1" ht="15">
      <c r="B77" s="35" t="s">
        <v>8</v>
      </c>
      <c r="C77" s="36" t="s">
        <v>9</v>
      </c>
      <c r="D77" s="35"/>
      <c r="E77" s="33"/>
      <c r="F77" s="37"/>
      <c r="G77" s="37"/>
      <c r="H77" s="37">
        <f>SUM(H5:H76)</f>
        <v>0</v>
      </c>
      <c r="I77" s="37">
        <f>SUM(I5:I76)</f>
        <v>0</v>
      </c>
    </row>
    <row r="78" spans="2:9" ht="15">
      <c r="B78" s="14" t="s">
        <v>7</v>
      </c>
      <c r="C78" s="15" t="s">
        <v>9</v>
      </c>
      <c r="D78" s="14"/>
      <c r="E78" s="14"/>
      <c r="F78" s="14"/>
      <c r="G78" s="14"/>
      <c r="H78" s="14"/>
      <c r="I78" s="16">
        <f>SUM(H77,I77)</f>
        <v>0</v>
      </c>
    </row>
  </sheetData>
  <sheetProtection algorithmName="SHA-512" hashValue="jZFGtl8eJl41erwJwyyWnBIXgIh1vO1EZr1kqubQqRKeb/MaQwLB4BGqtQ9ahEOsfFWgws/RY4EZMu1qImpWOg==" saltValue="TyIWbHYBVZ2S0Cpkfh+a0w==" spinCount="100000" sheet="1" objects="1" scenarios="1" selectLockedCells="1"/>
  <mergeCells count="10">
    <mergeCell ref="A43:A47"/>
    <mergeCell ref="A51:A55"/>
    <mergeCell ref="A56:A62"/>
    <mergeCell ref="A63:A76"/>
    <mergeCell ref="B1:I1"/>
    <mergeCell ref="B2:I2"/>
    <mergeCell ref="A5:A14"/>
    <mergeCell ref="A15:A18"/>
    <mergeCell ref="A19:A26"/>
    <mergeCell ref="A27:A42"/>
  </mergeCells>
  <printOptions/>
  <pageMargins left="0.25" right="0.25" top="0.75" bottom="0.75" header="0.3" footer="0.3"/>
  <pageSetup fitToHeight="0" fitToWidth="1" horizontalDpi="600" verticalDpi="600" orientation="portrait" paperSize="9" scale="5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view="pageBreakPreview" zoomScaleSheetLayoutView="100" workbookViewId="0" topLeftCell="A1">
      <selection activeCell="F7" sqref="F7"/>
    </sheetView>
  </sheetViews>
  <sheetFormatPr defaultColWidth="9.140625" defaultRowHeight="15"/>
  <cols>
    <col min="1" max="1" width="3.7109375" style="0" bestFit="1" customWidth="1"/>
    <col min="3" max="3" width="55.00390625" style="13" customWidth="1"/>
    <col min="4" max="4" width="9.00390625" style="0" customWidth="1"/>
    <col min="5" max="5" width="10.57421875" style="0" bestFit="1" customWidth="1"/>
    <col min="6" max="6" width="18.28125" style="0" bestFit="1" customWidth="1"/>
    <col min="7" max="7" width="17.28125" style="0" bestFit="1" customWidth="1"/>
    <col min="8" max="9" width="14.7109375" style="0" customWidth="1"/>
    <col min="10" max="10" width="19.7109375" style="0" customWidth="1"/>
  </cols>
  <sheetData>
    <row r="1" spans="2:9" ht="18.75" customHeight="1">
      <c r="B1" s="67" t="str">
        <f>Rekapitulace!B9</f>
        <v>ISSTE SO 704 - 2NP</v>
      </c>
      <c r="C1" s="67"/>
      <c r="D1" s="67"/>
      <c r="E1" s="67"/>
      <c r="F1" s="67"/>
      <c r="G1" s="67"/>
      <c r="H1" s="67"/>
      <c r="I1" s="67"/>
    </row>
    <row r="2" spans="2:9" ht="15.75">
      <c r="B2" s="71" t="s">
        <v>49</v>
      </c>
      <c r="C2" s="71"/>
      <c r="D2" s="71"/>
      <c r="E2" s="71"/>
      <c r="F2" s="71"/>
      <c r="G2" s="71"/>
      <c r="H2" s="71"/>
      <c r="I2" s="71"/>
    </row>
    <row r="3" spans="2:8" ht="15.75">
      <c r="B3" s="17"/>
      <c r="C3" s="17"/>
      <c r="D3" s="17"/>
      <c r="E3" s="17"/>
      <c r="F3" s="17"/>
      <c r="G3" s="17"/>
      <c r="H3" s="17"/>
    </row>
    <row r="4" spans="2:9" s="32" customFormat="1" ht="15">
      <c r="B4" s="33" t="s">
        <v>0</v>
      </c>
      <c r="C4" s="34" t="s">
        <v>1</v>
      </c>
      <c r="D4" s="33" t="s">
        <v>2</v>
      </c>
      <c r="E4" s="33" t="s">
        <v>3</v>
      </c>
      <c r="F4" s="33" t="s">
        <v>5</v>
      </c>
      <c r="G4" s="33" t="s">
        <v>4</v>
      </c>
      <c r="H4" s="33" t="s">
        <v>12</v>
      </c>
      <c r="I4" s="33" t="s">
        <v>13</v>
      </c>
    </row>
    <row r="5" spans="1:9" s="1" customFormat="1" ht="15" customHeight="1" hidden="1">
      <c r="A5" s="68" t="s">
        <v>44</v>
      </c>
      <c r="B5" s="2">
        <f aca="true" t="shared" si="0" ref="B5:B30">ROW(B5)-4</f>
        <v>1</v>
      </c>
      <c r="C5" s="10" t="s">
        <v>50</v>
      </c>
      <c r="D5" s="2" t="s">
        <v>10</v>
      </c>
      <c r="E5" s="40">
        <v>0</v>
      </c>
      <c r="F5" s="3"/>
      <c r="G5" s="3"/>
      <c r="H5" s="3">
        <f>'EPS_704-2NP E1'!$E5*'EPS_704-2NP E1'!$F5</f>
        <v>0</v>
      </c>
      <c r="I5" s="4">
        <f>'EPS_704-2NP E1'!$E5*'EPS_704-2NP E1'!$G5</f>
        <v>0</v>
      </c>
    </row>
    <row r="6" spans="1:9" s="1" customFormat="1" ht="15" hidden="1">
      <c r="A6" s="69"/>
      <c r="B6" s="5">
        <f t="shared" si="0"/>
        <v>2</v>
      </c>
      <c r="C6" s="11" t="s">
        <v>101</v>
      </c>
      <c r="D6" s="6" t="s">
        <v>10</v>
      </c>
      <c r="E6" s="23">
        <v>0</v>
      </c>
      <c r="F6" s="7"/>
      <c r="G6" s="7"/>
      <c r="H6" s="7">
        <f>'EPS_704-2NP E1'!$E6*'EPS_704-2NP E1'!$F6</f>
        <v>0</v>
      </c>
      <c r="I6" s="8">
        <f>'EPS_704-2NP E1'!$E6*'EPS_704-2NP E1'!$G6</f>
        <v>0</v>
      </c>
    </row>
    <row r="7" spans="1:9" s="1" customFormat="1" ht="15">
      <c r="A7" s="69"/>
      <c r="B7" s="5">
        <f t="shared" si="0"/>
        <v>3</v>
      </c>
      <c r="C7" s="11" t="s">
        <v>51</v>
      </c>
      <c r="D7" s="6" t="s">
        <v>10</v>
      </c>
      <c r="E7" s="23">
        <v>30</v>
      </c>
      <c r="F7" s="169"/>
      <c r="G7" s="169"/>
      <c r="H7" s="7">
        <f>'EPS_704-2NP E1'!$E7*'EPS_704-2NP E1'!$F7</f>
        <v>0</v>
      </c>
      <c r="I7" s="8">
        <f>'EPS_704-2NP E1'!$E7*'EPS_704-2NP E1'!$G7</f>
        <v>0</v>
      </c>
    </row>
    <row r="8" spans="1:9" s="1" customFormat="1" ht="15" hidden="1">
      <c r="A8" s="69"/>
      <c r="B8" s="5">
        <f t="shared" si="0"/>
        <v>4</v>
      </c>
      <c r="C8" s="11" t="s">
        <v>52</v>
      </c>
      <c r="D8" s="6" t="s">
        <v>10</v>
      </c>
      <c r="E8" s="23">
        <v>0</v>
      </c>
      <c r="F8" s="169"/>
      <c r="G8" s="169"/>
      <c r="H8" s="7">
        <f>'EPS_704-2NP E1'!$E8*'EPS_704-2NP E1'!$F8</f>
        <v>0</v>
      </c>
      <c r="I8" s="8">
        <f>'EPS_704-2NP E1'!$E8*'EPS_704-2NP E1'!$G8</f>
        <v>0</v>
      </c>
    </row>
    <row r="9" spans="1:9" s="1" customFormat="1" ht="15">
      <c r="A9" s="69"/>
      <c r="B9" s="5">
        <f t="shared" si="0"/>
        <v>5</v>
      </c>
      <c r="C9" s="11" t="s">
        <v>53</v>
      </c>
      <c r="D9" s="6" t="s">
        <v>10</v>
      </c>
      <c r="E9" s="23">
        <v>5</v>
      </c>
      <c r="F9" s="169"/>
      <c r="G9" s="169"/>
      <c r="H9" s="7">
        <f>'EPS_704-2NP E1'!$E9*'EPS_704-2NP E1'!$F9</f>
        <v>0</v>
      </c>
      <c r="I9" s="8">
        <f>'EPS_704-2NP E1'!$E9*'EPS_704-2NP E1'!$G9</f>
        <v>0</v>
      </c>
    </row>
    <row r="10" spans="1:9" s="1" customFormat="1" ht="15">
      <c r="A10" s="69"/>
      <c r="B10" s="5">
        <f t="shared" si="0"/>
        <v>6</v>
      </c>
      <c r="C10" s="11" t="s">
        <v>54</v>
      </c>
      <c r="D10" s="6" t="s">
        <v>10</v>
      </c>
      <c r="E10" s="23">
        <f>E7-E9</f>
        <v>25</v>
      </c>
      <c r="F10" s="169"/>
      <c r="G10" s="169"/>
      <c r="H10" s="7">
        <f>'EPS_704-2NP E1'!$E10*'EPS_704-2NP E1'!$F10</f>
        <v>0</v>
      </c>
      <c r="I10" s="8">
        <f>'EPS_704-2NP E1'!$E10*'EPS_704-2NP E1'!$G10</f>
        <v>0</v>
      </c>
    </row>
    <row r="11" spans="1:9" s="1" customFormat="1" ht="15.75" thickBot="1">
      <c r="A11" s="69"/>
      <c r="B11" s="5">
        <f t="shared" si="0"/>
        <v>7</v>
      </c>
      <c r="C11" s="11" t="s">
        <v>55</v>
      </c>
      <c r="D11" s="6" t="s">
        <v>10</v>
      </c>
      <c r="E11" s="23">
        <v>2</v>
      </c>
      <c r="F11" s="169"/>
      <c r="G11" s="169"/>
      <c r="H11" s="7">
        <f>'EPS_704-2NP E1'!$E11*'EPS_704-2NP E1'!$F11</f>
        <v>0</v>
      </c>
      <c r="I11" s="8">
        <f>'EPS_704-2NP E1'!$E11*'EPS_704-2NP E1'!$G11</f>
        <v>0</v>
      </c>
    </row>
    <row r="12" spans="1:9" s="1" customFormat="1" ht="15.75" hidden="1" thickBot="1">
      <c r="A12" s="70"/>
      <c r="B12" s="9">
        <f t="shared" si="0"/>
        <v>8</v>
      </c>
      <c r="C12" s="12" t="s">
        <v>59</v>
      </c>
      <c r="D12" s="20" t="s">
        <v>10</v>
      </c>
      <c r="E12" s="39">
        <v>0</v>
      </c>
      <c r="F12" s="170"/>
      <c r="G12" s="170"/>
      <c r="H12" s="21">
        <f>'EPS_704-2NP E1'!$E12*'EPS_704-2NP E1'!$F12</f>
        <v>0</v>
      </c>
      <c r="I12" s="22">
        <f>'EPS_704-2NP E1'!$E12*'EPS_704-2NP E1'!$G12</f>
        <v>0</v>
      </c>
    </row>
    <row r="13" spans="1:9" s="1" customFormat="1" ht="15">
      <c r="A13" s="68" t="s">
        <v>19</v>
      </c>
      <c r="B13" s="2">
        <f t="shared" si="0"/>
        <v>9</v>
      </c>
      <c r="C13" s="10" t="s">
        <v>112</v>
      </c>
      <c r="D13" s="19" t="s">
        <v>11</v>
      </c>
      <c r="E13" s="2">
        <f>SUM(E7,E11)*20+2*50</f>
        <v>740</v>
      </c>
      <c r="F13" s="171"/>
      <c r="G13" s="171"/>
      <c r="H13" s="3">
        <f>'EPS_704-2NP E1'!$E13*'EPS_704-2NP E1'!$F13</f>
        <v>0</v>
      </c>
      <c r="I13" s="4">
        <f>'EPS_704-2NP E1'!$E13*'EPS_704-2NP E1'!$G13</f>
        <v>0</v>
      </c>
    </row>
    <row r="14" spans="1:9" s="1" customFormat="1" ht="15" hidden="1">
      <c r="A14" s="69"/>
      <c r="B14" s="5">
        <f t="shared" si="0"/>
        <v>10</v>
      </c>
      <c r="C14" s="11" t="s">
        <v>60</v>
      </c>
      <c r="D14" s="6" t="s">
        <v>11</v>
      </c>
      <c r="E14" s="5">
        <v>0</v>
      </c>
      <c r="F14" s="169"/>
      <c r="G14" s="169"/>
      <c r="H14" s="7">
        <f>'EPS_704-2NP E1'!$E14*'EPS_704-2NP E1'!$F14</f>
        <v>0</v>
      </c>
      <c r="I14" s="8">
        <f>'EPS_704-2NP E1'!$E14*'EPS_704-2NP E1'!$G14</f>
        <v>0</v>
      </c>
    </row>
    <row r="15" spans="1:9" s="1" customFormat="1" ht="15" hidden="1">
      <c r="A15" s="69"/>
      <c r="B15" s="5">
        <f t="shared" si="0"/>
        <v>11</v>
      </c>
      <c r="C15" s="11" t="s">
        <v>56</v>
      </c>
      <c r="D15" s="6" t="s">
        <v>11</v>
      </c>
      <c r="E15" s="5">
        <v>0</v>
      </c>
      <c r="F15" s="169"/>
      <c r="G15" s="169"/>
      <c r="H15" s="7">
        <f>'EPS_704-2NP E1'!$E15*'EPS_704-2NP E1'!$F15</f>
        <v>0</v>
      </c>
      <c r="I15" s="8">
        <f>'EPS_704-2NP E1'!$E15*'EPS_704-2NP E1'!$G15</f>
        <v>0</v>
      </c>
    </row>
    <row r="16" spans="1:9" s="1" customFormat="1" ht="15">
      <c r="A16" s="69"/>
      <c r="B16" s="5">
        <f t="shared" si="0"/>
        <v>12</v>
      </c>
      <c r="C16" s="11" t="s">
        <v>115</v>
      </c>
      <c r="D16" s="6" t="s">
        <v>11</v>
      </c>
      <c r="E16" s="5">
        <f>SUM(E9:E11)*10</f>
        <v>320</v>
      </c>
      <c r="F16" s="169"/>
      <c r="G16" s="169"/>
      <c r="H16" s="7">
        <f>'EPS_704-2NP E1'!$E16*'EPS_704-2NP E1'!$F16</f>
        <v>0</v>
      </c>
      <c r="I16" s="8">
        <f>'EPS_704-2NP E1'!$E16*'EPS_704-2NP E1'!$G16</f>
        <v>0</v>
      </c>
    </row>
    <row r="17" spans="1:9" s="1" customFormat="1" ht="15" customHeight="1">
      <c r="A17" s="69"/>
      <c r="B17" s="5">
        <f t="shared" si="0"/>
        <v>13</v>
      </c>
      <c r="C17" s="11" t="s">
        <v>58</v>
      </c>
      <c r="D17" s="6" t="s">
        <v>10</v>
      </c>
      <c r="E17" s="5">
        <v>100</v>
      </c>
      <c r="F17" s="169"/>
      <c r="G17" s="169"/>
      <c r="H17" s="7">
        <f>'EPS_704-2NP E1'!$E17*'EPS_704-2NP E1'!$F17</f>
        <v>0</v>
      </c>
      <c r="I17" s="8">
        <f>'EPS_704-2NP E1'!$E17*'EPS_704-2NP E1'!$G17</f>
        <v>0</v>
      </c>
    </row>
    <row r="18" spans="1:9" s="1" customFormat="1" ht="15.75" thickBot="1">
      <c r="A18" s="70"/>
      <c r="B18" s="9">
        <f t="shared" si="0"/>
        <v>14</v>
      </c>
      <c r="C18" s="11" t="s">
        <v>104</v>
      </c>
      <c r="D18" s="20" t="s">
        <v>11</v>
      </c>
      <c r="E18" s="9">
        <f>SUM(E9:E11)</f>
        <v>32</v>
      </c>
      <c r="F18" s="170"/>
      <c r="G18" s="170"/>
      <c r="H18" s="21">
        <f>'EPS_704-2NP E1'!$E18*'EPS_704-2NP E1'!$F18</f>
        <v>0</v>
      </c>
      <c r="I18" s="22">
        <f>'EPS_704-2NP E1'!$E18*'EPS_704-2NP E1'!$G18</f>
        <v>0</v>
      </c>
    </row>
    <row r="19" spans="1:9" s="1" customFormat="1" ht="15">
      <c r="A19" s="68" t="s">
        <v>20</v>
      </c>
      <c r="B19" s="2">
        <f t="shared" si="0"/>
        <v>15</v>
      </c>
      <c r="C19" s="10" t="s">
        <v>61</v>
      </c>
      <c r="D19" s="19" t="s">
        <v>16</v>
      </c>
      <c r="E19" s="2">
        <v>1</v>
      </c>
      <c r="F19" s="171"/>
      <c r="G19" s="171"/>
      <c r="H19" s="3">
        <f>'EPS_704-2NP E1'!$E19*'EPS_704-2NP E1'!$F19</f>
        <v>0</v>
      </c>
      <c r="I19" s="4">
        <f>'EPS_704-2NP E1'!$E19*'EPS_704-2NP E1'!$G19</f>
        <v>0</v>
      </c>
    </row>
    <row r="20" spans="1:9" s="1" customFormat="1" ht="15">
      <c r="A20" s="69"/>
      <c r="B20" s="5">
        <f t="shared" si="0"/>
        <v>16</v>
      </c>
      <c r="C20" s="11" t="s">
        <v>18</v>
      </c>
      <c r="D20" s="6" t="s">
        <v>16</v>
      </c>
      <c r="E20" s="5">
        <v>1</v>
      </c>
      <c r="F20" s="169"/>
      <c r="G20" s="169"/>
      <c r="H20" s="7">
        <f>'EPS_704-2NP E1'!$E20*'EPS_704-2NP E1'!$F20</f>
        <v>0</v>
      </c>
      <c r="I20" s="8">
        <f>'EPS_704-2NP E1'!$E20*'EPS_704-2NP E1'!$G20</f>
        <v>0</v>
      </c>
    </row>
    <row r="21" spans="1:9" s="1" customFormat="1" ht="15">
      <c r="A21" s="69"/>
      <c r="B21" s="5">
        <f t="shared" si="0"/>
        <v>17</v>
      </c>
      <c r="C21" s="11" t="s">
        <v>21</v>
      </c>
      <c r="D21" s="6" t="s">
        <v>16</v>
      </c>
      <c r="E21" s="5">
        <v>1</v>
      </c>
      <c r="F21" s="169"/>
      <c r="G21" s="169"/>
      <c r="H21" s="7">
        <f>'EPS_704-2NP E1'!$E21*'EPS_704-2NP E1'!$F21</f>
        <v>0</v>
      </c>
      <c r="I21" s="8">
        <f>'EPS_704-2NP E1'!$E21*'EPS_704-2NP E1'!$G21</f>
        <v>0</v>
      </c>
    </row>
    <row r="22" spans="1:9" s="1" customFormat="1" ht="15">
      <c r="A22" s="69"/>
      <c r="B22" s="5">
        <f t="shared" si="0"/>
        <v>18</v>
      </c>
      <c r="C22" s="11" t="s">
        <v>22</v>
      </c>
      <c r="D22" s="6" t="s">
        <v>16</v>
      </c>
      <c r="E22" s="5">
        <v>1</v>
      </c>
      <c r="F22" s="169"/>
      <c r="G22" s="169"/>
      <c r="H22" s="7">
        <f>'EPS_704-2NP E1'!$E22*'EPS_704-2NP E1'!$F22</f>
        <v>0</v>
      </c>
      <c r="I22" s="8">
        <f>'EPS_704-2NP E1'!$E22*'EPS_704-2NP E1'!$G22</f>
        <v>0</v>
      </c>
    </row>
    <row r="23" spans="1:9" s="1" customFormat="1" ht="15">
      <c r="A23" s="69"/>
      <c r="B23" s="5">
        <f t="shared" si="0"/>
        <v>19</v>
      </c>
      <c r="C23" s="11" t="s">
        <v>23</v>
      </c>
      <c r="D23" s="6" t="s">
        <v>16</v>
      </c>
      <c r="E23" s="5">
        <v>1</v>
      </c>
      <c r="F23" s="169"/>
      <c r="G23" s="169"/>
      <c r="H23" s="7">
        <f>'EPS_704-2NP E1'!$E23*'EPS_704-2NP E1'!$F23</f>
        <v>0</v>
      </c>
      <c r="I23" s="8">
        <f>'EPS_704-2NP E1'!$E23*'EPS_704-2NP E1'!$G23</f>
        <v>0</v>
      </c>
    </row>
    <row r="24" spans="1:9" s="1" customFormat="1" ht="15">
      <c r="A24" s="69"/>
      <c r="B24" s="5">
        <f t="shared" si="0"/>
        <v>20</v>
      </c>
      <c r="C24" s="11" t="s">
        <v>24</v>
      </c>
      <c r="D24" s="6" t="s">
        <v>16</v>
      </c>
      <c r="E24" s="5">
        <v>1</v>
      </c>
      <c r="F24" s="169"/>
      <c r="G24" s="169"/>
      <c r="H24" s="7">
        <f>'EPS_704-2NP E1'!$E24*'EPS_704-2NP E1'!$F24</f>
        <v>0</v>
      </c>
      <c r="I24" s="8">
        <f>'EPS_704-2NP E1'!$E24*'EPS_704-2NP E1'!$G24</f>
        <v>0</v>
      </c>
    </row>
    <row r="25" spans="1:9" s="1" customFormat="1" ht="15">
      <c r="A25" s="69"/>
      <c r="B25" s="5">
        <f t="shared" si="0"/>
        <v>21</v>
      </c>
      <c r="C25" s="11" t="s">
        <v>25</v>
      </c>
      <c r="D25" s="6" t="s">
        <v>16</v>
      </c>
      <c r="E25" s="5">
        <v>1</v>
      </c>
      <c r="F25" s="169"/>
      <c r="G25" s="169"/>
      <c r="H25" s="7">
        <f>'EPS_704-2NP E1'!$E25*'EPS_704-2NP E1'!$F25</f>
        <v>0</v>
      </c>
      <c r="I25" s="8">
        <f>'EPS_704-2NP E1'!$E25*'EPS_704-2NP E1'!$G25</f>
        <v>0</v>
      </c>
    </row>
    <row r="26" spans="1:9" s="1" customFormat="1" ht="15">
      <c r="A26" s="69"/>
      <c r="B26" s="5">
        <f t="shared" si="0"/>
        <v>22</v>
      </c>
      <c r="C26" s="11" t="s">
        <v>26</v>
      </c>
      <c r="D26" s="6" t="s">
        <v>16</v>
      </c>
      <c r="E26" s="5">
        <v>1</v>
      </c>
      <c r="F26" s="169"/>
      <c r="G26" s="169"/>
      <c r="H26" s="7">
        <f>'EPS_704-2NP E1'!$E26*'EPS_704-2NP E1'!$F26</f>
        <v>0</v>
      </c>
      <c r="I26" s="8">
        <f>'EPS_704-2NP E1'!$E26*'EPS_704-2NP E1'!$G26</f>
        <v>0</v>
      </c>
    </row>
    <row r="27" spans="1:9" s="1" customFormat="1" ht="15">
      <c r="A27" s="69"/>
      <c r="B27" s="5">
        <f t="shared" si="0"/>
        <v>23</v>
      </c>
      <c r="C27" s="11" t="s">
        <v>142</v>
      </c>
      <c r="D27" s="6" t="s">
        <v>16</v>
      </c>
      <c r="E27" s="5">
        <v>1</v>
      </c>
      <c r="F27" s="169"/>
      <c r="G27" s="169"/>
      <c r="H27" s="7">
        <f>'EPS_704-2NP E1'!$E27*'EPS_704-2NP E1'!$F27</f>
        <v>0</v>
      </c>
      <c r="I27" s="8">
        <f>'EPS_704-2NP E1'!$E27*'EPS_704-2NP E1'!$G27</f>
        <v>0</v>
      </c>
    </row>
    <row r="28" spans="1:9" s="1" customFormat="1" ht="15" hidden="1">
      <c r="A28" s="69"/>
      <c r="B28" s="5">
        <f t="shared" si="0"/>
        <v>24</v>
      </c>
      <c r="C28" s="11" t="s">
        <v>27</v>
      </c>
      <c r="D28" s="6" t="s">
        <v>16</v>
      </c>
      <c r="E28" s="5">
        <v>0</v>
      </c>
      <c r="F28" s="169"/>
      <c r="G28" s="169"/>
      <c r="H28" s="7">
        <f>'EPS_704-2NP E1'!$E28*'EPS_704-2NP E1'!$F28</f>
        <v>0</v>
      </c>
      <c r="I28" s="8">
        <f>'EPS_704-2NP E1'!$E28*'EPS_704-2NP E1'!$G28</f>
        <v>0</v>
      </c>
    </row>
    <row r="29" spans="1:9" ht="15">
      <c r="A29" s="69"/>
      <c r="B29" s="5">
        <f t="shared" si="0"/>
        <v>25</v>
      </c>
      <c r="C29" s="11" t="s">
        <v>43</v>
      </c>
      <c r="D29" s="6" t="s">
        <v>16</v>
      </c>
      <c r="E29" s="5">
        <v>1</v>
      </c>
      <c r="F29" s="169"/>
      <c r="G29" s="169"/>
      <c r="H29" s="7">
        <f>'EPS_704-2NP E1'!$E29*'EPS_704-2NP E1'!$F29</f>
        <v>0</v>
      </c>
      <c r="I29" s="8">
        <f>'EPS_704-2NP E1'!$E29*'EPS_704-2NP E1'!$G29</f>
        <v>0</v>
      </c>
    </row>
    <row r="30" spans="1:9" ht="15.75" hidden="1" thickBot="1">
      <c r="A30" s="70"/>
      <c r="B30" s="9">
        <f t="shared" si="0"/>
        <v>26</v>
      </c>
      <c r="C30" s="12" t="s">
        <v>17</v>
      </c>
      <c r="D30" s="20" t="s">
        <v>16</v>
      </c>
      <c r="E30" s="9">
        <v>0</v>
      </c>
      <c r="F30" s="21"/>
      <c r="G30" s="21"/>
      <c r="H30" s="21">
        <f>'EPS_704-2NP E1'!$E30*'EPS_704-2NP E1'!$F30</f>
        <v>0</v>
      </c>
      <c r="I30" s="22">
        <f>'EPS_704-2NP E1'!$E30*'EPS_704-2NP E1'!$G30</f>
        <v>0</v>
      </c>
    </row>
    <row r="31" spans="2:9" s="32" customFormat="1" ht="15">
      <c r="B31" s="35" t="s">
        <v>8</v>
      </c>
      <c r="C31" s="36" t="s">
        <v>9</v>
      </c>
      <c r="D31" s="35"/>
      <c r="E31" s="33"/>
      <c r="F31" s="37"/>
      <c r="G31" s="37"/>
      <c r="H31" s="37">
        <f>SUM(H5:H30)</f>
        <v>0</v>
      </c>
      <c r="I31" s="37">
        <f>SUM(I5:I30)</f>
        <v>0</v>
      </c>
    </row>
    <row r="32" spans="2:9" ht="15">
      <c r="B32" s="14" t="s">
        <v>7</v>
      </c>
      <c r="C32" s="15" t="s">
        <v>9</v>
      </c>
      <c r="D32" s="14"/>
      <c r="E32" s="14"/>
      <c r="F32" s="14"/>
      <c r="G32" s="14"/>
      <c r="H32" s="14"/>
      <c r="I32" s="16">
        <f>SUM(H31,I31)</f>
        <v>0</v>
      </c>
    </row>
  </sheetData>
  <sheetProtection algorithmName="SHA-512" hashValue="CUkYC5mCwa+Y6+aA3FQtKgWkpsLfqI+NbKN91jN9/4VkyBasoGNH5qqY9lhRkWQ5v69dvcHldPaT1rWxlGz5Eg==" saltValue="fECHQcfQSXLri10d9adfag==" spinCount="100000" sheet="1" objects="1" scenarios="1" selectLockedCells="1"/>
  <mergeCells count="5">
    <mergeCell ref="A19:A30"/>
    <mergeCell ref="B1:I1"/>
    <mergeCell ref="B2:I2"/>
    <mergeCell ref="A5:A12"/>
    <mergeCell ref="A13:A18"/>
  </mergeCells>
  <printOptions/>
  <pageMargins left="0.25" right="0.25" top="0.75" bottom="0.75" header="0.3" footer="0.3"/>
  <pageSetup fitToHeight="0" fitToWidth="1" horizontalDpi="600" verticalDpi="600" orientation="portrait" paperSize="9" scale="64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view="pageBreakPreview" zoomScaleSheetLayoutView="100" workbookViewId="0" topLeftCell="A1">
      <selection activeCell="F8" sqref="F8"/>
    </sheetView>
  </sheetViews>
  <sheetFormatPr defaultColWidth="9.140625" defaultRowHeight="15"/>
  <cols>
    <col min="1" max="1" width="3.7109375" style="0" bestFit="1" customWidth="1"/>
    <col min="3" max="3" width="65.140625" style="13" customWidth="1"/>
    <col min="4" max="4" width="9.00390625" style="0" customWidth="1"/>
    <col min="5" max="5" width="10.57421875" style="0" bestFit="1" customWidth="1"/>
    <col min="6" max="6" width="18.28125" style="0" bestFit="1" customWidth="1"/>
    <col min="7" max="7" width="17.28125" style="0" bestFit="1" customWidth="1"/>
    <col min="8" max="9" width="14.7109375" style="0" customWidth="1"/>
    <col min="10" max="10" width="22.28125" style="0" customWidth="1"/>
  </cols>
  <sheetData>
    <row r="1" spans="2:9" ht="18.75">
      <c r="B1" s="67" t="str">
        <f>Rekapitulace!B9</f>
        <v>ISSTE SO 704 - 2NP</v>
      </c>
      <c r="C1" s="67"/>
      <c r="D1" s="67"/>
      <c r="E1" s="67"/>
      <c r="F1" s="67"/>
      <c r="G1" s="67"/>
      <c r="H1" s="67"/>
      <c r="I1" s="67"/>
    </row>
    <row r="2" spans="2:9" ht="15.75">
      <c r="B2" s="71" t="s">
        <v>46</v>
      </c>
      <c r="C2" s="71"/>
      <c r="D2" s="71"/>
      <c r="E2" s="71"/>
      <c r="F2" s="71"/>
      <c r="G2" s="71"/>
      <c r="H2" s="71"/>
      <c r="I2" s="71"/>
    </row>
    <row r="3" spans="2:9" ht="15.75">
      <c r="B3" s="17"/>
      <c r="C3" s="17"/>
      <c r="D3" s="17"/>
      <c r="E3" s="17"/>
      <c r="F3" s="17"/>
      <c r="G3" s="17"/>
      <c r="H3" s="17"/>
      <c r="I3" s="17"/>
    </row>
    <row r="4" spans="2:9" s="32" customFormat="1" ht="15">
      <c r="B4" s="33" t="s">
        <v>0</v>
      </c>
      <c r="C4" s="34" t="s">
        <v>1</v>
      </c>
      <c r="D4" s="33" t="s">
        <v>2</v>
      </c>
      <c r="E4" s="33" t="s">
        <v>3</v>
      </c>
      <c r="F4" s="33" t="s">
        <v>5</v>
      </c>
      <c r="G4" s="33" t="s">
        <v>4</v>
      </c>
      <c r="H4" s="33" t="s">
        <v>12</v>
      </c>
      <c r="I4" s="33" t="s">
        <v>13</v>
      </c>
    </row>
    <row r="5" spans="1:9" s="1" customFormat="1" ht="15" hidden="1">
      <c r="A5" s="68" t="s">
        <v>44</v>
      </c>
      <c r="B5" s="2">
        <f aca="true" t="shared" si="0" ref="B5:B29">ROW(B5)-4</f>
        <v>1</v>
      </c>
      <c r="C5" s="10" t="s">
        <v>62</v>
      </c>
      <c r="D5" s="2" t="s">
        <v>10</v>
      </c>
      <c r="E5" s="2">
        <v>0</v>
      </c>
      <c r="F5" s="171"/>
      <c r="G5" s="171"/>
      <c r="H5" s="3">
        <f>'MR_704-2NP E1'!$E5*'MR_704-2NP E1'!$F5</f>
        <v>0</v>
      </c>
      <c r="I5" s="4">
        <f>'MR_704-2NP E1'!$E5*'MR_704-2NP E1'!$G5</f>
        <v>0</v>
      </c>
    </row>
    <row r="6" spans="1:9" s="1" customFormat="1" ht="15" hidden="1">
      <c r="A6" s="69"/>
      <c r="B6" s="5">
        <f t="shared" si="0"/>
        <v>2</v>
      </c>
      <c r="C6" s="11" t="s">
        <v>63</v>
      </c>
      <c r="D6" s="6" t="s">
        <v>10</v>
      </c>
      <c r="E6" s="5">
        <v>0</v>
      </c>
      <c r="F6" s="169"/>
      <c r="G6" s="169"/>
      <c r="H6" s="7">
        <f>'MR_704-2NP E1'!$E6*'MR_704-2NP E1'!$F6</f>
        <v>0</v>
      </c>
      <c r="I6" s="8">
        <f>'MR_704-2NP E1'!$E6*'MR_704-2NP E1'!$G6</f>
        <v>0</v>
      </c>
    </row>
    <row r="7" spans="1:9" s="1" customFormat="1" ht="15" hidden="1">
      <c r="A7" s="69"/>
      <c r="B7" s="5">
        <f t="shared" si="0"/>
        <v>3</v>
      </c>
      <c r="C7" s="11" t="s">
        <v>102</v>
      </c>
      <c r="D7" s="6" t="s">
        <v>10</v>
      </c>
      <c r="E7" s="5">
        <v>0</v>
      </c>
      <c r="F7" s="169"/>
      <c r="G7" s="169"/>
      <c r="H7" s="7">
        <f>'MR_704-2NP E1'!$E7*'MR_704-2NP E1'!$F7</f>
        <v>0</v>
      </c>
      <c r="I7" s="8">
        <f>'MR_704-2NP E1'!$E7*'MR_704-2NP E1'!$G7</f>
        <v>0</v>
      </c>
    </row>
    <row r="8" spans="1:9" s="1" customFormat="1" ht="15.75" thickBot="1">
      <c r="A8" s="69"/>
      <c r="B8" s="5">
        <f t="shared" si="0"/>
        <v>4</v>
      </c>
      <c r="C8" s="11" t="s">
        <v>64</v>
      </c>
      <c r="D8" s="6" t="s">
        <v>10</v>
      </c>
      <c r="E8" s="5">
        <v>14</v>
      </c>
      <c r="F8" s="169"/>
      <c r="G8" s="169"/>
      <c r="H8" s="7">
        <f>'MR_704-2NP E1'!$E8*'MR_704-2NP E1'!$F8</f>
        <v>0</v>
      </c>
      <c r="I8" s="8">
        <f>'MR_704-2NP E1'!$E8*'MR_704-2NP E1'!$G8</f>
        <v>0</v>
      </c>
    </row>
    <row r="9" spans="1:9" s="1" customFormat="1" ht="15" hidden="1">
      <c r="A9" s="69"/>
      <c r="B9" s="5">
        <f>ROW(B9)-4</f>
        <v>5</v>
      </c>
      <c r="C9" s="11" t="s">
        <v>118</v>
      </c>
      <c r="D9" s="6" t="s">
        <v>10</v>
      </c>
      <c r="E9" s="5">
        <v>0</v>
      </c>
      <c r="F9" s="169"/>
      <c r="G9" s="169"/>
      <c r="H9" s="7">
        <f>'MR_704-2NP E1'!$E9*'MR_704-2NP E1'!$F9</f>
        <v>0</v>
      </c>
      <c r="I9" s="8">
        <f>'MR_704-2NP E1'!$E9*'MR_704-2NP E1'!$G9</f>
        <v>0</v>
      </c>
    </row>
    <row r="10" spans="1:9" s="1" customFormat="1" ht="15" hidden="1">
      <c r="A10" s="69"/>
      <c r="B10" s="5">
        <f t="shared" si="0"/>
        <v>6</v>
      </c>
      <c r="C10" s="11" t="s">
        <v>65</v>
      </c>
      <c r="D10" s="6" t="s">
        <v>10</v>
      </c>
      <c r="E10" s="5">
        <v>0</v>
      </c>
      <c r="F10" s="169"/>
      <c r="G10" s="169"/>
      <c r="H10" s="7">
        <f>'MR_704-2NP E1'!$E10*'MR_704-2NP E1'!$F10</f>
        <v>0</v>
      </c>
      <c r="I10" s="8">
        <f>'MR_704-2NP E1'!$E10*'MR_704-2NP E1'!$G10</f>
        <v>0</v>
      </c>
    </row>
    <row r="11" spans="1:9" s="1" customFormat="1" ht="30" hidden="1">
      <c r="A11" s="69"/>
      <c r="B11" s="5">
        <f t="shared" si="0"/>
        <v>7</v>
      </c>
      <c r="C11" s="11" t="s">
        <v>66</v>
      </c>
      <c r="D11" s="6" t="s">
        <v>10</v>
      </c>
      <c r="E11" s="5">
        <v>0</v>
      </c>
      <c r="F11" s="169"/>
      <c r="G11" s="169"/>
      <c r="H11" s="7">
        <f>'MR_704-2NP E1'!$E11*'MR_704-2NP E1'!$F11</f>
        <v>0</v>
      </c>
      <c r="I11" s="8">
        <f>'MR_704-2NP E1'!$E11*'MR_704-2NP E1'!$G11</f>
        <v>0</v>
      </c>
    </row>
    <row r="12" spans="1:9" s="1" customFormat="1" ht="15" hidden="1">
      <c r="A12" s="69"/>
      <c r="B12" s="5">
        <f t="shared" si="0"/>
        <v>8</v>
      </c>
      <c r="C12" s="11" t="s">
        <v>67</v>
      </c>
      <c r="D12" s="6" t="s">
        <v>10</v>
      </c>
      <c r="E12" s="5">
        <v>0</v>
      </c>
      <c r="F12" s="169"/>
      <c r="G12" s="169"/>
      <c r="H12" s="7">
        <f>'MR_704-2NP E1'!$E12*'MR_704-2NP E1'!$F12</f>
        <v>0</v>
      </c>
      <c r="I12" s="8">
        <f>'MR_704-2NP E1'!$E12*'MR_704-2NP E1'!$G12</f>
        <v>0</v>
      </c>
    </row>
    <row r="13" spans="1:9" s="1" customFormat="1" ht="15.75" hidden="1" thickBot="1">
      <c r="A13" s="69"/>
      <c r="B13" s="5">
        <f t="shared" si="0"/>
        <v>9</v>
      </c>
      <c r="C13" s="11" t="s">
        <v>42</v>
      </c>
      <c r="D13" s="6" t="s">
        <v>10</v>
      </c>
      <c r="E13" s="5">
        <v>0</v>
      </c>
      <c r="F13" s="169"/>
      <c r="G13" s="169"/>
      <c r="H13" s="7">
        <f>'MR_704-2NP E1'!$E13*'MR_704-2NP E1'!$F13</f>
        <v>0</v>
      </c>
      <c r="I13" s="8">
        <f>'MR_704-2NP E1'!$E13*'MR_704-2NP E1'!$G13</f>
        <v>0</v>
      </c>
    </row>
    <row r="14" spans="1:9" s="1" customFormat="1" ht="15">
      <c r="A14" s="68" t="s">
        <v>19</v>
      </c>
      <c r="B14" s="2">
        <f t="shared" si="0"/>
        <v>10</v>
      </c>
      <c r="C14" s="10" t="s">
        <v>114</v>
      </c>
      <c r="D14" s="19" t="s">
        <v>11</v>
      </c>
      <c r="E14" s="2">
        <f>E8*20</f>
        <v>280</v>
      </c>
      <c r="F14" s="171"/>
      <c r="G14" s="171"/>
      <c r="H14" s="3">
        <f>'MR_704-2NP E1'!$E14*'MR_704-2NP E1'!$F14</f>
        <v>0</v>
      </c>
      <c r="I14" s="4">
        <f>'MR_704-2NP E1'!$E14*'MR_704-2NP E1'!$G14</f>
        <v>0</v>
      </c>
    </row>
    <row r="15" spans="1:9" s="1" customFormat="1" ht="15">
      <c r="A15" s="69"/>
      <c r="B15" s="5">
        <f>ROW(B15)-4</f>
        <v>11</v>
      </c>
      <c r="C15" s="11" t="s">
        <v>115</v>
      </c>
      <c r="D15" s="6" t="s">
        <v>11</v>
      </c>
      <c r="E15" s="5">
        <v>40</v>
      </c>
      <c r="F15" s="169"/>
      <c r="G15" s="169"/>
      <c r="H15" s="7">
        <f>'MR_704-2NP E1'!$E15*'MR_704-2NP E1'!$F15</f>
        <v>0</v>
      </c>
      <c r="I15" s="8">
        <f>'MR_704-2NP E1'!$E15*'MR_704-2NP E1'!$G15</f>
        <v>0</v>
      </c>
    </row>
    <row r="16" spans="1:9" s="1" customFormat="1" ht="15">
      <c r="A16" s="69"/>
      <c r="B16" s="5">
        <f t="shared" si="0"/>
        <v>12</v>
      </c>
      <c r="C16" s="11" t="s">
        <v>104</v>
      </c>
      <c r="D16" s="6" t="s">
        <v>11</v>
      </c>
      <c r="E16" s="5">
        <f>E8*5</f>
        <v>70</v>
      </c>
      <c r="F16" s="169"/>
      <c r="G16" s="169"/>
      <c r="H16" s="7">
        <f>'MR_704-2NP E1'!$E16*'MR_704-2NP E1'!$F16</f>
        <v>0</v>
      </c>
      <c r="I16" s="8">
        <f>'MR_704-2NP E1'!$E16*'MR_704-2NP E1'!$G16</f>
        <v>0</v>
      </c>
    </row>
    <row r="17" spans="1:9" s="1" customFormat="1" ht="15.75" thickBot="1">
      <c r="A17" s="69"/>
      <c r="B17" s="5">
        <f t="shared" si="0"/>
        <v>13</v>
      </c>
      <c r="C17" s="11" t="s">
        <v>58</v>
      </c>
      <c r="D17" s="6" t="s">
        <v>11</v>
      </c>
      <c r="E17" s="5">
        <f>E14</f>
        <v>280</v>
      </c>
      <c r="F17" s="169"/>
      <c r="G17" s="169"/>
      <c r="H17" s="7">
        <f>'MR_704-2NP E1'!$E17*'MR_704-2NP E1'!$F17</f>
        <v>0</v>
      </c>
      <c r="I17" s="8">
        <f>'MR_704-2NP E1'!$E17*'MR_704-2NP E1'!$G17</f>
        <v>0</v>
      </c>
    </row>
    <row r="18" spans="1:9" s="1" customFormat="1" ht="15">
      <c r="A18" s="68" t="s">
        <v>20</v>
      </c>
      <c r="B18" s="2">
        <f t="shared" si="0"/>
        <v>14</v>
      </c>
      <c r="C18" s="10" t="s">
        <v>61</v>
      </c>
      <c r="D18" s="19" t="s">
        <v>16</v>
      </c>
      <c r="E18" s="2">
        <v>1</v>
      </c>
      <c r="F18" s="171"/>
      <c r="G18" s="171"/>
      <c r="H18" s="3">
        <f>'MR_704-2NP E1'!$E18*'MR_704-2NP E1'!$F18</f>
        <v>0</v>
      </c>
      <c r="I18" s="4">
        <f>'MR_704-2NP E1'!$E18*'MR_704-2NP E1'!$G18</f>
        <v>0</v>
      </c>
    </row>
    <row r="19" spans="1:9" s="1" customFormat="1" ht="15">
      <c r="A19" s="69"/>
      <c r="B19" s="5">
        <f t="shared" si="0"/>
        <v>15</v>
      </c>
      <c r="C19" s="11" t="s">
        <v>18</v>
      </c>
      <c r="D19" s="6" t="s">
        <v>16</v>
      </c>
      <c r="E19" s="5">
        <v>1</v>
      </c>
      <c r="F19" s="169"/>
      <c r="G19" s="169"/>
      <c r="H19" s="7">
        <f>'MR_704-2NP E1'!$E19*'MR_704-2NP E1'!$F19</f>
        <v>0</v>
      </c>
      <c r="I19" s="8">
        <f>'MR_704-2NP E1'!$E19*'MR_704-2NP E1'!$G19</f>
        <v>0</v>
      </c>
    </row>
    <row r="20" spans="1:9" s="1" customFormat="1" ht="15">
      <c r="A20" s="69"/>
      <c r="B20" s="5">
        <f t="shared" si="0"/>
        <v>16</v>
      </c>
      <c r="C20" s="11" t="s">
        <v>21</v>
      </c>
      <c r="D20" s="6" t="s">
        <v>16</v>
      </c>
      <c r="E20" s="5">
        <v>1</v>
      </c>
      <c r="F20" s="169"/>
      <c r="G20" s="169"/>
      <c r="H20" s="7">
        <f>'MR_704-2NP E1'!$E20*'MR_704-2NP E1'!$F20</f>
        <v>0</v>
      </c>
      <c r="I20" s="8">
        <f>'MR_704-2NP E1'!$E20*'MR_704-2NP E1'!$G20</f>
        <v>0</v>
      </c>
    </row>
    <row r="21" spans="1:9" s="1" customFormat="1" ht="15">
      <c r="A21" s="69"/>
      <c r="B21" s="5">
        <f t="shared" si="0"/>
        <v>17</v>
      </c>
      <c r="C21" s="11" t="s">
        <v>22</v>
      </c>
      <c r="D21" s="6" t="s">
        <v>16</v>
      </c>
      <c r="E21" s="5">
        <v>1</v>
      </c>
      <c r="F21" s="169"/>
      <c r="G21" s="169"/>
      <c r="H21" s="7">
        <f>'MR_704-2NP E1'!$E21*'MR_704-2NP E1'!$F21</f>
        <v>0</v>
      </c>
      <c r="I21" s="8">
        <f>'MR_704-2NP E1'!$E21*'MR_704-2NP E1'!$G21</f>
        <v>0</v>
      </c>
    </row>
    <row r="22" spans="1:9" s="1" customFormat="1" ht="15">
      <c r="A22" s="69"/>
      <c r="B22" s="5">
        <f t="shared" si="0"/>
        <v>18</v>
      </c>
      <c r="C22" s="11" t="s">
        <v>23</v>
      </c>
      <c r="D22" s="6" t="s">
        <v>16</v>
      </c>
      <c r="E22" s="5">
        <v>1</v>
      </c>
      <c r="F22" s="169"/>
      <c r="G22" s="169"/>
      <c r="H22" s="7">
        <f>'MR_704-2NP E1'!$E22*'MR_704-2NP E1'!$F22</f>
        <v>0</v>
      </c>
      <c r="I22" s="8">
        <f>'MR_704-2NP E1'!$E22*'MR_704-2NP E1'!$G22</f>
        <v>0</v>
      </c>
    </row>
    <row r="23" spans="1:9" s="1" customFormat="1" ht="15">
      <c r="A23" s="69"/>
      <c r="B23" s="5">
        <f t="shared" si="0"/>
        <v>19</v>
      </c>
      <c r="C23" s="11" t="s">
        <v>24</v>
      </c>
      <c r="D23" s="6" t="s">
        <v>16</v>
      </c>
      <c r="E23" s="5">
        <v>1</v>
      </c>
      <c r="F23" s="169"/>
      <c r="G23" s="169"/>
      <c r="H23" s="7">
        <f>'MR_704-2NP E1'!$E23*'MR_704-2NP E1'!$F23</f>
        <v>0</v>
      </c>
      <c r="I23" s="8">
        <f>'MR_704-2NP E1'!$E23*'MR_704-2NP E1'!$G23</f>
        <v>0</v>
      </c>
    </row>
    <row r="24" spans="1:9" s="1" customFormat="1" ht="15">
      <c r="A24" s="69"/>
      <c r="B24" s="5">
        <f t="shared" si="0"/>
        <v>20</v>
      </c>
      <c r="C24" s="11" t="s">
        <v>25</v>
      </c>
      <c r="D24" s="6" t="s">
        <v>16</v>
      </c>
      <c r="E24" s="5">
        <v>1</v>
      </c>
      <c r="F24" s="169"/>
      <c r="G24" s="169"/>
      <c r="H24" s="7">
        <f>'MR_704-2NP E1'!$E24*'MR_704-2NP E1'!$F24</f>
        <v>0</v>
      </c>
      <c r="I24" s="8">
        <f>'MR_704-2NP E1'!$E24*'MR_704-2NP E1'!$G24</f>
        <v>0</v>
      </c>
    </row>
    <row r="25" spans="1:9" s="1" customFormat="1" ht="15">
      <c r="A25" s="69"/>
      <c r="B25" s="5">
        <f t="shared" si="0"/>
        <v>21</v>
      </c>
      <c r="C25" s="11" t="s">
        <v>26</v>
      </c>
      <c r="D25" s="6" t="s">
        <v>16</v>
      </c>
      <c r="E25" s="5">
        <v>1</v>
      </c>
      <c r="F25" s="169"/>
      <c r="G25" s="169"/>
      <c r="H25" s="7">
        <f>'MR_704-2NP E1'!$E25*'MR_704-2NP E1'!$F25</f>
        <v>0</v>
      </c>
      <c r="I25" s="8">
        <f>'MR_704-2NP E1'!$E25*'MR_704-2NP E1'!$G25</f>
        <v>0</v>
      </c>
    </row>
    <row r="26" spans="1:9" s="1" customFormat="1" ht="15">
      <c r="A26" s="69"/>
      <c r="B26" s="5">
        <f t="shared" si="0"/>
        <v>22</v>
      </c>
      <c r="C26" s="11" t="s">
        <v>142</v>
      </c>
      <c r="D26" s="6" t="s">
        <v>16</v>
      </c>
      <c r="E26" s="5">
        <v>1</v>
      </c>
      <c r="F26" s="169"/>
      <c r="G26" s="169"/>
      <c r="H26" s="7">
        <f>'MR_704-2NP E1'!$E26*'MR_704-2NP E1'!$F26</f>
        <v>0</v>
      </c>
      <c r="I26" s="8">
        <f>'MR_704-2NP E1'!$E26*'MR_704-2NP E1'!$G26</f>
        <v>0</v>
      </c>
    </row>
    <row r="27" spans="1:9" s="1" customFormat="1" ht="15" hidden="1">
      <c r="A27" s="69"/>
      <c r="B27" s="5">
        <f t="shared" si="0"/>
        <v>23</v>
      </c>
      <c r="C27" s="11" t="s">
        <v>27</v>
      </c>
      <c r="D27" s="6" t="s">
        <v>16</v>
      </c>
      <c r="E27" s="5">
        <v>0</v>
      </c>
      <c r="F27" s="169"/>
      <c r="G27" s="169"/>
      <c r="H27" s="7">
        <f>'MR_704-2NP E1'!$E27*'MR_704-2NP E1'!$F27</f>
        <v>0</v>
      </c>
      <c r="I27" s="8">
        <f>'MR_704-2NP E1'!$E27*'MR_704-2NP E1'!$G27</f>
        <v>0</v>
      </c>
    </row>
    <row r="28" spans="1:9" ht="15">
      <c r="A28" s="69"/>
      <c r="B28" s="5">
        <f t="shared" si="0"/>
        <v>24</v>
      </c>
      <c r="C28" s="11" t="s">
        <v>43</v>
      </c>
      <c r="D28" s="6" t="s">
        <v>16</v>
      </c>
      <c r="E28" s="5">
        <v>1</v>
      </c>
      <c r="F28" s="169"/>
      <c r="G28" s="169"/>
      <c r="H28" s="7">
        <f>'MR_704-2NP E1'!$E28*'MR_704-2NP E1'!$F28</f>
        <v>0</v>
      </c>
      <c r="I28" s="8">
        <f>'MR_704-2NP E1'!$E28*'MR_704-2NP E1'!$G28</f>
        <v>0</v>
      </c>
    </row>
    <row r="29" spans="1:9" ht="15.75" hidden="1" thickBot="1">
      <c r="A29" s="70"/>
      <c r="B29" s="9">
        <f t="shared" si="0"/>
        <v>25</v>
      </c>
      <c r="C29" s="12" t="s">
        <v>17</v>
      </c>
      <c r="D29" s="20" t="s">
        <v>16</v>
      </c>
      <c r="E29" s="9">
        <v>0</v>
      </c>
      <c r="F29" s="170"/>
      <c r="G29" s="170"/>
      <c r="H29" s="21">
        <f>'MR_704-2NP E1'!$E29*'MR_704-2NP E1'!$F29</f>
        <v>0</v>
      </c>
      <c r="I29" s="22">
        <f>'MR_704-2NP E1'!$E29*'MR_704-2NP E1'!$G29</f>
        <v>0</v>
      </c>
    </row>
    <row r="30" spans="2:9" s="32" customFormat="1" ht="15">
      <c r="B30" s="35" t="s">
        <v>8</v>
      </c>
      <c r="C30" s="36" t="s">
        <v>9</v>
      </c>
      <c r="D30" s="35"/>
      <c r="E30" s="33"/>
      <c r="F30" s="37"/>
      <c r="G30" s="37"/>
      <c r="H30" s="37">
        <f>SUM(H5:H29)</f>
        <v>0</v>
      </c>
      <c r="I30" s="37">
        <f>SUM(I5:I29)</f>
        <v>0</v>
      </c>
    </row>
    <row r="31" spans="2:9" ht="15">
      <c r="B31" s="14" t="s">
        <v>7</v>
      </c>
      <c r="C31" s="15" t="s">
        <v>9</v>
      </c>
      <c r="D31" s="14"/>
      <c r="E31" s="14"/>
      <c r="F31" s="14"/>
      <c r="G31" s="14"/>
      <c r="H31" s="14"/>
      <c r="I31" s="16">
        <f>SUM(H30,I30)</f>
        <v>0</v>
      </c>
    </row>
    <row r="32" ht="15" hidden="1"/>
    <row r="33" ht="15" hidden="1">
      <c r="C33" s="13" t="s">
        <v>113</v>
      </c>
    </row>
  </sheetData>
  <sheetProtection algorithmName="SHA-512" hashValue="Q5xUKdX2xU+NTNNqkzL7d48npwZF6L6A+8rY+gz8WD5cSWCiyDJSYC1M/MYQZE7UQLz2P16opaocDdWpBSc27Q==" saltValue="6Is/q5RD6jfFybUvPgFwoQ==" spinCount="100000" sheet="1" objects="1" scenarios="1" selectLockedCells="1"/>
  <mergeCells count="5">
    <mergeCell ref="A18:A29"/>
    <mergeCell ref="B1:I1"/>
    <mergeCell ref="B2:I2"/>
    <mergeCell ref="A5:A13"/>
    <mergeCell ref="A14:A17"/>
  </mergeCells>
  <printOptions/>
  <pageMargins left="0.25" right="0.25" top="0.75" bottom="0.75" header="0.3" footer="0.3"/>
  <pageSetup fitToHeight="0" fitToWidth="1" horizontalDpi="600" verticalDpi="600" orientation="portrait" paperSize="9" scale="60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view="pageBreakPreview" zoomScaleSheetLayoutView="100" workbookViewId="0" topLeftCell="A1">
      <selection activeCell="F5" sqref="F5"/>
    </sheetView>
  </sheetViews>
  <sheetFormatPr defaultColWidth="9.140625" defaultRowHeight="15"/>
  <cols>
    <col min="1" max="1" width="3.7109375" style="0" bestFit="1" customWidth="1"/>
    <col min="3" max="3" width="65.140625" style="13" customWidth="1"/>
    <col min="4" max="4" width="9.00390625" style="0" customWidth="1"/>
    <col min="5" max="5" width="10.57421875" style="0" bestFit="1" customWidth="1"/>
    <col min="6" max="6" width="18.28125" style="0" bestFit="1" customWidth="1"/>
    <col min="7" max="7" width="17.28125" style="0" bestFit="1" customWidth="1"/>
    <col min="8" max="9" width="14.7109375" style="0" customWidth="1"/>
    <col min="10" max="10" width="32.00390625" style="0" customWidth="1"/>
  </cols>
  <sheetData>
    <row r="1" spans="2:9" ht="18.75">
      <c r="B1" s="67" t="str">
        <f>Rekapitulace!B9</f>
        <v>ISSTE SO 704 - 2NP</v>
      </c>
      <c r="C1" s="67"/>
      <c r="D1" s="67"/>
      <c r="E1" s="67"/>
      <c r="F1" s="67"/>
      <c r="G1" s="67"/>
      <c r="H1" s="67"/>
      <c r="I1" s="67"/>
    </row>
    <row r="2" spans="2:9" ht="15.75">
      <c r="B2" s="71" t="s">
        <v>88</v>
      </c>
      <c r="C2" s="71"/>
      <c r="D2" s="71"/>
      <c r="E2" s="71"/>
      <c r="F2" s="71"/>
      <c r="G2" s="71"/>
      <c r="H2" s="71"/>
      <c r="I2" s="71"/>
    </row>
    <row r="3" spans="2:9" ht="15.75">
      <c r="B3" s="17"/>
      <c r="C3" s="17"/>
      <c r="D3" s="17"/>
      <c r="E3" s="17"/>
      <c r="F3" s="17"/>
      <c r="G3" s="17"/>
      <c r="H3" s="17"/>
      <c r="I3" s="17"/>
    </row>
    <row r="4" spans="2:9" s="32" customFormat="1" ht="15.75" thickBot="1">
      <c r="B4" s="33" t="s">
        <v>0</v>
      </c>
      <c r="C4" s="34" t="s">
        <v>1</v>
      </c>
      <c r="D4" s="33" t="s">
        <v>2</v>
      </c>
      <c r="E4" s="33" t="s">
        <v>3</v>
      </c>
      <c r="F4" s="33" t="s">
        <v>5</v>
      </c>
      <c r="G4" s="33" t="s">
        <v>4</v>
      </c>
      <c r="H4" s="33" t="s">
        <v>12</v>
      </c>
      <c r="I4" s="33" t="s">
        <v>13</v>
      </c>
    </row>
    <row r="5" spans="1:9" s="1" customFormat="1" ht="15">
      <c r="A5" s="68" t="s">
        <v>44</v>
      </c>
      <c r="B5" s="2">
        <f aca="true" t="shared" si="0" ref="B5:B47">ROW(B5)-4</f>
        <v>1</v>
      </c>
      <c r="C5" s="10" t="s">
        <v>105</v>
      </c>
      <c r="D5" s="2" t="s">
        <v>10</v>
      </c>
      <c r="E5" s="2">
        <v>1</v>
      </c>
      <c r="F5" s="171"/>
      <c r="G5" s="171"/>
      <c r="H5" s="3">
        <f>'STK_704-2NP E1'!$E5*'STK_704-2NP E1'!$F5</f>
        <v>0</v>
      </c>
      <c r="I5" s="4">
        <f>'STK_704-2NP E1'!$E5*'STK_704-2NP E1'!$G5</f>
        <v>0</v>
      </c>
    </row>
    <row r="6" spans="1:9" s="1" customFormat="1" ht="15" hidden="1">
      <c r="A6" s="69"/>
      <c r="B6" s="5">
        <f t="shared" si="0"/>
        <v>2</v>
      </c>
      <c r="C6" s="11" t="s">
        <v>68</v>
      </c>
      <c r="D6" s="6" t="s">
        <v>10</v>
      </c>
      <c r="E6" s="5">
        <v>0</v>
      </c>
      <c r="F6" s="169"/>
      <c r="G6" s="169"/>
      <c r="H6" s="7">
        <f>'STK_704-2NP E1'!$E6*'STK_704-2NP E1'!$F6</f>
        <v>0</v>
      </c>
      <c r="I6" s="8">
        <f>'STK_704-2NP E1'!$E6*'STK_704-2NP E1'!$G6</f>
        <v>0</v>
      </c>
    </row>
    <row r="7" spans="1:9" s="1" customFormat="1" ht="15">
      <c r="A7" s="69"/>
      <c r="B7" s="5">
        <f t="shared" si="0"/>
        <v>3</v>
      </c>
      <c r="C7" s="11" t="s">
        <v>69</v>
      </c>
      <c r="D7" s="6" t="s">
        <v>10</v>
      </c>
      <c r="E7" s="23">
        <f>E5*2</f>
        <v>2</v>
      </c>
      <c r="F7" s="169"/>
      <c r="G7" s="169"/>
      <c r="H7" s="7">
        <f>'STK_704-2NP E1'!$E7*'STK_704-2NP E1'!$F7</f>
        <v>0</v>
      </c>
      <c r="I7" s="8">
        <f>'STK_704-2NP E1'!$E7*'STK_704-2NP E1'!$G7</f>
        <v>0</v>
      </c>
    </row>
    <row r="8" spans="1:9" s="1" customFormat="1" ht="15">
      <c r="A8" s="69"/>
      <c r="B8" s="5">
        <f t="shared" si="0"/>
        <v>4</v>
      </c>
      <c r="C8" s="11" t="s">
        <v>70</v>
      </c>
      <c r="D8" s="6" t="s">
        <v>10</v>
      </c>
      <c r="E8" s="23">
        <f>E5*2</f>
        <v>2</v>
      </c>
      <c r="F8" s="169"/>
      <c r="G8" s="169"/>
      <c r="H8" s="7">
        <f>'STK_704-2NP E1'!$E8*'STK_704-2NP E1'!$F8</f>
        <v>0</v>
      </c>
      <c r="I8" s="8">
        <f>'STK_704-2NP E1'!$E8*'STK_704-2NP E1'!$G8</f>
        <v>0</v>
      </c>
    </row>
    <row r="9" spans="1:9" s="1" customFormat="1" ht="15">
      <c r="A9" s="69"/>
      <c r="B9" s="5">
        <f t="shared" si="0"/>
        <v>5</v>
      </c>
      <c r="C9" s="11" t="s">
        <v>71</v>
      </c>
      <c r="D9" s="6" t="s">
        <v>10</v>
      </c>
      <c r="E9" s="23">
        <v>1</v>
      </c>
      <c r="F9" s="169"/>
      <c r="G9" s="169"/>
      <c r="H9" s="7">
        <f>'STK_704-2NP E1'!$E9*'STK_704-2NP E1'!$F9</f>
        <v>0</v>
      </c>
      <c r="I9" s="8">
        <f>'STK_704-2NP E1'!$E9*'STK_704-2NP E1'!$G9</f>
        <v>0</v>
      </c>
    </row>
    <row r="10" spans="1:9" s="1" customFormat="1" ht="15" hidden="1">
      <c r="A10" s="69"/>
      <c r="B10" s="5">
        <f t="shared" si="0"/>
        <v>6</v>
      </c>
      <c r="C10" s="11" t="s">
        <v>72</v>
      </c>
      <c r="D10" s="6" t="s">
        <v>10</v>
      </c>
      <c r="E10" s="38">
        <v>0</v>
      </c>
      <c r="F10" s="169"/>
      <c r="G10" s="169"/>
      <c r="H10" s="7">
        <f>'STK_704-2NP E1'!$E10*'STK_704-2NP E1'!$F10</f>
        <v>0</v>
      </c>
      <c r="I10" s="8">
        <f>'STK_704-2NP E1'!$E10*'STK_704-2NP E1'!$G10</f>
        <v>0</v>
      </c>
    </row>
    <row r="11" spans="1:9" s="1" customFormat="1" ht="15">
      <c r="A11" s="69"/>
      <c r="B11" s="5">
        <f t="shared" si="0"/>
        <v>7</v>
      </c>
      <c r="C11" s="11" t="s">
        <v>73</v>
      </c>
      <c r="D11" s="6" t="s">
        <v>10</v>
      </c>
      <c r="E11" s="23">
        <f>E5</f>
        <v>1</v>
      </c>
      <c r="F11" s="169"/>
      <c r="G11" s="169"/>
      <c r="H11" s="7">
        <f>'STK_704-2NP E1'!$E11*'STK_704-2NP E1'!$F11</f>
        <v>0</v>
      </c>
      <c r="I11" s="8">
        <f>'STK_704-2NP E1'!$E11*'STK_704-2NP E1'!$G11</f>
        <v>0</v>
      </c>
    </row>
    <row r="12" spans="1:9" s="1" customFormat="1" ht="15">
      <c r="A12" s="69"/>
      <c r="B12" s="5">
        <f t="shared" si="0"/>
        <v>8</v>
      </c>
      <c r="C12" s="11" t="s">
        <v>74</v>
      </c>
      <c r="D12" s="6" t="s">
        <v>10</v>
      </c>
      <c r="E12" s="23">
        <f>E5*2</f>
        <v>2</v>
      </c>
      <c r="F12" s="169"/>
      <c r="G12" s="169"/>
      <c r="H12" s="7">
        <f>'STK_704-2NP E1'!$E12*'STK_704-2NP E1'!$F12</f>
        <v>0</v>
      </c>
      <c r="I12" s="8">
        <f>'STK_704-2NP E1'!$E12*'STK_704-2NP E1'!$G12</f>
        <v>0</v>
      </c>
    </row>
    <row r="13" spans="1:9" s="1" customFormat="1" ht="15">
      <c r="A13" s="69"/>
      <c r="B13" s="5">
        <f t="shared" si="0"/>
        <v>9</v>
      </c>
      <c r="C13" s="11" t="s">
        <v>106</v>
      </c>
      <c r="D13" s="6" t="s">
        <v>10</v>
      </c>
      <c r="E13" s="23">
        <f>CEILING(E24*2/24,1)</f>
        <v>3</v>
      </c>
      <c r="F13" s="169"/>
      <c r="G13" s="169"/>
      <c r="H13" s="7">
        <f>'STK_704-2NP E1'!$E13*'STK_704-2NP E1'!$F13</f>
        <v>0</v>
      </c>
      <c r="I13" s="8">
        <f>'STK_704-2NP E1'!$E13*'STK_704-2NP E1'!$G13</f>
        <v>0</v>
      </c>
    </row>
    <row r="14" spans="1:9" s="1" customFormat="1" ht="15">
      <c r="A14" s="69"/>
      <c r="B14" s="5">
        <f t="shared" si="0"/>
        <v>10</v>
      </c>
      <c r="C14" s="11" t="s">
        <v>75</v>
      </c>
      <c r="D14" s="6" t="s">
        <v>10</v>
      </c>
      <c r="E14" s="23">
        <v>1</v>
      </c>
      <c r="F14" s="169"/>
      <c r="G14" s="169"/>
      <c r="H14" s="7">
        <f>'STK_704-2NP E1'!$E14*'STK_704-2NP E1'!$F14</f>
        <v>0</v>
      </c>
      <c r="I14" s="8">
        <f>'STK_704-2NP E1'!$E14*'STK_704-2NP E1'!$G14</f>
        <v>0</v>
      </c>
    </row>
    <row r="15" spans="1:9" s="1" customFormat="1" ht="15">
      <c r="A15" s="69"/>
      <c r="B15" s="5">
        <f t="shared" si="0"/>
        <v>11</v>
      </c>
      <c r="C15" s="11" t="s">
        <v>76</v>
      </c>
      <c r="D15" s="6" t="s">
        <v>10</v>
      </c>
      <c r="E15" s="23">
        <f>E13*24</f>
        <v>72</v>
      </c>
      <c r="F15" s="169"/>
      <c r="G15" s="169"/>
      <c r="H15" s="7">
        <f>'STK_704-2NP E1'!$E15*'STK_704-2NP E1'!$F15</f>
        <v>0</v>
      </c>
      <c r="I15" s="8">
        <f>'STK_704-2NP E1'!$E15*'STK_704-2NP E1'!$G15</f>
        <v>0</v>
      </c>
    </row>
    <row r="16" spans="1:10" s="1" customFormat="1" ht="15">
      <c r="A16" s="69"/>
      <c r="B16" s="5">
        <f t="shared" si="0"/>
        <v>12</v>
      </c>
      <c r="C16" s="11" t="s">
        <v>121</v>
      </c>
      <c r="D16" s="6" t="s">
        <v>10</v>
      </c>
      <c r="E16" s="23">
        <f>CEILING(E13/2,1)</f>
        <v>2</v>
      </c>
      <c r="F16" s="169"/>
      <c r="G16" s="169"/>
      <c r="H16" s="7">
        <f>'STK_704-2NP E1'!$E16*'STK_704-2NP E1'!$F16</f>
        <v>0</v>
      </c>
      <c r="I16" s="8">
        <f>'STK_704-2NP E1'!$E16*'STK_704-2NP E1'!$G16</f>
        <v>0</v>
      </c>
      <c r="J16" s="24"/>
    </row>
    <row r="17" spans="1:9" s="1" customFormat="1" ht="15">
      <c r="A17" s="69"/>
      <c r="B17" s="5">
        <f>ROW(B17)-4</f>
        <v>13</v>
      </c>
      <c r="C17" s="11" t="s">
        <v>122</v>
      </c>
      <c r="D17" s="6" t="s">
        <v>10</v>
      </c>
      <c r="E17" s="23">
        <f>E16*2</f>
        <v>4</v>
      </c>
      <c r="F17" s="169"/>
      <c r="G17" s="169"/>
      <c r="H17" s="7">
        <f>'STK_704-2NP E1'!$E17*'STK_704-2NP E1'!$F17</f>
        <v>0</v>
      </c>
      <c r="I17" s="8">
        <f>'STK_704-2NP E1'!$E17*'STK_704-2NP E1'!$G17</f>
        <v>0</v>
      </c>
    </row>
    <row r="18" spans="1:9" s="1" customFormat="1" ht="15">
      <c r="A18" s="69"/>
      <c r="B18" s="5">
        <f>ROW(B18)-4</f>
        <v>14</v>
      </c>
      <c r="C18" s="11" t="s">
        <v>109</v>
      </c>
      <c r="D18" s="6" t="s">
        <v>10</v>
      </c>
      <c r="E18" s="23">
        <f>E16</f>
        <v>2</v>
      </c>
      <c r="F18" s="169"/>
      <c r="G18" s="169"/>
      <c r="H18" s="7">
        <f>'STK_704-2NP E1'!$E18*'STK_704-2NP E1'!$F18</f>
        <v>0</v>
      </c>
      <c r="I18" s="8">
        <f>'STK_704-2NP E1'!$E18*'STK_704-2NP E1'!$G18</f>
        <v>0</v>
      </c>
    </row>
    <row r="19" spans="1:9" s="1" customFormat="1" ht="15">
      <c r="A19" s="69"/>
      <c r="B19" s="5">
        <f>ROW(B19)-4</f>
        <v>15</v>
      </c>
      <c r="C19" s="11" t="s">
        <v>110</v>
      </c>
      <c r="D19" s="6" t="s">
        <v>10</v>
      </c>
      <c r="E19" s="23">
        <f>E18</f>
        <v>2</v>
      </c>
      <c r="F19" s="169"/>
      <c r="G19" s="169"/>
      <c r="H19" s="7">
        <f>'STK_704-2NP E1'!$E19*'STK_704-2NP E1'!$F19</f>
        <v>0</v>
      </c>
      <c r="I19" s="8">
        <f>'STK_704-2NP E1'!$E19*'STK_704-2NP E1'!$G19</f>
        <v>0</v>
      </c>
    </row>
    <row r="20" spans="1:9" s="1" customFormat="1" ht="15" hidden="1">
      <c r="A20" s="69"/>
      <c r="B20" s="5">
        <f t="shared" si="0"/>
        <v>16</v>
      </c>
      <c r="C20" s="11" t="s">
        <v>123</v>
      </c>
      <c r="D20" s="6" t="s">
        <v>10</v>
      </c>
      <c r="E20" s="23">
        <v>0</v>
      </c>
      <c r="F20" s="169"/>
      <c r="G20" s="169"/>
      <c r="H20" s="7">
        <f>'STK_704-2NP E1'!$E20*'STK_704-2NP E1'!$F20</f>
        <v>0</v>
      </c>
      <c r="I20" s="8">
        <f>'STK_704-2NP E1'!$E20*'STK_704-2NP E1'!$G20</f>
        <v>0</v>
      </c>
    </row>
    <row r="21" spans="1:9" s="1" customFormat="1" ht="15" hidden="1">
      <c r="A21" s="69"/>
      <c r="B21" s="5">
        <f t="shared" si="0"/>
        <v>17</v>
      </c>
      <c r="C21" s="11" t="s">
        <v>124</v>
      </c>
      <c r="D21" s="6" t="s">
        <v>10</v>
      </c>
      <c r="E21" s="23">
        <v>0</v>
      </c>
      <c r="F21" s="169"/>
      <c r="G21" s="169"/>
      <c r="H21" s="7">
        <f>'STK_704-2NP E1'!$E21*'STK_704-2NP E1'!$F21</f>
        <v>0</v>
      </c>
      <c r="I21" s="8">
        <f>'STK_704-2NP E1'!$E21*'STK_704-2NP E1'!$G21</f>
        <v>0</v>
      </c>
    </row>
    <row r="22" spans="1:9" s="1" customFormat="1" ht="15">
      <c r="A22" s="69"/>
      <c r="B22" s="5">
        <f t="shared" si="0"/>
        <v>18</v>
      </c>
      <c r="C22" s="11" t="s">
        <v>77</v>
      </c>
      <c r="D22" s="6" t="s">
        <v>10</v>
      </c>
      <c r="E22" s="23">
        <v>4</v>
      </c>
      <c r="F22" s="169"/>
      <c r="G22" s="169"/>
      <c r="H22" s="7">
        <f>'STK_704-2NP E1'!$E22*'STK_704-2NP E1'!$F22</f>
        <v>0</v>
      </c>
      <c r="I22" s="8">
        <f>'STK_704-2NP E1'!$E22*'STK_704-2NP E1'!$G22</f>
        <v>0</v>
      </c>
    </row>
    <row r="23" spans="1:9" s="1" customFormat="1" ht="15" hidden="1">
      <c r="A23" s="69"/>
      <c r="B23" s="5">
        <f t="shared" si="0"/>
        <v>19</v>
      </c>
      <c r="C23" s="11" t="s">
        <v>78</v>
      </c>
      <c r="D23" s="6" t="s">
        <v>10</v>
      </c>
      <c r="E23" s="23">
        <v>0</v>
      </c>
      <c r="F23" s="169"/>
      <c r="G23" s="169"/>
      <c r="H23" s="7">
        <f>'STK_704-2NP E1'!$E23*'STK_704-2NP E1'!$F23</f>
        <v>0</v>
      </c>
      <c r="I23" s="8">
        <f>'STK_704-2NP E1'!$E23*'STK_704-2NP E1'!$G23</f>
        <v>0</v>
      </c>
    </row>
    <row r="24" spans="1:9" s="1" customFormat="1" ht="15">
      <c r="A24" s="69"/>
      <c r="B24" s="5">
        <f t="shared" si="0"/>
        <v>20</v>
      </c>
      <c r="C24" s="11" t="s">
        <v>107</v>
      </c>
      <c r="D24" s="6" t="s">
        <v>10</v>
      </c>
      <c r="E24" s="23">
        <v>25</v>
      </c>
      <c r="F24" s="169"/>
      <c r="G24" s="169"/>
      <c r="H24" s="7">
        <f>'STK_704-2NP E1'!$E24*'STK_704-2NP E1'!$F24</f>
        <v>0</v>
      </c>
      <c r="I24" s="8">
        <f>'STK_704-2NP E1'!$E24*'STK_704-2NP E1'!$G24</f>
        <v>0</v>
      </c>
    </row>
    <row r="25" spans="1:9" s="1" customFormat="1" ht="15">
      <c r="A25" s="69"/>
      <c r="B25" s="5">
        <f t="shared" si="0"/>
        <v>21</v>
      </c>
      <c r="C25" s="11" t="s">
        <v>108</v>
      </c>
      <c r="D25" s="6" t="s">
        <v>10</v>
      </c>
      <c r="E25" s="5">
        <v>10</v>
      </c>
      <c r="F25" s="169"/>
      <c r="G25" s="169"/>
      <c r="H25" s="7">
        <f>'STK_704-2NP E1'!$E25*'STK_704-2NP E1'!$F25</f>
        <v>0</v>
      </c>
      <c r="I25" s="8">
        <f>'STK_704-2NP E1'!$E25*'STK_704-2NP E1'!$G25</f>
        <v>0</v>
      </c>
    </row>
    <row r="26" spans="1:9" s="1" customFormat="1" ht="15">
      <c r="A26" s="69"/>
      <c r="B26" s="5">
        <f t="shared" si="0"/>
        <v>22</v>
      </c>
      <c r="C26" s="11" t="s">
        <v>42</v>
      </c>
      <c r="D26" s="6" t="s">
        <v>10</v>
      </c>
      <c r="E26" s="5">
        <f>SUM(E24:E25)</f>
        <v>35</v>
      </c>
      <c r="F26" s="169"/>
      <c r="G26" s="169"/>
      <c r="H26" s="7">
        <f>'STK_704-2NP E1'!$E26*'STK_704-2NP E1'!$F26</f>
        <v>0</v>
      </c>
      <c r="I26" s="8">
        <f>'STK_704-2NP E1'!$E26*'STK_704-2NP E1'!$G26</f>
        <v>0</v>
      </c>
    </row>
    <row r="27" spans="1:9" s="1" customFormat="1" ht="15" hidden="1">
      <c r="A27" s="68" t="s">
        <v>19</v>
      </c>
      <c r="B27" s="2">
        <f t="shared" si="0"/>
        <v>23</v>
      </c>
      <c r="C27" s="10" t="s">
        <v>79</v>
      </c>
      <c r="D27" s="19" t="s">
        <v>11</v>
      </c>
      <c r="E27" s="2">
        <v>0</v>
      </c>
      <c r="F27" s="171"/>
      <c r="G27" s="171"/>
      <c r="H27" s="3">
        <f>'STK_704-2NP E1'!$E27*'STK_704-2NP E1'!$F27</f>
        <v>0</v>
      </c>
      <c r="I27" s="4">
        <f>'STK_704-2NP E1'!$E27*'STK_704-2NP E1'!$G27</f>
        <v>0</v>
      </c>
    </row>
    <row r="28" spans="1:9" s="1" customFormat="1" ht="15">
      <c r="A28" s="69"/>
      <c r="B28" s="5">
        <f t="shared" si="0"/>
        <v>24</v>
      </c>
      <c r="C28" s="11" t="s">
        <v>80</v>
      </c>
      <c r="D28" s="6" t="s">
        <v>11</v>
      </c>
      <c r="E28" s="5">
        <v>60</v>
      </c>
      <c r="F28" s="169"/>
      <c r="G28" s="169"/>
      <c r="H28" s="7">
        <f>'STK_704-2NP E1'!$E28*'STK_704-2NP E1'!$F28</f>
        <v>0</v>
      </c>
      <c r="I28" s="8">
        <f>'STK_704-2NP E1'!$E28*'STK_704-2NP E1'!$G28</f>
        <v>0</v>
      </c>
    </row>
    <row r="29" spans="1:9" s="1" customFormat="1" ht="15" hidden="1">
      <c r="A29" s="69"/>
      <c r="B29" s="5">
        <f t="shared" si="0"/>
        <v>25</v>
      </c>
      <c r="C29" s="11" t="s">
        <v>81</v>
      </c>
      <c r="D29" s="6" t="s">
        <v>11</v>
      </c>
      <c r="E29" s="5">
        <v>0</v>
      </c>
      <c r="F29" s="169"/>
      <c r="G29" s="169"/>
      <c r="H29" s="7">
        <f>'STK_704-2NP E1'!$E29*'STK_704-2NP E1'!$F29</f>
        <v>0</v>
      </c>
      <c r="I29" s="8">
        <f>'STK_704-2NP E1'!$E29*'STK_704-2NP E1'!$G29</f>
        <v>0</v>
      </c>
    </row>
    <row r="30" spans="1:9" s="1" customFormat="1" ht="15">
      <c r="A30" s="69"/>
      <c r="B30" s="5">
        <f t="shared" si="0"/>
        <v>26</v>
      </c>
      <c r="C30" s="11" t="s">
        <v>128</v>
      </c>
      <c r="D30" s="6" t="s">
        <v>11</v>
      </c>
      <c r="E30" s="30">
        <f>E24*2*90+E25*10</f>
        <v>4600</v>
      </c>
      <c r="F30" s="169"/>
      <c r="G30" s="169"/>
      <c r="H30" s="7">
        <f>'STK_704-2NP E1'!$E30*'STK_704-2NP E1'!$F30</f>
        <v>0</v>
      </c>
      <c r="I30" s="8">
        <f>'STK_704-2NP E1'!$E30*'STK_704-2NP E1'!$G30</f>
        <v>0</v>
      </c>
    </row>
    <row r="31" spans="1:9" s="1" customFormat="1" ht="15">
      <c r="A31" s="69"/>
      <c r="B31" s="5">
        <f t="shared" si="0"/>
        <v>27</v>
      </c>
      <c r="C31" s="11" t="s">
        <v>82</v>
      </c>
      <c r="D31" s="6" t="s">
        <v>11</v>
      </c>
      <c r="E31" s="5">
        <f>E5</f>
        <v>1</v>
      </c>
      <c r="F31" s="169"/>
      <c r="G31" s="169"/>
      <c r="H31" s="7">
        <f>'STK_704-2NP E1'!$E31*'STK_704-2NP E1'!$F31</f>
        <v>0</v>
      </c>
      <c r="I31" s="8">
        <f>'STK_704-2NP E1'!$E31*'STK_704-2NP E1'!$G31</f>
        <v>0</v>
      </c>
    </row>
    <row r="32" spans="1:9" s="1" customFormat="1" ht="30">
      <c r="A32" s="69"/>
      <c r="B32" s="5">
        <f t="shared" si="0"/>
        <v>28</v>
      </c>
      <c r="C32" s="11" t="s">
        <v>83</v>
      </c>
      <c r="D32" s="6" t="s">
        <v>11</v>
      </c>
      <c r="E32" s="5">
        <v>50</v>
      </c>
      <c r="F32" s="169"/>
      <c r="G32" s="169"/>
      <c r="H32" s="7">
        <f>'STK_704-2NP E1'!$E32*'STK_704-2NP E1'!$F32</f>
        <v>0</v>
      </c>
      <c r="I32" s="8">
        <f>'STK_704-2NP E1'!$E32*'STK_704-2NP E1'!$G32</f>
        <v>0</v>
      </c>
    </row>
    <row r="33" spans="1:9" s="1" customFormat="1" ht="15">
      <c r="A33" s="69"/>
      <c r="B33" s="5">
        <f t="shared" si="0"/>
        <v>29</v>
      </c>
      <c r="C33" s="11" t="s">
        <v>57</v>
      </c>
      <c r="D33" s="6" t="s">
        <v>11</v>
      </c>
      <c r="E33" s="5">
        <v>20</v>
      </c>
      <c r="F33" s="169"/>
      <c r="G33" s="169"/>
      <c r="H33" s="7">
        <f>'STK_704-2NP E1'!$E33*'STK_704-2NP E1'!$F33</f>
        <v>0</v>
      </c>
      <c r="I33" s="8">
        <f>'STK_704-2NP E1'!$E33*'STK_704-2NP E1'!$G33</f>
        <v>0</v>
      </c>
    </row>
    <row r="34" spans="1:9" s="1" customFormat="1" ht="15">
      <c r="A34" s="69"/>
      <c r="B34" s="5">
        <f>ROW(B34)-4</f>
        <v>30</v>
      </c>
      <c r="C34" s="11" t="s">
        <v>145</v>
      </c>
      <c r="D34" s="6" t="s">
        <v>11</v>
      </c>
      <c r="E34" s="5">
        <f>E25*10+20</f>
        <v>120</v>
      </c>
      <c r="F34" s="169"/>
      <c r="G34" s="169"/>
      <c r="H34" s="7">
        <f>'STK_704-2NP E1'!$E34*'STK_704-2NP E1'!$F34</f>
        <v>0</v>
      </c>
      <c r="I34" s="8">
        <f>'STK_704-2NP E1'!$E34*'STK_704-2NP E1'!$G34</f>
        <v>0</v>
      </c>
    </row>
    <row r="35" spans="1:9" s="1" customFormat="1" ht="15.75" thickBot="1">
      <c r="A35" s="69"/>
      <c r="B35" s="5">
        <f t="shared" si="0"/>
        <v>31</v>
      </c>
      <c r="C35" s="11" t="s">
        <v>58</v>
      </c>
      <c r="D35" s="6" t="s">
        <v>10</v>
      </c>
      <c r="E35" s="5">
        <v>100</v>
      </c>
      <c r="F35" s="169"/>
      <c r="G35" s="169"/>
      <c r="H35" s="7">
        <f>'STK_704-2NP E1'!$E35*'STK_704-2NP E1'!$F35</f>
        <v>0</v>
      </c>
      <c r="I35" s="8">
        <f>'STK_704-2NP E1'!$E35*'STK_704-2NP E1'!$G35</f>
        <v>0</v>
      </c>
    </row>
    <row r="36" spans="1:9" s="1" customFormat="1" ht="15">
      <c r="A36" s="68" t="s">
        <v>20</v>
      </c>
      <c r="B36" s="2">
        <f t="shared" si="0"/>
        <v>32</v>
      </c>
      <c r="C36" s="10" t="s">
        <v>45</v>
      </c>
      <c r="D36" s="19" t="s">
        <v>10</v>
      </c>
      <c r="E36" s="31">
        <f>E24*2+E25</f>
        <v>60</v>
      </c>
      <c r="F36" s="171"/>
      <c r="G36" s="171"/>
      <c r="H36" s="3">
        <f>'STK_704-2NP E1'!$E36*'STK_704-2NP E1'!$F36</f>
        <v>0</v>
      </c>
      <c r="I36" s="4">
        <f>'STK_704-2NP E1'!$E36*'STK_704-2NP E1'!$G36</f>
        <v>0</v>
      </c>
    </row>
    <row r="37" spans="1:9" s="1" customFormat="1" ht="15">
      <c r="A37" s="69"/>
      <c r="B37" s="5">
        <f t="shared" si="0"/>
        <v>33</v>
      </c>
      <c r="C37" s="11" t="s">
        <v>61</v>
      </c>
      <c r="D37" s="6" t="s">
        <v>16</v>
      </c>
      <c r="E37" s="5">
        <v>1</v>
      </c>
      <c r="F37" s="169"/>
      <c r="G37" s="169"/>
      <c r="H37" s="7">
        <f>'STK_704-2NP E1'!$E37*'STK_704-2NP E1'!$F37</f>
        <v>0</v>
      </c>
      <c r="I37" s="8">
        <f>'STK_704-2NP E1'!$E37*'STK_704-2NP E1'!$G37</f>
        <v>0</v>
      </c>
    </row>
    <row r="38" spans="1:9" s="1" customFormat="1" ht="15">
      <c r="A38" s="69"/>
      <c r="B38" s="5">
        <f t="shared" si="0"/>
        <v>34</v>
      </c>
      <c r="C38" s="11" t="s">
        <v>18</v>
      </c>
      <c r="D38" s="6" t="s">
        <v>16</v>
      </c>
      <c r="E38" s="5">
        <v>1</v>
      </c>
      <c r="F38" s="169"/>
      <c r="G38" s="169"/>
      <c r="H38" s="7">
        <f>'STK_704-2NP E1'!$E38*'STK_704-2NP E1'!$F38</f>
        <v>0</v>
      </c>
      <c r="I38" s="8">
        <f>'STK_704-2NP E1'!$E38*'STK_704-2NP E1'!$G38</f>
        <v>0</v>
      </c>
    </row>
    <row r="39" spans="1:9" s="1" customFormat="1" ht="15">
      <c r="A39" s="69"/>
      <c r="B39" s="5">
        <f t="shared" si="0"/>
        <v>35</v>
      </c>
      <c r="C39" s="11" t="s">
        <v>21</v>
      </c>
      <c r="D39" s="6" t="s">
        <v>16</v>
      </c>
      <c r="E39" s="5">
        <v>1</v>
      </c>
      <c r="F39" s="169"/>
      <c r="G39" s="169"/>
      <c r="H39" s="7">
        <f>'STK_704-2NP E1'!$E39*'STK_704-2NP E1'!$F39</f>
        <v>0</v>
      </c>
      <c r="I39" s="8">
        <f>'STK_704-2NP E1'!$E39*'STK_704-2NP E1'!$G39</f>
        <v>0</v>
      </c>
    </row>
    <row r="40" spans="1:9" s="1" customFormat="1" ht="15">
      <c r="A40" s="69"/>
      <c r="B40" s="5">
        <f t="shared" si="0"/>
        <v>36</v>
      </c>
      <c r="C40" s="11" t="s">
        <v>22</v>
      </c>
      <c r="D40" s="6" t="s">
        <v>16</v>
      </c>
      <c r="E40" s="5">
        <v>1</v>
      </c>
      <c r="F40" s="169"/>
      <c r="G40" s="169"/>
      <c r="H40" s="7">
        <f>'STK_704-2NP E1'!$E40*'STK_704-2NP E1'!$F40</f>
        <v>0</v>
      </c>
      <c r="I40" s="8">
        <f>'STK_704-2NP E1'!$E40*'STK_704-2NP E1'!$G40</f>
        <v>0</v>
      </c>
    </row>
    <row r="41" spans="1:9" s="1" customFormat="1" ht="15">
      <c r="A41" s="69"/>
      <c r="B41" s="5">
        <f t="shared" si="0"/>
        <v>37</v>
      </c>
      <c r="C41" s="11" t="s">
        <v>23</v>
      </c>
      <c r="D41" s="6" t="s">
        <v>16</v>
      </c>
      <c r="E41" s="5">
        <v>1</v>
      </c>
      <c r="F41" s="169"/>
      <c r="G41" s="169"/>
      <c r="H41" s="7">
        <f>'STK_704-2NP E1'!$E41*'STK_704-2NP E1'!$F41</f>
        <v>0</v>
      </c>
      <c r="I41" s="8">
        <f>'STK_704-2NP E1'!$E41*'STK_704-2NP E1'!$G41</f>
        <v>0</v>
      </c>
    </row>
    <row r="42" spans="1:9" s="1" customFormat="1" ht="15">
      <c r="A42" s="69"/>
      <c r="B42" s="5">
        <f t="shared" si="0"/>
        <v>38</v>
      </c>
      <c r="C42" s="11" t="s">
        <v>24</v>
      </c>
      <c r="D42" s="6" t="s">
        <v>16</v>
      </c>
      <c r="E42" s="5">
        <v>1</v>
      </c>
      <c r="F42" s="169"/>
      <c r="G42" s="169"/>
      <c r="H42" s="7">
        <f>'STK_704-2NP E1'!$E42*'STK_704-2NP E1'!$F42</f>
        <v>0</v>
      </c>
      <c r="I42" s="8">
        <f>'STK_704-2NP E1'!$E42*'STK_704-2NP E1'!$G42</f>
        <v>0</v>
      </c>
    </row>
    <row r="43" spans="1:9" s="1" customFormat="1" ht="15">
      <c r="A43" s="69"/>
      <c r="B43" s="5">
        <f t="shared" si="0"/>
        <v>39</v>
      </c>
      <c r="C43" s="11" t="s">
        <v>26</v>
      </c>
      <c r="D43" s="6" t="s">
        <v>16</v>
      </c>
      <c r="E43" s="5">
        <v>1</v>
      </c>
      <c r="F43" s="169"/>
      <c r="G43" s="169"/>
      <c r="H43" s="7">
        <f>'STK_704-2NP E1'!$E43*'STK_704-2NP E1'!$F43</f>
        <v>0</v>
      </c>
      <c r="I43" s="8">
        <f>'STK_704-2NP E1'!$E43*'STK_704-2NP E1'!$G43</f>
        <v>0</v>
      </c>
    </row>
    <row r="44" spans="1:9" s="1" customFormat="1" ht="15">
      <c r="A44" s="69"/>
      <c r="B44" s="5">
        <f t="shared" si="0"/>
        <v>40</v>
      </c>
      <c r="C44" s="11" t="s">
        <v>142</v>
      </c>
      <c r="D44" s="6" t="s">
        <v>16</v>
      </c>
      <c r="E44" s="5">
        <v>1</v>
      </c>
      <c r="F44" s="169"/>
      <c r="G44" s="169"/>
      <c r="H44" s="7">
        <f>'STK_704-2NP E1'!$E44*'STK_704-2NP E1'!$F44</f>
        <v>0</v>
      </c>
      <c r="I44" s="8">
        <f>'STK_704-2NP E1'!$E44*'STK_704-2NP E1'!$G44</f>
        <v>0</v>
      </c>
    </row>
    <row r="45" spans="1:9" s="1" customFormat="1" ht="15">
      <c r="A45" s="69"/>
      <c r="B45" s="5">
        <f t="shared" si="0"/>
        <v>41</v>
      </c>
      <c r="C45" s="11" t="s">
        <v>27</v>
      </c>
      <c r="D45" s="6" t="s">
        <v>16</v>
      </c>
      <c r="E45" s="5">
        <v>1</v>
      </c>
      <c r="F45" s="169"/>
      <c r="G45" s="169"/>
      <c r="H45" s="7">
        <f>'STK_704-2NP E1'!$E45*'STK_704-2NP E1'!$F45</f>
        <v>0</v>
      </c>
      <c r="I45" s="8">
        <f>'STK_704-2NP E1'!$E45*'STK_704-2NP E1'!$G45</f>
        <v>0</v>
      </c>
    </row>
    <row r="46" spans="1:9" ht="15">
      <c r="A46" s="69"/>
      <c r="B46" s="5">
        <f t="shared" si="0"/>
        <v>42</v>
      </c>
      <c r="C46" s="11" t="s">
        <v>43</v>
      </c>
      <c r="D46" s="6" t="s">
        <v>16</v>
      </c>
      <c r="E46" s="5">
        <v>1</v>
      </c>
      <c r="F46" s="169"/>
      <c r="G46" s="169"/>
      <c r="H46" s="7">
        <f>'STK_704-2NP E1'!$E46*'STK_704-2NP E1'!$F46</f>
        <v>0</v>
      </c>
      <c r="I46" s="8">
        <f>'STK_704-2NP E1'!$E46*'STK_704-2NP E1'!$G46</f>
        <v>0</v>
      </c>
    </row>
    <row r="47" spans="1:9" ht="15.75" hidden="1" thickBot="1">
      <c r="A47" s="70"/>
      <c r="B47" s="9">
        <f t="shared" si="0"/>
        <v>43</v>
      </c>
      <c r="C47" s="12" t="s">
        <v>17</v>
      </c>
      <c r="D47" s="20" t="s">
        <v>16</v>
      </c>
      <c r="E47" s="9">
        <v>0</v>
      </c>
      <c r="F47" s="170"/>
      <c r="G47" s="170"/>
      <c r="H47" s="21">
        <f>'STK_704-2NP E1'!$E47*'STK_704-2NP E1'!$F47</f>
        <v>0</v>
      </c>
      <c r="I47" s="22">
        <f>'STK_704-2NP E1'!$E47*'STK_704-2NP E1'!$G47</f>
        <v>0</v>
      </c>
    </row>
    <row r="48" spans="2:9" s="32" customFormat="1" ht="15">
      <c r="B48" s="35" t="s">
        <v>8</v>
      </c>
      <c r="C48" s="36" t="s">
        <v>9</v>
      </c>
      <c r="D48" s="35"/>
      <c r="E48" s="33"/>
      <c r="F48" s="37"/>
      <c r="G48" s="37"/>
      <c r="H48" s="37">
        <f>SUM(H5:H47)</f>
        <v>0</v>
      </c>
      <c r="I48" s="37">
        <f>SUM(I5:I47)</f>
        <v>0</v>
      </c>
    </row>
    <row r="49" spans="2:9" ht="15">
      <c r="B49" s="14" t="s">
        <v>7</v>
      </c>
      <c r="C49" s="15" t="s">
        <v>9</v>
      </c>
      <c r="D49" s="14"/>
      <c r="E49" s="14"/>
      <c r="F49" s="14"/>
      <c r="G49" s="14"/>
      <c r="H49" s="14"/>
      <c r="I49" s="16">
        <f>SUM(H48,I48)</f>
        <v>0</v>
      </c>
    </row>
  </sheetData>
  <sheetProtection algorithmName="SHA-512" hashValue="XBz6EVx/ew/0bQ5C6nykRLAdz9WFl7DG5TChV7gM+z+3qSF5zAYm8IsedAJ9XW3OXIV8gYaEoNtRo7NMVm4bUQ==" saltValue="3QnrC7NDV4NNrAgxyqCeEQ==" spinCount="100000" sheet="1" objects="1" scenarios="1" selectLockedCells="1"/>
  <mergeCells count="5">
    <mergeCell ref="A36:A47"/>
    <mergeCell ref="B1:I1"/>
    <mergeCell ref="B2:I2"/>
    <mergeCell ref="A5:A26"/>
    <mergeCell ref="A27:A35"/>
  </mergeCells>
  <printOptions/>
  <pageMargins left="0.25" right="0.25" top="0.75" bottom="0.75" header="0.3" footer="0.3"/>
  <pageSetup fitToHeight="0" fitToWidth="1" horizontalDpi="600" verticalDpi="600" orientation="portrait" paperSize="9" scale="60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view="pageBreakPreview" zoomScaleSheetLayoutView="100" workbookViewId="0" topLeftCell="A1">
      <selection activeCell="F31" sqref="F31"/>
    </sheetView>
  </sheetViews>
  <sheetFormatPr defaultColWidth="9.140625" defaultRowHeight="15"/>
  <cols>
    <col min="1" max="1" width="3.7109375" style="0" bestFit="1" customWidth="1"/>
    <col min="3" max="3" width="65.140625" style="13" customWidth="1"/>
    <col min="4" max="4" width="9.00390625" style="0" customWidth="1"/>
    <col min="5" max="5" width="10.57421875" style="0" bestFit="1" customWidth="1"/>
    <col min="6" max="6" width="18.28125" style="0" bestFit="1" customWidth="1"/>
    <col min="7" max="7" width="17.28125" style="0" bestFit="1" customWidth="1"/>
    <col min="8" max="9" width="14.7109375" style="0" customWidth="1"/>
    <col min="10" max="10" width="26.140625" style="0" customWidth="1"/>
  </cols>
  <sheetData>
    <row r="1" spans="2:9" ht="18.75">
      <c r="B1" s="67" t="str">
        <f>Rekapitulace!B9</f>
        <v>ISSTE SO 704 - 2NP</v>
      </c>
      <c r="C1" s="67"/>
      <c r="D1" s="67"/>
      <c r="E1" s="67"/>
      <c r="F1" s="67"/>
      <c r="G1" s="67"/>
      <c r="H1" s="67"/>
      <c r="I1" s="67"/>
    </row>
    <row r="2" spans="2:9" ht="15.75">
      <c r="B2" s="71" t="s">
        <v>29</v>
      </c>
      <c r="C2" s="71"/>
      <c r="D2" s="71"/>
      <c r="E2" s="71"/>
      <c r="F2" s="71"/>
      <c r="G2" s="71"/>
      <c r="H2" s="71"/>
      <c r="I2" s="71"/>
    </row>
    <row r="3" spans="2:9" ht="15.75">
      <c r="B3" s="17"/>
      <c r="C3" s="17"/>
      <c r="D3" s="17"/>
      <c r="E3" s="17"/>
      <c r="F3" s="17"/>
      <c r="G3" s="17"/>
      <c r="H3" s="17"/>
      <c r="I3" s="17"/>
    </row>
    <row r="4" spans="2:9" s="32" customFormat="1" ht="15.75" thickBot="1">
      <c r="B4" s="33" t="s">
        <v>0</v>
      </c>
      <c r="C4" s="34" t="s">
        <v>1</v>
      </c>
      <c r="D4" s="33" t="s">
        <v>2</v>
      </c>
      <c r="E4" s="33" t="s">
        <v>3</v>
      </c>
      <c r="F4" s="33" t="s">
        <v>5</v>
      </c>
      <c r="G4" s="33" t="s">
        <v>4</v>
      </c>
      <c r="H4" s="33" t="s">
        <v>12</v>
      </c>
      <c r="I4" s="33" t="s">
        <v>13</v>
      </c>
    </row>
    <row r="5" spans="1:9" s="1" customFormat="1" ht="15" hidden="1">
      <c r="A5" s="68" t="s">
        <v>44</v>
      </c>
      <c r="B5" s="2">
        <f aca="true" t="shared" si="0" ref="B5:B48">ROW(B5)-4</f>
        <v>1</v>
      </c>
      <c r="C5" s="10" t="s">
        <v>129</v>
      </c>
      <c r="D5" s="2" t="s">
        <v>10</v>
      </c>
      <c r="E5" s="2">
        <v>0</v>
      </c>
      <c r="F5" s="3"/>
      <c r="G5" s="3"/>
      <c r="H5" s="3">
        <f>'STA_704-2NP E1'!$E5*'STA_704-2NP E1'!$F5</f>
        <v>0</v>
      </c>
      <c r="I5" s="4">
        <f>'STA_704-2NP E1'!$E5*'STA_704-2NP E1'!$G5</f>
        <v>0</v>
      </c>
    </row>
    <row r="6" spans="1:9" s="1" customFormat="1" ht="15" hidden="1">
      <c r="A6" s="69"/>
      <c r="B6" s="5">
        <f aca="true" t="shared" si="1" ref="B6:B16">ROW(B6)-4</f>
        <v>2</v>
      </c>
      <c r="C6" s="11" t="s">
        <v>130</v>
      </c>
      <c r="D6" s="5" t="s">
        <v>10</v>
      </c>
      <c r="E6" s="5">
        <v>0</v>
      </c>
      <c r="F6" s="7"/>
      <c r="G6" s="7"/>
      <c r="H6" s="7">
        <f>'STA_704-2NP E1'!$E6*'STA_704-2NP E1'!$F6</f>
        <v>0</v>
      </c>
      <c r="I6" s="8">
        <f>'STA_704-2NP E1'!$E6*'STA_704-2NP E1'!$G6</f>
        <v>0</v>
      </c>
    </row>
    <row r="7" spans="1:9" s="1" customFormat="1" ht="30" hidden="1">
      <c r="A7" s="69"/>
      <c r="B7" s="5">
        <f t="shared" si="1"/>
        <v>3</v>
      </c>
      <c r="C7" s="11" t="s">
        <v>131</v>
      </c>
      <c r="D7" s="5" t="s">
        <v>10</v>
      </c>
      <c r="E7" s="5">
        <v>0</v>
      </c>
      <c r="F7" s="7"/>
      <c r="G7" s="7"/>
      <c r="H7" s="7">
        <f>'STA_704-2NP E1'!$E7*'STA_704-2NP E1'!$F7</f>
        <v>0</v>
      </c>
      <c r="I7" s="8">
        <f>'STA_704-2NP E1'!$E7*'STA_704-2NP E1'!$G7</f>
        <v>0</v>
      </c>
    </row>
    <row r="8" spans="1:9" s="1" customFormat="1" ht="30" hidden="1">
      <c r="A8" s="69"/>
      <c r="B8" s="5">
        <f t="shared" si="1"/>
        <v>4</v>
      </c>
      <c r="C8" s="11" t="s">
        <v>132</v>
      </c>
      <c r="D8" s="5" t="s">
        <v>10</v>
      </c>
      <c r="E8" s="5">
        <v>0</v>
      </c>
      <c r="F8" s="7"/>
      <c r="G8" s="7"/>
      <c r="H8" s="7">
        <f>'STA_704-2NP E1'!$E8*'STA_704-2NP E1'!$F8</f>
        <v>0</v>
      </c>
      <c r="I8" s="8">
        <f>'STA_704-2NP E1'!$E8*'STA_704-2NP E1'!$G8</f>
        <v>0</v>
      </c>
    </row>
    <row r="9" spans="1:9" s="1" customFormat="1" ht="30" hidden="1">
      <c r="A9" s="69"/>
      <c r="B9" s="5">
        <f t="shared" si="1"/>
        <v>5</v>
      </c>
      <c r="C9" s="11" t="s">
        <v>133</v>
      </c>
      <c r="D9" s="5" t="s">
        <v>10</v>
      </c>
      <c r="E9" s="5">
        <v>0</v>
      </c>
      <c r="F9" s="7"/>
      <c r="G9" s="7"/>
      <c r="H9" s="7">
        <f>'STA_704-2NP E1'!$E9*'STA_704-2NP E1'!$F9</f>
        <v>0</v>
      </c>
      <c r="I9" s="8">
        <f>'STA_704-2NP E1'!$E9*'STA_704-2NP E1'!$G9</f>
        <v>0</v>
      </c>
    </row>
    <row r="10" spans="1:9" s="1" customFormat="1" ht="15" hidden="1">
      <c r="A10" s="69"/>
      <c r="B10" s="5">
        <f t="shared" si="1"/>
        <v>6</v>
      </c>
      <c r="C10" s="11" t="s">
        <v>134</v>
      </c>
      <c r="D10" s="5" t="s">
        <v>10</v>
      </c>
      <c r="E10" s="5">
        <v>0</v>
      </c>
      <c r="F10" s="7"/>
      <c r="G10" s="7"/>
      <c r="H10" s="7">
        <f>'STA_704-2NP E1'!$E10*'STA_704-2NP E1'!$F10</f>
        <v>0</v>
      </c>
      <c r="I10" s="8">
        <f>'STA_704-2NP E1'!$E10*'STA_704-2NP E1'!$G10</f>
        <v>0</v>
      </c>
    </row>
    <row r="11" spans="1:9" s="1" customFormat="1" ht="15" hidden="1">
      <c r="A11" s="69"/>
      <c r="B11" s="5">
        <f t="shared" si="1"/>
        <v>7</v>
      </c>
      <c r="C11" s="11" t="s">
        <v>135</v>
      </c>
      <c r="D11" s="5" t="s">
        <v>10</v>
      </c>
      <c r="E11" s="5">
        <v>0</v>
      </c>
      <c r="F11" s="7"/>
      <c r="G11" s="7"/>
      <c r="H11" s="7">
        <f>'STA_704-2NP E1'!$E11*'STA_704-2NP E1'!$F11</f>
        <v>0</v>
      </c>
      <c r="I11" s="8">
        <f>'STA_704-2NP E1'!$E11*'STA_704-2NP E1'!$G11</f>
        <v>0</v>
      </c>
    </row>
    <row r="12" spans="1:9" s="1" customFormat="1" ht="15" hidden="1">
      <c r="A12" s="69"/>
      <c r="B12" s="5">
        <f t="shared" si="1"/>
        <v>8</v>
      </c>
      <c r="C12" s="11" t="s">
        <v>136</v>
      </c>
      <c r="D12" s="5" t="s">
        <v>10</v>
      </c>
      <c r="E12" s="5">
        <v>0</v>
      </c>
      <c r="F12" s="7"/>
      <c r="G12" s="7"/>
      <c r="H12" s="7">
        <f>'STA_704-2NP E1'!$E12*'STA_704-2NP E1'!$F12</f>
        <v>0</v>
      </c>
      <c r="I12" s="8">
        <f>'STA_704-2NP E1'!$E12*'STA_704-2NP E1'!$G12</f>
        <v>0</v>
      </c>
    </row>
    <row r="13" spans="1:9" s="1" customFormat="1" ht="15" hidden="1">
      <c r="A13" s="69"/>
      <c r="B13" s="5">
        <f t="shared" si="1"/>
        <v>9</v>
      </c>
      <c r="C13" s="11" t="s">
        <v>137</v>
      </c>
      <c r="D13" s="5" t="s">
        <v>10</v>
      </c>
      <c r="E13" s="5">
        <v>0</v>
      </c>
      <c r="F13" s="7"/>
      <c r="G13" s="7"/>
      <c r="H13" s="7">
        <f>'STA_704-2NP E1'!$E13*'STA_704-2NP E1'!$F13</f>
        <v>0</v>
      </c>
      <c r="I13" s="8">
        <f>'STA_704-2NP E1'!$E13*'STA_704-2NP E1'!$G13</f>
        <v>0</v>
      </c>
    </row>
    <row r="14" spans="1:9" s="1" customFormat="1" ht="15" hidden="1">
      <c r="A14" s="69"/>
      <c r="B14" s="5">
        <f t="shared" si="1"/>
        <v>10</v>
      </c>
      <c r="C14" s="11" t="s">
        <v>138</v>
      </c>
      <c r="D14" s="5" t="s">
        <v>10</v>
      </c>
      <c r="E14" s="5"/>
      <c r="F14" s="7"/>
      <c r="G14" s="7"/>
      <c r="H14" s="7">
        <f>'STA_704-2NP E1'!$E14*'STA_704-2NP E1'!$F14</f>
        <v>0</v>
      </c>
      <c r="I14" s="8">
        <f>'STA_704-2NP E1'!$E14*'STA_704-2NP E1'!$G14</f>
        <v>0</v>
      </c>
    </row>
    <row r="15" spans="1:9" s="1" customFormat="1" ht="15" hidden="1">
      <c r="A15" s="69"/>
      <c r="B15" s="5">
        <f t="shared" si="1"/>
        <v>11</v>
      </c>
      <c r="C15" s="11" t="s">
        <v>139</v>
      </c>
      <c r="D15" s="5" t="s">
        <v>10</v>
      </c>
      <c r="E15" s="5"/>
      <c r="F15" s="7"/>
      <c r="G15" s="7"/>
      <c r="H15" s="7">
        <f>'STA_704-2NP E1'!$E15*'STA_704-2NP E1'!$F15</f>
        <v>0</v>
      </c>
      <c r="I15" s="8">
        <f>'STA_704-2NP E1'!$E15*'STA_704-2NP E1'!$G15</f>
        <v>0</v>
      </c>
    </row>
    <row r="16" spans="1:9" s="1" customFormat="1" ht="15" hidden="1">
      <c r="A16" s="69"/>
      <c r="B16" s="5">
        <f t="shared" si="1"/>
        <v>12</v>
      </c>
      <c r="C16" s="11" t="s">
        <v>30</v>
      </c>
      <c r="D16" s="5" t="s">
        <v>10</v>
      </c>
      <c r="E16" s="5">
        <v>0</v>
      </c>
      <c r="F16" s="7"/>
      <c r="G16" s="7"/>
      <c r="H16" s="7">
        <f>'STA_704-2NP E1'!$E16*'STA_704-2NP E1'!$F16</f>
        <v>0</v>
      </c>
      <c r="I16" s="8">
        <f>'STA_704-2NP E1'!$E16*'STA_704-2NP E1'!$G16</f>
        <v>0</v>
      </c>
    </row>
    <row r="17" spans="1:9" s="1" customFormat="1" ht="15" hidden="1">
      <c r="A17" s="69"/>
      <c r="B17" s="5">
        <f t="shared" si="0"/>
        <v>13</v>
      </c>
      <c r="C17" s="11" t="s">
        <v>31</v>
      </c>
      <c r="D17" s="6" t="s">
        <v>10</v>
      </c>
      <c r="E17" s="5">
        <v>0</v>
      </c>
      <c r="F17" s="7"/>
      <c r="G17" s="7"/>
      <c r="H17" s="7">
        <f>'STA_704-2NP E1'!$E17*'STA_704-2NP E1'!$F17</f>
        <v>0</v>
      </c>
      <c r="I17" s="8">
        <f>'STA_704-2NP E1'!$E17*'STA_704-2NP E1'!$G17</f>
        <v>0</v>
      </c>
    </row>
    <row r="18" spans="1:9" s="1" customFormat="1" ht="15" hidden="1">
      <c r="A18" s="69"/>
      <c r="B18" s="5">
        <f t="shared" si="0"/>
        <v>14</v>
      </c>
      <c r="C18" s="11" t="s">
        <v>32</v>
      </c>
      <c r="D18" s="6" t="s">
        <v>10</v>
      </c>
      <c r="E18" s="5">
        <v>0</v>
      </c>
      <c r="F18" s="7"/>
      <c r="G18" s="7"/>
      <c r="H18" s="7">
        <f>'STA_704-2NP E1'!$E18*'STA_704-2NP E1'!$F18</f>
        <v>0</v>
      </c>
      <c r="I18" s="8">
        <f>'STA_704-2NP E1'!$E18*'STA_704-2NP E1'!$G18</f>
        <v>0</v>
      </c>
    </row>
    <row r="19" spans="1:9" s="1" customFormat="1" ht="15" hidden="1">
      <c r="A19" s="69"/>
      <c r="B19" s="5">
        <f t="shared" si="0"/>
        <v>15</v>
      </c>
      <c r="C19" s="11" t="s">
        <v>33</v>
      </c>
      <c r="D19" s="6" t="s">
        <v>10</v>
      </c>
      <c r="E19" s="5">
        <v>0</v>
      </c>
      <c r="F19" s="7"/>
      <c r="G19" s="7"/>
      <c r="H19" s="7">
        <f>'STA_704-2NP E1'!$E19*'STA_704-2NP E1'!$F19</f>
        <v>0</v>
      </c>
      <c r="I19" s="8">
        <f>'STA_704-2NP E1'!$E19*'STA_704-2NP E1'!$G19</f>
        <v>0</v>
      </c>
    </row>
    <row r="20" spans="1:9" s="1" customFormat="1" ht="15" hidden="1">
      <c r="A20" s="69"/>
      <c r="B20" s="5">
        <f t="shared" si="0"/>
        <v>16</v>
      </c>
      <c r="C20" s="11" t="s">
        <v>34</v>
      </c>
      <c r="D20" s="6" t="s">
        <v>10</v>
      </c>
      <c r="E20" s="5">
        <v>0</v>
      </c>
      <c r="F20" s="7"/>
      <c r="G20" s="7"/>
      <c r="H20" s="7">
        <f>'STA_704-2NP E1'!$E20*'STA_704-2NP E1'!$F20</f>
        <v>0</v>
      </c>
      <c r="I20" s="8">
        <f>'STA_704-2NP E1'!$E20*'STA_704-2NP E1'!$G20</f>
        <v>0</v>
      </c>
    </row>
    <row r="21" spans="1:9" s="1" customFormat="1" ht="15" hidden="1">
      <c r="A21" s="69"/>
      <c r="B21" s="5">
        <f t="shared" si="0"/>
        <v>17</v>
      </c>
      <c r="C21" s="11" t="s">
        <v>35</v>
      </c>
      <c r="D21" s="6" t="s">
        <v>10</v>
      </c>
      <c r="E21" s="5">
        <v>0</v>
      </c>
      <c r="F21" s="7"/>
      <c r="G21" s="7"/>
      <c r="H21" s="7">
        <f>'STA_704-2NP E1'!$E21*'STA_704-2NP E1'!$F21</f>
        <v>0</v>
      </c>
      <c r="I21" s="8">
        <f>'STA_704-2NP E1'!$E21*'STA_704-2NP E1'!$G21</f>
        <v>0</v>
      </c>
    </row>
    <row r="22" spans="1:9" s="1" customFormat="1" ht="15" hidden="1">
      <c r="A22" s="69"/>
      <c r="B22" s="5">
        <f t="shared" si="0"/>
        <v>18</v>
      </c>
      <c r="C22" s="11" t="s">
        <v>36</v>
      </c>
      <c r="D22" s="6" t="s">
        <v>10</v>
      </c>
      <c r="E22" s="5">
        <v>0</v>
      </c>
      <c r="F22" s="7"/>
      <c r="G22" s="7"/>
      <c r="H22" s="7">
        <f>'STA_704-2NP E1'!$E22*'STA_704-2NP E1'!$F22</f>
        <v>0</v>
      </c>
      <c r="I22" s="8">
        <f>'STA_704-2NP E1'!$E22*'STA_704-2NP E1'!$G22</f>
        <v>0</v>
      </c>
    </row>
    <row r="23" spans="1:9" s="1" customFormat="1" ht="15" hidden="1">
      <c r="A23" s="69"/>
      <c r="B23" s="5">
        <f t="shared" si="0"/>
        <v>19</v>
      </c>
      <c r="C23" s="11" t="s">
        <v>37</v>
      </c>
      <c r="D23" s="6" t="s">
        <v>10</v>
      </c>
      <c r="E23" s="5">
        <v>0</v>
      </c>
      <c r="F23" s="7"/>
      <c r="G23" s="7"/>
      <c r="H23" s="7">
        <f>'STA_704-2NP E1'!$E23*'STA_704-2NP E1'!$F23</f>
        <v>0</v>
      </c>
      <c r="I23" s="8">
        <f>'STA_704-2NP E1'!$E23*'STA_704-2NP E1'!$G23</f>
        <v>0</v>
      </c>
    </row>
    <row r="24" spans="1:9" s="1" customFormat="1" ht="15" hidden="1">
      <c r="A24" s="69"/>
      <c r="B24" s="5">
        <f t="shared" si="0"/>
        <v>20</v>
      </c>
      <c r="C24" s="11" t="s">
        <v>38</v>
      </c>
      <c r="D24" s="6" t="s">
        <v>10</v>
      </c>
      <c r="E24" s="5">
        <v>0</v>
      </c>
      <c r="F24" s="7"/>
      <c r="G24" s="7"/>
      <c r="H24" s="7">
        <f>'STA_704-2NP E1'!$E24*'STA_704-2NP E1'!$F24</f>
        <v>0</v>
      </c>
      <c r="I24" s="8">
        <f>'STA_704-2NP E1'!$E24*'STA_704-2NP E1'!$G24</f>
        <v>0</v>
      </c>
    </row>
    <row r="25" spans="1:9" s="1" customFormat="1" ht="15" hidden="1">
      <c r="A25" s="69"/>
      <c r="B25" s="5">
        <f t="shared" si="0"/>
        <v>21</v>
      </c>
      <c r="C25" s="11" t="s">
        <v>39</v>
      </c>
      <c r="D25" s="6" t="s">
        <v>10</v>
      </c>
      <c r="E25" s="5">
        <v>0</v>
      </c>
      <c r="F25" s="7"/>
      <c r="G25" s="7"/>
      <c r="H25" s="7">
        <f>'STA_704-2NP E1'!$E25*'STA_704-2NP E1'!$F25</f>
        <v>0</v>
      </c>
      <c r="I25" s="8">
        <f>'STA_704-2NP E1'!$E25*'STA_704-2NP E1'!$G25</f>
        <v>0</v>
      </c>
    </row>
    <row r="26" spans="1:9" s="1" customFormat="1" ht="15" hidden="1">
      <c r="A26" s="69"/>
      <c r="B26" s="5">
        <f t="shared" si="0"/>
        <v>22</v>
      </c>
      <c r="C26" s="11" t="s">
        <v>40</v>
      </c>
      <c r="D26" s="6" t="s">
        <v>10</v>
      </c>
      <c r="E26" s="5">
        <v>0</v>
      </c>
      <c r="F26" s="7"/>
      <c r="G26" s="7"/>
      <c r="H26" s="7">
        <f>'STA_704-2NP E1'!$E26*'STA_704-2NP E1'!$F26</f>
        <v>0</v>
      </c>
      <c r="I26" s="8">
        <f>'STA_704-2NP E1'!$E26*'STA_704-2NP E1'!$G26</f>
        <v>0</v>
      </c>
    </row>
    <row r="27" spans="1:9" s="1" customFormat="1" ht="15" hidden="1">
      <c r="A27" s="69"/>
      <c r="B27" s="5">
        <f t="shared" si="0"/>
        <v>23</v>
      </c>
      <c r="C27" s="11" t="s">
        <v>84</v>
      </c>
      <c r="D27" s="6" t="s">
        <v>10</v>
      </c>
      <c r="E27" s="5">
        <v>0</v>
      </c>
      <c r="F27" s="7"/>
      <c r="G27" s="7"/>
      <c r="H27" s="7">
        <f>'STA_704-2NP E1'!$E27*'STA_704-2NP E1'!$F27</f>
        <v>0</v>
      </c>
      <c r="I27" s="8">
        <f>'STA_704-2NP E1'!$E27*'STA_704-2NP E1'!$G27</f>
        <v>0</v>
      </c>
    </row>
    <row r="28" spans="1:9" s="1" customFormat="1" ht="15" hidden="1">
      <c r="A28" s="69"/>
      <c r="B28" s="5">
        <f t="shared" si="0"/>
        <v>24</v>
      </c>
      <c r="C28" s="11" t="s">
        <v>40</v>
      </c>
      <c r="D28" s="6" t="s">
        <v>10</v>
      </c>
      <c r="E28" s="5">
        <v>0</v>
      </c>
      <c r="F28" s="7"/>
      <c r="G28" s="7"/>
      <c r="H28" s="7">
        <f>'STA_704-2NP E1'!$E28*'STA_704-2NP E1'!$F28</f>
        <v>0</v>
      </c>
      <c r="I28" s="8">
        <f>'STA_704-2NP E1'!$E28*'STA_704-2NP E1'!$G28</f>
        <v>0</v>
      </c>
    </row>
    <row r="29" spans="1:9" s="1" customFormat="1" ht="15" hidden="1">
      <c r="A29" s="69"/>
      <c r="B29" s="5">
        <f t="shared" si="0"/>
        <v>25</v>
      </c>
      <c r="C29" s="11" t="s">
        <v>41</v>
      </c>
      <c r="D29" s="6" t="s">
        <v>10</v>
      </c>
      <c r="E29" s="5">
        <v>0</v>
      </c>
      <c r="F29" s="7"/>
      <c r="G29" s="7"/>
      <c r="H29" s="7">
        <f>'STA_704-2NP E1'!$E29*'STA_704-2NP E1'!$F29</f>
        <v>0</v>
      </c>
      <c r="I29" s="8">
        <f>'STA_704-2NP E1'!$E29*'STA_704-2NP E1'!$G29</f>
        <v>0</v>
      </c>
    </row>
    <row r="30" spans="1:9" s="1" customFormat="1" ht="15.75" hidden="1" thickBot="1">
      <c r="A30" s="69"/>
      <c r="B30" s="5">
        <f t="shared" si="0"/>
        <v>26</v>
      </c>
      <c r="C30" s="11" t="s">
        <v>42</v>
      </c>
      <c r="D30" s="6" t="s">
        <v>10</v>
      </c>
      <c r="E30" s="5">
        <f>E29</f>
        <v>0</v>
      </c>
      <c r="F30" s="7"/>
      <c r="G30" s="7"/>
      <c r="H30" s="7">
        <f>'STA_704-2NP E1'!$E30*'STA_704-2NP E1'!$F30</f>
        <v>0</v>
      </c>
      <c r="I30" s="8">
        <f>'STA_704-2NP E1'!$E30*'STA_704-2NP E1'!$G30</f>
        <v>0</v>
      </c>
    </row>
    <row r="31" spans="1:9" s="1" customFormat="1" ht="30">
      <c r="A31" s="68" t="s">
        <v>19</v>
      </c>
      <c r="B31" s="2">
        <f t="shared" si="0"/>
        <v>27</v>
      </c>
      <c r="C31" s="10" t="s">
        <v>85</v>
      </c>
      <c r="D31" s="19" t="s">
        <v>11</v>
      </c>
      <c r="E31" s="40">
        <f>8*75</f>
        <v>600</v>
      </c>
      <c r="F31" s="171"/>
      <c r="G31" s="171"/>
      <c r="H31" s="3">
        <f>'STA_704-2NP E1'!$E31*'STA_704-2NP E1'!$F31</f>
        <v>0</v>
      </c>
      <c r="I31" s="4">
        <f>'STA_704-2NP E1'!$E31*'STA_704-2NP E1'!$G31</f>
        <v>0</v>
      </c>
    </row>
    <row r="32" spans="1:9" s="1" customFormat="1" ht="15">
      <c r="A32" s="69"/>
      <c r="B32" s="5">
        <f>ROW(B32)-4</f>
        <v>28</v>
      </c>
      <c r="C32" s="11" t="s">
        <v>57</v>
      </c>
      <c r="D32" s="6" t="s">
        <v>11</v>
      </c>
      <c r="E32" s="23">
        <f>8*10</f>
        <v>80</v>
      </c>
      <c r="F32" s="169"/>
      <c r="G32" s="169"/>
      <c r="H32" s="7">
        <f>'STA_704-2NP E1'!$E32*'STA_704-2NP E1'!$F32</f>
        <v>0</v>
      </c>
      <c r="I32" s="8">
        <f>'STA_704-2NP E1'!$E32*'STA_704-2NP E1'!$G32</f>
        <v>0</v>
      </c>
    </row>
    <row r="33" spans="1:9" s="1" customFormat="1" ht="15">
      <c r="A33" s="69"/>
      <c r="B33" s="5">
        <f t="shared" si="0"/>
        <v>29</v>
      </c>
      <c r="C33" s="11" t="s">
        <v>86</v>
      </c>
      <c r="D33" s="6" t="s">
        <v>11</v>
      </c>
      <c r="E33" s="38">
        <f>E31</f>
        <v>600</v>
      </c>
      <c r="F33" s="169"/>
      <c r="G33" s="169"/>
      <c r="H33" s="7">
        <f>'STA_704-2NP E1'!$E33*'STA_704-2NP E1'!$F33</f>
        <v>0</v>
      </c>
      <c r="I33" s="8">
        <f>'STA_704-2NP E1'!$E33*'STA_704-2NP E1'!$G33</f>
        <v>0</v>
      </c>
    </row>
    <row r="34" spans="1:9" s="1" customFormat="1" ht="15.75" hidden="1" thickBot="1">
      <c r="A34" s="69"/>
      <c r="B34" s="5">
        <f t="shared" si="0"/>
        <v>30</v>
      </c>
      <c r="C34" s="11" t="s">
        <v>87</v>
      </c>
      <c r="D34" s="6" t="s">
        <v>11</v>
      </c>
      <c r="E34" s="5"/>
      <c r="F34" s="169"/>
      <c r="G34" s="169"/>
      <c r="H34" s="7">
        <f>'STA_704-2NP E1'!$E34*'STA_704-2NP E1'!$F34</f>
        <v>0</v>
      </c>
      <c r="I34" s="8">
        <f>'STA_704-2NP E1'!$E34*'STA_704-2NP E1'!$G34</f>
        <v>0</v>
      </c>
    </row>
    <row r="35" spans="1:9" s="1" customFormat="1" ht="15" hidden="1">
      <c r="A35" s="68" t="s">
        <v>20</v>
      </c>
      <c r="B35" s="2">
        <f t="shared" si="0"/>
        <v>31</v>
      </c>
      <c r="C35" s="10" t="s">
        <v>45</v>
      </c>
      <c r="D35" s="19" t="s">
        <v>10</v>
      </c>
      <c r="E35" s="2">
        <f>E29</f>
        <v>0</v>
      </c>
      <c r="F35" s="171"/>
      <c r="G35" s="171"/>
      <c r="H35" s="3">
        <f>'STA_704-2NP E1'!$E35*'STA_704-2NP E1'!$F35</f>
        <v>0</v>
      </c>
      <c r="I35" s="4">
        <f>'STA_704-2NP E1'!$E35*'STA_704-2NP E1'!$G35</f>
        <v>0</v>
      </c>
    </row>
    <row r="36" spans="1:9" s="1" customFormat="1" ht="15">
      <c r="A36" s="69"/>
      <c r="B36" s="5">
        <f t="shared" si="0"/>
        <v>32</v>
      </c>
      <c r="C36" s="11" t="s">
        <v>61</v>
      </c>
      <c r="D36" s="6" t="s">
        <v>16</v>
      </c>
      <c r="E36" s="5">
        <v>1</v>
      </c>
      <c r="F36" s="169"/>
      <c r="G36" s="169"/>
      <c r="H36" s="7">
        <f>'STA_704-2NP E1'!$E36*'STA_704-2NP E1'!$F36</f>
        <v>0</v>
      </c>
      <c r="I36" s="8">
        <f>'STA_704-2NP E1'!$E36*'STA_704-2NP E1'!$G36</f>
        <v>0</v>
      </c>
    </row>
    <row r="37" spans="1:9" s="1" customFormat="1" ht="15">
      <c r="A37" s="69"/>
      <c r="B37" s="5">
        <f t="shared" si="0"/>
        <v>33</v>
      </c>
      <c r="C37" s="11" t="s">
        <v>18</v>
      </c>
      <c r="D37" s="6" t="s">
        <v>16</v>
      </c>
      <c r="E37" s="5">
        <v>1</v>
      </c>
      <c r="F37" s="169"/>
      <c r="G37" s="169"/>
      <c r="H37" s="7">
        <f>'STA_704-2NP E1'!$E37*'STA_704-2NP E1'!$F37</f>
        <v>0</v>
      </c>
      <c r="I37" s="8">
        <f>'STA_704-2NP E1'!$E37*'STA_704-2NP E1'!$G37</f>
        <v>0</v>
      </c>
    </row>
    <row r="38" spans="1:9" s="1" customFormat="1" ht="15">
      <c r="A38" s="69"/>
      <c r="B38" s="5">
        <f t="shared" si="0"/>
        <v>34</v>
      </c>
      <c r="C38" s="11" t="s">
        <v>21</v>
      </c>
      <c r="D38" s="6" t="s">
        <v>16</v>
      </c>
      <c r="E38" s="5">
        <v>1</v>
      </c>
      <c r="F38" s="169"/>
      <c r="G38" s="169"/>
      <c r="H38" s="7">
        <f>'STA_704-2NP E1'!$E38*'STA_704-2NP E1'!$F38</f>
        <v>0</v>
      </c>
      <c r="I38" s="8">
        <f>'STA_704-2NP E1'!$E38*'STA_704-2NP E1'!$G38</f>
        <v>0</v>
      </c>
    </row>
    <row r="39" spans="1:9" s="1" customFormat="1" ht="15">
      <c r="A39" s="69"/>
      <c r="B39" s="5">
        <f t="shared" si="0"/>
        <v>35</v>
      </c>
      <c r="C39" s="11" t="s">
        <v>22</v>
      </c>
      <c r="D39" s="6" t="s">
        <v>16</v>
      </c>
      <c r="E39" s="5">
        <v>1</v>
      </c>
      <c r="F39" s="169"/>
      <c r="G39" s="169"/>
      <c r="H39" s="7">
        <f>'STA_704-2NP E1'!$E39*'STA_704-2NP E1'!$F39</f>
        <v>0</v>
      </c>
      <c r="I39" s="8">
        <f>'STA_704-2NP E1'!$E39*'STA_704-2NP E1'!$G39</f>
        <v>0</v>
      </c>
    </row>
    <row r="40" spans="1:9" s="1" customFormat="1" ht="15" hidden="1">
      <c r="A40" s="69"/>
      <c r="B40" s="5">
        <f t="shared" si="0"/>
        <v>36</v>
      </c>
      <c r="C40" s="11" t="s">
        <v>23</v>
      </c>
      <c r="D40" s="6" t="s">
        <v>16</v>
      </c>
      <c r="E40" s="5">
        <v>0</v>
      </c>
      <c r="F40" s="169"/>
      <c r="G40" s="169"/>
      <c r="H40" s="7">
        <f>'STA_704-2NP E1'!$E40*'STA_704-2NP E1'!$F40</f>
        <v>0</v>
      </c>
      <c r="I40" s="8">
        <f>'STA_704-2NP E1'!$E40*'STA_704-2NP E1'!$G40</f>
        <v>0</v>
      </c>
    </row>
    <row r="41" spans="1:9" s="1" customFormat="1" ht="15">
      <c r="A41" s="69"/>
      <c r="B41" s="5">
        <f t="shared" si="0"/>
        <v>37</v>
      </c>
      <c r="C41" s="11" t="s">
        <v>24</v>
      </c>
      <c r="D41" s="6" t="s">
        <v>16</v>
      </c>
      <c r="E41" s="5">
        <v>1</v>
      </c>
      <c r="F41" s="169"/>
      <c r="G41" s="169"/>
      <c r="H41" s="7">
        <f>'STA_704-2NP E1'!$E41*'STA_704-2NP E1'!$F41</f>
        <v>0</v>
      </c>
      <c r="I41" s="8">
        <f>'STA_704-2NP E1'!$E41*'STA_704-2NP E1'!$G41</f>
        <v>0</v>
      </c>
    </row>
    <row r="42" spans="1:9" s="1" customFormat="1" ht="15" hidden="1">
      <c r="A42" s="69"/>
      <c r="B42" s="5">
        <f t="shared" si="0"/>
        <v>38</v>
      </c>
      <c r="C42" s="11" t="s">
        <v>26</v>
      </c>
      <c r="D42" s="6" t="s">
        <v>16</v>
      </c>
      <c r="E42" s="5">
        <v>0</v>
      </c>
      <c r="F42" s="169"/>
      <c r="G42" s="169"/>
      <c r="H42" s="7">
        <f>'STA_704-2NP E1'!$E42*'STA_704-2NP E1'!$F42</f>
        <v>0</v>
      </c>
      <c r="I42" s="8">
        <f>'STA_704-2NP E1'!$E42*'STA_704-2NP E1'!$G42</f>
        <v>0</v>
      </c>
    </row>
    <row r="43" spans="1:9" s="1" customFormat="1" ht="15">
      <c r="A43" s="69"/>
      <c r="B43" s="5">
        <f t="shared" si="0"/>
        <v>39</v>
      </c>
      <c r="C43" s="11" t="s">
        <v>28</v>
      </c>
      <c r="D43" s="6" t="s">
        <v>16</v>
      </c>
      <c r="E43" s="5">
        <v>1</v>
      </c>
      <c r="F43" s="169"/>
      <c r="G43" s="169"/>
      <c r="H43" s="7">
        <f>'STA_704-2NP E1'!$E43*'STA_704-2NP E1'!$F43</f>
        <v>0</v>
      </c>
      <c r="I43" s="8">
        <f>'STA_704-2NP E1'!$E43*'STA_704-2NP E1'!$G43</f>
        <v>0</v>
      </c>
    </row>
    <row r="44" spans="1:9" s="1" customFormat="1" ht="15" hidden="1">
      <c r="A44" s="69"/>
      <c r="B44" s="5">
        <f t="shared" si="0"/>
        <v>40</v>
      </c>
      <c r="C44" s="11" t="s">
        <v>27</v>
      </c>
      <c r="D44" s="6" t="s">
        <v>16</v>
      </c>
      <c r="E44" s="5">
        <v>0</v>
      </c>
      <c r="F44" s="169"/>
      <c r="G44" s="169"/>
      <c r="H44" s="7">
        <f>'STA_704-2NP E1'!$E44*'STA_704-2NP E1'!$F44</f>
        <v>0</v>
      </c>
      <c r="I44" s="8">
        <f>'STA_704-2NP E1'!$E44*'STA_704-2NP E1'!$G44</f>
        <v>0</v>
      </c>
    </row>
    <row r="45" spans="1:9" s="1" customFormat="1" ht="15">
      <c r="A45" s="69"/>
      <c r="B45" s="5">
        <f>ROW(B45)-4</f>
        <v>41</v>
      </c>
      <c r="C45" s="11" t="s">
        <v>146</v>
      </c>
      <c r="D45" s="6" t="s">
        <v>16</v>
      </c>
      <c r="E45" s="5">
        <v>8</v>
      </c>
      <c r="F45" s="169"/>
      <c r="G45" s="169"/>
      <c r="H45" s="7">
        <f>'STA_704-2NP E1'!$E45*'STA_704-2NP E1'!$F45</f>
        <v>0</v>
      </c>
      <c r="I45" s="8">
        <f>'STA_704-2NP E1'!$E45*'STA_704-2NP E1'!$G45</f>
        <v>0</v>
      </c>
    </row>
    <row r="46" spans="1:9" s="1" customFormat="1" ht="15">
      <c r="A46" s="69"/>
      <c r="B46" s="5">
        <f>ROW(B46)-4</f>
        <v>42</v>
      </c>
      <c r="C46" s="11" t="s">
        <v>147</v>
      </c>
      <c r="D46" s="6" t="s">
        <v>16</v>
      </c>
      <c r="E46" s="5">
        <f>E45</f>
        <v>8</v>
      </c>
      <c r="F46" s="169"/>
      <c r="G46" s="169"/>
      <c r="H46" s="7">
        <f>'STA_704-2NP E1'!$E46*'STA_704-2NP E1'!$F46</f>
        <v>0</v>
      </c>
      <c r="I46" s="8">
        <f>'STA_704-2NP E1'!$E46*'STA_704-2NP E1'!$G46</f>
        <v>0</v>
      </c>
    </row>
    <row r="47" spans="1:9" ht="15">
      <c r="A47" s="69"/>
      <c r="B47" s="5">
        <f t="shared" si="0"/>
        <v>43</v>
      </c>
      <c r="C47" s="11" t="s">
        <v>43</v>
      </c>
      <c r="D47" s="6" t="s">
        <v>16</v>
      </c>
      <c r="E47" s="5">
        <v>1</v>
      </c>
      <c r="F47" s="169"/>
      <c r="G47" s="169"/>
      <c r="H47" s="7">
        <f>'STA_704-2NP E1'!$E47*'STA_704-2NP E1'!$F47</f>
        <v>0</v>
      </c>
      <c r="I47" s="8">
        <f>'STA_704-2NP E1'!$E47*'STA_704-2NP E1'!$G47</f>
        <v>0</v>
      </c>
    </row>
    <row r="48" spans="1:9" ht="15.75" hidden="1" thickBot="1">
      <c r="A48" s="70"/>
      <c r="B48" s="9">
        <f t="shared" si="0"/>
        <v>44</v>
      </c>
      <c r="C48" s="12" t="s">
        <v>17</v>
      </c>
      <c r="D48" s="20" t="s">
        <v>16</v>
      </c>
      <c r="E48" s="9">
        <v>0</v>
      </c>
      <c r="F48" s="21"/>
      <c r="G48" s="21"/>
      <c r="H48" s="21">
        <f>'STA_704-2NP E1'!$E48*'STA_704-2NP E1'!$F48</f>
        <v>0</v>
      </c>
      <c r="I48" s="22">
        <f>'STA_704-2NP E1'!$E48*'STA_704-2NP E1'!$G48</f>
        <v>0</v>
      </c>
    </row>
    <row r="49" spans="2:9" s="32" customFormat="1" ht="15">
      <c r="B49" s="35" t="s">
        <v>8</v>
      </c>
      <c r="C49" s="36" t="s">
        <v>9</v>
      </c>
      <c r="D49" s="35"/>
      <c r="E49" s="33"/>
      <c r="F49" s="37"/>
      <c r="G49" s="37"/>
      <c r="H49" s="37">
        <f>SUM(H5:H48)</f>
        <v>0</v>
      </c>
      <c r="I49" s="37">
        <f>SUM(I5:I48)</f>
        <v>0</v>
      </c>
    </row>
    <row r="50" spans="2:9" ht="15">
      <c r="B50" s="14" t="s">
        <v>7</v>
      </c>
      <c r="C50" s="15" t="s">
        <v>9</v>
      </c>
      <c r="D50" s="14"/>
      <c r="E50" s="14"/>
      <c r="F50" s="14"/>
      <c r="G50" s="14"/>
      <c r="H50" s="14"/>
      <c r="I50" s="16">
        <f>SUM(H49,I49)</f>
        <v>0</v>
      </c>
    </row>
  </sheetData>
  <sheetProtection algorithmName="SHA-512" hashValue="DwcWYyXEy3sH5i5HPS0LurQHhExKVvVwtszmMIgf/OHVsOLfb5njeUrFu8Gw/2W3bveKdQ45nKkdFPeGHcJjgw==" saltValue="P3i/nhKd3pIFzvviCsEypQ==" spinCount="100000" sheet="1" objects="1" scenarios="1" selectLockedCells="1"/>
  <mergeCells count="5">
    <mergeCell ref="A35:A48"/>
    <mergeCell ref="B1:I1"/>
    <mergeCell ref="B2:I2"/>
    <mergeCell ref="A5:A30"/>
    <mergeCell ref="A31:A34"/>
  </mergeCells>
  <printOptions/>
  <pageMargins left="0.25" right="0.25" top="0.75" bottom="0.75" header="0.3" footer="0.3"/>
  <pageSetup fitToHeight="0" fitToWidth="1" horizontalDpi="600" verticalDpi="600" orientation="portrait" paperSize="9" scale="60" r:id="rId4"/>
  <legacyDrawing r:id="rId2"/>
  <tableParts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view="pageBreakPreview" zoomScaleSheetLayoutView="100" workbookViewId="0" topLeftCell="A1">
      <selection activeCell="F5" sqref="F5"/>
    </sheetView>
  </sheetViews>
  <sheetFormatPr defaultColWidth="9.140625" defaultRowHeight="15"/>
  <cols>
    <col min="1" max="1" width="3.7109375" style="0" bestFit="1" customWidth="1"/>
    <col min="3" max="3" width="54.00390625" style="13" customWidth="1"/>
    <col min="4" max="4" width="9.00390625" style="0" customWidth="1"/>
    <col min="5" max="5" width="10.57421875" style="0" bestFit="1" customWidth="1"/>
    <col min="6" max="6" width="18.28125" style="0" bestFit="1" customWidth="1"/>
    <col min="7" max="7" width="17.28125" style="0" bestFit="1" customWidth="1"/>
    <col min="8" max="9" width="14.7109375" style="0" customWidth="1"/>
    <col min="10" max="10" width="20.421875" style="0" customWidth="1"/>
    <col min="257" max="257" width="3.7109375" style="0" bestFit="1" customWidth="1"/>
    <col min="259" max="259" width="54.00390625" style="0" customWidth="1"/>
    <col min="260" max="260" width="9.00390625" style="0" customWidth="1"/>
    <col min="261" max="261" width="10.57421875" style="0" bestFit="1" customWidth="1"/>
    <col min="262" max="262" width="18.28125" style="0" bestFit="1" customWidth="1"/>
    <col min="263" max="263" width="17.28125" style="0" bestFit="1" customWidth="1"/>
    <col min="264" max="265" width="14.7109375" style="0" customWidth="1"/>
    <col min="266" max="266" width="20.421875" style="0" customWidth="1"/>
    <col min="513" max="513" width="3.7109375" style="0" bestFit="1" customWidth="1"/>
    <col min="515" max="515" width="54.00390625" style="0" customWidth="1"/>
    <col min="516" max="516" width="9.00390625" style="0" customWidth="1"/>
    <col min="517" max="517" width="10.57421875" style="0" bestFit="1" customWidth="1"/>
    <col min="518" max="518" width="18.28125" style="0" bestFit="1" customWidth="1"/>
    <col min="519" max="519" width="17.28125" style="0" bestFit="1" customWidth="1"/>
    <col min="520" max="521" width="14.7109375" style="0" customWidth="1"/>
    <col min="522" max="522" width="20.421875" style="0" customWidth="1"/>
    <col min="769" max="769" width="3.7109375" style="0" bestFit="1" customWidth="1"/>
    <col min="771" max="771" width="54.00390625" style="0" customWidth="1"/>
    <col min="772" max="772" width="9.00390625" style="0" customWidth="1"/>
    <col min="773" max="773" width="10.57421875" style="0" bestFit="1" customWidth="1"/>
    <col min="774" max="774" width="18.28125" style="0" bestFit="1" customWidth="1"/>
    <col min="775" max="775" width="17.28125" style="0" bestFit="1" customWidth="1"/>
    <col min="776" max="777" width="14.7109375" style="0" customWidth="1"/>
    <col min="778" max="778" width="20.421875" style="0" customWidth="1"/>
    <col min="1025" max="1025" width="3.7109375" style="0" bestFit="1" customWidth="1"/>
    <col min="1027" max="1027" width="54.00390625" style="0" customWidth="1"/>
    <col min="1028" max="1028" width="9.00390625" style="0" customWidth="1"/>
    <col min="1029" max="1029" width="10.57421875" style="0" bestFit="1" customWidth="1"/>
    <col min="1030" max="1030" width="18.28125" style="0" bestFit="1" customWidth="1"/>
    <col min="1031" max="1031" width="17.28125" style="0" bestFit="1" customWidth="1"/>
    <col min="1032" max="1033" width="14.7109375" style="0" customWidth="1"/>
    <col min="1034" max="1034" width="20.421875" style="0" customWidth="1"/>
    <col min="1281" max="1281" width="3.7109375" style="0" bestFit="1" customWidth="1"/>
    <col min="1283" max="1283" width="54.00390625" style="0" customWidth="1"/>
    <col min="1284" max="1284" width="9.00390625" style="0" customWidth="1"/>
    <col min="1285" max="1285" width="10.57421875" style="0" bestFit="1" customWidth="1"/>
    <col min="1286" max="1286" width="18.28125" style="0" bestFit="1" customWidth="1"/>
    <col min="1287" max="1287" width="17.28125" style="0" bestFit="1" customWidth="1"/>
    <col min="1288" max="1289" width="14.7109375" style="0" customWidth="1"/>
    <col min="1290" max="1290" width="20.421875" style="0" customWidth="1"/>
    <col min="1537" max="1537" width="3.7109375" style="0" bestFit="1" customWidth="1"/>
    <col min="1539" max="1539" width="54.00390625" style="0" customWidth="1"/>
    <col min="1540" max="1540" width="9.00390625" style="0" customWidth="1"/>
    <col min="1541" max="1541" width="10.57421875" style="0" bestFit="1" customWidth="1"/>
    <col min="1542" max="1542" width="18.28125" style="0" bestFit="1" customWidth="1"/>
    <col min="1543" max="1543" width="17.28125" style="0" bestFit="1" customWidth="1"/>
    <col min="1544" max="1545" width="14.7109375" style="0" customWidth="1"/>
    <col min="1546" max="1546" width="20.421875" style="0" customWidth="1"/>
    <col min="1793" max="1793" width="3.7109375" style="0" bestFit="1" customWidth="1"/>
    <col min="1795" max="1795" width="54.00390625" style="0" customWidth="1"/>
    <col min="1796" max="1796" width="9.00390625" style="0" customWidth="1"/>
    <col min="1797" max="1797" width="10.57421875" style="0" bestFit="1" customWidth="1"/>
    <col min="1798" max="1798" width="18.28125" style="0" bestFit="1" customWidth="1"/>
    <col min="1799" max="1799" width="17.28125" style="0" bestFit="1" customWidth="1"/>
    <col min="1800" max="1801" width="14.7109375" style="0" customWidth="1"/>
    <col min="1802" max="1802" width="20.421875" style="0" customWidth="1"/>
    <col min="2049" max="2049" width="3.7109375" style="0" bestFit="1" customWidth="1"/>
    <col min="2051" max="2051" width="54.00390625" style="0" customWidth="1"/>
    <col min="2052" max="2052" width="9.00390625" style="0" customWidth="1"/>
    <col min="2053" max="2053" width="10.57421875" style="0" bestFit="1" customWidth="1"/>
    <col min="2054" max="2054" width="18.28125" style="0" bestFit="1" customWidth="1"/>
    <col min="2055" max="2055" width="17.28125" style="0" bestFit="1" customWidth="1"/>
    <col min="2056" max="2057" width="14.7109375" style="0" customWidth="1"/>
    <col min="2058" max="2058" width="20.421875" style="0" customWidth="1"/>
    <col min="2305" max="2305" width="3.7109375" style="0" bestFit="1" customWidth="1"/>
    <col min="2307" max="2307" width="54.00390625" style="0" customWidth="1"/>
    <col min="2308" max="2308" width="9.00390625" style="0" customWidth="1"/>
    <col min="2309" max="2309" width="10.57421875" style="0" bestFit="1" customWidth="1"/>
    <col min="2310" max="2310" width="18.28125" style="0" bestFit="1" customWidth="1"/>
    <col min="2311" max="2311" width="17.28125" style="0" bestFit="1" customWidth="1"/>
    <col min="2312" max="2313" width="14.7109375" style="0" customWidth="1"/>
    <col min="2314" max="2314" width="20.421875" style="0" customWidth="1"/>
    <col min="2561" max="2561" width="3.7109375" style="0" bestFit="1" customWidth="1"/>
    <col min="2563" max="2563" width="54.00390625" style="0" customWidth="1"/>
    <col min="2564" max="2564" width="9.00390625" style="0" customWidth="1"/>
    <col min="2565" max="2565" width="10.57421875" style="0" bestFit="1" customWidth="1"/>
    <col min="2566" max="2566" width="18.28125" style="0" bestFit="1" customWidth="1"/>
    <col min="2567" max="2567" width="17.28125" style="0" bestFit="1" customWidth="1"/>
    <col min="2568" max="2569" width="14.7109375" style="0" customWidth="1"/>
    <col min="2570" max="2570" width="20.421875" style="0" customWidth="1"/>
    <col min="2817" max="2817" width="3.7109375" style="0" bestFit="1" customWidth="1"/>
    <col min="2819" max="2819" width="54.00390625" style="0" customWidth="1"/>
    <col min="2820" max="2820" width="9.00390625" style="0" customWidth="1"/>
    <col min="2821" max="2821" width="10.57421875" style="0" bestFit="1" customWidth="1"/>
    <col min="2822" max="2822" width="18.28125" style="0" bestFit="1" customWidth="1"/>
    <col min="2823" max="2823" width="17.28125" style="0" bestFit="1" customWidth="1"/>
    <col min="2824" max="2825" width="14.7109375" style="0" customWidth="1"/>
    <col min="2826" max="2826" width="20.421875" style="0" customWidth="1"/>
    <col min="3073" max="3073" width="3.7109375" style="0" bestFit="1" customWidth="1"/>
    <col min="3075" max="3075" width="54.00390625" style="0" customWidth="1"/>
    <col min="3076" max="3076" width="9.00390625" style="0" customWidth="1"/>
    <col min="3077" max="3077" width="10.57421875" style="0" bestFit="1" customWidth="1"/>
    <col min="3078" max="3078" width="18.28125" style="0" bestFit="1" customWidth="1"/>
    <col min="3079" max="3079" width="17.28125" style="0" bestFit="1" customWidth="1"/>
    <col min="3080" max="3081" width="14.7109375" style="0" customWidth="1"/>
    <col min="3082" max="3082" width="20.421875" style="0" customWidth="1"/>
    <col min="3329" max="3329" width="3.7109375" style="0" bestFit="1" customWidth="1"/>
    <col min="3331" max="3331" width="54.00390625" style="0" customWidth="1"/>
    <col min="3332" max="3332" width="9.00390625" style="0" customWidth="1"/>
    <col min="3333" max="3333" width="10.57421875" style="0" bestFit="1" customWidth="1"/>
    <col min="3334" max="3334" width="18.28125" style="0" bestFit="1" customWidth="1"/>
    <col min="3335" max="3335" width="17.28125" style="0" bestFit="1" customWidth="1"/>
    <col min="3336" max="3337" width="14.7109375" style="0" customWidth="1"/>
    <col min="3338" max="3338" width="20.421875" style="0" customWidth="1"/>
    <col min="3585" max="3585" width="3.7109375" style="0" bestFit="1" customWidth="1"/>
    <col min="3587" max="3587" width="54.00390625" style="0" customWidth="1"/>
    <col min="3588" max="3588" width="9.00390625" style="0" customWidth="1"/>
    <col min="3589" max="3589" width="10.57421875" style="0" bestFit="1" customWidth="1"/>
    <col min="3590" max="3590" width="18.28125" style="0" bestFit="1" customWidth="1"/>
    <col min="3591" max="3591" width="17.28125" style="0" bestFit="1" customWidth="1"/>
    <col min="3592" max="3593" width="14.7109375" style="0" customWidth="1"/>
    <col min="3594" max="3594" width="20.421875" style="0" customWidth="1"/>
    <col min="3841" max="3841" width="3.7109375" style="0" bestFit="1" customWidth="1"/>
    <col min="3843" max="3843" width="54.00390625" style="0" customWidth="1"/>
    <col min="3844" max="3844" width="9.00390625" style="0" customWidth="1"/>
    <col min="3845" max="3845" width="10.57421875" style="0" bestFit="1" customWidth="1"/>
    <col min="3846" max="3846" width="18.28125" style="0" bestFit="1" customWidth="1"/>
    <col min="3847" max="3847" width="17.28125" style="0" bestFit="1" customWidth="1"/>
    <col min="3848" max="3849" width="14.7109375" style="0" customWidth="1"/>
    <col min="3850" max="3850" width="20.421875" style="0" customWidth="1"/>
    <col min="4097" max="4097" width="3.7109375" style="0" bestFit="1" customWidth="1"/>
    <col min="4099" max="4099" width="54.00390625" style="0" customWidth="1"/>
    <col min="4100" max="4100" width="9.00390625" style="0" customWidth="1"/>
    <col min="4101" max="4101" width="10.57421875" style="0" bestFit="1" customWidth="1"/>
    <col min="4102" max="4102" width="18.28125" style="0" bestFit="1" customWidth="1"/>
    <col min="4103" max="4103" width="17.28125" style="0" bestFit="1" customWidth="1"/>
    <col min="4104" max="4105" width="14.7109375" style="0" customWidth="1"/>
    <col min="4106" max="4106" width="20.421875" style="0" customWidth="1"/>
    <col min="4353" max="4353" width="3.7109375" style="0" bestFit="1" customWidth="1"/>
    <col min="4355" max="4355" width="54.00390625" style="0" customWidth="1"/>
    <col min="4356" max="4356" width="9.00390625" style="0" customWidth="1"/>
    <col min="4357" max="4357" width="10.57421875" style="0" bestFit="1" customWidth="1"/>
    <col min="4358" max="4358" width="18.28125" style="0" bestFit="1" customWidth="1"/>
    <col min="4359" max="4359" width="17.28125" style="0" bestFit="1" customWidth="1"/>
    <col min="4360" max="4361" width="14.7109375" style="0" customWidth="1"/>
    <col min="4362" max="4362" width="20.421875" style="0" customWidth="1"/>
    <col min="4609" max="4609" width="3.7109375" style="0" bestFit="1" customWidth="1"/>
    <col min="4611" max="4611" width="54.00390625" style="0" customWidth="1"/>
    <col min="4612" max="4612" width="9.00390625" style="0" customWidth="1"/>
    <col min="4613" max="4613" width="10.57421875" style="0" bestFit="1" customWidth="1"/>
    <col min="4614" max="4614" width="18.28125" style="0" bestFit="1" customWidth="1"/>
    <col min="4615" max="4615" width="17.28125" style="0" bestFit="1" customWidth="1"/>
    <col min="4616" max="4617" width="14.7109375" style="0" customWidth="1"/>
    <col min="4618" max="4618" width="20.421875" style="0" customWidth="1"/>
    <col min="4865" max="4865" width="3.7109375" style="0" bestFit="1" customWidth="1"/>
    <col min="4867" max="4867" width="54.00390625" style="0" customWidth="1"/>
    <col min="4868" max="4868" width="9.00390625" style="0" customWidth="1"/>
    <col min="4869" max="4869" width="10.57421875" style="0" bestFit="1" customWidth="1"/>
    <col min="4870" max="4870" width="18.28125" style="0" bestFit="1" customWidth="1"/>
    <col min="4871" max="4871" width="17.28125" style="0" bestFit="1" customWidth="1"/>
    <col min="4872" max="4873" width="14.7109375" style="0" customWidth="1"/>
    <col min="4874" max="4874" width="20.421875" style="0" customWidth="1"/>
    <col min="5121" max="5121" width="3.7109375" style="0" bestFit="1" customWidth="1"/>
    <col min="5123" max="5123" width="54.00390625" style="0" customWidth="1"/>
    <col min="5124" max="5124" width="9.00390625" style="0" customWidth="1"/>
    <col min="5125" max="5125" width="10.57421875" style="0" bestFit="1" customWidth="1"/>
    <col min="5126" max="5126" width="18.28125" style="0" bestFit="1" customWidth="1"/>
    <col min="5127" max="5127" width="17.28125" style="0" bestFit="1" customWidth="1"/>
    <col min="5128" max="5129" width="14.7109375" style="0" customWidth="1"/>
    <col min="5130" max="5130" width="20.421875" style="0" customWidth="1"/>
    <col min="5377" max="5377" width="3.7109375" style="0" bestFit="1" customWidth="1"/>
    <col min="5379" max="5379" width="54.00390625" style="0" customWidth="1"/>
    <col min="5380" max="5380" width="9.00390625" style="0" customWidth="1"/>
    <col min="5381" max="5381" width="10.57421875" style="0" bestFit="1" customWidth="1"/>
    <col min="5382" max="5382" width="18.28125" style="0" bestFit="1" customWidth="1"/>
    <col min="5383" max="5383" width="17.28125" style="0" bestFit="1" customWidth="1"/>
    <col min="5384" max="5385" width="14.7109375" style="0" customWidth="1"/>
    <col min="5386" max="5386" width="20.421875" style="0" customWidth="1"/>
    <col min="5633" max="5633" width="3.7109375" style="0" bestFit="1" customWidth="1"/>
    <col min="5635" max="5635" width="54.00390625" style="0" customWidth="1"/>
    <col min="5636" max="5636" width="9.00390625" style="0" customWidth="1"/>
    <col min="5637" max="5637" width="10.57421875" style="0" bestFit="1" customWidth="1"/>
    <col min="5638" max="5638" width="18.28125" style="0" bestFit="1" customWidth="1"/>
    <col min="5639" max="5639" width="17.28125" style="0" bestFit="1" customWidth="1"/>
    <col min="5640" max="5641" width="14.7109375" style="0" customWidth="1"/>
    <col min="5642" max="5642" width="20.421875" style="0" customWidth="1"/>
    <col min="5889" max="5889" width="3.7109375" style="0" bestFit="1" customWidth="1"/>
    <col min="5891" max="5891" width="54.00390625" style="0" customWidth="1"/>
    <col min="5892" max="5892" width="9.00390625" style="0" customWidth="1"/>
    <col min="5893" max="5893" width="10.57421875" style="0" bestFit="1" customWidth="1"/>
    <col min="5894" max="5894" width="18.28125" style="0" bestFit="1" customWidth="1"/>
    <col min="5895" max="5895" width="17.28125" style="0" bestFit="1" customWidth="1"/>
    <col min="5896" max="5897" width="14.7109375" style="0" customWidth="1"/>
    <col min="5898" max="5898" width="20.421875" style="0" customWidth="1"/>
    <col min="6145" max="6145" width="3.7109375" style="0" bestFit="1" customWidth="1"/>
    <col min="6147" max="6147" width="54.00390625" style="0" customWidth="1"/>
    <col min="6148" max="6148" width="9.00390625" style="0" customWidth="1"/>
    <col min="6149" max="6149" width="10.57421875" style="0" bestFit="1" customWidth="1"/>
    <col min="6150" max="6150" width="18.28125" style="0" bestFit="1" customWidth="1"/>
    <col min="6151" max="6151" width="17.28125" style="0" bestFit="1" customWidth="1"/>
    <col min="6152" max="6153" width="14.7109375" style="0" customWidth="1"/>
    <col min="6154" max="6154" width="20.421875" style="0" customWidth="1"/>
    <col min="6401" max="6401" width="3.7109375" style="0" bestFit="1" customWidth="1"/>
    <col min="6403" max="6403" width="54.00390625" style="0" customWidth="1"/>
    <col min="6404" max="6404" width="9.00390625" style="0" customWidth="1"/>
    <col min="6405" max="6405" width="10.57421875" style="0" bestFit="1" customWidth="1"/>
    <col min="6406" max="6406" width="18.28125" style="0" bestFit="1" customWidth="1"/>
    <col min="6407" max="6407" width="17.28125" style="0" bestFit="1" customWidth="1"/>
    <col min="6408" max="6409" width="14.7109375" style="0" customWidth="1"/>
    <col min="6410" max="6410" width="20.421875" style="0" customWidth="1"/>
    <col min="6657" max="6657" width="3.7109375" style="0" bestFit="1" customWidth="1"/>
    <col min="6659" max="6659" width="54.00390625" style="0" customWidth="1"/>
    <col min="6660" max="6660" width="9.00390625" style="0" customWidth="1"/>
    <col min="6661" max="6661" width="10.57421875" style="0" bestFit="1" customWidth="1"/>
    <col min="6662" max="6662" width="18.28125" style="0" bestFit="1" customWidth="1"/>
    <col min="6663" max="6663" width="17.28125" style="0" bestFit="1" customWidth="1"/>
    <col min="6664" max="6665" width="14.7109375" style="0" customWidth="1"/>
    <col min="6666" max="6666" width="20.421875" style="0" customWidth="1"/>
    <col min="6913" max="6913" width="3.7109375" style="0" bestFit="1" customWidth="1"/>
    <col min="6915" max="6915" width="54.00390625" style="0" customWidth="1"/>
    <col min="6916" max="6916" width="9.00390625" style="0" customWidth="1"/>
    <col min="6917" max="6917" width="10.57421875" style="0" bestFit="1" customWidth="1"/>
    <col min="6918" max="6918" width="18.28125" style="0" bestFit="1" customWidth="1"/>
    <col min="6919" max="6919" width="17.28125" style="0" bestFit="1" customWidth="1"/>
    <col min="6920" max="6921" width="14.7109375" style="0" customWidth="1"/>
    <col min="6922" max="6922" width="20.421875" style="0" customWidth="1"/>
    <col min="7169" max="7169" width="3.7109375" style="0" bestFit="1" customWidth="1"/>
    <col min="7171" max="7171" width="54.00390625" style="0" customWidth="1"/>
    <col min="7172" max="7172" width="9.00390625" style="0" customWidth="1"/>
    <col min="7173" max="7173" width="10.57421875" style="0" bestFit="1" customWidth="1"/>
    <col min="7174" max="7174" width="18.28125" style="0" bestFit="1" customWidth="1"/>
    <col min="7175" max="7175" width="17.28125" style="0" bestFit="1" customWidth="1"/>
    <col min="7176" max="7177" width="14.7109375" style="0" customWidth="1"/>
    <col min="7178" max="7178" width="20.421875" style="0" customWidth="1"/>
    <col min="7425" max="7425" width="3.7109375" style="0" bestFit="1" customWidth="1"/>
    <col min="7427" max="7427" width="54.00390625" style="0" customWidth="1"/>
    <col min="7428" max="7428" width="9.00390625" style="0" customWidth="1"/>
    <col min="7429" max="7429" width="10.57421875" style="0" bestFit="1" customWidth="1"/>
    <col min="7430" max="7430" width="18.28125" style="0" bestFit="1" customWidth="1"/>
    <col min="7431" max="7431" width="17.28125" style="0" bestFit="1" customWidth="1"/>
    <col min="7432" max="7433" width="14.7109375" style="0" customWidth="1"/>
    <col min="7434" max="7434" width="20.421875" style="0" customWidth="1"/>
    <col min="7681" max="7681" width="3.7109375" style="0" bestFit="1" customWidth="1"/>
    <col min="7683" max="7683" width="54.00390625" style="0" customWidth="1"/>
    <col min="7684" max="7684" width="9.00390625" style="0" customWidth="1"/>
    <col min="7685" max="7685" width="10.57421875" style="0" bestFit="1" customWidth="1"/>
    <col min="7686" max="7686" width="18.28125" style="0" bestFit="1" customWidth="1"/>
    <col min="7687" max="7687" width="17.28125" style="0" bestFit="1" customWidth="1"/>
    <col min="7688" max="7689" width="14.7109375" style="0" customWidth="1"/>
    <col min="7690" max="7690" width="20.421875" style="0" customWidth="1"/>
    <col min="7937" max="7937" width="3.7109375" style="0" bestFit="1" customWidth="1"/>
    <col min="7939" max="7939" width="54.00390625" style="0" customWidth="1"/>
    <col min="7940" max="7940" width="9.00390625" style="0" customWidth="1"/>
    <col min="7941" max="7941" width="10.57421875" style="0" bestFit="1" customWidth="1"/>
    <col min="7942" max="7942" width="18.28125" style="0" bestFit="1" customWidth="1"/>
    <col min="7943" max="7943" width="17.28125" style="0" bestFit="1" customWidth="1"/>
    <col min="7944" max="7945" width="14.7109375" style="0" customWidth="1"/>
    <col min="7946" max="7946" width="20.421875" style="0" customWidth="1"/>
    <col min="8193" max="8193" width="3.7109375" style="0" bestFit="1" customWidth="1"/>
    <col min="8195" max="8195" width="54.00390625" style="0" customWidth="1"/>
    <col min="8196" max="8196" width="9.00390625" style="0" customWidth="1"/>
    <col min="8197" max="8197" width="10.57421875" style="0" bestFit="1" customWidth="1"/>
    <col min="8198" max="8198" width="18.28125" style="0" bestFit="1" customWidth="1"/>
    <col min="8199" max="8199" width="17.28125" style="0" bestFit="1" customWidth="1"/>
    <col min="8200" max="8201" width="14.7109375" style="0" customWidth="1"/>
    <col min="8202" max="8202" width="20.421875" style="0" customWidth="1"/>
    <col min="8449" max="8449" width="3.7109375" style="0" bestFit="1" customWidth="1"/>
    <col min="8451" max="8451" width="54.00390625" style="0" customWidth="1"/>
    <col min="8452" max="8452" width="9.00390625" style="0" customWidth="1"/>
    <col min="8453" max="8453" width="10.57421875" style="0" bestFit="1" customWidth="1"/>
    <col min="8454" max="8454" width="18.28125" style="0" bestFit="1" customWidth="1"/>
    <col min="8455" max="8455" width="17.28125" style="0" bestFit="1" customWidth="1"/>
    <col min="8456" max="8457" width="14.7109375" style="0" customWidth="1"/>
    <col min="8458" max="8458" width="20.421875" style="0" customWidth="1"/>
    <col min="8705" max="8705" width="3.7109375" style="0" bestFit="1" customWidth="1"/>
    <col min="8707" max="8707" width="54.00390625" style="0" customWidth="1"/>
    <col min="8708" max="8708" width="9.00390625" style="0" customWidth="1"/>
    <col min="8709" max="8709" width="10.57421875" style="0" bestFit="1" customWidth="1"/>
    <col min="8710" max="8710" width="18.28125" style="0" bestFit="1" customWidth="1"/>
    <col min="8711" max="8711" width="17.28125" style="0" bestFit="1" customWidth="1"/>
    <col min="8712" max="8713" width="14.7109375" style="0" customWidth="1"/>
    <col min="8714" max="8714" width="20.421875" style="0" customWidth="1"/>
    <col min="8961" max="8961" width="3.7109375" style="0" bestFit="1" customWidth="1"/>
    <col min="8963" max="8963" width="54.00390625" style="0" customWidth="1"/>
    <col min="8964" max="8964" width="9.00390625" style="0" customWidth="1"/>
    <col min="8965" max="8965" width="10.57421875" style="0" bestFit="1" customWidth="1"/>
    <col min="8966" max="8966" width="18.28125" style="0" bestFit="1" customWidth="1"/>
    <col min="8967" max="8967" width="17.28125" style="0" bestFit="1" customWidth="1"/>
    <col min="8968" max="8969" width="14.7109375" style="0" customWidth="1"/>
    <col min="8970" max="8970" width="20.421875" style="0" customWidth="1"/>
    <col min="9217" max="9217" width="3.7109375" style="0" bestFit="1" customWidth="1"/>
    <col min="9219" max="9219" width="54.00390625" style="0" customWidth="1"/>
    <col min="9220" max="9220" width="9.00390625" style="0" customWidth="1"/>
    <col min="9221" max="9221" width="10.57421875" style="0" bestFit="1" customWidth="1"/>
    <col min="9222" max="9222" width="18.28125" style="0" bestFit="1" customWidth="1"/>
    <col min="9223" max="9223" width="17.28125" style="0" bestFit="1" customWidth="1"/>
    <col min="9224" max="9225" width="14.7109375" style="0" customWidth="1"/>
    <col min="9226" max="9226" width="20.421875" style="0" customWidth="1"/>
    <col min="9473" max="9473" width="3.7109375" style="0" bestFit="1" customWidth="1"/>
    <col min="9475" max="9475" width="54.00390625" style="0" customWidth="1"/>
    <col min="9476" max="9476" width="9.00390625" style="0" customWidth="1"/>
    <col min="9477" max="9477" width="10.57421875" style="0" bestFit="1" customWidth="1"/>
    <col min="9478" max="9478" width="18.28125" style="0" bestFit="1" customWidth="1"/>
    <col min="9479" max="9479" width="17.28125" style="0" bestFit="1" customWidth="1"/>
    <col min="9480" max="9481" width="14.7109375" style="0" customWidth="1"/>
    <col min="9482" max="9482" width="20.421875" style="0" customWidth="1"/>
    <col min="9729" max="9729" width="3.7109375" style="0" bestFit="1" customWidth="1"/>
    <col min="9731" max="9731" width="54.00390625" style="0" customWidth="1"/>
    <col min="9732" max="9732" width="9.00390625" style="0" customWidth="1"/>
    <col min="9733" max="9733" width="10.57421875" style="0" bestFit="1" customWidth="1"/>
    <col min="9734" max="9734" width="18.28125" style="0" bestFit="1" customWidth="1"/>
    <col min="9735" max="9735" width="17.28125" style="0" bestFit="1" customWidth="1"/>
    <col min="9736" max="9737" width="14.7109375" style="0" customWidth="1"/>
    <col min="9738" max="9738" width="20.421875" style="0" customWidth="1"/>
    <col min="9985" max="9985" width="3.7109375" style="0" bestFit="1" customWidth="1"/>
    <col min="9987" max="9987" width="54.00390625" style="0" customWidth="1"/>
    <col min="9988" max="9988" width="9.00390625" style="0" customWidth="1"/>
    <col min="9989" max="9989" width="10.57421875" style="0" bestFit="1" customWidth="1"/>
    <col min="9990" max="9990" width="18.28125" style="0" bestFit="1" customWidth="1"/>
    <col min="9991" max="9991" width="17.28125" style="0" bestFit="1" customWidth="1"/>
    <col min="9992" max="9993" width="14.7109375" style="0" customWidth="1"/>
    <col min="9994" max="9994" width="20.421875" style="0" customWidth="1"/>
    <col min="10241" max="10241" width="3.7109375" style="0" bestFit="1" customWidth="1"/>
    <col min="10243" max="10243" width="54.00390625" style="0" customWidth="1"/>
    <col min="10244" max="10244" width="9.00390625" style="0" customWidth="1"/>
    <col min="10245" max="10245" width="10.57421875" style="0" bestFit="1" customWidth="1"/>
    <col min="10246" max="10246" width="18.28125" style="0" bestFit="1" customWidth="1"/>
    <col min="10247" max="10247" width="17.28125" style="0" bestFit="1" customWidth="1"/>
    <col min="10248" max="10249" width="14.7109375" style="0" customWidth="1"/>
    <col min="10250" max="10250" width="20.421875" style="0" customWidth="1"/>
    <col min="10497" max="10497" width="3.7109375" style="0" bestFit="1" customWidth="1"/>
    <col min="10499" max="10499" width="54.00390625" style="0" customWidth="1"/>
    <col min="10500" max="10500" width="9.00390625" style="0" customWidth="1"/>
    <col min="10501" max="10501" width="10.57421875" style="0" bestFit="1" customWidth="1"/>
    <col min="10502" max="10502" width="18.28125" style="0" bestFit="1" customWidth="1"/>
    <col min="10503" max="10503" width="17.28125" style="0" bestFit="1" customWidth="1"/>
    <col min="10504" max="10505" width="14.7109375" style="0" customWidth="1"/>
    <col min="10506" max="10506" width="20.421875" style="0" customWidth="1"/>
    <col min="10753" max="10753" width="3.7109375" style="0" bestFit="1" customWidth="1"/>
    <col min="10755" max="10755" width="54.00390625" style="0" customWidth="1"/>
    <col min="10756" max="10756" width="9.00390625" style="0" customWidth="1"/>
    <col min="10757" max="10757" width="10.57421875" style="0" bestFit="1" customWidth="1"/>
    <col min="10758" max="10758" width="18.28125" style="0" bestFit="1" customWidth="1"/>
    <col min="10759" max="10759" width="17.28125" style="0" bestFit="1" customWidth="1"/>
    <col min="10760" max="10761" width="14.7109375" style="0" customWidth="1"/>
    <col min="10762" max="10762" width="20.421875" style="0" customWidth="1"/>
    <col min="11009" max="11009" width="3.7109375" style="0" bestFit="1" customWidth="1"/>
    <col min="11011" max="11011" width="54.00390625" style="0" customWidth="1"/>
    <col min="11012" max="11012" width="9.00390625" style="0" customWidth="1"/>
    <col min="11013" max="11013" width="10.57421875" style="0" bestFit="1" customWidth="1"/>
    <col min="11014" max="11014" width="18.28125" style="0" bestFit="1" customWidth="1"/>
    <col min="11015" max="11015" width="17.28125" style="0" bestFit="1" customWidth="1"/>
    <col min="11016" max="11017" width="14.7109375" style="0" customWidth="1"/>
    <col min="11018" max="11018" width="20.421875" style="0" customWidth="1"/>
    <col min="11265" max="11265" width="3.7109375" style="0" bestFit="1" customWidth="1"/>
    <col min="11267" max="11267" width="54.00390625" style="0" customWidth="1"/>
    <col min="11268" max="11268" width="9.00390625" style="0" customWidth="1"/>
    <col min="11269" max="11269" width="10.57421875" style="0" bestFit="1" customWidth="1"/>
    <col min="11270" max="11270" width="18.28125" style="0" bestFit="1" customWidth="1"/>
    <col min="11271" max="11271" width="17.28125" style="0" bestFit="1" customWidth="1"/>
    <col min="11272" max="11273" width="14.7109375" style="0" customWidth="1"/>
    <col min="11274" max="11274" width="20.421875" style="0" customWidth="1"/>
    <col min="11521" max="11521" width="3.7109375" style="0" bestFit="1" customWidth="1"/>
    <col min="11523" max="11523" width="54.00390625" style="0" customWidth="1"/>
    <col min="11524" max="11524" width="9.00390625" style="0" customWidth="1"/>
    <col min="11525" max="11525" width="10.57421875" style="0" bestFit="1" customWidth="1"/>
    <col min="11526" max="11526" width="18.28125" style="0" bestFit="1" customWidth="1"/>
    <col min="11527" max="11527" width="17.28125" style="0" bestFit="1" customWidth="1"/>
    <col min="11528" max="11529" width="14.7109375" style="0" customWidth="1"/>
    <col min="11530" max="11530" width="20.421875" style="0" customWidth="1"/>
    <col min="11777" max="11777" width="3.7109375" style="0" bestFit="1" customWidth="1"/>
    <col min="11779" max="11779" width="54.00390625" style="0" customWidth="1"/>
    <col min="11780" max="11780" width="9.00390625" style="0" customWidth="1"/>
    <col min="11781" max="11781" width="10.57421875" style="0" bestFit="1" customWidth="1"/>
    <col min="11782" max="11782" width="18.28125" style="0" bestFit="1" customWidth="1"/>
    <col min="11783" max="11783" width="17.28125" style="0" bestFit="1" customWidth="1"/>
    <col min="11784" max="11785" width="14.7109375" style="0" customWidth="1"/>
    <col min="11786" max="11786" width="20.421875" style="0" customWidth="1"/>
    <col min="12033" max="12033" width="3.7109375" style="0" bestFit="1" customWidth="1"/>
    <col min="12035" max="12035" width="54.00390625" style="0" customWidth="1"/>
    <col min="12036" max="12036" width="9.00390625" style="0" customWidth="1"/>
    <col min="12037" max="12037" width="10.57421875" style="0" bestFit="1" customWidth="1"/>
    <col min="12038" max="12038" width="18.28125" style="0" bestFit="1" customWidth="1"/>
    <col min="12039" max="12039" width="17.28125" style="0" bestFit="1" customWidth="1"/>
    <col min="12040" max="12041" width="14.7109375" style="0" customWidth="1"/>
    <col min="12042" max="12042" width="20.421875" style="0" customWidth="1"/>
    <col min="12289" max="12289" width="3.7109375" style="0" bestFit="1" customWidth="1"/>
    <col min="12291" max="12291" width="54.00390625" style="0" customWidth="1"/>
    <col min="12292" max="12292" width="9.00390625" style="0" customWidth="1"/>
    <col min="12293" max="12293" width="10.57421875" style="0" bestFit="1" customWidth="1"/>
    <col min="12294" max="12294" width="18.28125" style="0" bestFit="1" customWidth="1"/>
    <col min="12295" max="12295" width="17.28125" style="0" bestFit="1" customWidth="1"/>
    <col min="12296" max="12297" width="14.7109375" style="0" customWidth="1"/>
    <col min="12298" max="12298" width="20.421875" style="0" customWidth="1"/>
    <col min="12545" max="12545" width="3.7109375" style="0" bestFit="1" customWidth="1"/>
    <col min="12547" max="12547" width="54.00390625" style="0" customWidth="1"/>
    <col min="12548" max="12548" width="9.00390625" style="0" customWidth="1"/>
    <col min="12549" max="12549" width="10.57421875" style="0" bestFit="1" customWidth="1"/>
    <col min="12550" max="12550" width="18.28125" style="0" bestFit="1" customWidth="1"/>
    <col min="12551" max="12551" width="17.28125" style="0" bestFit="1" customWidth="1"/>
    <col min="12552" max="12553" width="14.7109375" style="0" customWidth="1"/>
    <col min="12554" max="12554" width="20.421875" style="0" customWidth="1"/>
    <col min="12801" max="12801" width="3.7109375" style="0" bestFit="1" customWidth="1"/>
    <col min="12803" max="12803" width="54.00390625" style="0" customWidth="1"/>
    <col min="12804" max="12804" width="9.00390625" style="0" customWidth="1"/>
    <col min="12805" max="12805" width="10.57421875" style="0" bestFit="1" customWidth="1"/>
    <col min="12806" max="12806" width="18.28125" style="0" bestFit="1" customWidth="1"/>
    <col min="12807" max="12807" width="17.28125" style="0" bestFit="1" customWidth="1"/>
    <col min="12808" max="12809" width="14.7109375" style="0" customWidth="1"/>
    <col min="12810" max="12810" width="20.421875" style="0" customWidth="1"/>
    <col min="13057" max="13057" width="3.7109375" style="0" bestFit="1" customWidth="1"/>
    <col min="13059" max="13059" width="54.00390625" style="0" customWidth="1"/>
    <col min="13060" max="13060" width="9.00390625" style="0" customWidth="1"/>
    <col min="13061" max="13061" width="10.57421875" style="0" bestFit="1" customWidth="1"/>
    <col min="13062" max="13062" width="18.28125" style="0" bestFit="1" customWidth="1"/>
    <col min="13063" max="13063" width="17.28125" style="0" bestFit="1" customWidth="1"/>
    <col min="13064" max="13065" width="14.7109375" style="0" customWidth="1"/>
    <col min="13066" max="13066" width="20.421875" style="0" customWidth="1"/>
    <col min="13313" max="13313" width="3.7109375" style="0" bestFit="1" customWidth="1"/>
    <col min="13315" max="13315" width="54.00390625" style="0" customWidth="1"/>
    <col min="13316" max="13316" width="9.00390625" style="0" customWidth="1"/>
    <col min="13317" max="13317" width="10.57421875" style="0" bestFit="1" customWidth="1"/>
    <col min="13318" max="13318" width="18.28125" style="0" bestFit="1" customWidth="1"/>
    <col min="13319" max="13319" width="17.28125" style="0" bestFit="1" customWidth="1"/>
    <col min="13320" max="13321" width="14.7109375" style="0" customWidth="1"/>
    <col min="13322" max="13322" width="20.421875" style="0" customWidth="1"/>
    <col min="13569" max="13569" width="3.7109375" style="0" bestFit="1" customWidth="1"/>
    <col min="13571" max="13571" width="54.00390625" style="0" customWidth="1"/>
    <col min="13572" max="13572" width="9.00390625" style="0" customWidth="1"/>
    <col min="13573" max="13573" width="10.57421875" style="0" bestFit="1" customWidth="1"/>
    <col min="13574" max="13574" width="18.28125" style="0" bestFit="1" customWidth="1"/>
    <col min="13575" max="13575" width="17.28125" style="0" bestFit="1" customWidth="1"/>
    <col min="13576" max="13577" width="14.7109375" style="0" customWidth="1"/>
    <col min="13578" max="13578" width="20.421875" style="0" customWidth="1"/>
    <col min="13825" max="13825" width="3.7109375" style="0" bestFit="1" customWidth="1"/>
    <col min="13827" max="13827" width="54.00390625" style="0" customWidth="1"/>
    <col min="13828" max="13828" width="9.00390625" style="0" customWidth="1"/>
    <col min="13829" max="13829" width="10.57421875" style="0" bestFit="1" customWidth="1"/>
    <col min="13830" max="13830" width="18.28125" style="0" bestFit="1" customWidth="1"/>
    <col min="13831" max="13831" width="17.28125" style="0" bestFit="1" customWidth="1"/>
    <col min="13832" max="13833" width="14.7109375" style="0" customWidth="1"/>
    <col min="13834" max="13834" width="20.421875" style="0" customWidth="1"/>
    <col min="14081" max="14081" width="3.7109375" style="0" bestFit="1" customWidth="1"/>
    <col min="14083" max="14083" width="54.00390625" style="0" customWidth="1"/>
    <col min="14084" max="14084" width="9.00390625" style="0" customWidth="1"/>
    <col min="14085" max="14085" width="10.57421875" style="0" bestFit="1" customWidth="1"/>
    <col min="14086" max="14086" width="18.28125" style="0" bestFit="1" customWidth="1"/>
    <col min="14087" max="14087" width="17.28125" style="0" bestFit="1" customWidth="1"/>
    <col min="14088" max="14089" width="14.7109375" style="0" customWidth="1"/>
    <col min="14090" max="14090" width="20.421875" style="0" customWidth="1"/>
    <col min="14337" max="14337" width="3.7109375" style="0" bestFit="1" customWidth="1"/>
    <col min="14339" max="14339" width="54.00390625" style="0" customWidth="1"/>
    <col min="14340" max="14340" width="9.00390625" style="0" customWidth="1"/>
    <col min="14341" max="14341" width="10.57421875" style="0" bestFit="1" customWidth="1"/>
    <col min="14342" max="14342" width="18.28125" style="0" bestFit="1" customWidth="1"/>
    <col min="14343" max="14343" width="17.28125" style="0" bestFit="1" customWidth="1"/>
    <col min="14344" max="14345" width="14.7109375" style="0" customWidth="1"/>
    <col min="14346" max="14346" width="20.421875" style="0" customWidth="1"/>
    <col min="14593" max="14593" width="3.7109375" style="0" bestFit="1" customWidth="1"/>
    <col min="14595" max="14595" width="54.00390625" style="0" customWidth="1"/>
    <col min="14596" max="14596" width="9.00390625" style="0" customWidth="1"/>
    <col min="14597" max="14597" width="10.57421875" style="0" bestFit="1" customWidth="1"/>
    <col min="14598" max="14598" width="18.28125" style="0" bestFit="1" customWidth="1"/>
    <col min="14599" max="14599" width="17.28125" style="0" bestFit="1" customWidth="1"/>
    <col min="14600" max="14601" width="14.7109375" style="0" customWidth="1"/>
    <col min="14602" max="14602" width="20.421875" style="0" customWidth="1"/>
    <col min="14849" max="14849" width="3.7109375" style="0" bestFit="1" customWidth="1"/>
    <col min="14851" max="14851" width="54.00390625" style="0" customWidth="1"/>
    <col min="14852" max="14852" width="9.00390625" style="0" customWidth="1"/>
    <col min="14853" max="14853" width="10.57421875" style="0" bestFit="1" customWidth="1"/>
    <col min="14854" max="14854" width="18.28125" style="0" bestFit="1" customWidth="1"/>
    <col min="14855" max="14855" width="17.28125" style="0" bestFit="1" customWidth="1"/>
    <col min="14856" max="14857" width="14.7109375" style="0" customWidth="1"/>
    <col min="14858" max="14858" width="20.421875" style="0" customWidth="1"/>
    <col min="15105" max="15105" width="3.7109375" style="0" bestFit="1" customWidth="1"/>
    <col min="15107" max="15107" width="54.00390625" style="0" customWidth="1"/>
    <col min="15108" max="15108" width="9.00390625" style="0" customWidth="1"/>
    <col min="15109" max="15109" width="10.57421875" style="0" bestFit="1" customWidth="1"/>
    <col min="15110" max="15110" width="18.28125" style="0" bestFit="1" customWidth="1"/>
    <col min="15111" max="15111" width="17.28125" style="0" bestFit="1" customWidth="1"/>
    <col min="15112" max="15113" width="14.7109375" style="0" customWidth="1"/>
    <col min="15114" max="15114" width="20.421875" style="0" customWidth="1"/>
    <col min="15361" max="15361" width="3.7109375" style="0" bestFit="1" customWidth="1"/>
    <col min="15363" max="15363" width="54.00390625" style="0" customWidth="1"/>
    <col min="15364" max="15364" width="9.00390625" style="0" customWidth="1"/>
    <col min="15365" max="15365" width="10.57421875" style="0" bestFit="1" customWidth="1"/>
    <col min="15366" max="15366" width="18.28125" style="0" bestFit="1" customWidth="1"/>
    <col min="15367" max="15367" width="17.28125" style="0" bestFit="1" customWidth="1"/>
    <col min="15368" max="15369" width="14.7109375" style="0" customWidth="1"/>
    <col min="15370" max="15370" width="20.421875" style="0" customWidth="1"/>
    <col min="15617" max="15617" width="3.7109375" style="0" bestFit="1" customWidth="1"/>
    <col min="15619" max="15619" width="54.00390625" style="0" customWidth="1"/>
    <col min="15620" max="15620" width="9.00390625" style="0" customWidth="1"/>
    <col min="15621" max="15621" width="10.57421875" style="0" bestFit="1" customWidth="1"/>
    <col min="15622" max="15622" width="18.28125" style="0" bestFit="1" customWidth="1"/>
    <col min="15623" max="15623" width="17.28125" style="0" bestFit="1" customWidth="1"/>
    <col min="15624" max="15625" width="14.7109375" style="0" customWidth="1"/>
    <col min="15626" max="15626" width="20.421875" style="0" customWidth="1"/>
    <col min="15873" max="15873" width="3.7109375" style="0" bestFit="1" customWidth="1"/>
    <col min="15875" max="15875" width="54.00390625" style="0" customWidth="1"/>
    <col min="15876" max="15876" width="9.00390625" style="0" customWidth="1"/>
    <col min="15877" max="15877" width="10.57421875" style="0" bestFit="1" customWidth="1"/>
    <col min="15878" max="15878" width="18.28125" style="0" bestFit="1" customWidth="1"/>
    <col min="15879" max="15879" width="17.28125" style="0" bestFit="1" customWidth="1"/>
    <col min="15880" max="15881" width="14.7109375" style="0" customWidth="1"/>
    <col min="15882" max="15882" width="20.421875" style="0" customWidth="1"/>
    <col min="16129" max="16129" width="3.7109375" style="0" bestFit="1" customWidth="1"/>
    <col min="16131" max="16131" width="54.00390625" style="0" customWidth="1"/>
    <col min="16132" max="16132" width="9.00390625" style="0" customWidth="1"/>
    <col min="16133" max="16133" width="10.57421875" style="0" bestFit="1" customWidth="1"/>
    <col min="16134" max="16134" width="18.28125" style="0" bestFit="1" customWidth="1"/>
    <col min="16135" max="16135" width="17.28125" style="0" bestFit="1" customWidth="1"/>
    <col min="16136" max="16137" width="14.7109375" style="0" customWidth="1"/>
    <col min="16138" max="16138" width="20.421875" style="0" customWidth="1"/>
  </cols>
  <sheetData>
    <row r="1" spans="2:9" ht="18.75">
      <c r="B1" s="67" t="str">
        <f>'[2]Rekapitulace'!B9</f>
        <v>ISSTE SO 704 - 2NP</v>
      </c>
      <c r="C1" s="67"/>
      <c r="D1" s="67"/>
      <c r="E1" s="67"/>
      <c r="F1" s="67"/>
      <c r="G1" s="67"/>
      <c r="H1" s="67"/>
      <c r="I1" s="67"/>
    </row>
    <row r="2" spans="2:9" ht="15.75">
      <c r="B2" s="71" t="s">
        <v>15</v>
      </c>
      <c r="C2" s="71"/>
      <c r="D2" s="71"/>
      <c r="E2" s="71"/>
      <c r="F2" s="71"/>
      <c r="G2" s="71"/>
      <c r="H2" s="71"/>
      <c r="I2" s="71"/>
    </row>
    <row r="3" spans="2:9" ht="15.75">
      <c r="B3" s="17"/>
      <c r="C3" s="17"/>
      <c r="D3" s="17"/>
      <c r="E3" s="17"/>
      <c r="F3" s="17"/>
      <c r="G3" s="17"/>
      <c r="H3" s="17"/>
      <c r="I3" s="17"/>
    </row>
    <row r="4" spans="2:9" s="32" customFormat="1" ht="15.75" thickBot="1">
      <c r="B4" s="33" t="s">
        <v>0</v>
      </c>
      <c r="C4" s="34" t="s">
        <v>1</v>
      </c>
      <c r="D4" s="33" t="s">
        <v>2</v>
      </c>
      <c r="E4" s="33" t="s">
        <v>3</v>
      </c>
      <c r="F4" s="33" t="s">
        <v>5</v>
      </c>
      <c r="G4" s="33" t="s">
        <v>4</v>
      </c>
      <c r="H4" s="33" t="s">
        <v>12</v>
      </c>
      <c r="I4" s="33" t="s">
        <v>13</v>
      </c>
    </row>
    <row r="5" spans="1:9" s="1" customFormat="1" ht="120">
      <c r="A5" s="68" t="s">
        <v>44</v>
      </c>
      <c r="B5" s="2">
        <f aca="true" t="shared" si="0" ref="B5:B28">ROW(B5)-4</f>
        <v>1</v>
      </c>
      <c r="C5" s="10" t="s">
        <v>241</v>
      </c>
      <c r="D5" s="2" t="s">
        <v>10</v>
      </c>
      <c r="E5" s="2">
        <v>1</v>
      </c>
      <c r="F5" s="171"/>
      <c r="G5" s="171"/>
      <c r="H5" s="3">
        <f>'CCTV_704-2NP E1'!$E5*'CCTV_704-2NP E1'!$F5</f>
        <v>0</v>
      </c>
      <c r="I5" s="4">
        <f>'CCTV_704-2NP E1'!$E5*'CCTV_704-2NP E1'!$G5</f>
        <v>0</v>
      </c>
    </row>
    <row r="6" spans="1:9" s="1" customFormat="1" ht="30">
      <c r="A6" s="69"/>
      <c r="B6" s="5">
        <f t="shared" si="0"/>
        <v>2</v>
      </c>
      <c r="C6" s="11" t="s">
        <v>242</v>
      </c>
      <c r="D6" s="5" t="s">
        <v>10</v>
      </c>
      <c r="E6" s="5">
        <f>E5*4</f>
        <v>4</v>
      </c>
      <c r="F6" s="169"/>
      <c r="G6" s="169"/>
      <c r="H6" s="7">
        <f>'CCTV_704-2NP E1'!$E6*'CCTV_704-2NP E1'!$F6</f>
        <v>0</v>
      </c>
      <c r="I6" s="8">
        <f>'CCTV_704-2NP E1'!$E6*'CCTV_704-2NP E1'!$G6</f>
        <v>0</v>
      </c>
    </row>
    <row r="7" spans="1:9" s="1" customFormat="1" ht="135">
      <c r="A7" s="69"/>
      <c r="B7" s="5">
        <f t="shared" si="0"/>
        <v>3</v>
      </c>
      <c r="C7" s="11" t="s">
        <v>243</v>
      </c>
      <c r="D7" s="5" t="s">
        <v>10</v>
      </c>
      <c r="E7" s="5">
        <v>1</v>
      </c>
      <c r="F7" s="169"/>
      <c r="G7" s="169"/>
      <c r="H7" s="7">
        <f>'CCTV_704-2NP E1'!$E7*'CCTV_704-2NP E1'!$F7</f>
        <v>0</v>
      </c>
      <c r="I7" s="8">
        <f>'CCTV_704-2NP E1'!$E7*'CCTV_704-2NP E1'!$G7</f>
        <v>0</v>
      </c>
    </row>
    <row r="8" spans="1:9" s="1" customFormat="1" ht="30">
      <c r="A8" s="69"/>
      <c r="B8" s="5">
        <f t="shared" si="0"/>
        <v>4</v>
      </c>
      <c r="C8" s="11" t="s">
        <v>242</v>
      </c>
      <c r="D8" s="5" t="s">
        <v>10</v>
      </c>
      <c r="E8" s="5">
        <f>E7*4</f>
        <v>4</v>
      </c>
      <c r="F8" s="169"/>
      <c r="G8" s="169"/>
      <c r="H8" s="7">
        <f>'CCTV_704-2NP E1'!$E8*'CCTV_704-2NP E1'!$F8</f>
        <v>0</v>
      </c>
      <c r="I8" s="8">
        <f>'CCTV_704-2NP E1'!$E8*'CCTV_704-2NP E1'!$G8</f>
        <v>0</v>
      </c>
    </row>
    <row r="9" spans="1:9" s="1" customFormat="1" ht="135">
      <c r="A9" s="69"/>
      <c r="B9" s="5">
        <f t="shared" si="0"/>
        <v>5</v>
      </c>
      <c r="C9" s="11" t="s">
        <v>144</v>
      </c>
      <c r="D9" s="6" t="s">
        <v>10</v>
      </c>
      <c r="E9" s="23">
        <v>2</v>
      </c>
      <c r="F9" s="169"/>
      <c r="G9" s="169"/>
      <c r="H9" s="7">
        <f>'CCTV_704-2NP E1'!$E9*'CCTV_704-2NP E1'!$F9</f>
        <v>0</v>
      </c>
      <c r="I9" s="8">
        <f>'CCTV_704-2NP E1'!$E9*'CCTV_704-2NP E1'!$G9</f>
        <v>0</v>
      </c>
    </row>
    <row r="10" spans="1:9" s="1" customFormat="1" ht="15">
      <c r="A10" s="69"/>
      <c r="B10" s="5">
        <f t="shared" si="0"/>
        <v>6</v>
      </c>
      <c r="C10" s="11" t="s">
        <v>117</v>
      </c>
      <c r="D10" s="6" t="s">
        <v>10</v>
      </c>
      <c r="E10" s="23">
        <v>1</v>
      </c>
      <c r="F10" s="169"/>
      <c r="G10" s="169"/>
      <c r="H10" s="7">
        <f>'CCTV_704-2NP E1'!$E10*'CCTV_704-2NP E1'!$F10</f>
        <v>0</v>
      </c>
      <c r="I10" s="8">
        <f>'CCTV_704-2NP E1'!$E10*'CCTV_704-2NP E1'!$G10</f>
        <v>0</v>
      </c>
    </row>
    <row r="11" spans="1:9" s="1" customFormat="1" ht="15.75" thickBot="1">
      <c r="A11" s="69"/>
      <c r="B11" s="5">
        <f t="shared" si="0"/>
        <v>7</v>
      </c>
      <c r="C11" s="11" t="s">
        <v>116</v>
      </c>
      <c r="D11" s="6" t="s">
        <v>10</v>
      </c>
      <c r="E11" s="23">
        <v>1</v>
      </c>
      <c r="F11" s="169"/>
      <c r="G11" s="169"/>
      <c r="H11" s="7">
        <f>'CCTV_704-2NP E1'!$E11*'CCTV_704-2NP E1'!$F11</f>
        <v>0</v>
      </c>
      <c r="I11" s="8">
        <f>'CCTV_704-2NP E1'!$E11*'CCTV_704-2NP E1'!$G11</f>
        <v>0</v>
      </c>
    </row>
    <row r="12" spans="1:9" s="1" customFormat="1" ht="15">
      <c r="A12" s="68" t="s">
        <v>19</v>
      </c>
      <c r="B12" s="2">
        <f t="shared" si="0"/>
        <v>8</v>
      </c>
      <c r="C12" s="10" t="s">
        <v>111</v>
      </c>
      <c r="D12" s="19" t="s">
        <v>11</v>
      </c>
      <c r="E12" s="40">
        <f>E9*90</f>
        <v>180</v>
      </c>
      <c r="F12" s="171"/>
      <c r="G12" s="171"/>
      <c r="H12" s="3">
        <f>'CCTV_704-2NP E1'!$E12*'CCTV_704-2NP E1'!$F12</f>
        <v>0</v>
      </c>
      <c r="I12" s="4">
        <f>'CCTV_704-2NP E1'!$E12*'CCTV_704-2NP E1'!$G12</f>
        <v>0</v>
      </c>
    </row>
    <row r="13" spans="1:9" s="1" customFormat="1" ht="15">
      <c r="A13" s="69"/>
      <c r="B13" s="5">
        <f t="shared" si="0"/>
        <v>9</v>
      </c>
      <c r="C13" s="11" t="s">
        <v>89</v>
      </c>
      <c r="D13" s="6" t="s">
        <v>10</v>
      </c>
      <c r="E13" s="23">
        <f>E12</f>
        <v>180</v>
      </c>
      <c r="F13" s="169"/>
      <c r="G13" s="169"/>
      <c r="H13" s="7">
        <f>'CCTV_704-2NP E1'!$E13*'CCTV_704-2NP E1'!$F13</f>
        <v>0</v>
      </c>
      <c r="I13" s="8">
        <f>'CCTV_704-2NP E1'!$E13*'CCTV_704-2NP E1'!$G13</f>
        <v>0</v>
      </c>
    </row>
    <row r="14" spans="1:9" s="1" customFormat="1" ht="15.75" thickBot="1">
      <c r="A14" s="69"/>
      <c r="B14" s="5">
        <f t="shared" si="0"/>
        <v>10</v>
      </c>
      <c r="C14" s="11" t="s">
        <v>145</v>
      </c>
      <c r="D14" s="6" t="s">
        <v>11</v>
      </c>
      <c r="E14" s="5">
        <f>E9*10</f>
        <v>20</v>
      </c>
      <c r="F14" s="169"/>
      <c r="G14" s="169"/>
      <c r="H14" s="7">
        <f>'CCTV_704-2NP E1'!$E14*'CCTV_704-2NP E1'!$F14</f>
        <v>0</v>
      </c>
      <c r="I14" s="8">
        <f>'CCTV_704-2NP E1'!$E14*'CCTV_704-2NP E1'!$G14</f>
        <v>0</v>
      </c>
    </row>
    <row r="15" spans="1:9" s="1" customFormat="1" ht="15.75" hidden="1" thickBot="1">
      <c r="A15" s="70"/>
      <c r="B15" s="9">
        <f t="shared" si="0"/>
        <v>11</v>
      </c>
      <c r="C15" s="12" t="s">
        <v>86</v>
      </c>
      <c r="D15" s="20" t="s">
        <v>11</v>
      </c>
      <c r="E15" s="29">
        <v>0</v>
      </c>
      <c r="F15" s="170"/>
      <c r="G15" s="170"/>
      <c r="H15" s="21">
        <f>'CCTV_704-2NP E1'!$E15*'CCTV_704-2NP E1'!$F15</f>
        <v>0</v>
      </c>
      <c r="I15" s="22">
        <f>'CCTV_704-2NP E1'!$E15*'CCTV_704-2NP E1'!$G15</f>
        <v>0</v>
      </c>
    </row>
    <row r="16" spans="1:9" s="1" customFormat="1" ht="15">
      <c r="A16" s="68" t="s">
        <v>20</v>
      </c>
      <c r="B16" s="2">
        <f t="shared" si="0"/>
        <v>12</v>
      </c>
      <c r="C16" s="10" t="s">
        <v>45</v>
      </c>
      <c r="D16" s="19" t="s">
        <v>10</v>
      </c>
      <c r="E16" s="2">
        <f>E9</f>
        <v>2</v>
      </c>
      <c r="F16" s="171"/>
      <c r="G16" s="171"/>
      <c r="H16" s="3">
        <f>'CCTV_704-2NP E1'!$E16*'CCTV_704-2NP E1'!$F16</f>
        <v>0</v>
      </c>
      <c r="I16" s="4">
        <f>'CCTV_704-2NP E1'!$E16*'CCTV_704-2NP E1'!$G16</f>
        <v>0</v>
      </c>
    </row>
    <row r="17" spans="1:9" s="1" customFormat="1" ht="15">
      <c r="A17" s="69"/>
      <c r="B17" s="5">
        <f t="shared" si="0"/>
        <v>13</v>
      </c>
      <c r="C17" s="11" t="s">
        <v>61</v>
      </c>
      <c r="D17" s="6" t="s">
        <v>16</v>
      </c>
      <c r="E17" s="5">
        <v>1</v>
      </c>
      <c r="F17" s="169"/>
      <c r="G17" s="169"/>
      <c r="H17" s="7">
        <f>'CCTV_704-2NP E1'!$E17*'CCTV_704-2NP E1'!$F17</f>
        <v>0</v>
      </c>
      <c r="I17" s="8">
        <f>'CCTV_704-2NP E1'!$E17*'CCTV_704-2NP E1'!$G17</f>
        <v>0</v>
      </c>
    </row>
    <row r="18" spans="1:9" s="1" customFormat="1" ht="15">
      <c r="A18" s="69"/>
      <c r="B18" s="5">
        <f t="shared" si="0"/>
        <v>14</v>
      </c>
      <c r="C18" s="11" t="s">
        <v>18</v>
      </c>
      <c r="D18" s="6" t="s">
        <v>16</v>
      </c>
      <c r="E18" s="5">
        <v>1</v>
      </c>
      <c r="F18" s="169"/>
      <c r="G18" s="169"/>
      <c r="H18" s="7">
        <f>'CCTV_704-2NP E1'!$E18*'CCTV_704-2NP E1'!$F18</f>
        <v>0</v>
      </c>
      <c r="I18" s="8">
        <f>'CCTV_704-2NP E1'!$E18*'CCTV_704-2NP E1'!$G18</f>
        <v>0</v>
      </c>
    </row>
    <row r="19" spans="1:9" s="1" customFormat="1" ht="15">
      <c r="A19" s="69"/>
      <c r="B19" s="5">
        <f t="shared" si="0"/>
        <v>15</v>
      </c>
      <c r="C19" s="11" t="s">
        <v>21</v>
      </c>
      <c r="D19" s="6" t="s">
        <v>16</v>
      </c>
      <c r="E19" s="5">
        <v>1</v>
      </c>
      <c r="F19" s="169"/>
      <c r="G19" s="169"/>
      <c r="H19" s="7">
        <f>'CCTV_704-2NP E1'!$E19*'CCTV_704-2NP E1'!$F19</f>
        <v>0</v>
      </c>
      <c r="I19" s="8">
        <f>'CCTV_704-2NP E1'!$E19*'CCTV_704-2NP E1'!$G19</f>
        <v>0</v>
      </c>
    </row>
    <row r="20" spans="1:9" s="1" customFormat="1" ht="15">
      <c r="A20" s="69"/>
      <c r="B20" s="5">
        <f t="shared" si="0"/>
        <v>16</v>
      </c>
      <c r="C20" s="11" t="s">
        <v>22</v>
      </c>
      <c r="D20" s="6" t="s">
        <v>16</v>
      </c>
      <c r="E20" s="5">
        <v>1</v>
      </c>
      <c r="F20" s="169"/>
      <c r="G20" s="169"/>
      <c r="H20" s="7">
        <f>'CCTV_704-2NP E1'!$E20*'CCTV_704-2NP E1'!$F20</f>
        <v>0</v>
      </c>
      <c r="I20" s="8">
        <f>'CCTV_704-2NP E1'!$E20*'CCTV_704-2NP E1'!$G20</f>
        <v>0</v>
      </c>
    </row>
    <row r="21" spans="1:9" s="1" customFormat="1" ht="15">
      <c r="A21" s="69"/>
      <c r="B21" s="5">
        <f t="shared" si="0"/>
        <v>17</v>
      </c>
      <c r="C21" s="11" t="s">
        <v>23</v>
      </c>
      <c r="D21" s="6" t="s">
        <v>16</v>
      </c>
      <c r="E21" s="5">
        <v>1</v>
      </c>
      <c r="F21" s="169"/>
      <c r="G21" s="169"/>
      <c r="H21" s="7">
        <f>'CCTV_704-2NP E1'!$E21*'CCTV_704-2NP E1'!$F21</f>
        <v>0</v>
      </c>
      <c r="I21" s="8">
        <f>'CCTV_704-2NP E1'!$E21*'CCTV_704-2NP E1'!$G21</f>
        <v>0</v>
      </c>
    </row>
    <row r="22" spans="1:9" s="1" customFormat="1" ht="15">
      <c r="A22" s="69"/>
      <c r="B22" s="5">
        <f t="shared" si="0"/>
        <v>18</v>
      </c>
      <c r="C22" s="11" t="s">
        <v>24</v>
      </c>
      <c r="D22" s="6" t="s">
        <v>16</v>
      </c>
      <c r="E22" s="5">
        <v>1</v>
      </c>
      <c r="F22" s="169"/>
      <c r="G22" s="169"/>
      <c r="H22" s="7">
        <f>'CCTV_704-2NP E1'!$E22*'CCTV_704-2NP E1'!$F22</f>
        <v>0</v>
      </c>
      <c r="I22" s="8">
        <f>'CCTV_704-2NP E1'!$E22*'CCTV_704-2NP E1'!$G22</f>
        <v>0</v>
      </c>
    </row>
    <row r="23" spans="1:9" s="1" customFormat="1" ht="15" hidden="1">
      <c r="A23" s="69"/>
      <c r="B23" s="5">
        <f t="shared" si="0"/>
        <v>19</v>
      </c>
      <c r="C23" s="11" t="s">
        <v>26</v>
      </c>
      <c r="D23" s="6" t="s">
        <v>16</v>
      </c>
      <c r="E23" s="5">
        <v>0</v>
      </c>
      <c r="F23" s="169"/>
      <c r="G23" s="169"/>
      <c r="H23" s="7">
        <f>'CCTV_704-2NP E1'!$E23*'CCTV_704-2NP E1'!$F23</f>
        <v>0</v>
      </c>
      <c r="I23" s="8">
        <f>'CCTV_704-2NP E1'!$E23*'CCTV_704-2NP E1'!$G23</f>
        <v>0</v>
      </c>
    </row>
    <row r="24" spans="1:9" s="1" customFormat="1" ht="15">
      <c r="A24" s="69"/>
      <c r="B24" s="5">
        <f t="shared" si="0"/>
        <v>20</v>
      </c>
      <c r="C24" s="11" t="s">
        <v>28</v>
      </c>
      <c r="D24" s="6" t="s">
        <v>16</v>
      </c>
      <c r="E24" s="5">
        <v>1</v>
      </c>
      <c r="F24" s="169"/>
      <c r="G24" s="169"/>
      <c r="H24" s="7">
        <f>'CCTV_704-2NP E1'!$E24*'CCTV_704-2NP E1'!$F24</f>
        <v>0</v>
      </c>
      <c r="I24" s="8">
        <f>'CCTV_704-2NP E1'!$E24*'CCTV_704-2NP E1'!$G24</f>
        <v>0</v>
      </c>
    </row>
    <row r="25" spans="1:9" s="1" customFormat="1" ht="15">
      <c r="A25" s="69"/>
      <c r="B25" s="5">
        <f t="shared" si="0"/>
        <v>21</v>
      </c>
      <c r="C25" s="11" t="s">
        <v>27</v>
      </c>
      <c r="D25" s="6" t="s">
        <v>16</v>
      </c>
      <c r="E25" s="5">
        <v>1</v>
      </c>
      <c r="F25" s="169"/>
      <c r="G25" s="169"/>
      <c r="H25" s="7">
        <f>'CCTV_704-2NP E1'!$E25*'CCTV_704-2NP E1'!$F25</f>
        <v>0</v>
      </c>
      <c r="I25" s="8">
        <f>'CCTV_704-2NP E1'!$E25*'CCTV_704-2NP E1'!$G25</f>
        <v>0</v>
      </c>
    </row>
    <row r="26" spans="1:9" s="1" customFormat="1" ht="15">
      <c r="A26" s="69"/>
      <c r="B26" s="5">
        <f t="shared" si="0"/>
        <v>22</v>
      </c>
      <c r="C26" s="11" t="s">
        <v>244</v>
      </c>
      <c r="D26" s="6" t="s">
        <v>16</v>
      </c>
      <c r="E26" s="5">
        <v>1</v>
      </c>
      <c r="F26" s="169"/>
      <c r="G26" s="169"/>
      <c r="H26" s="7">
        <f>'CCTV_704-2NP E1'!$E26*'CCTV_704-2NP E1'!$F26</f>
        <v>0</v>
      </c>
      <c r="I26" s="8">
        <f>'CCTV_704-2NP E1'!$E26*'CCTV_704-2NP E1'!$G26</f>
        <v>0</v>
      </c>
    </row>
    <row r="27" spans="1:9" ht="15">
      <c r="A27" s="69"/>
      <c r="B27" s="5">
        <f t="shared" si="0"/>
        <v>23</v>
      </c>
      <c r="C27" s="11" t="s">
        <v>43</v>
      </c>
      <c r="D27" s="6" t="s">
        <v>16</v>
      </c>
      <c r="E27" s="5">
        <v>1</v>
      </c>
      <c r="F27" s="169"/>
      <c r="G27" s="169"/>
      <c r="H27" s="7">
        <f>'CCTV_704-2NP E1'!$E27*'CCTV_704-2NP E1'!$F27</f>
        <v>0</v>
      </c>
      <c r="I27" s="8">
        <f>'CCTV_704-2NP E1'!$E27*'CCTV_704-2NP E1'!$G27</f>
        <v>0</v>
      </c>
    </row>
    <row r="28" spans="1:9" ht="15.75" hidden="1" thickBot="1">
      <c r="A28" s="70"/>
      <c r="B28" s="9">
        <f t="shared" si="0"/>
        <v>24</v>
      </c>
      <c r="C28" s="12" t="s">
        <v>17</v>
      </c>
      <c r="D28" s="20" t="s">
        <v>16</v>
      </c>
      <c r="E28" s="9">
        <v>0</v>
      </c>
      <c r="F28" s="170"/>
      <c r="G28" s="170"/>
      <c r="H28" s="21">
        <f>'CCTV_704-2NP E1'!$E28*'CCTV_704-2NP E1'!$F28</f>
        <v>0</v>
      </c>
      <c r="I28" s="22">
        <f>'CCTV_704-2NP E1'!$E28*'CCTV_704-2NP E1'!$G28</f>
        <v>0</v>
      </c>
    </row>
    <row r="29" spans="2:9" s="32" customFormat="1" ht="15">
      <c r="B29" s="35" t="s">
        <v>8</v>
      </c>
      <c r="C29" s="36" t="s">
        <v>9</v>
      </c>
      <c r="D29" s="35"/>
      <c r="E29" s="33"/>
      <c r="F29" s="37"/>
      <c r="G29" s="37"/>
      <c r="H29" s="37">
        <f>SUM(H5:H28)</f>
        <v>0</v>
      </c>
      <c r="I29" s="37">
        <f>SUM(I5:I28)</f>
        <v>0</v>
      </c>
    </row>
    <row r="30" spans="2:9" ht="15">
      <c r="B30" s="14" t="s">
        <v>7</v>
      </c>
      <c r="C30" s="15" t="s">
        <v>9</v>
      </c>
      <c r="D30" s="14"/>
      <c r="E30" s="14"/>
      <c r="F30" s="14"/>
      <c r="G30" s="14"/>
      <c r="H30" s="14"/>
      <c r="I30" s="16">
        <f>SUM(H29,I29)</f>
        <v>0</v>
      </c>
    </row>
  </sheetData>
  <sheetProtection algorithmName="SHA-512" hashValue="RDGYchdF0+yV28Gyllf90159SJhOfQtH3+yuxBYG5FXeAYOUlPkXbKZt/LryYyV9djfkf3DBEcTUBTdTKezxsg==" saltValue="sjROBz7ZySuJ/kpPI18RFg==" spinCount="100000" sheet="1" selectLockedCells="1"/>
  <mergeCells count="5">
    <mergeCell ref="B1:I1"/>
    <mergeCell ref="B2:I2"/>
    <mergeCell ref="A5:A11"/>
    <mergeCell ref="A12:A15"/>
    <mergeCell ref="A16:A28"/>
  </mergeCells>
  <printOptions/>
  <pageMargins left="0.25" right="0.25" top="0.75" bottom="0.75" header="0.3" footer="0.3"/>
  <pageSetup fitToHeight="0" fitToWidth="1" horizontalDpi="600" verticalDpi="600" orientation="portrait" paperSize="9" scale="65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view="pageBreakPreview" zoomScaleSheetLayoutView="100" workbookViewId="0" topLeftCell="A1">
      <selection activeCell="F6" sqref="F6"/>
    </sheetView>
  </sheetViews>
  <sheetFormatPr defaultColWidth="9.140625" defaultRowHeight="15"/>
  <cols>
    <col min="1" max="1" width="3.7109375" style="0" bestFit="1" customWidth="1"/>
    <col min="3" max="3" width="51.00390625" style="13" customWidth="1"/>
    <col min="4" max="4" width="9.00390625" style="0" customWidth="1"/>
    <col min="5" max="5" width="10.57421875" style="0" bestFit="1" customWidth="1"/>
    <col min="6" max="6" width="18.28125" style="0" bestFit="1" customWidth="1"/>
    <col min="7" max="7" width="17.28125" style="0" bestFit="1" customWidth="1"/>
    <col min="8" max="9" width="14.7109375" style="0" customWidth="1"/>
    <col min="10" max="10" width="21.421875" style="0" customWidth="1"/>
  </cols>
  <sheetData>
    <row r="1" spans="2:9" ht="18.75">
      <c r="B1" s="67" t="str">
        <f>Rekapitulace!B9</f>
        <v>ISSTE SO 704 - 2NP</v>
      </c>
      <c r="C1" s="67"/>
      <c r="D1" s="67"/>
      <c r="E1" s="67"/>
      <c r="F1" s="67"/>
      <c r="G1" s="67"/>
      <c r="H1" s="67"/>
      <c r="I1" s="67"/>
    </row>
    <row r="2" spans="2:9" ht="15.75">
      <c r="B2" s="71" t="s">
        <v>98</v>
      </c>
      <c r="C2" s="71"/>
      <c r="D2" s="71"/>
      <c r="E2" s="71"/>
      <c r="F2" s="71"/>
      <c r="G2" s="71"/>
      <c r="H2" s="71"/>
      <c r="I2" s="71"/>
    </row>
    <row r="3" spans="2:9" ht="15.75">
      <c r="B3" s="17"/>
      <c r="C3" s="17"/>
      <c r="D3" s="17"/>
      <c r="E3" s="17"/>
      <c r="F3" s="17"/>
      <c r="G3" s="17"/>
      <c r="H3" s="17"/>
      <c r="I3" s="17"/>
    </row>
    <row r="4" spans="2:10" s="32" customFormat="1" ht="15">
      <c r="B4" s="33" t="s">
        <v>0</v>
      </c>
      <c r="C4" s="34" t="s">
        <v>1</v>
      </c>
      <c r="D4" s="33" t="s">
        <v>2</v>
      </c>
      <c r="E4" s="33" t="s">
        <v>3</v>
      </c>
      <c r="F4" s="33" t="s">
        <v>5</v>
      </c>
      <c r="G4" s="33" t="s">
        <v>4</v>
      </c>
      <c r="H4" s="33" t="s">
        <v>12</v>
      </c>
      <c r="I4" s="33" t="s">
        <v>13</v>
      </c>
      <c r="J4" s="33"/>
    </row>
    <row r="5" spans="1:9" s="1" customFormat="1" ht="45" hidden="1">
      <c r="A5" s="68" t="s">
        <v>44</v>
      </c>
      <c r="B5" s="2">
        <f aca="true" t="shared" si="0" ref="B5:B27">ROW(B5)-4</f>
        <v>1</v>
      </c>
      <c r="C5" s="10" t="s">
        <v>91</v>
      </c>
      <c r="D5" s="19" t="s">
        <v>10</v>
      </c>
      <c r="E5" s="2">
        <v>0</v>
      </c>
      <c r="F5" s="3"/>
      <c r="G5" s="3"/>
      <c r="H5" s="3">
        <f>'AVS_704-2NP E1'!$E5*'AVS_704-2NP E1'!$F5</f>
        <v>0</v>
      </c>
      <c r="I5" s="4">
        <f>'AVS_704-2NP E1'!$E5*'AVS_704-2NP E1'!$G5</f>
        <v>0</v>
      </c>
    </row>
    <row r="6" spans="1:9" s="1" customFormat="1" ht="15">
      <c r="A6" s="69"/>
      <c r="B6" s="5">
        <f>ROW(B6)-4</f>
        <v>2</v>
      </c>
      <c r="C6" s="41" t="s">
        <v>148</v>
      </c>
      <c r="D6" s="42" t="s">
        <v>10</v>
      </c>
      <c r="E6" s="23">
        <v>10</v>
      </c>
      <c r="F6" s="169"/>
      <c r="G6" s="169"/>
      <c r="H6" s="7">
        <f>'AVS_704-2NP E1'!$E6*'AVS_704-2NP E1'!$F6</f>
        <v>0</v>
      </c>
      <c r="I6" s="8">
        <f>'AVS_704-2NP E1'!$E6*'AVS_704-2NP E1'!$G6</f>
        <v>0</v>
      </c>
    </row>
    <row r="7" spans="1:9" s="1" customFormat="1" ht="15.75" thickBot="1">
      <c r="A7" s="69"/>
      <c r="B7" s="5">
        <f>ROW(B7)-4</f>
        <v>3</v>
      </c>
      <c r="C7" s="41" t="s">
        <v>141</v>
      </c>
      <c r="D7" s="42" t="s">
        <v>10</v>
      </c>
      <c r="E7" s="23">
        <v>10</v>
      </c>
      <c r="F7" s="169"/>
      <c r="G7" s="169"/>
      <c r="H7" s="7">
        <f>'AVS_704-2NP E1'!$E7*'AVS_704-2NP E1'!$F7</f>
        <v>0</v>
      </c>
      <c r="I7" s="8">
        <f>'AVS_704-2NP E1'!$E7*'AVS_704-2NP E1'!$G7</f>
        <v>0</v>
      </c>
    </row>
    <row r="8" spans="1:9" s="1" customFormat="1" ht="15" hidden="1">
      <c r="A8" s="69"/>
      <c r="B8" s="5">
        <f t="shared" si="0"/>
        <v>4</v>
      </c>
      <c r="C8" s="41" t="s">
        <v>126</v>
      </c>
      <c r="D8" s="42" t="s">
        <v>10</v>
      </c>
      <c r="E8" s="23">
        <v>0</v>
      </c>
      <c r="F8" s="169"/>
      <c r="G8" s="169"/>
      <c r="H8" s="7">
        <f>'AVS_704-2NP E1'!$E8*'AVS_704-2NP E1'!$F8</f>
        <v>0</v>
      </c>
      <c r="I8" s="8">
        <f>'AVS_704-2NP E1'!$E8*'AVS_704-2NP E1'!$G8</f>
        <v>0</v>
      </c>
    </row>
    <row r="9" spans="1:9" s="1" customFormat="1" ht="30" hidden="1">
      <c r="A9" s="69"/>
      <c r="B9" s="5">
        <f t="shared" si="0"/>
        <v>5</v>
      </c>
      <c r="C9" s="41" t="s">
        <v>125</v>
      </c>
      <c r="D9" s="42" t="s">
        <v>10</v>
      </c>
      <c r="E9" s="23">
        <v>0</v>
      </c>
      <c r="F9" s="169"/>
      <c r="G9" s="169"/>
      <c r="H9" s="7">
        <f>'AVS_704-2NP E1'!$E9*'AVS_704-2NP E1'!$F9</f>
        <v>0</v>
      </c>
      <c r="I9" s="8">
        <f>'AVS_704-2NP E1'!$E9*'AVS_704-2NP E1'!$G9</f>
        <v>0</v>
      </c>
    </row>
    <row r="10" spans="1:9" s="1" customFormat="1" ht="30.75" hidden="1" thickBot="1">
      <c r="A10" s="70"/>
      <c r="B10" s="9">
        <f t="shared" si="0"/>
        <v>6</v>
      </c>
      <c r="C10" s="43" t="s">
        <v>90</v>
      </c>
      <c r="D10" s="44" t="s">
        <v>10</v>
      </c>
      <c r="E10" s="39">
        <v>0</v>
      </c>
      <c r="F10" s="170"/>
      <c r="G10" s="170"/>
      <c r="H10" s="21">
        <f>'AVS_704-2NP E1'!$E10*'AVS_704-2NP E1'!$F10</f>
        <v>0</v>
      </c>
      <c r="I10" s="22">
        <f>'AVS_704-2NP E1'!$E10*'AVS_704-2NP E1'!$G10</f>
        <v>0</v>
      </c>
    </row>
    <row r="11" spans="1:9" s="1" customFormat="1" ht="15">
      <c r="A11" s="68" t="s">
        <v>19</v>
      </c>
      <c r="B11" s="2">
        <f t="shared" si="0"/>
        <v>7</v>
      </c>
      <c r="C11" s="45" t="s">
        <v>127</v>
      </c>
      <c r="D11" s="46" t="s">
        <v>10</v>
      </c>
      <c r="E11" s="40">
        <f>E7</f>
        <v>10</v>
      </c>
      <c r="F11" s="171"/>
      <c r="G11" s="171"/>
      <c r="H11" s="3">
        <f>'AVS_704-2NP E1'!$E11*'AVS_704-2NP E1'!$F11</f>
        <v>0</v>
      </c>
      <c r="I11" s="4">
        <f>'AVS_704-2NP E1'!$E11*'AVS_704-2NP E1'!$G11</f>
        <v>0</v>
      </c>
    </row>
    <row r="12" spans="1:9" s="1" customFormat="1" ht="15">
      <c r="A12" s="69"/>
      <c r="B12" s="5">
        <f>ROW(B12)-4</f>
        <v>8</v>
      </c>
      <c r="C12" s="41" t="s">
        <v>149</v>
      </c>
      <c r="D12" s="42" t="s">
        <v>10</v>
      </c>
      <c r="E12" s="23">
        <f>E6</f>
        <v>10</v>
      </c>
      <c r="F12" s="169"/>
      <c r="G12" s="169"/>
      <c r="H12" s="7">
        <f>'AVS_704-2NP E1'!$E12*'AVS_704-2NP E1'!$F12</f>
        <v>0</v>
      </c>
      <c r="I12" s="8">
        <f>'AVS_704-2NP E1'!$E12*'AVS_704-2NP E1'!$G12</f>
        <v>0</v>
      </c>
    </row>
    <row r="13" spans="1:9" s="1" customFormat="1" ht="15" hidden="1">
      <c r="A13" s="69"/>
      <c r="B13" s="5">
        <f t="shared" si="0"/>
        <v>9</v>
      </c>
      <c r="C13" s="11" t="s">
        <v>111</v>
      </c>
      <c r="D13" s="6" t="s">
        <v>11</v>
      </c>
      <c r="E13" s="5">
        <v>0</v>
      </c>
      <c r="F13" s="169"/>
      <c r="G13" s="169"/>
      <c r="H13" s="7">
        <f>'AVS_704-2NP E1'!$E13*'AVS_704-2NP E1'!$F13</f>
        <v>0</v>
      </c>
      <c r="I13" s="8">
        <f>'AVS_704-2NP E1'!$E13*'AVS_704-2NP E1'!$G13</f>
        <v>0</v>
      </c>
    </row>
    <row r="14" spans="1:9" s="1" customFormat="1" ht="15.75" thickBot="1">
      <c r="A14" s="69"/>
      <c r="B14" s="5">
        <f>ROW(B14)-4</f>
        <v>10</v>
      </c>
      <c r="C14" s="11" t="s">
        <v>150</v>
      </c>
      <c r="D14" s="6" t="s">
        <v>11</v>
      </c>
      <c r="E14" s="5">
        <f>E7*10</f>
        <v>100</v>
      </c>
      <c r="F14" s="169"/>
      <c r="G14" s="169"/>
      <c r="H14" s="7">
        <f>'AVS_704-2NP E1'!$E14*'AVS_704-2NP E1'!$F14</f>
        <v>0</v>
      </c>
      <c r="I14" s="8">
        <f>'AVS_704-2NP E1'!$E14*'AVS_704-2NP E1'!$G14</f>
        <v>0</v>
      </c>
    </row>
    <row r="15" spans="1:9" s="1" customFormat="1" ht="15.75" hidden="1" thickBot="1">
      <c r="A15" s="69"/>
      <c r="B15" s="5">
        <f t="shared" si="0"/>
        <v>11</v>
      </c>
      <c r="C15" s="11" t="s">
        <v>92</v>
      </c>
      <c r="D15" s="6" t="s">
        <v>11</v>
      </c>
      <c r="E15" s="5">
        <v>0</v>
      </c>
      <c r="F15" s="169"/>
      <c r="G15" s="169"/>
      <c r="H15" s="7">
        <f>'AVS_704-2NP E1'!$E15*'AVS_704-2NP E1'!$F15</f>
        <v>0</v>
      </c>
      <c r="I15" s="8">
        <f>'AVS_704-2NP E1'!$E15*'AVS_704-2NP E1'!$G15</f>
        <v>0</v>
      </c>
    </row>
    <row r="16" spans="1:9" s="1" customFormat="1" ht="15">
      <c r="A16" s="68" t="s">
        <v>20</v>
      </c>
      <c r="B16" s="2">
        <f t="shared" si="0"/>
        <v>12</v>
      </c>
      <c r="C16" s="10" t="s">
        <v>61</v>
      </c>
      <c r="D16" s="19" t="s">
        <v>16</v>
      </c>
      <c r="E16" s="2">
        <v>1</v>
      </c>
      <c r="F16" s="171"/>
      <c r="G16" s="171"/>
      <c r="H16" s="3">
        <f>'AVS_704-2NP E1'!$E16*'AVS_704-2NP E1'!$F16</f>
        <v>0</v>
      </c>
      <c r="I16" s="4">
        <f>'AVS_704-2NP E1'!$E16*'AVS_704-2NP E1'!$G16</f>
        <v>0</v>
      </c>
    </row>
    <row r="17" spans="1:9" s="1" customFormat="1" ht="15">
      <c r="A17" s="69"/>
      <c r="B17" s="5">
        <f t="shared" si="0"/>
        <v>13</v>
      </c>
      <c r="C17" s="11" t="s">
        <v>18</v>
      </c>
      <c r="D17" s="6" t="s">
        <v>16</v>
      </c>
      <c r="E17" s="5">
        <v>1</v>
      </c>
      <c r="F17" s="169"/>
      <c r="G17" s="169"/>
      <c r="H17" s="7">
        <f>'AVS_704-2NP E1'!$E17*'AVS_704-2NP E1'!$F17</f>
        <v>0</v>
      </c>
      <c r="I17" s="8">
        <f>'AVS_704-2NP E1'!$E17*'AVS_704-2NP E1'!$G17</f>
        <v>0</v>
      </c>
    </row>
    <row r="18" spans="1:9" s="1" customFormat="1" ht="15">
      <c r="A18" s="69"/>
      <c r="B18" s="5">
        <f t="shared" si="0"/>
        <v>14</v>
      </c>
      <c r="C18" s="11" t="s">
        <v>21</v>
      </c>
      <c r="D18" s="6" t="s">
        <v>16</v>
      </c>
      <c r="E18" s="5">
        <v>1</v>
      </c>
      <c r="F18" s="169"/>
      <c r="G18" s="169"/>
      <c r="H18" s="7">
        <f>'AVS_704-2NP E1'!$E18*'AVS_704-2NP E1'!$F18</f>
        <v>0</v>
      </c>
      <c r="I18" s="8">
        <f>'AVS_704-2NP E1'!$E18*'AVS_704-2NP E1'!$G18</f>
        <v>0</v>
      </c>
    </row>
    <row r="19" spans="1:9" s="1" customFormat="1" ht="15">
      <c r="A19" s="69"/>
      <c r="B19" s="5">
        <f t="shared" si="0"/>
        <v>15</v>
      </c>
      <c r="C19" s="11" t="s">
        <v>22</v>
      </c>
      <c r="D19" s="6" t="s">
        <v>16</v>
      </c>
      <c r="E19" s="5">
        <v>1</v>
      </c>
      <c r="F19" s="169"/>
      <c r="G19" s="169"/>
      <c r="H19" s="7">
        <f>'AVS_704-2NP E1'!$E19*'AVS_704-2NP E1'!$F19</f>
        <v>0</v>
      </c>
      <c r="I19" s="8">
        <f>'AVS_704-2NP E1'!$E19*'AVS_704-2NP E1'!$G19</f>
        <v>0</v>
      </c>
    </row>
    <row r="20" spans="1:9" s="1" customFormat="1" ht="15" hidden="1">
      <c r="A20" s="69"/>
      <c r="B20" s="5">
        <f t="shared" si="0"/>
        <v>16</v>
      </c>
      <c r="C20" s="11" t="s">
        <v>23</v>
      </c>
      <c r="D20" s="6" t="s">
        <v>16</v>
      </c>
      <c r="E20" s="5">
        <v>0</v>
      </c>
      <c r="F20" s="169"/>
      <c r="G20" s="169"/>
      <c r="H20" s="7">
        <f>'AVS_704-2NP E1'!$E20*'AVS_704-2NP E1'!$F20</f>
        <v>0</v>
      </c>
      <c r="I20" s="8">
        <f>'AVS_704-2NP E1'!$E20*'AVS_704-2NP E1'!$G20</f>
        <v>0</v>
      </c>
    </row>
    <row r="21" spans="1:9" s="1" customFormat="1" ht="15">
      <c r="A21" s="69"/>
      <c r="B21" s="5">
        <f t="shared" si="0"/>
        <v>17</v>
      </c>
      <c r="C21" s="11" t="s">
        <v>24</v>
      </c>
      <c r="D21" s="6" t="s">
        <v>16</v>
      </c>
      <c r="E21" s="5">
        <v>1</v>
      </c>
      <c r="F21" s="169"/>
      <c r="G21" s="169"/>
      <c r="H21" s="7">
        <f>'AVS_704-2NP E1'!$E21*'AVS_704-2NP E1'!$F21</f>
        <v>0</v>
      </c>
      <c r="I21" s="8">
        <f>'AVS_704-2NP E1'!$E21*'AVS_704-2NP E1'!$G21</f>
        <v>0</v>
      </c>
    </row>
    <row r="22" spans="1:9" s="1" customFormat="1" ht="15" hidden="1">
      <c r="A22" s="69"/>
      <c r="B22" s="5">
        <f t="shared" si="0"/>
        <v>18</v>
      </c>
      <c r="C22" s="11" t="s">
        <v>26</v>
      </c>
      <c r="D22" s="6" t="s">
        <v>16</v>
      </c>
      <c r="E22" s="5">
        <v>0</v>
      </c>
      <c r="F22" s="169"/>
      <c r="G22" s="169"/>
      <c r="H22" s="7">
        <f>'AVS_704-2NP E1'!$E22*'AVS_704-2NP E1'!$F22</f>
        <v>0</v>
      </c>
      <c r="I22" s="8">
        <f>'AVS_704-2NP E1'!$E22*'AVS_704-2NP E1'!$G22</f>
        <v>0</v>
      </c>
    </row>
    <row r="23" spans="1:9" s="1" customFormat="1" ht="15">
      <c r="A23" s="69"/>
      <c r="B23" s="5">
        <f t="shared" si="0"/>
        <v>19</v>
      </c>
      <c r="C23" s="11" t="s">
        <v>28</v>
      </c>
      <c r="D23" s="6" t="s">
        <v>16</v>
      </c>
      <c r="E23" s="5">
        <v>1</v>
      </c>
      <c r="F23" s="169"/>
      <c r="G23" s="169"/>
      <c r="H23" s="7">
        <f>'AVS_704-2NP E1'!$E23*'AVS_704-2NP E1'!$F23</f>
        <v>0</v>
      </c>
      <c r="I23" s="8">
        <f>'AVS_704-2NP E1'!$E23*'AVS_704-2NP E1'!$G23</f>
        <v>0</v>
      </c>
    </row>
    <row r="24" spans="1:9" s="1" customFormat="1" ht="15" hidden="1">
      <c r="A24" s="69"/>
      <c r="B24" s="5">
        <f t="shared" si="0"/>
        <v>20</v>
      </c>
      <c r="C24" s="11" t="s">
        <v>27</v>
      </c>
      <c r="D24" s="6" t="s">
        <v>16</v>
      </c>
      <c r="E24" s="5">
        <v>0</v>
      </c>
      <c r="F24" s="169"/>
      <c r="G24" s="169"/>
      <c r="H24" s="7">
        <f>'AVS_704-2NP E1'!$E24*'AVS_704-2NP E1'!$F24</f>
        <v>0</v>
      </c>
      <c r="I24" s="8">
        <f>'AVS_704-2NP E1'!$E24*'AVS_704-2NP E1'!$G24</f>
        <v>0</v>
      </c>
    </row>
    <row r="25" spans="1:9" s="1" customFormat="1" ht="15">
      <c r="A25" s="69"/>
      <c r="B25" s="5">
        <f>ROW(B25)-4</f>
        <v>21</v>
      </c>
      <c r="C25" s="11" t="s">
        <v>151</v>
      </c>
      <c r="D25" s="6" t="s">
        <v>16</v>
      </c>
      <c r="E25" s="5">
        <f>SUM(E6:E7)</f>
        <v>20</v>
      </c>
      <c r="F25" s="169"/>
      <c r="G25" s="169"/>
      <c r="H25" s="7">
        <f>'AVS_704-2NP E1'!$E25*'AVS_704-2NP E1'!$F25</f>
        <v>0</v>
      </c>
      <c r="I25" s="8">
        <f>'AVS_704-2NP E1'!$E25*'AVS_704-2NP E1'!$G25</f>
        <v>0</v>
      </c>
    </row>
    <row r="26" spans="1:9" ht="15">
      <c r="A26" s="69"/>
      <c r="B26" s="5">
        <f t="shared" si="0"/>
        <v>22</v>
      </c>
      <c r="C26" s="11" t="s">
        <v>43</v>
      </c>
      <c r="D26" s="6" t="s">
        <v>16</v>
      </c>
      <c r="E26" s="5">
        <v>1</v>
      </c>
      <c r="F26" s="169"/>
      <c r="G26" s="169"/>
      <c r="H26" s="7">
        <f>'AVS_704-2NP E1'!$E26*'AVS_704-2NP E1'!$F26</f>
        <v>0</v>
      </c>
      <c r="I26" s="8">
        <f>'AVS_704-2NP E1'!$E26*'AVS_704-2NP E1'!$G26</f>
        <v>0</v>
      </c>
    </row>
    <row r="27" spans="1:9" ht="15.75" hidden="1" thickBot="1">
      <c r="A27" s="70"/>
      <c r="B27" s="9">
        <f t="shared" si="0"/>
        <v>23</v>
      </c>
      <c r="C27" s="12" t="s">
        <v>17</v>
      </c>
      <c r="D27" s="20" t="s">
        <v>16</v>
      </c>
      <c r="E27" s="9">
        <v>0</v>
      </c>
      <c r="F27" s="21"/>
      <c r="G27" s="21"/>
      <c r="H27" s="21">
        <f>'AVS_704-2NP E1'!$E27*'AVS_704-2NP E1'!$F27</f>
        <v>0</v>
      </c>
      <c r="I27" s="22">
        <f>'AVS_704-2NP E1'!$E27*'AVS_704-2NP E1'!$G27</f>
        <v>0</v>
      </c>
    </row>
    <row r="28" spans="2:9" s="32" customFormat="1" ht="15">
      <c r="B28" s="35" t="s">
        <v>8</v>
      </c>
      <c r="C28" s="36" t="s">
        <v>9</v>
      </c>
      <c r="D28" s="35"/>
      <c r="E28" s="33"/>
      <c r="F28" s="37"/>
      <c r="G28" s="37"/>
      <c r="H28" s="37">
        <f>SUM(H5:H27)</f>
        <v>0</v>
      </c>
      <c r="I28" s="37">
        <f>SUM(I5:I27)</f>
        <v>0</v>
      </c>
    </row>
    <row r="29" spans="2:9" ht="15">
      <c r="B29" s="14" t="s">
        <v>7</v>
      </c>
      <c r="C29" s="15" t="s">
        <v>9</v>
      </c>
      <c r="D29" s="14"/>
      <c r="E29" s="14"/>
      <c r="F29" s="14"/>
      <c r="G29" s="14"/>
      <c r="H29" s="14"/>
      <c r="I29" s="16">
        <f>SUM(H28,I28)</f>
        <v>0</v>
      </c>
    </row>
  </sheetData>
  <sheetProtection algorithmName="SHA-512" hashValue="8pLiTDzZyz3GaCd9r1684g5aWpnjCdjpFJbYhl8KNJvbl1rHMzq/VUbCw7VJ39YL3CHizNKXdyh5rtZYsNmDPQ==" saltValue="62f3UGT/4vrxdDKMKruB9g==" spinCount="100000" sheet="1" objects="1" scenarios="1" selectLockedCells="1"/>
  <mergeCells count="5">
    <mergeCell ref="A16:A27"/>
    <mergeCell ref="B1:I1"/>
    <mergeCell ref="B2:I2"/>
    <mergeCell ref="A5:A10"/>
    <mergeCell ref="A11:A15"/>
  </mergeCells>
  <printOptions/>
  <pageMargins left="0.25" right="0.25" top="0.75" bottom="0.75" header="0.3" footer="0.3"/>
  <pageSetup fitToHeight="0" fitToWidth="1" horizontalDpi="600" verticalDpi="600" orientation="portrait" paperSize="9" scale="66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view="pageBreakPreview" zoomScaleSheetLayoutView="100" workbookViewId="0" topLeftCell="A1">
      <selection activeCell="F7" sqref="F7"/>
    </sheetView>
  </sheetViews>
  <sheetFormatPr defaultColWidth="9.140625" defaultRowHeight="15"/>
  <cols>
    <col min="1" max="1" width="3.7109375" style="0" bestFit="1" customWidth="1"/>
    <col min="3" max="3" width="59.00390625" style="13" customWidth="1"/>
    <col min="4" max="4" width="9.00390625" style="0" customWidth="1"/>
    <col min="5" max="5" width="10.57421875" style="0" bestFit="1" customWidth="1"/>
    <col min="6" max="6" width="18.28125" style="0" bestFit="1" customWidth="1"/>
    <col min="7" max="7" width="17.28125" style="0" bestFit="1" customWidth="1"/>
    <col min="8" max="9" width="14.7109375" style="0" customWidth="1"/>
    <col min="10" max="10" width="25.421875" style="0" customWidth="1"/>
  </cols>
  <sheetData>
    <row r="1" spans="2:9" ht="18.75">
      <c r="B1" s="67" t="str">
        <f>Rekapitulace!B9</f>
        <v>ISSTE SO 704 - 2NP</v>
      </c>
      <c r="C1" s="67"/>
      <c r="D1" s="67"/>
      <c r="E1" s="67"/>
      <c r="F1" s="67"/>
      <c r="G1" s="67"/>
      <c r="H1" s="67"/>
      <c r="I1" s="67"/>
    </row>
    <row r="2" spans="2:9" ht="15.75">
      <c r="B2" s="71" t="s">
        <v>97</v>
      </c>
      <c r="C2" s="71"/>
      <c r="D2" s="71"/>
      <c r="E2" s="71"/>
      <c r="F2" s="71"/>
      <c r="G2" s="71"/>
      <c r="H2" s="71"/>
      <c r="I2" s="71"/>
    </row>
    <row r="3" spans="2:9" ht="15.75">
      <c r="B3" s="17"/>
      <c r="C3" s="17"/>
      <c r="D3" s="17"/>
      <c r="E3" s="17"/>
      <c r="F3" s="17"/>
      <c r="G3" s="17"/>
      <c r="H3" s="17"/>
      <c r="I3" s="17"/>
    </row>
    <row r="4" spans="2:9" s="32" customFormat="1" ht="15">
      <c r="B4" s="33" t="s">
        <v>0</v>
      </c>
      <c r="C4" s="34" t="s">
        <v>1</v>
      </c>
      <c r="D4" s="33" t="s">
        <v>2</v>
      </c>
      <c r="E4" s="33" t="s">
        <v>3</v>
      </c>
      <c r="F4" s="33" t="s">
        <v>5</v>
      </c>
      <c r="G4" s="33" t="s">
        <v>4</v>
      </c>
      <c r="H4" s="33" t="s">
        <v>12</v>
      </c>
      <c r="I4" s="33" t="s">
        <v>13</v>
      </c>
    </row>
    <row r="5" spans="1:9" s="1" customFormat="1" ht="30" customHeight="1" hidden="1">
      <c r="A5" s="68" t="s">
        <v>44</v>
      </c>
      <c r="B5" s="2">
        <f aca="true" t="shared" si="0" ref="B5:B26">ROW(B5)-4</f>
        <v>1</v>
      </c>
      <c r="C5" s="10" t="s">
        <v>93</v>
      </c>
      <c r="D5" s="19" t="s">
        <v>10</v>
      </c>
      <c r="E5" s="2">
        <v>0</v>
      </c>
      <c r="F5" s="3">
        <v>15000</v>
      </c>
      <c r="G5" s="3">
        <v>1500</v>
      </c>
      <c r="H5" s="3">
        <f>'JC+DT_704-2NP E1'!$E5*'JC+DT_704-2NP E1'!$F5</f>
        <v>0</v>
      </c>
      <c r="I5" s="4">
        <f>'JC+DT_704-2NP E1'!$E5*'JC+DT_704-2NP E1'!$G5</f>
        <v>0</v>
      </c>
    </row>
    <row r="6" spans="1:9" s="1" customFormat="1" ht="15" hidden="1">
      <c r="A6" s="69"/>
      <c r="B6" s="5">
        <f t="shared" si="0"/>
        <v>2</v>
      </c>
      <c r="C6" s="11" t="s">
        <v>94</v>
      </c>
      <c r="D6" s="6" t="s">
        <v>10</v>
      </c>
      <c r="E6" s="5">
        <v>0</v>
      </c>
      <c r="F6" s="7">
        <v>2500</v>
      </c>
      <c r="G6" s="7">
        <v>450</v>
      </c>
      <c r="H6" s="7">
        <f>'JC+DT_704-2NP E1'!$E6*'JC+DT_704-2NP E1'!$F6</f>
        <v>0</v>
      </c>
      <c r="I6" s="8">
        <f>'JC+DT_704-2NP E1'!$E6*'JC+DT_704-2NP E1'!$G6</f>
        <v>0</v>
      </c>
    </row>
    <row r="7" spans="1:9" s="1" customFormat="1" ht="15">
      <c r="A7" s="69"/>
      <c r="B7" s="5">
        <f t="shared" si="0"/>
        <v>3</v>
      </c>
      <c r="C7" s="11" t="s">
        <v>95</v>
      </c>
      <c r="D7" s="6" t="s">
        <v>10</v>
      </c>
      <c r="E7" s="5">
        <v>10</v>
      </c>
      <c r="F7" s="169"/>
      <c r="G7" s="169"/>
      <c r="H7" s="7">
        <f>'JC+DT_704-2NP E1'!$E7*'JC+DT_704-2NP E1'!$F7</f>
        <v>0</v>
      </c>
      <c r="I7" s="8">
        <f>'JC+DT_704-2NP E1'!$E7*'JC+DT_704-2NP E1'!$G7</f>
        <v>0</v>
      </c>
    </row>
    <row r="8" spans="1:9" s="1" customFormat="1" ht="15">
      <c r="A8" s="69"/>
      <c r="B8" s="5">
        <f t="shared" si="0"/>
        <v>4</v>
      </c>
      <c r="C8" s="11" t="s">
        <v>96</v>
      </c>
      <c r="D8" s="6" t="s">
        <v>10</v>
      </c>
      <c r="E8" s="23">
        <f>E7</f>
        <v>10</v>
      </c>
      <c r="F8" s="169"/>
      <c r="G8" s="169"/>
      <c r="H8" s="7">
        <f>'JC+DT_704-2NP E1'!$E8*'JC+DT_704-2NP E1'!$F8</f>
        <v>0</v>
      </c>
      <c r="I8" s="8">
        <f>'JC+DT_704-2NP E1'!$E8*'JC+DT_704-2NP E1'!$G8</f>
        <v>0</v>
      </c>
    </row>
    <row r="9" spans="1:9" s="1" customFormat="1" ht="15.75" thickBot="1">
      <c r="A9" s="69"/>
      <c r="B9" s="5">
        <f>ROW(B9)-4</f>
        <v>5</v>
      </c>
      <c r="C9" s="11" t="s">
        <v>103</v>
      </c>
      <c r="D9" s="6" t="s">
        <v>10</v>
      </c>
      <c r="E9" s="23">
        <v>1</v>
      </c>
      <c r="F9" s="169"/>
      <c r="G9" s="169"/>
      <c r="H9" s="7">
        <f>'JC+DT_704-2NP E1'!$E9*'JC+DT_704-2NP E1'!$F9</f>
        <v>0</v>
      </c>
      <c r="I9" s="8">
        <f>'JC+DT_704-2NP E1'!$E9*'JC+DT_704-2NP E1'!$G9</f>
        <v>0</v>
      </c>
    </row>
    <row r="10" spans="1:9" s="1" customFormat="1" ht="45.75" hidden="1" thickBot="1">
      <c r="A10" s="70"/>
      <c r="B10" s="9">
        <f t="shared" si="0"/>
        <v>6</v>
      </c>
      <c r="C10" s="12" t="s">
        <v>99</v>
      </c>
      <c r="D10" s="20" t="s">
        <v>10</v>
      </c>
      <c r="E10" s="39">
        <v>0</v>
      </c>
      <c r="F10" s="170"/>
      <c r="G10" s="170"/>
      <c r="H10" s="21">
        <f>'JC+DT_704-2NP E1'!$E10*'JC+DT_704-2NP E1'!$F10</f>
        <v>0</v>
      </c>
      <c r="I10" s="22">
        <f>'JC+DT_704-2NP E1'!$E10*'JC+DT_704-2NP E1'!$G10</f>
        <v>0</v>
      </c>
    </row>
    <row r="11" spans="1:9" s="1" customFormat="1" ht="15">
      <c r="A11" s="68" t="s">
        <v>19</v>
      </c>
      <c r="B11" s="2">
        <f>ROW(B11)-4</f>
        <v>7</v>
      </c>
      <c r="C11" s="10" t="s">
        <v>119</v>
      </c>
      <c r="D11" s="19" t="s">
        <v>11</v>
      </c>
      <c r="E11" s="40">
        <f>E7*25</f>
        <v>250</v>
      </c>
      <c r="F11" s="171"/>
      <c r="G11" s="171"/>
      <c r="H11" s="3">
        <f>'JC+DT_704-2NP E1'!$E11*'JC+DT_704-2NP E1'!$F11</f>
        <v>0</v>
      </c>
      <c r="I11" s="4">
        <f>'JC+DT_704-2NP E1'!$E11*'JC+DT_704-2NP E1'!$G11</f>
        <v>0</v>
      </c>
    </row>
    <row r="12" spans="1:9" s="1" customFormat="1" ht="15" hidden="1">
      <c r="A12" s="69"/>
      <c r="B12" s="5">
        <f>ROW(B12)-4</f>
        <v>8</v>
      </c>
      <c r="C12" s="11" t="s">
        <v>120</v>
      </c>
      <c r="D12" s="6" t="s">
        <v>11</v>
      </c>
      <c r="E12" s="23">
        <v>0</v>
      </c>
      <c r="F12" s="169"/>
      <c r="G12" s="169"/>
      <c r="H12" s="7">
        <f>'JC+DT_704-2NP E1'!$E12*'JC+DT_704-2NP E1'!$F12</f>
        <v>0</v>
      </c>
      <c r="I12" s="8">
        <f>'JC+DT_704-2NP E1'!$E12*'JC+DT_704-2NP E1'!$G12</f>
        <v>0</v>
      </c>
    </row>
    <row r="13" spans="1:9" s="1" customFormat="1" ht="15">
      <c r="A13" s="69"/>
      <c r="B13" s="5">
        <f>ROW(B13)-4</f>
        <v>9</v>
      </c>
      <c r="C13" s="11" t="s">
        <v>89</v>
      </c>
      <c r="D13" s="6" t="s">
        <v>10</v>
      </c>
      <c r="E13" s="23">
        <v>100</v>
      </c>
      <c r="F13" s="169"/>
      <c r="G13" s="169"/>
      <c r="H13" s="7">
        <f>'JC+DT_704-2NP E1'!$E13*'JC+DT_704-2NP E1'!$F13</f>
        <v>0</v>
      </c>
      <c r="I13" s="8">
        <f>'JC+DT_704-2NP E1'!$E13*'JC+DT_704-2NP E1'!$G13</f>
        <v>0</v>
      </c>
    </row>
    <row r="14" spans="1:9" s="1" customFormat="1" ht="15">
      <c r="A14" s="69"/>
      <c r="B14" s="5">
        <f>ROW(B14)-4</f>
        <v>10</v>
      </c>
      <c r="C14" s="11" t="s">
        <v>145</v>
      </c>
      <c r="D14" s="6" t="s">
        <v>11</v>
      </c>
      <c r="E14" s="5">
        <f>E7*10</f>
        <v>100</v>
      </c>
      <c r="F14" s="169"/>
      <c r="G14" s="169"/>
      <c r="H14" s="7">
        <f>'JC+DT_704-2NP E1'!$E14*'JC+DT_704-2NP E1'!$F14</f>
        <v>0</v>
      </c>
      <c r="I14" s="8">
        <f>'JC+DT_704-2NP E1'!$E14*'JC+DT_704-2NP E1'!$G14</f>
        <v>0</v>
      </c>
    </row>
    <row r="15" spans="1:9" s="1" customFormat="1" ht="15.75" thickBot="1">
      <c r="A15" s="70"/>
      <c r="B15" s="9">
        <f>ROW(B15)-4</f>
        <v>11</v>
      </c>
      <c r="C15" s="12" t="s">
        <v>86</v>
      </c>
      <c r="D15" s="20" t="s">
        <v>11</v>
      </c>
      <c r="E15" s="9">
        <f>E7*5</f>
        <v>50</v>
      </c>
      <c r="F15" s="170"/>
      <c r="G15" s="170"/>
      <c r="H15" s="21">
        <f>'JC+DT_704-2NP E1'!$E15*'JC+DT_704-2NP E1'!$F15</f>
        <v>0</v>
      </c>
      <c r="I15" s="22">
        <f>'JC+DT_704-2NP E1'!$E15*'JC+DT_704-2NP E1'!$G15</f>
        <v>0</v>
      </c>
    </row>
    <row r="16" spans="1:9" s="1" customFormat="1" ht="15">
      <c r="A16" s="68" t="s">
        <v>20</v>
      </c>
      <c r="B16" s="2">
        <f t="shared" si="0"/>
        <v>12</v>
      </c>
      <c r="C16" s="10" t="s">
        <v>61</v>
      </c>
      <c r="D16" s="19" t="s">
        <v>16</v>
      </c>
      <c r="E16" s="2">
        <v>1</v>
      </c>
      <c r="F16" s="171"/>
      <c r="G16" s="171"/>
      <c r="H16" s="3">
        <f>'JC+DT_704-2NP E1'!$E16*'JC+DT_704-2NP E1'!$F16</f>
        <v>0</v>
      </c>
      <c r="I16" s="4">
        <f>'JC+DT_704-2NP E1'!$E16*'JC+DT_704-2NP E1'!$G16</f>
        <v>0</v>
      </c>
    </row>
    <row r="17" spans="1:9" s="1" customFormat="1" ht="15">
      <c r="A17" s="69"/>
      <c r="B17" s="5">
        <f t="shared" si="0"/>
        <v>13</v>
      </c>
      <c r="C17" s="11" t="s">
        <v>18</v>
      </c>
      <c r="D17" s="6" t="s">
        <v>16</v>
      </c>
      <c r="E17" s="5">
        <v>1</v>
      </c>
      <c r="F17" s="169"/>
      <c r="G17" s="169"/>
      <c r="H17" s="7">
        <f>'JC+DT_704-2NP E1'!$E17*'JC+DT_704-2NP E1'!$F17</f>
        <v>0</v>
      </c>
      <c r="I17" s="8">
        <f>'JC+DT_704-2NP E1'!$E17*'JC+DT_704-2NP E1'!$G17</f>
        <v>0</v>
      </c>
    </row>
    <row r="18" spans="1:9" s="1" customFormat="1" ht="15">
      <c r="A18" s="69"/>
      <c r="B18" s="5">
        <f t="shared" si="0"/>
        <v>14</v>
      </c>
      <c r="C18" s="11" t="s">
        <v>21</v>
      </c>
      <c r="D18" s="6" t="s">
        <v>16</v>
      </c>
      <c r="E18" s="5">
        <v>1</v>
      </c>
      <c r="F18" s="169"/>
      <c r="G18" s="169"/>
      <c r="H18" s="7">
        <f>'JC+DT_704-2NP E1'!$E18*'JC+DT_704-2NP E1'!$F18</f>
        <v>0</v>
      </c>
      <c r="I18" s="8">
        <f>'JC+DT_704-2NP E1'!$E18*'JC+DT_704-2NP E1'!$G18</f>
        <v>0</v>
      </c>
    </row>
    <row r="19" spans="1:9" s="1" customFormat="1" ht="15">
      <c r="A19" s="69"/>
      <c r="B19" s="5">
        <f t="shared" si="0"/>
        <v>15</v>
      </c>
      <c r="C19" s="11" t="s">
        <v>22</v>
      </c>
      <c r="D19" s="6" t="s">
        <v>16</v>
      </c>
      <c r="E19" s="5">
        <v>1</v>
      </c>
      <c r="F19" s="169"/>
      <c r="G19" s="169"/>
      <c r="H19" s="7">
        <f>'JC+DT_704-2NP E1'!$E19*'JC+DT_704-2NP E1'!$F19</f>
        <v>0</v>
      </c>
      <c r="I19" s="8">
        <f>'JC+DT_704-2NP E1'!$E19*'JC+DT_704-2NP E1'!$G19</f>
        <v>0</v>
      </c>
    </row>
    <row r="20" spans="1:9" s="1" customFormat="1" ht="15">
      <c r="A20" s="69"/>
      <c r="B20" s="5">
        <f t="shared" si="0"/>
        <v>16</v>
      </c>
      <c r="C20" s="11" t="s">
        <v>23</v>
      </c>
      <c r="D20" s="6" t="s">
        <v>16</v>
      </c>
      <c r="E20" s="5">
        <v>1</v>
      </c>
      <c r="F20" s="169"/>
      <c r="G20" s="169"/>
      <c r="H20" s="7">
        <f>'JC+DT_704-2NP E1'!$E20*'JC+DT_704-2NP E1'!$F20</f>
        <v>0</v>
      </c>
      <c r="I20" s="8">
        <f>'JC+DT_704-2NP E1'!$E20*'JC+DT_704-2NP E1'!$G20</f>
        <v>0</v>
      </c>
    </row>
    <row r="21" spans="1:9" s="1" customFormat="1" ht="15">
      <c r="A21" s="69"/>
      <c r="B21" s="5">
        <f t="shared" si="0"/>
        <v>17</v>
      </c>
      <c r="C21" s="11" t="s">
        <v>24</v>
      </c>
      <c r="D21" s="6" t="s">
        <v>16</v>
      </c>
      <c r="E21" s="5">
        <v>1</v>
      </c>
      <c r="F21" s="169"/>
      <c r="G21" s="169"/>
      <c r="H21" s="7">
        <f>'JC+DT_704-2NP E1'!$E21*'JC+DT_704-2NP E1'!$F21</f>
        <v>0</v>
      </c>
      <c r="I21" s="8">
        <f>'JC+DT_704-2NP E1'!$E21*'JC+DT_704-2NP E1'!$G21</f>
        <v>0</v>
      </c>
    </row>
    <row r="22" spans="1:9" s="1" customFormat="1" ht="15">
      <c r="A22" s="69"/>
      <c r="B22" s="5">
        <f t="shared" si="0"/>
        <v>18</v>
      </c>
      <c r="C22" s="11" t="s">
        <v>26</v>
      </c>
      <c r="D22" s="6" t="s">
        <v>16</v>
      </c>
      <c r="E22" s="5">
        <v>1</v>
      </c>
      <c r="F22" s="169"/>
      <c r="G22" s="169"/>
      <c r="H22" s="7">
        <f>'JC+DT_704-2NP E1'!$E22*'JC+DT_704-2NP E1'!$F22</f>
        <v>0</v>
      </c>
      <c r="I22" s="8">
        <f>'JC+DT_704-2NP E1'!$E22*'JC+DT_704-2NP E1'!$G22</f>
        <v>0</v>
      </c>
    </row>
    <row r="23" spans="1:9" s="1" customFormat="1" ht="15">
      <c r="A23" s="69"/>
      <c r="B23" s="5">
        <f t="shared" si="0"/>
        <v>19</v>
      </c>
      <c r="C23" s="11" t="s">
        <v>28</v>
      </c>
      <c r="D23" s="6" t="s">
        <v>16</v>
      </c>
      <c r="E23" s="5">
        <v>1</v>
      </c>
      <c r="F23" s="169"/>
      <c r="G23" s="169"/>
      <c r="H23" s="7">
        <f>'JC+DT_704-2NP E1'!$E23*'JC+DT_704-2NP E1'!$F23</f>
        <v>0</v>
      </c>
      <c r="I23" s="8">
        <f>'JC+DT_704-2NP E1'!$E23*'JC+DT_704-2NP E1'!$G23</f>
        <v>0</v>
      </c>
    </row>
    <row r="24" spans="1:9" s="1" customFormat="1" ht="15">
      <c r="A24" s="69"/>
      <c r="B24" s="5">
        <f t="shared" si="0"/>
        <v>20</v>
      </c>
      <c r="C24" s="11" t="s">
        <v>27</v>
      </c>
      <c r="D24" s="6" t="s">
        <v>16</v>
      </c>
      <c r="E24" s="5">
        <v>1</v>
      </c>
      <c r="F24" s="169"/>
      <c r="G24" s="169"/>
      <c r="H24" s="7">
        <f>'JC+DT_704-2NP E1'!$E24*'JC+DT_704-2NP E1'!$F24</f>
        <v>0</v>
      </c>
      <c r="I24" s="8">
        <f>'JC+DT_704-2NP E1'!$E24*'JC+DT_704-2NP E1'!$G24</f>
        <v>0</v>
      </c>
    </row>
    <row r="25" spans="1:9" ht="15">
      <c r="A25" s="69"/>
      <c r="B25" s="5">
        <f t="shared" si="0"/>
        <v>21</v>
      </c>
      <c r="C25" s="11" t="s">
        <v>43</v>
      </c>
      <c r="D25" s="6" t="s">
        <v>16</v>
      </c>
      <c r="E25" s="5">
        <v>1</v>
      </c>
      <c r="F25" s="169"/>
      <c r="G25" s="169"/>
      <c r="H25" s="7">
        <f>'JC+DT_704-2NP E1'!$E25*'JC+DT_704-2NP E1'!$F25</f>
        <v>0</v>
      </c>
      <c r="I25" s="8">
        <f>'JC+DT_704-2NP E1'!$E25*'JC+DT_704-2NP E1'!$G25</f>
        <v>0</v>
      </c>
    </row>
    <row r="26" spans="1:9" ht="15.75" hidden="1" thickBot="1">
      <c r="A26" s="70"/>
      <c r="B26" s="9">
        <f t="shared" si="0"/>
        <v>22</v>
      </c>
      <c r="C26" s="12" t="s">
        <v>17</v>
      </c>
      <c r="D26" s="20" t="s">
        <v>16</v>
      </c>
      <c r="E26" s="9">
        <v>0</v>
      </c>
      <c r="F26" s="21">
        <v>0</v>
      </c>
      <c r="G26" s="21">
        <v>0</v>
      </c>
      <c r="H26" s="21">
        <f>'JC+DT_704-2NP E1'!$E26*'JC+DT_704-2NP E1'!$F26</f>
        <v>0</v>
      </c>
      <c r="I26" s="22">
        <f>'JC+DT_704-2NP E1'!$E26*'JC+DT_704-2NP E1'!$G26</f>
        <v>0</v>
      </c>
    </row>
    <row r="27" spans="2:9" s="32" customFormat="1" ht="15">
      <c r="B27" s="35" t="s">
        <v>8</v>
      </c>
      <c r="C27" s="36" t="s">
        <v>9</v>
      </c>
      <c r="D27" s="35"/>
      <c r="E27" s="33"/>
      <c r="F27" s="37"/>
      <c r="G27" s="37"/>
      <c r="H27" s="37">
        <f>SUM(H5:H26)</f>
        <v>0</v>
      </c>
      <c r="I27" s="37">
        <f>SUM(I5:I26)</f>
        <v>0</v>
      </c>
    </row>
    <row r="28" spans="2:9" ht="15">
      <c r="B28" s="14" t="s">
        <v>7</v>
      </c>
      <c r="C28" s="15" t="s">
        <v>9</v>
      </c>
      <c r="D28" s="14"/>
      <c r="E28" s="14"/>
      <c r="F28" s="14"/>
      <c r="G28" s="14"/>
      <c r="H28" s="14"/>
      <c r="I28" s="16">
        <f>SUM(H27,I27)</f>
        <v>0</v>
      </c>
    </row>
  </sheetData>
  <sheetProtection algorithmName="SHA-512" hashValue="wVSfcp7VKgNQDYyxaSrOo2D2xYNS+47VKEQ2PKU/JfY3uwvv9ohnuY2ExMzuedqujpAgs474QK3Eh6f/wtka9A==" saltValue="VTFIF5da60kVawRT9wlTXw==" spinCount="100000" sheet="1" objects="1" scenarios="1" selectLockedCells="1"/>
  <mergeCells count="5">
    <mergeCell ref="B1:I1"/>
    <mergeCell ref="B2:I2"/>
    <mergeCell ref="A5:A10"/>
    <mergeCell ref="A16:A26"/>
    <mergeCell ref="A11:A15"/>
  </mergeCells>
  <printOptions/>
  <pageMargins left="0.25" right="0.25" top="0.75" bottom="0.75" header="0.3" footer="0.3"/>
  <pageSetup fitToHeight="0" fitToWidth="1" horizontalDpi="600" verticalDpi="600" orientation="portrait" paperSize="9" scale="63"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view="pageBreakPreview" zoomScaleSheetLayoutView="100" workbookViewId="0" topLeftCell="A1">
      <selection activeCell="F5" sqref="F5"/>
    </sheetView>
  </sheetViews>
  <sheetFormatPr defaultColWidth="9.140625" defaultRowHeight="15"/>
  <cols>
    <col min="1" max="1" width="3.7109375" style="0" bestFit="1" customWidth="1"/>
    <col min="3" max="3" width="55.00390625" style="13" customWidth="1"/>
    <col min="4" max="4" width="9.00390625" style="0" customWidth="1"/>
    <col min="5" max="5" width="10.57421875" style="0" bestFit="1" customWidth="1"/>
    <col min="6" max="6" width="18.28125" style="0" bestFit="1" customWidth="1"/>
    <col min="7" max="7" width="17.28125" style="0" bestFit="1" customWidth="1"/>
    <col min="8" max="9" width="14.7109375" style="0" customWidth="1"/>
  </cols>
  <sheetData>
    <row r="1" spans="2:9" ht="18.75" customHeight="1">
      <c r="B1" s="67" t="str">
        <f>Rekapitulace!B9</f>
        <v>ISSTE SO 704 - 2NP</v>
      </c>
      <c r="C1" s="67"/>
      <c r="D1" s="67"/>
      <c r="E1" s="67"/>
      <c r="F1" s="67"/>
      <c r="G1" s="67"/>
      <c r="H1" s="67"/>
      <c r="I1" s="67"/>
    </row>
    <row r="2" spans="2:9" ht="15.75">
      <c r="B2" s="71" t="s">
        <v>49</v>
      </c>
      <c r="C2" s="71"/>
      <c r="D2" s="71"/>
      <c r="E2" s="71"/>
      <c r="F2" s="71"/>
      <c r="G2" s="71"/>
      <c r="H2" s="71"/>
      <c r="I2" s="71"/>
    </row>
    <row r="3" spans="2:8" ht="15.75">
      <c r="B3" s="17"/>
      <c r="C3" s="17"/>
      <c r="D3" s="17"/>
      <c r="E3" s="17"/>
      <c r="F3" s="17"/>
      <c r="G3" s="17"/>
      <c r="H3" s="17"/>
    </row>
    <row r="4" spans="2:9" s="32" customFormat="1" ht="15.75" thickBot="1">
      <c r="B4" s="33" t="s">
        <v>0</v>
      </c>
      <c r="C4" s="34" t="s">
        <v>1</v>
      </c>
      <c r="D4" s="33" t="s">
        <v>2</v>
      </c>
      <c r="E4" s="33" t="s">
        <v>3</v>
      </c>
      <c r="F4" s="33" t="s">
        <v>5</v>
      </c>
      <c r="G4" s="33" t="s">
        <v>4</v>
      </c>
      <c r="H4" s="33" t="s">
        <v>12</v>
      </c>
      <c r="I4" s="33" t="s">
        <v>13</v>
      </c>
    </row>
    <row r="5" spans="1:9" s="1" customFormat="1" ht="15" customHeight="1">
      <c r="A5" s="68" t="s">
        <v>44</v>
      </c>
      <c r="B5" s="2">
        <f aca="true" t="shared" si="0" ref="B5:B13">ROW(B5)-4</f>
        <v>1</v>
      </c>
      <c r="C5" s="10" t="s">
        <v>153</v>
      </c>
      <c r="D5" s="2" t="s">
        <v>10</v>
      </c>
      <c r="E5" s="40">
        <v>1</v>
      </c>
      <c r="F5" s="171"/>
      <c r="G5" s="171"/>
      <c r="H5" s="3">
        <f>'SR_704_2NP E1'!$E5*'SR_704_2NP E1'!$F5</f>
        <v>0</v>
      </c>
      <c r="I5" s="4">
        <f>'SR_704_2NP E1'!$E5*'SR_704_2NP E1'!$G5</f>
        <v>0</v>
      </c>
    </row>
    <row r="6" spans="1:9" s="1" customFormat="1" ht="15">
      <c r="A6" s="69"/>
      <c r="B6" s="5">
        <f t="shared" si="0"/>
        <v>2</v>
      </c>
      <c r="C6" s="11" t="s">
        <v>154</v>
      </c>
      <c r="D6" s="6" t="s">
        <v>10</v>
      </c>
      <c r="E6" s="23">
        <v>1</v>
      </c>
      <c r="F6" s="169"/>
      <c r="G6" s="169"/>
      <c r="H6" s="7">
        <f>'SR_704_2NP E1'!$E6*'SR_704_2NP E1'!$F6</f>
        <v>0</v>
      </c>
      <c r="I6" s="8">
        <f>'SR_704_2NP E1'!$E6*'SR_704_2NP E1'!$G6</f>
        <v>0</v>
      </c>
    </row>
    <row r="7" spans="1:9" s="1" customFormat="1" ht="15">
      <c r="A7" s="69"/>
      <c r="B7" s="5">
        <f t="shared" si="0"/>
        <v>3</v>
      </c>
      <c r="C7" s="11" t="s">
        <v>154</v>
      </c>
      <c r="D7" s="6" t="s">
        <v>10</v>
      </c>
      <c r="E7" s="23">
        <v>1</v>
      </c>
      <c r="F7" s="169"/>
      <c r="G7" s="169"/>
      <c r="H7" s="7">
        <f>'SR_704_2NP E1'!$E7*'SR_704_2NP E1'!$F7</f>
        <v>0</v>
      </c>
      <c r="I7" s="8">
        <f>'SR_704_2NP E1'!$E7*'SR_704_2NP E1'!$G7</f>
        <v>0</v>
      </c>
    </row>
    <row r="8" spans="1:9" s="1" customFormat="1" ht="15">
      <c r="A8" s="69"/>
      <c r="B8" s="5">
        <f t="shared" si="0"/>
        <v>4</v>
      </c>
      <c r="C8" s="11" t="s">
        <v>155</v>
      </c>
      <c r="D8" s="6" t="s">
        <v>10</v>
      </c>
      <c r="E8" s="23">
        <v>1</v>
      </c>
      <c r="F8" s="169"/>
      <c r="G8" s="169"/>
      <c r="H8" s="7">
        <f>'SR_704_2NP E1'!$E8*'SR_704_2NP E1'!$F8</f>
        <v>0</v>
      </c>
      <c r="I8" s="8">
        <f>'SR_704_2NP E1'!$E8*'SR_704_2NP E1'!$G8</f>
        <v>0</v>
      </c>
    </row>
    <row r="9" spans="1:9" s="1" customFormat="1" ht="15">
      <c r="A9" s="69"/>
      <c r="B9" s="5">
        <f t="shared" si="0"/>
        <v>5</v>
      </c>
      <c r="C9" s="11" t="s">
        <v>156</v>
      </c>
      <c r="D9" s="6" t="s">
        <v>10</v>
      </c>
      <c r="E9" s="23">
        <v>1</v>
      </c>
      <c r="F9" s="169"/>
      <c r="G9" s="169"/>
      <c r="H9" s="7">
        <f>'SR_704_2NP E1'!$E9*'SR_704_2NP E1'!$F9</f>
        <v>0</v>
      </c>
      <c r="I9" s="8">
        <f>'SR_704_2NP E1'!$E9*'SR_704_2NP E1'!$G9</f>
        <v>0</v>
      </c>
    </row>
    <row r="10" spans="1:9" s="1" customFormat="1" ht="15">
      <c r="A10" s="69"/>
      <c r="B10" s="5">
        <f t="shared" si="0"/>
        <v>6</v>
      </c>
      <c r="C10" s="11" t="s">
        <v>157</v>
      </c>
      <c r="D10" s="6" t="s">
        <v>10</v>
      </c>
      <c r="E10" s="23">
        <v>6</v>
      </c>
      <c r="F10" s="169"/>
      <c r="G10" s="169"/>
      <c r="H10" s="7">
        <f>'SR_704_2NP E1'!$E10*'SR_704_2NP E1'!$F10</f>
        <v>0</v>
      </c>
      <c r="I10" s="8">
        <f>'SR_704_2NP E1'!$E10*'SR_704_2NP E1'!$G10</f>
        <v>0</v>
      </c>
    </row>
    <row r="11" spans="1:9" s="1" customFormat="1" ht="15">
      <c r="A11" s="69"/>
      <c r="B11" s="5">
        <f t="shared" si="0"/>
        <v>7</v>
      </c>
      <c r="C11" s="11" t="s">
        <v>158</v>
      </c>
      <c r="D11" s="6" t="s">
        <v>10</v>
      </c>
      <c r="E11" s="23">
        <v>2</v>
      </c>
      <c r="F11" s="169"/>
      <c r="G11" s="169"/>
      <c r="H11" s="7">
        <f>'SR_704_2NP E1'!$E11*'SR_704_2NP E1'!$F11</f>
        <v>0</v>
      </c>
      <c r="I11" s="8">
        <f>'SR_704_2NP E1'!$E11*'SR_704_2NP E1'!$G11</f>
        <v>0</v>
      </c>
    </row>
    <row r="12" spans="1:9" s="1" customFormat="1" ht="15">
      <c r="A12" s="69"/>
      <c r="B12" s="51">
        <f t="shared" si="0"/>
        <v>8</v>
      </c>
      <c r="C12" s="52" t="s">
        <v>159</v>
      </c>
      <c r="D12" s="53" t="s">
        <v>10</v>
      </c>
      <c r="E12" s="54">
        <v>1</v>
      </c>
      <c r="F12" s="169"/>
      <c r="G12" s="172"/>
      <c r="H12" s="55">
        <f>'SR_704_2NP E1'!$E12*'SR_704_2NP E1'!$F12</f>
        <v>0</v>
      </c>
      <c r="I12" s="56">
        <f>'SR_704_2NP E1'!$E12*'SR_704_2NP E1'!$G12</f>
        <v>0</v>
      </c>
    </row>
    <row r="13" spans="1:9" s="1" customFormat="1" ht="15" customHeight="1" thickBot="1">
      <c r="A13" s="70"/>
      <c r="B13" s="57">
        <f t="shared" si="0"/>
        <v>9</v>
      </c>
      <c r="C13" s="58" t="s">
        <v>160</v>
      </c>
      <c r="D13" s="59" t="s">
        <v>10</v>
      </c>
      <c r="E13" s="60">
        <v>1</v>
      </c>
      <c r="F13" s="169"/>
      <c r="G13" s="173"/>
      <c r="H13" s="61">
        <f>'SR_704_2NP E1'!$E13*'SR_704_2NP E1'!$F13</f>
        <v>0</v>
      </c>
      <c r="I13" s="62">
        <f>'SR_704_2NP E1'!$E13*'SR_704_2NP E1'!$G13</f>
        <v>0</v>
      </c>
    </row>
    <row r="14" spans="2:9" s="32" customFormat="1" ht="15">
      <c r="B14" s="35" t="s">
        <v>8</v>
      </c>
      <c r="C14" s="36" t="s">
        <v>9</v>
      </c>
      <c r="D14" s="35"/>
      <c r="E14" s="33"/>
      <c r="F14" s="37"/>
      <c r="G14" s="37"/>
      <c r="H14" s="37">
        <f>SUM(H5:H13)</f>
        <v>0</v>
      </c>
      <c r="I14" s="37">
        <f>SUM(I5:I13)</f>
        <v>0</v>
      </c>
    </row>
    <row r="15" spans="2:9" ht="15">
      <c r="B15" s="14" t="s">
        <v>7</v>
      </c>
      <c r="C15" s="15" t="s">
        <v>9</v>
      </c>
      <c r="D15" s="14"/>
      <c r="E15" s="14"/>
      <c r="F15" s="14"/>
      <c r="G15" s="14"/>
      <c r="H15" s="14"/>
      <c r="I15" s="16">
        <f>SUM(H14,I14)</f>
        <v>0</v>
      </c>
    </row>
  </sheetData>
  <sheetProtection algorithmName="SHA-512" hashValue="Kfu9NWcQf2AbOsfy5KWZK2MKf62W3DXXvXMS/73Th9V85q0PzVcWSlPXOekGtLMTJDro6keFThBHZJMc29WMLQ==" saltValue="oc55vgmCNF9y8ECzMR5Cjg==" spinCount="100000" sheet="1" objects="1" scenarios="1" selectLockedCells="1"/>
  <mergeCells count="3">
    <mergeCell ref="B1:I1"/>
    <mergeCell ref="B2:I2"/>
    <mergeCell ref="A5:A13"/>
  </mergeCells>
  <printOptions/>
  <pageMargins left="0.25" right="0.25" top="0.75" bottom="0.75" header="0.3" footer="0.3"/>
  <pageSetup fitToHeight="0" fitToWidth="1" horizontalDpi="600" verticalDpi="600" orientation="portrait" paperSize="9" scale="64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2016-05-25T15:04:53Z</dcterms:modified>
  <cp:category/>
  <cp:version/>
  <cp:contentType/>
  <cp:contentStatus/>
</cp:coreProperties>
</file>